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urore\Documents\FORMATIONS\HES-SO\Cours\Travail de Master\05 Application\"/>
    </mc:Choice>
  </mc:AlternateContent>
  <xr:revisionPtr revIDLastSave="0" documentId="13_ncr:1_{2CBDBD82-C447-4312-A868-8B143AE8081E}" xr6:coauthVersionLast="47" xr6:coauthVersionMax="47" xr10:uidLastSave="{00000000-0000-0000-0000-000000000000}"/>
  <bookViews>
    <workbookView xWindow="-110" yWindow="-110" windowWidth="25820" windowHeight="14020" xr2:uid="{3E9E9F2B-C1E7-4916-B926-C55B6699BFA2}"/>
  </bookViews>
  <sheets>
    <sheet name="evolution" sheetId="3" r:id="rId1"/>
    <sheet name="initial" sheetId="1" r:id="rId2"/>
    <sheet name="20210531-165459" sheetId="2" r:id="rId3"/>
    <sheet name="20210531-194847" sheetId="4" r:id="rId4"/>
    <sheet name="20210531-200237" sheetId="5" r:id="rId5"/>
    <sheet name="20210601-085940" sheetId="7" r:id="rId6"/>
    <sheet name="20210601-091608" sheetId="6" r:id="rId7"/>
    <sheet name="20210601-093015" sheetId="8" r:id="rId8"/>
    <sheet name="20210601-095525" sheetId="9" r:id="rId9"/>
    <sheet name="20210601-101027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0" l="1"/>
  <c r="E34" i="10"/>
  <c r="D34" i="10"/>
  <c r="C34" i="10"/>
  <c r="F31" i="10"/>
  <c r="E31" i="10"/>
  <c r="D31" i="10"/>
  <c r="C31" i="10"/>
  <c r="I28" i="10"/>
  <c r="F28" i="10"/>
  <c r="E28" i="10"/>
  <c r="D28" i="10"/>
  <c r="C28" i="10"/>
  <c r="G22" i="10"/>
  <c r="L22" i="10" s="1"/>
  <c r="F22" i="10"/>
  <c r="J22" i="10" s="1"/>
  <c r="E22" i="10"/>
  <c r="I22" i="10" s="1"/>
  <c r="D22" i="10"/>
  <c r="C22" i="10"/>
  <c r="H22" i="10" s="1"/>
  <c r="G19" i="10"/>
  <c r="L19" i="10" s="1"/>
  <c r="F19" i="10"/>
  <c r="E19" i="10"/>
  <c r="I19" i="10" s="1"/>
  <c r="D19" i="10"/>
  <c r="C19" i="10"/>
  <c r="H19" i="10" s="1"/>
  <c r="G16" i="10"/>
  <c r="L16" i="10" s="1"/>
  <c r="F16" i="10"/>
  <c r="J16" i="10" s="1"/>
  <c r="E16" i="10"/>
  <c r="I16" i="10" s="1"/>
  <c r="D16" i="10"/>
  <c r="C16" i="10"/>
  <c r="H16" i="10" s="1"/>
  <c r="G10" i="10"/>
  <c r="L10" i="10" s="1"/>
  <c r="F10" i="10"/>
  <c r="J10" i="10" s="1"/>
  <c r="E10" i="10"/>
  <c r="I10" i="10" s="1"/>
  <c r="D10" i="10"/>
  <c r="C10" i="10"/>
  <c r="H10" i="10" s="1"/>
  <c r="G7" i="10"/>
  <c r="L7" i="10" s="1"/>
  <c r="F7" i="10"/>
  <c r="J7" i="10" s="1"/>
  <c r="E7" i="10"/>
  <c r="I7" i="10" s="1"/>
  <c r="D7" i="10"/>
  <c r="C7" i="10"/>
  <c r="H7" i="10" s="1"/>
  <c r="F34" i="9"/>
  <c r="E34" i="9"/>
  <c r="D34" i="9"/>
  <c r="C34" i="9"/>
  <c r="F31" i="9"/>
  <c r="E31" i="9"/>
  <c r="D31" i="9"/>
  <c r="C31" i="9"/>
  <c r="F28" i="9"/>
  <c r="E28" i="9"/>
  <c r="I28" i="9" s="1"/>
  <c r="D28" i="9"/>
  <c r="H28" i="9" s="1"/>
  <c r="C28" i="9"/>
  <c r="G22" i="9"/>
  <c r="L22" i="9" s="1"/>
  <c r="F22" i="9"/>
  <c r="J22" i="9" s="1"/>
  <c r="E22" i="9"/>
  <c r="I22" i="9" s="1"/>
  <c r="D22" i="9"/>
  <c r="C22" i="9"/>
  <c r="H22" i="9" s="1"/>
  <c r="G19" i="9"/>
  <c r="L19" i="9" s="1"/>
  <c r="F19" i="9"/>
  <c r="J19" i="9" s="1"/>
  <c r="E19" i="9"/>
  <c r="I19" i="9" s="1"/>
  <c r="D19" i="9"/>
  <c r="C19" i="9"/>
  <c r="H19" i="9" s="1"/>
  <c r="G16" i="9"/>
  <c r="L16" i="9" s="1"/>
  <c r="F16" i="9"/>
  <c r="J16" i="9" s="1"/>
  <c r="E16" i="9"/>
  <c r="I16" i="9" s="1"/>
  <c r="D16" i="9"/>
  <c r="C16" i="9"/>
  <c r="H16" i="9" s="1"/>
  <c r="G10" i="9"/>
  <c r="L10" i="9" s="1"/>
  <c r="F10" i="9"/>
  <c r="J10" i="9" s="1"/>
  <c r="E10" i="9"/>
  <c r="I10" i="9" s="1"/>
  <c r="D10" i="9"/>
  <c r="C10" i="9"/>
  <c r="H10" i="9" s="1"/>
  <c r="G7" i="9"/>
  <c r="L7" i="9" s="1"/>
  <c r="F7" i="9"/>
  <c r="J7" i="9" s="1"/>
  <c r="E7" i="9"/>
  <c r="I7" i="9" s="1"/>
  <c r="D7" i="9"/>
  <c r="C7" i="9"/>
  <c r="H7" i="9" s="1"/>
  <c r="F34" i="8"/>
  <c r="E34" i="8"/>
  <c r="D34" i="8"/>
  <c r="C34" i="8"/>
  <c r="H34" i="8" s="1"/>
  <c r="F31" i="8"/>
  <c r="E31" i="8"/>
  <c r="I31" i="8" s="1"/>
  <c r="D31" i="8"/>
  <c r="C31" i="8"/>
  <c r="F28" i="8"/>
  <c r="E28" i="8"/>
  <c r="D28" i="8"/>
  <c r="C28" i="8"/>
  <c r="J28" i="8" s="1"/>
  <c r="G22" i="8"/>
  <c r="L22" i="8" s="1"/>
  <c r="F22" i="8"/>
  <c r="J22" i="8" s="1"/>
  <c r="E22" i="8"/>
  <c r="I22" i="8" s="1"/>
  <c r="D22" i="8"/>
  <c r="C22" i="8"/>
  <c r="H22" i="8" s="1"/>
  <c r="G19" i="8"/>
  <c r="L19" i="8" s="1"/>
  <c r="F19" i="8"/>
  <c r="E19" i="8"/>
  <c r="I19" i="8" s="1"/>
  <c r="D19" i="8"/>
  <c r="C19" i="8"/>
  <c r="H19" i="8" s="1"/>
  <c r="G16" i="8"/>
  <c r="L16" i="8" s="1"/>
  <c r="F16" i="8"/>
  <c r="J16" i="8" s="1"/>
  <c r="E16" i="8"/>
  <c r="I16" i="8" s="1"/>
  <c r="D16" i="8"/>
  <c r="C16" i="8"/>
  <c r="H16" i="8" s="1"/>
  <c r="G10" i="8"/>
  <c r="L10" i="8" s="1"/>
  <c r="F10" i="8"/>
  <c r="J10" i="8" s="1"/>
  <c r="E10" i="8"/>
  <c r="I10" i="8" s="1"/>
  <c r="D10" i="8"/>
  <c r="C10" i="8"/>
  <c r="H10" i="8" s="1"/>
  <c r="G7" i="8"/>
  <c r="L7" i="8" s="1"/>
  <c r="F7" i="8"/>
  <c r="J7" i="8" s="1"/>
  <c r="E7" i="8"/>
  <c r="I7" i="8" s="1"/>
  <c r="D7" i="8"/>
  <c r="C7" i="8"/>
  <c r="H7" i="8" s="1"/>
  <c r="F34" i="6"/>
  <c r="E34" i="6"/>
  <c r="D34" i="6"/>
  <c r="C34" i="6"/>
  <c r="F31" i="6"/>
  <c r="E31" i="6"/>
  <c r="D31" i="6"/>
  <c r="C31" i="6"/>
  <c r="F28" i="6"/>
  <c r="E28" i="6"/>
  <c r="D28" i="6"/>
  <c r="C28" i="6"/>
  <c r="G22" i="6"/>
  <c r="L22" i="6" s="1"/>
  <c r="F22" i="6"/>
  <c r="J22" i="6" s="1"/>
  <c r="E22" i="6"/>
  <c r="I22" i="6" s="1"/>
  <c r="D22" i="6"/>
  <c r="C22" i="6"/>
  <c r="H22" i="6" s="1"/>
  <c r="G19" i="6"/>
  <c r="L19" i="6" s="1"/>
  <c r="F19" i="6"/>
  <c r="J19" i="6" s="1"/>
  <c r="E19" i="6"/>
  <c r="I19" i="6" s="1"/>
  <c r="D19" i="6"/>
  <c r="C19" i="6"/>
  <c r="H19" i="6" s="1"/>
  <c r="G16" i="6"/>
  <c r="L16" i="6" s="1"/>
  <c r="F16" i="6"/>
  <c r="E16" i="6"/>
  <c r="I16" i="6" s="1"/>
  <c r="D16" i="6"/>
  <c r="C16" i="6"/>
  <c r="H16" i="6" s="1"/>
  <c r="I13" i="6"/>
  <c r="G10" i="6"/>
  <c r="L10" i="6" s="1"/>
  <c r="F10" i="6"/>
  <c r="J10" i="6" s="1"/>
  <c r="E10" i="6"/>
  <c r="I10" i="6" s="1"/>
  <c r="D10" i="6"/>
  <c r="C10" i="6"/>
  <c r="H10" i="6" s="1"/>
  <c r="G7" i="6"/>
  <c r="L7" i="6" s="1"/>
  <c r="F7" i="6"/>
  <c r="J7" i="6" s="1"/>
  <c r="E7" i="6"/>
  <c r="I7" i="6" s="1"/>
  <c r="D7" i="6"/>
  <c r="C7" i="6"/>
  <c r="H7" i="6" s="1"/>
  <c r="F34" i="7"/>
  <c r="E34" i="7"/>
  <c r="D34" i="7"/>
  <c r="C34" i="7"/>
  <c r="F31" i="7"/>
  <c r="E31" i="7"/>
  <c r="D31" i="7"/>
  <c r="C31" i="7"/>
  <c r="F28" i="7"/>
  <c r="E28" i="7"/>
  <c r="I28" i="7" s="1"/>
  <c r="D28" i="7"/>
  <c r="H28" i="7" s="1"/>
  <c r="C28" i="7"/>
  <c r="G22" i="7"/>
  <c r="L22" i="7" s="1"/>
  <c r="F22" i="7"/>
  <c r="J22" i="7" s="1"/>
  <c r="E22" i="7"/>
  <c r="I22" i="7" s="1"/>
  <c r="D22" i="7"/>
  <c r="C22" i="7"/>
  <c r="H22" i="7" s="1"/>
  <c r="I19" i="7"/>
  <c r="G19" i="7"/>
  <c r="L19" i="7" s="1"/>
  <c r="F19" i="7"/>
  <c r="J19" i="7" s="1"/>
  <c r="E19" i="7"/>
  <c r="D19" i="7"/>
  <c r="C19" i="7"/>
  <c r="H19" i="7" s="1"/>
  <c r="G16" i="7"/>
  <c r="L16" i="7" s="1"/>
  <c r="F16" i="7"/>
  <c r="J16" i="7" s="1"/>
  <c r="E16" i="7"/>
  <c r="I16" i="7" s="1"/>
  <c r="D16" i="7"/>
  <c r="C16" i="7"/>
  <c r="H16" i="7" s="1"/>
  <c r="G10" i="7"/>
  <c r="L10" i="7" s="1"/>
  <c r="F10" i="7"/>
  <c r="E10" i="7"/>
  <c r="D10" i="7"/>
  <c r="C10" i="7"/>
  <c r="H10" i="7" s="1"/>
  <c r="G7" i="7"/>
  <c r="L7" i="7" s="1"/>
  <c r="F7" i="7"/>
  <c r="J7" i="7" s="1"/>
  <c r="E7" i="7"/>
  <c r="I7" i="7" s="1"/>
  <c r="D7" i="7"/>
  <c r="C7" i="7"/>
  <c r="H7" i="7" s="1"/>
  <c r="F34" i="5"/>
  <c r="E34" i="5"/>
  <c r="I34" i="5" s="1"/>
  <c r="D34" i="5"/>
  <c r="C34" i="5"/>
  <c r="F31" i="5"/>
  <c r="E31" i="5"/>
  <c r="D31" i="5"/>
  <c r="C31" i="5"/>
  <c r="F28" i="5"/>
  <c r="J28" i="5" s="1"/>
  <c r="E28" i="5"/>
  <c r="D28" i="5"/>
  <c r="C28" i="5"/>
  <c r="G22" i="5"/>
  <c r="L22" i="5" s="1"/>
  <c r="F22" i="5"/>
  <c r="J22" i="5" s="1"/>
  <c r="E22" i="5"/>
  <c r="I22" i="5" s="1"/>
  <c r="D22" i="5"/>
  <c r="C22" i="5"/>
  <c r="H22" i="5" s="1"/>
  <c r="G19" i="5"/>
  <c r="L19" i="5" s="1"/>
  <c r="F19" i="5"/>
  <c r="J19" i="5" s="1"/>
  <c r="E19" i="5"/>
  <c r="I19" i="5" s="1"/>
  <c r="D19" i="5"/>
  <c r="C19" i="5"/>
  <c r="H19" i="5" s="1"/>
  <c r="G16" i="5"/>
  <c r="L16" i="5" s="1"/>
  <c r="F16" i="5"/>
  <c r="J16" i="5" s="1"/>
  <c r="E16" i="5"/>
  <c r="I16" i="5" s="1"/>
  <c r="D16" i="5"/>
  <c r="C16" i="5"/>
  <c r="H16" i="5" s="1"/>
  <c r="G10" i="5"/>
  <c r="L10" i="5" s="1"/>
  <c r="F10" i="5"/>
  <c r="J10" i="5" s="1"/>
  <c r="E10" i="5"/>
  <c r="I10" i="5" s="1"/>
  <c r="D10" i="5"/>
  <c r="C10" i="5"/>
  <c r="H10" i="5" s="1"/>
  <c r="G7" i="5"/>
  <c r="L7" i="5" s="1"/>
  <c r="F7" i="5"/>
  <c r="J7" i="5" s="1"/>
  <c r="E7" i="5"/>
  <c r="I7" i="5" s="1"/>
  <c r="D7" i="5"/>
  <c r="C7" i="5"/>
  <c r="H7" i="5" s="1"/>
  <c r="F34" i="4"/>
  <c r="E34" i="4"/>
  <c r="D34" i="4"/>
  <c r="C34" i="4"/>
  <c r="F31" i="4"/>
  <c r="E31" i="4"/>
  <c r="I31" i="4" s="1"/>
  <c r="D31" i="4"/>
  <c r="C31" i="4"/>
  <c r="H31" i="4" s="1"/>
  <c r="F28" i="4"/>
  <c r="E28" i="4"/>
  <c r="D28" i="4"/>
  <c r="C28" i="4"/>
  <c r="H28" i="4" s="1"/>
  <c r="I22" i="4"/>
  <c r="G22" i="4"/>
  <c r="L22" i="4" s="1"/>
  <c r="F22" i="4"/>
  <c r="J22" i="4" s="1"/>
  <c r="E22" i="4"/>
  <c r="D22" i="4"/>
  <c r="C22" i="4"/>
  <c r="H22" i="4" s="1"/>
  <c r="G19" i="4"/>
  <c r="L19" i="4" s="1"/>
  <c r="F19" i="4"/>
  <c r="J19" i="4" s="1"/>
  <c r="E19" i="4"/>
  <c r="I19" i="4" s="1"/>
  <c r="D19" i="4"/>
  <c r="C19" i="4"/>
  <c r="H19" i="4" s="1"/>
  <c r="G16" i="4"/>
  <c r="L16" i="4" s="1"/>
  <c r="F16" i="4"/>
  <c r="J16" i="4" s="1"/>
  <c r="E16" i="4"/>
  <c r="I16" i="4" s="1"/>
  <c r="D16" i="4"/>
  <c r="C16" i="4"/>
  <c r="H16" i="4" s="1"/>
  <c r="G10" i="4"/>
  <c r="L10" i="4" s="1"/>
  <c r="F10" i="4"/>
  <c r="J10" i="4" s="1"/>
  <c r="E10" i="4"/>
  <c r="I10" i="4" s="1"/>
  <c r="D10" i="4"/>
  <c r="C10" i="4"/>
  <c r="H10" i="4" s="1"/>
  <c r="G7" i="4"/>
  <c r="L7" i="4" s="1"/>
  <c r="F7" i="4"/>
  <c r="J7" i="4" s="1"/>
  <c r="E7" i="4"/>
  <c r="I7" i="4" s="1"/>
  <c r="D7" i="4"/>
  <c r="C7" i="4"/>
  <c r="H7" i="4" s="1"/>
  <c r="F34" i="2"/>
  <c r="E34" i="2"/>
  <c r="I34" i="2" s="1"/>
  <c r="D34" i="2"/>
  <c r="C34" i="2"/>
  <c r="F31" i="2"/>
  <c r="E31" i="2"/>
  <c r="D31" i="2"/>
  <c r="C31" i="2"/>
  <c r="F28" i="2"/>
  <c r="E28" i="2"/>
  <c r="D28" i="2"/>
  <c r="C28" i="2"/>
  <c r="G22" i="2"/>
  <c r="L22" i="2" s="1"/>
  <c r="F22" i="2"/>
  <c r="J22" i="2" s="1"/>
  <c r="E22" i="2"/>
  <c r="I22" i="2" s="1"/>
  <c r="D22" i="2"/>
  <c r="C22" i="2"/>
  <c r="H22" i="2" s="1"/>
  <c r="G19" i="2"/>
  <c r="L19" i="2" s="1"/>
  <c r="F19" i="2"/>
  <c r="J19" i="2" s="1"/>
  <c r="E19" i="2"/>
  <c r="I19" i="2" s="1"/>
  <c r="D19" i="2"/>
  <c r="C19" i="2"/>
  <c r="H19" i="2" s="1"/>
  <c r="L10" i="2"/>
  <c r="G10" i="2"/>
  <c r="F10" i="2"/>
  <c r="J10" i="2" s="1"/>
  <c r="E10" i="2"/>
  <c r="I10" i="2" s="1"/>
  <c r="D10" i="2"/>
  <c r="H10" i="2" s="1"/>
  <c r="C10" i="2"/>
  <c r="K10" i="2" s="1"/>
  <c r="G34" i="1"/>
  <c r="L34" i="1" s="1"/>
  <c r="F34" i="1"/>
  <c r="E34" i="1"/>
  <c r="I34" i="1" s="1"/>
  <c r="D34" i="1"/>
  <c r="C34" i="1"/>
  <c r="H34" i="1" s="1"/>
  <c r="G31" i="1"/>
  <c r="L31" i="1" s="1"/>
  <c r="F31" i="1"/>
  <c r="J31" i="1" s="1"/>
  <c r="E31" i="1"/>
  <c r="I31" i="1" s="1"/>
  <c r="D31" i="1"/>
  <c r="C31" i="1"/>
  <c r="H31" i="1" s="1"/>
  <c r="G28" i="1"/>
  <c r="L28" i="1" s="1"/>
  <c r="F28" i="1"/>
  <c r="J28" i="1" s="1"/>
  <c r="E28" i="1"/>
  <c r="I28" i="1" s="1"/>
  <c r="D28" i="1"/>
  <c r="C28" i="1"/>
  <c r="H28" i="1" s="1"/>
  <c r="G22" i="1"/>
  <c r="L22" i="1" s="1"/>
  <c r="F22" i="1"/>
  <c r="J22" i="1" s="1"/>
  <c r="E22" i="1"/>
  <c r="I22" i="1" s="1"/>
  <c r="D22" i="1"/>
  <c r="C22" i="1"/>
  <c r="H22" i="1" s="1"/>
  <c r="G19" i="1"/>
  <c r="L19" i="1" s="1"/>
  <c r="F19" i="1"/>
  <c r="J19" i="1" s="1"/>
  <c r="E19" i="1"/>
  <c r="I19" i="1" s="1"/>
  <c r="D19" i="1"/>
  <c r="C19" i="1"/>
  <c r="H19" i="1" s="1"/>
  <c r="G16" i="1"/>
  <c r="L16" i="1" s="1"/>
  <c r="F16" i="1"/>
  <c r="J16" i="1" s="1"/>
  <c r="E16" i="1"/>
  <c r="I16" i="1" s="1"/>
  <c r="D16" i="1"/>
  <c r="C16" i="1"/>
  <c r="H16" i="1" s="1"/>
  <c r="G10" i="1"/>
  <c r="L10" i="1" s="1"/>
  <c r="F10" i="1"/>
  <c r="J10" i="1" s="1"/>
  <c r="E10" i="1"/>
  <c r="I10" i="1" s="1"/>
  <c r="D10" i="1"/>
  <c r="C10" i="1"/>
  <c r="H10" i="1" s="1"/>
  <c r="G7" i="1"/>
  <c r="L7" i="1" s="1"/>
  <c r="F7" i="1"/>
  <c r="J7" i="1" s="1"/>
  <c r="E7" i="1"/>
  <c r="I7" i="1" s="1"/>
  <c r="D7" i="1"/>
  <c r="C7" i="1"/>
  <c r="H7" i="1" s="1"/>
  <c r="J5" i="1"/>
  <c r="I5" i="1"/>
  <c r="H5" i="1"/>
  <c r="G5" i="1"/>
  <c r="K4" i="1"/>
  <c r="J4" i="1"/>
  <c r="I4" i="1"/>
  <c r="H4" i="1"/>
  <c r="F4" i="1"/>
  <c r="E4" i="1"/>
  <c r="D4" i="1"/>
  <c r="C4" i="1"/>
  <c r="K5" i="3"/>
  <c r="H31" i="10" l="1"/>
  <c r="I31" i="10"/>
  <c r="H28" i="10"/>
  <c r="H34" i="10"/>
  <c r="I34" i="10"/>
  <c r="J34" i="10"/>
  <c r="K34" i="10"/>
  <c r="J31" i="10"/>
  <c r="K31" i="10"/>
  <c r="J28" i="10"/>
  <c r="K28" i="10"/>
  <c r="K22" i="10"/>
  <c r="J19" i="10"/>
  <c r="K19" i="10"/>
  <c r="K16" i="10"/>
  <c r="K10" i="10"/>
  <c r="K7" i="10"/>
  <c r="H31" i="9"/>
  <c r="I31" i="9"/>
  <c r="K28" i="9"/>
  <c r="H34" i="9"/>
  <c r="I34" i="9"/>
  <c r="J34" i="9"/>
  <c r="K34" i="9"/>
  <c r="J31" i="9"/>
  <c r="K31" i="9"/>
  <c r="J28" i="9"/>
  <c r="K22" i="9"/>
  <c r="K19" i="9"/>
  <c r="K16" i="9"/>
  <c r="K10" i="9"/>
  <c r="K7" i="9"/>
  <c r="I34" i="8"/>
  <c r="H28" i="8"/>
  <c r="I28" i="8"/>
  <c r="H31" i="8"/>
  <c r="J34" i="8"/>
  <c r="K34" i="8"/>
  <c r="J31" i="8"/>
  <c r="K31" i="8"/>
  <c r="K28" i="8"/>
  <c r="K22" i="8"/>
  <c r="J19" i="8"/>
  <c r="K19" i="8"/>
  <c r="K16" i="8"/>
  <c r="K10" i="8"/>
  <c r="K7" i="8"/>
  <c r="H28" i="6"/>
  <c r="I34" i="6"/>
  <c r="H31" i="6"/>
  <c r="J34" i="6"/>
  <c r="H34" i="6"/>
  <c r="K34" i="6"/>
  <c r="I31" i="6"/>
  <c r="J31" i="6"/>
  <c r="K31" i="6"/>
  <c r="I28" i="6"/>
  <c r="J28" i="6"/>
  <c r="K28" i="6"/>
  <c r="K22" i="6"/>
  <c r="K19" i="6"/>
  <c r="J16" i="6"/>
  <c r="K16" i="6"/>
  <c r="K10" i="6"/>
  <c r="K7" i="6"/>
  <c r="H31" i="7"/>
  <c r="K31" i="7"/>
  <c r="K28" i="7"/>
  <c r="I31" i="7"/>
  <c r="H34" i="7"/>
  <c r="I34" i="7"/>
  <c r="J34" i="7"/>
  <c r="K34" i="7"/>
  <c r="J31" i="7"/>
  <c r="J28" i="7"/>
  <c r="K22" i="7"/>
  <c r="K19" i="7"/>
  <c r="K16" i="7"/>
  <c r="I10" i="7"/>
  <c r="J10" i="7"/>
  <c r="K10" i="7"/>
  <c r="K7" i="7"/>
  <c r="H31" i="5"/>
  <c r="H28" i="5"/>
  <c r="I28" i="5"/>
  <c r="H34" i="5"/>
  <c r="J34" i="5"/>
  <c r="K34" i="5"/>
  <c r="I31" i="5"/>
  <c r="J31" i="5"/>
  <c r="K31" i="5"/>
  <c r="K28" i="5"/>
  <c r="K22" i="5"/>
  <c r="K19" i="5"/>
  <c r="K16" i="5"/>
  <c r="K10" i="5"/>
  <c r="K7" i="5"/>
  <c r="I28" i="4"/>
  <c r="I34" i="4"/>
  <c r="J34" i="4"/>
  <c r="H34" i="4"/>
  <c r="K34" i="4"/>
  <c r="J31" i="4"/>
  <c r="K31" i="4"/>
  <c r="J28" i="4"/>
  <c r="K28" i="4"/>
  <c r="K22" i="4"/>
  <c r="K19" i="4"/>
  <c r="K16" i="4"/>
  <c r="K10" i="4"/>
  <c r="K7" i="4"/>
  <c r="K28" i="2"/>
  <c r="K34" i="2"/>
  <c r="H31" i="2"/>
  <c r="H28" i="2"/>
  <c r="I28" i="2"/>
  <c r="I31" i="2"/>
  <c r="H34" i="2"/>
  <c r="J34" i="2"/>
  <c r="J31" i="2"/>
  <c r="K31" i="2"/>
  <c r="J28" i="2"/>
  <c r="K22" i="2"/>
  <c r="K19" i="2"/>
  <c r="J34" i="1"/>
  <c r="K34" i="1"/>
  <c r="K31" i="1"/>
  <c r="K28" i="1"/>
  <c r="K22" i="1"/>
  <c r="K19" i="1"/>
  <c r="K16" i="1"/>
  <c r="K10" i="1"/>
  <c r="K7" i="1"/>
  <c r="G4" i="1"/>
  <c r="L4" i="1" s="1"/>
  <c r="F25" i="10"/>
  <c r="E25" i="10"/>
  <c r="D25" i="10"/>
  <c r="C25" i="10"/>
  <c r="K24" i="10"/>
  <c r="J24" i="10"/>
  <c r="I24" i="10"/>
  <c r="H24" i="10"/>
  <c r="G24" i="10"/>
  <c r="F13" i="10"/>
  <c r="E13" i="10"/>
  <c r="D13" i="10"/>
  <c r="C13" i="10"/>
  <c r="K12" i="10"/>
  <c r="J12" i="10"/>
  <c r="I12" i="10"/>
  <c r="H12" i="10"/>
  <c r="G12" i="10"/>
  <c r="F25" i="9"/>
  <c r="E25" i="9"/>
  <c r="D25" i="9"/>
  <c r="C25" i="9"/>
  <c r="K24" i="9"/>
  <c r="J24" i="9"/>
  <c r="I24" i="9"/>
  <c r="H24" i="9"/>
  <c r="G24" i="9"/>
  <c r="F13" i="9"/>
  <c r="E13" i="9"/>
  <c r="D13" i="9"/>
  <c r="C13" i="9"/>
  <c r="K12" i="9"/>
  <c r="J12" i="9"/>
  <c r="I12" i="9"/>
  <c r="H12" i="9"/>
  <c r="G12" i="9"/>
  <c r="F25" i="8"/>
  <c r="E25" i="8"/>
  <c r="D25" i="8"/>
  <c r="C25" i="8"/>
  <c r="K24" i="8"/>
  <c r="J24" i="8"/>
  <c r="I24" i="8"/>
  <c r="H24" i="8"/>
  <c r="G24" i="8"/>
  <c r="F13" i="8"/>
  <c r="E13" i="8"/>
  <c r="D13" i="8"/>
  <c r="C13" i="8"/>
  <c r="K12" i="8"/>
  <c r="J12" i="8"/>
  <c r="I12" i="8"/>
  <c r="H12" i="8"/>
  <c r="G12" i="8"/>
  <c r="F25" i="6"/>
  <c r="E25" i="6"/>
  <c r="D25" i="6"/>
  <c r="C25" i="6"/>
  <c r="K24" i="6"/>
  <c r="J24" i="6"/>
  <c r="I24" i="6"/>
  <c r="H24" i="6"/>
  <c r="G24" i="6"/>
  <c r="F13" i="6"/>
  <c r="E13" i="6"/>
  <c r="D13" i="6"/>
  <c r="C13" i="6"/>
  <c r="K12" i="6"/>
  <c r="J12" i="6"/>
  <c r="I12" i="6"/>
  <c r="H12" i="6"/>
  <c r="G12" i="6"/>
  <c r="F25" i="7"/>
  <c r="E25" i="7"/>
  <c r="D25" i="7"/>
  <c r="C25" i="7"/>
  <c r="K24" i="7"/>
  <c r="J24" i="7"/>
  <c r="I24" i="7"/>
  <c r="H24" i="7"/>
  <c r="G24" i="7"/>
  <c r="F13" i="7"/>
  <c r="E13" i="7"/>
  <c r="D13" i="7"/>
  <c r="C13" i="7"/>
  <c r="K12" i="7"/>
  <c r="J12" i="7"/>
  <c r="I12" i="7"/>
  <c r="H12" i="7"/>
  <c r="G12" i="7"/>
  <c r="F25" i="5"/>
  <c r="E25" i="5"/>
  <c r="D25" i="5"/>
  <c r="C25" i="5"/>
  <c r="K24" i="5"/>
  <c r="J24" i="5"/>
  <c r="I24" i="5"/>
  <c r="H24" i="5"/>
  <c r="G24" i="5"/>
  <c r="F13" i="5"/>
  <c r="E13" i="5"/>
  <c r="D13" i="5"/>
  <c r="C13" i="5"/>
  <c r="K12" i="5"/>
  <c r="J12" i="5"/>
  <c r="I12" i="5"/>
  <c r="H12" i="5"/>
  <c r="G12" i="5"/>
  <c r="F25" i="4"/>
  <c r="E25" i="4"/>
  <c r="D25" i="4"/>
  <c r="C25" i="4"/>
  <c r="K24" i="4"/>
  <c r="J24" i="4"/>
  <c r="I24" i="4"/>
  <c r="H24" i="4"/>
  <c r="G24" i="4"/>
  <c r="F13" i="4"/>
  <c r="E13" i="4"/>
  <c r="D13" i="4"/>
  <c r="C13" i="4"/>
  <c r="K12" i="4"/>
  <c r="J12" i="4"/>
  <c r="I12" i="4"/>
  <c r="H12" i="4"/>
  <c r="G12" i="4"/>
  <c r="F13" i="2"/>
  <c r="E13" i="2"/>
  <c r="D13" i="2"/>
  <c r="C13" i="2"/>
  <c r="K12" i="2"/>
  <c r="J12" i="2"/>
  <c r="I12" i="2"/>
  <c r="H12" i="2"/>
  <c r="G12" i="2"/>
  <c r="F25" i="2"/>
  <c r="E25" i="2"/>
  <c r="D25" i="2"/>
  <c r="C25" i="2"/>
  <c r="K24" i="2"/>
  <c r="J24" i="2"/>
  <c r="I24" i="2"/>
  <c r="H24" i="2"/>
  <c r="G24" i="2"/>
  <c r="K36" i="10"/>
  <c r="J36" i="10"/>
  <c r="I36" i="10"/>
  <c r="H36" i="10"/>
  <c r="G36" i="10"/>
  <c r="K35" i="10"/>
  <c r="J35" i="10"/>
  <c r="I35" i="10"/>
  <c r="H35" i="10"/>
  <c r="G35" i="10"/>
  <c r="G34" i="10" s="1"/>
  <c r="L34" i="10" s="1"/>
  <c r="K33" i="10"/>
  <c r="J33" i="10"/>
  <c r="I33" i="10"/>
  <c r="H33" i="10"/>
  <c r="G33" i="10"/>
  <c r="K32" i="10"/>
  <c r="J32" i="10"/>
  <c r="I32" i="10"/>
  <c r="H32" i="10"/>
  <c r="G32" i="10"/>
  <c r="G31" i="10" s="1"/>
  <c r="L31" i="10" s="1"/>
  <c r="K30" i="10"/>
  <c r="J30" i="10"/>
  <c r="I30" i="10"/>
  <c r="H30" i="10"/>
  <c r="G30" i="10"/>
  <c r="K29" i="10"/>
  <c r="J29" i="10"/>
  <c r="I29" i="10"/>
  <c r="H29" i="10"/>
  <c r="G29" i="10"/>
  <c r="G28" i="10" s="1"/>
  <c r="L28" i="10" s="1"/>
  <c r="K36" i="9"/>
  <c r="J36" i="9"/>
  <c r="I36" i="9"/>
  <c r="H36" i="9"/>
  <c r="G36" i="9"/>
  <c r="K35" i="9"/>
  <c r="J35" i="9"/>
  <c r="I35" i="9"/>
  <c r="H35" i="9"/>
  <c r="G35" i="9"/>
  <c r="K33" i="9"/>
  <c r="J33" i="9"/>
  <c r="I33" i="9"/>
  <c r="H33" i="9"/>
  <c r="G33" i="9"/>
  <c r="K32" i="9"/>
  <c r="J32" i="9"/>
  <c r="I32" i="9"/>
  <c r="H32" i="9"/>
  <c r="G32" i="9"/>
  <c r="G31" i="9" s="1"/>
  <c r="L31" i="9" s="1"/>
  <c r="K30" i="9"/>
  <c r="J30" i="9"/>
  <c r="I30" i="9"/>
  <c r="H30" i="9"/>
  <c r="G30" i="9"/>
  <c r="K29" i="9"/>
  <c r="J29" i="9"/>
  <c r="I29" i="9"/>
  <c r="H29" i="9"/>
  <c r="G29" i="9"/>
  <c r="F37" i="9"/>
  <c r="K36" i="8"/>
  <c r="J36" i="8"/>
  <c r="I36" i="8"/>
  <c r="H36" i="8"/>
  <c r="G36" i="8"/>
  <c r="K35" i="8"/>
  <c r="J35" i="8"/>
  <c r="I35" i="8"/>
  <c r="H35" i="8"/>
  <c r="G35" i="8"/>
  <c r="G34" i="8" s="1"/>
  <c r="L34" i="8" s="1"/>
  <c r="K33" i="8"/>
  <c r="J33" i="8"/>
  <c r="I33" i="8"/>
  <c r="H33" i="8"/>
  <c r="G33" i="8"/>
  <c r="K32" i="8"/>
  <c r="J32" i="8"/>
  <c r="I32" i="8"/>
  <c r="H32" i="8"/>
  <c r="G32" i="8"/>
  <c r="G31" i="8" s="1"/>
  <c r="L31" i="8" s="1"/>
  <c r="K30" i="8"/>
  <c r="J30" i="8"/>
  <c r="I30" i="8"/>
  <c r="H30" i="8"/>
  <c r="G30" i="8"/>
  <c r="K29" i="8"/>
  <c r="J29" i="8"/>
  <c r="I29" i="8"/>
  <c r="H29" i="8"/>
  <c r="G29" i="8"/>
  <c r="G28" i="8" s="1"/>
  <c r="L28" i="8" s="1"/>
  <c r="D37" i="8"/>
  <c r="K36" i="6"/>
  <c r="J36" i="6"/>
  <c r="I36" i="6"/>
  <c r="H36" i="6"/>
  <c r="G36" i="6"/>
  <c r="K35" i="6"/>
  <c r="J35" i="6"/>
  <c r="I35" i="6"/>
  <c r="H35" i="6"/>
  <c r="G35" i="6"/>
  <c r="G34" i="6" s="1"/>
  <c r="L34" i="6" s="1"/>
  <c r="K33" i="6"/>
  <c r="J33" i="6"/>
  <c r="I33" i="6"/>
  <c r="H33" i="6"/>
  <c r="G33" i="6"/>
  <c r="K32" i="6"/>
  <c r="J32" i="6"/>
  <c r="I32" i="6"/>
  <c r="H32" i="6"/>
  <c r="G32" i="6"/>
  <c r="K30" i="6"/>
  <c r="J30" i="6"/>
  <c r="I30" i="6"/>
  <c r="H30" i="6"/>
  <c r="G30" i="6"/>
  <c r="K29" i="6"/>
  <c r="J29" i="6"/>
  <c r="I29" i="6"/>
  <c r="H29" i="6"/>
  <c r="G29" i="6"/>
  <c r="G28" i="6" s="1"/>
  <c r="L28" i="6" s="1"/>
  <c r="D37" i="6"/>
  <c r="K36" i="7"/>
  <c r="J36" i="7"/>
  <c r="I36" i="7"/>
  <c r="H36" i="7"/>
  <c r="G36" i="7"/>
  <c r="K35" i="7"/>
  <c r="J35" i="7"/>
  <c r="I35" i="7"/>
  <c r="H35" i="7"/>
  <c r="G35" i="7"/>
  <c r="G34" i="7" s="1"/>
  <c r="L34" i="7" s="1"/>
  <c r="K33" i="7"/>
  <c r="J33" i="7"/>
  <c r="I33" i="7"/>
  <c r="H33" i="7"/>
  <c r="G33" i="7"/>
  <c r="K32" i="7"/>
  <c r="J32" i="7"/>
  <c r="I32" i="7"/>
  <c r="H32" i="7"/>
  <c r="G32" i="7"/>
  <c r="K30" i="7"/>
  <c r="J30" i="7"/>
  <c r="I30" i="7"/>
  <c r="H30" i="7"/>
  <c r="G30" i="7"/>
  <c r="K29" i="7"/>
  <c r="J29" i="7"/>
  <c r="I29" i="7"/>
  <c r="H29" i="7"/>
  <c r="G29" i="7"/>
  <c r="K36" i="5"/>
  <c r="J36" i="5"/>
  <c r="I36" i="5"/>
  <c r="H36" i="5"/>
  <c r="G36" i="5"/>
  <c r="K35" i="5"/>
  <c r="J35" i="5"/>
  <c r="I35" i="5"/>
  <c r="H35" i="5"/>
  <c r="G35" i="5"/>
  <c r="G34" i="5" s="1"/>
  <c r="L34" i="5" s="1"/>
  <c r="K33" i="5"/>
  <c r="J33" i="5"/>
  <c r="I33" i="5"/>
  <c r="H33" i="5"/>
  <c r="G33" i="5"/>
  <c r="K32" i="5"/>
  <c r="J32" i="5"/>
  <c r="I32" i="5"/>
  <c r="H32" i="5"/>
  <c r="G32" i="5"/>
  <c r="G31" i="5" s="1"/>
  <c r="L31" i="5" s="1"/>
  <c r="K30" i="5"/>
  <c r="J30" i="5"/>
  <c r="I30" i="5"/>
  <c r="H30" i="5"/>
  <c r="G30" i="5"/>
  <c r="K29" i="5"/>
  <c r="J29" i="5"/>
  <c r="I29" i="5"/>
  <c r="H29" i="5"/>
  <c r="G29" i="5"/>
  <c r="G28" i="5" s="1"/>
  <c r="L28" i="5" s="1"/>
  <c r="F37" i="5"/>
  <c r="E37" i="5"/>
  <c r="K36" i="4"/>
  <c r="J36" i="4"/>
  <c r="I36" i="4"/>
  <c r="H36" i="4"/>
  <c r="G36" i="4"/>
  <c r="K35" i="4"/>
  <c r="J35" i="4"/>
  <c r="I35" i="4"/>
  <c r="H35" i="4"/>
  <c r="G35" i="4"/>
  <c r="G34" i="4" s="1"/>
  <c r="L34" i="4" s="1"/>
  <c r="K33" i="4"/>
  <c r="J33" i="4"/>
  <c r="I33" i="4"/>
  <c r="H33" i="4"/>
  <c r="G33" i="4"/>
  <c r="K32" i="4"/>
  <c r="J32" i="4"/>
  <c r="I32" i="4"/>
  <c r="H32" i="4"/>
  <c r="G32" i="4"/>
  <c r="K30" i="4"/>
  <c r="J30" i="4"/>
  <c r="I30" i="4"/>
  <c r="H30" i="4"/>
  <c r="G30" i="4"/>
  <c r="K29" i="4"/>
  <c r="J29" i="4"/>
  <c r="I29" i="4"/>
  <c r="H29" i="4"/>
  <c r="G29" i="4"/>
  <c r="G28" i="4" s="1"/>
  <c r="L28" i="4" s="1"/>
  <c r="E37" i="4"/>
  <c r="K36" i="2"/>
  <c r="J36" i="2"/>
  <c r="I36" i="2"/>
  <c r="H36" i="2"/>
  <c r="G36" i="2"/>
  <c r="K35" i="2"/>
  <c r="J35" i="2"/>
  <c r="I35" i="2"/>
  <c r="H35" i="2"/>
  <c r="G35" i="2"/>
  <c r="K33" i="2"/>
  <c r="J33" i="2"/>
  <c r="I33" i="2"/>
  <c r="H33" i="2"/>
  <c r="G33" i="2"/>
  <c r="K32" i="2"/>
  <c r="J32" i="2"/>
  <c r="I32" i="2"/>
  <c r="H32" i="2"/>
  <c r="G32" i="2"/>
  <c r="K30" i="2"/>
  <c r="J30" i="2"/>
  <c r="I30" i="2"/>
  <c r="H30" i="2"/>
  <c r="G30" i="2"/>
  <c r="K29" i="2"/>
  <c r="J29" i="2"/>
  <c r="I29" i="2"/>
  <c r="H29" i="2"/>
  <c r="G29" i="2"/>
  <c r="K36" i="1"/>
  <c r="J36" i="1"/>
  <c r="I36" i="1"/>
  <c r="H36" i="1"/>
  <c r="G36" i="1"/>
  <c r="K35" i="1"/>
  <c r="J35" i="1"/>
  <c r="I35" i="1"/>
  <c r="H35" i="1"/>
  <c r="G35" i="1"/>
  <c r="K33" i="1"/>
  <c r="J33" i="1"/>
  <c r="I33" i="1"/>
  <c r="H33" i="1"/>
  <c r="G33" i="1"/>
  <c r="K32" i="1"/>
  <c r="J32" i="1"/>
  <c r="I32" i="1"/>
  <c r="H32" i="1"/>
  <c r="G32" i="1"/>
  <c r="K30" i="1"/>
  <c r="J30" i="1"/>
  <c r="I30" i="1"/>
  <c r="H30" i="1"/>
  <c r="G30" i="1"/>
  <c r="K29" i="1"/>
  <c r="J29" i="1"/>
  <c r="I29" i="1"/>
  <c r="H29" i="1"/>
  <c r="G29" i="1"/>
  <c r="F37" i="1"/>
  <c r="E37" i="1"/>
  <c r="K24" i="1"/>
  <c r="J24" i="1"/>
  <c r="I24" i="1"/>
  <c r="H24" i="1"/>
  <c r="G24" i="1"/>
  <c r="K23" i="1"/>
  <c r="J23" i="1"/>
  <c r="I23" i="1"/>
  <c r="H23" i="1"/>
  <c r="G23" i="1"/>
  <c r="K21" i="1"/>
  <c r="J21" i="1"/>
  <c r="I21" i="1"/>
  <c r="H21" i="1"/>
  <c r="G21" i="1"/>
  <c r="K20" i="1"/>
  <c r="J20" i="1"/>
  <c r="I20" i="1"/>
  <c r="H20" i="1"/>
  <c r="G20" i="1"/>
  <c r="K18" i="1"/>
  <c r="J18" i="1"/>
  <c r="I18" i="1"/>
  <c r="H18" i="1"/>
  <c r="G18" i="1"/>
  <c r="K17" i="1"/>
  <c r="J17" i="1"/>
  <c r="I17" i="1"/>
  <c r="H17" i="1"/>
  <c r="G17" i="1"/>
  <c r="F25" i="1"/>
  <c r="E25" i="1"/>
  <c r="D25" i="1"/>
  <c r="K12" i="1"/>
  <c r="J12" i="1"/>
  <c r="I12" i="1"/>
  <c r="H12" i="1"/>
  <c r="G12" i="1"/>
  <c r="K11" i="1"/>
  <c r="J11" i="1"/>
  <c r="I11" i="1"/>
  <c r="H11" i="1"/>
  <c r="G11" i="1"/>
  <c r="K9" i="1"/>
  <c r="J9" i="1"/>
  <c r="I9" i="1"/>
  <c r="H9" i="1"/>
  <c r="G9" i="1"/>
  <c r="K8" i="1"/>
  <c r="J8" i="1"/>
  <c r="I8" i="1"/>
  <c r="H8" i="1"/>
  <c r="G8" i="1"/>
  <c r="K6" i="1"/>
  <c r="J6" i="1"/>
  <c r="I6" i="1"/>
  <c r="H6" i="1"/>
  <c r="G6" i="1"/>
  <c r="K5" i="1"/>
  <c r="E13" i="1"/>
  <c r="D13" i="1"/>
  <c r="G9" i="10"/>
  <c r="D37" i="10" l="1"/>
  <c r="E37" i="10"/>
  <c r="G28" i="9"/>
  <c r="L28" i="9" s="1"/>
  <c r="G34" i="9"/>
  <c r="L34" i="9" s="1"/>
  <c r="D37" i="9"/>
  <c r="G31" i="6"/>
  <c r="L31" i="6" s="1"/>
  <c r="G28" i="7"/>
  <c r="L28" i="7"/>
  <c r="G31" i="7"/>
  <c r="L31" i="7"/>
  <c r="D37" i="7"/>
  <c r="D37" i="5"/>
  <c r="G31" i="4"/>
  <c r="L31" i="4" s="1"/>
  <c r="G28" i="2"/>
  <c r="L28" i="2" s="1"/>
  <c r="G34" i="2"/>
  <c r="L34" i="2" s="1"/>
  <c r="G31" i="2"/>
  <c r="L31" i="2" s="1"/>
  <c r="D37" i="2"/>
  <c r="F37" i="10"/>
  <c r="G13" i="9"/>
  <c r="F37" i="8"/>
  <c r="C37" i="8"/>
  <c r="G13" i="8"/>
  <c r="G25" i="6"/>
  <c r="F37" i="6"/>
  <c r="G25" i="7"/>
  <c r="L25" i="7" s="1"/>
  <c r="F37" i="7"/>
  <c r="G13" i="7"/>
  <c r="G13" i="5"/>
  <c r="C37" i="5"/>
  <c r="G25" i="4"/>
  <c r="D37" i="4"/>
  <c r="E37" i="2"/>
  <c r="D37" i="1"/>
  <c r="G13" i="2"/>
  <c r="G13" i="4"/>
  <c r="G13" i="10"/>
  <c r="C37" i="10"/>
  <c r="E37" i="9"/>
  <c r="C37" i="9"/>
  <c r="E37" i="8"/>
  <c r="E37" i="6"/>
  <c r="C37" i="6"/>
  <c r="E37" i="7"/>
  <c r="C37" i="7"/>
  <c r="F37" i="4"/>
  <c r="C37" i="4"/>
  <c r="F37" i="2"/>
  <c r="C37" i="2"/>
  <c r="F13" i="1"/>
  <c r="C13" i="1"/>
  <c r="C25" i="1"/>
  <c r="G25" i="1"/>
  <c r="I25" i="1" s="1"/>
  <c r="G13" i="1"/>
  <c r="C37" i="1"/>
  <c r="K23" i="10"/>
  <c r="J23" i="10"/>
  <c r="I23" i="10"/>
  <c r="H23" i="10"/>
  <c r="G23" i="10"/>
  <c r="K21" i="10"/>
  <c r="J21" i="10"/>
  <c r="I21" i="10"/>
  <c r="H21" i="10"/>
  <c r="G21" i="10"/>
  <c r="K20" i="10"/>
  <c r="J20" i="10"/>
  <c r="I20" i="10"/>
  <c r="H20" i="10"/>
  <c r="G20" i="10"/>
  <c r="K18" i="10"/>
  <c r="J18" i="10"/>
  <c r="I18" i="10"/>
  <c r="H18" i="10"/>
  <c r="G18" i="10"/>
  <c r="K17" i="10"/>
  <c r="J17" i="10"/>
  <c r="I17" i="10"/>
  <c r="H17" i="10"/>
  <c r="G17" i="10"/>
  <c r="K23" i="9"/>
  <c r="J23" i="9"/>
  <c r="I23" i="9"/>
  <c r="H23" i="9"/>
  <c r="G23" i="9"/>
  <c r="K21" i="9"/>
  <c r="J21" i="9"/>
  <c r="I21" i="9"/>
  <c r="H21" i="9"/>
  <c r="G21" i="9"/>
  <c r="K20" i="9"/>
  <c r="J20" i="9"/>
  <c r="I20" i="9"/>
  <c r="H20" i="9"/>
  <c r="G20" i="9"/>
  <c r="K18" i="9"/>
  <c r="J18" i="9"/>
  <c r="I18" i="9"/>
  <c r="H18" i="9"/>
  <c r="G18" i="9"/>
  <c r="K17" i="9"/>
  <c r="J17" i="9"/>
  <c r="I17" i="9"/>
  <c r="H17" i="9"/>
  <c r="G17" i="9"/>
  <c r="K23" i="8"/>
  <c r="J23" i="8"/>
  <c r="I23" i="8"/>
  <c r="H23" i="8"/>
  <c r="G23" i="8"/>
  <c r="K21" i="8"/>
  <c r="J21" i="8"/>
  <c r="I21" i="8"/>
  <c r="H21" i="8"/>
  <c r="G21" i="8"/>
  <c r="K20" i="8"/>
  <c r="J20" i="8"/>
  <c r="I20" i="8"/>
  <c r="H20" i="8"/>
  <c r="G20" i="8"/>
  <c r="K18" i="8"/>
  <c r="J18" i="8"/>
  <c r="I18" i="8"/>
  <c r="H18" i="8"/>
  <c r="G18" i="8"/>
  <c r="K17" i="8"/>
  <c r="J17" i="8"/>
  <c r="I17" i="8"/>
  <c r="H17" i="8"/>
  <c r="G17" i="8"/>
  <c r="K23" i="6"/>
  <c r="J23" i="6"/>
  <c r="I23" i="6"/>
  <c r="H23" i="6"/>
  <c r="G23" i="6"/>
  <c r="K21" i="6"/>
  <c r="J21" i="6"/>
  <c r="I21" i="6"/>
  <c r="H21" i="6"/>
  <c r="G21" i="6"/>
  <c r="K20" i="6"/>
  <c r="J20" i="6"/>
  <c r="I20" i="6"/>
  <c r="H20" i="6"/>
  <c r="G20" i="6"/>
  <c r="K18" i="6"/>
  <c r="J18" i="6"/>
  <c r="I18" i="6"/>
  <c r="H18" i="6"/>
  <c r="G18" i="6"/>
  <c r="K17" i="6"/>
  <c r="J17" i="6"/>
  <c r="I17" i="6"/>
  <c r="H17" i="6"/>
  <c r="G17" i="6"/>
  <c r="K23" i="7"/>
  <c r="K25" i="7" s="1"/>
  <c r="J23" i="7"/>
  <c r="I23" i="7"/>
  <c r="H23" i="7"/>
  <c r="H25" i="7" s="1"/>
  <c r="G23" i="7"/>
  <c r="K21" i="7"/>
  <c r="J21" i="7"/>
  <c r="I21" i="7"/>
  <c r="H21" i="7"/>
  <c r="G21" i="7"/>
  <c r="K20" i="7"/>
  <c r="J20" i="7"/>
  <c r="I20" i="7"/>
  <c r="H20" i="7"/>
  <c r="G20" i="7"/>
  <c r="K18" i="7"/>
  <c r="J18" i="7"/>
  <c r="I18" i="7"/>
  <c r="H18" i="7"/>
  <c r="G18" i="7"/>
  <c r="K17" i="7"/>
  <c r="J17" i="7"/>
  <c r="I17" i="7"/>
  <c r="H17" i="7"/>
  <c r="G17" i="7"/>
  <c r="K23" i="5"/>
  <c r="J23" i="5"/>
  <c r="I23" i="5"/>
  <c r="H23" i="5"/>
  <c r="G23" i="5"/>
  <c r="K21" i="5"/>
  <c r="J21" i="5"/>
  <c r="I21" i="5"/>
  <c r="H21" i="5"/>
  <c r="G21" i="5"/>
  <c r="K20" i="5"/>
  <c r="J20" i="5"/>
  <c r="I20" i="5"/>
  <c r="H20" i="5"/>
  <c r="G20" i="5"/>
  <c r="K18" i="5"/>
  <c r="J18" i="5"/>
  <c r="I18" i="5"/>
  <c r="H18" i="5"/>
  <c r="G18" i="5"/>
  <c r="K17" i="5"/>
  <c r="J17" i="5"/>
  <c r="I17" i="5"/>
  <c r="H17" i="5"/>
  <c r="G17" i="5"/>
  <c r="K23" i="4"/>
  <c r="K25" i="4" s="1"/>
  <c r="J23" i="4"/>
  <c r="J25" i="4" s="1"/>
  <c r="I23" i="4"/>
  <c r="H23" i="4"/>
  <c r="H25" i="4" s="1"/>
  <c r="G23" i="4"/>
  <c r="K21" i="4"/>
  <c r="J21" i="4"/>
  <c r="I21" i="4"/>
  <c r="H21" i="4"/>
  <c r="G21" i="4"/>
  <c r="K20" i="4"/>
  <c r="J20" i="4"/>
  <c r="I20" i="4"/>
  <c r="H20" i="4"/>
  <c r="G20" i="4"/>
  <c r="K18" i="4"/>
  <c r="J18" i="4"/>
  <c r="I18" i="4"/>
  <c r="H18" i="4"/>
  <c r="G18" i="4"/>
  <c r="K17" i="4"/>
  <c r="J17" i="4"/>
  <c r="I17" i="4"/>
  <c r="H17" i="4"/>
  <c r="G17" i="4"/>
  <c r="K23" i="2"/>
  <c r="J23" i="2"/>
  <c r="I23" i="2"/>
  <c r="H23" i="2"/>
  <c r="G23" i="2"/>
  <c r="K21" i="2"/>
  <c r="J21" i="2"/>
  <c r="I21" i="2"/>
  <c r="H21" i="2"/>
  <c r="G21" i="2"/>
  <c r="K20" i="2"/>
  <c r="J20" i="2"/>
  <c r="I20" i="2"/>
  <c r="H20" i="2"/>
  <c r="G20" i="2"/>
  <c r="K18" i="2"/>
  <c r="J18" i="2"/>
  <c r="I18" i="2"/>
  <c r="H18" i="2"/>
  <c r="G18" i="2"/>
  <c r="K17" i="2"/>
  <c r="J17" i="2"/>
  <c r="I17" i="2"/>
  <c r="H17" i="2"/>
  <c r="G17" i="2"/>
  <c r="G16" i="2" s="1"/>
  <c r="L16" i="2" s="1"/>
  <c r="F16" i="2"/>
  <c r="E16" i="2"/>
  <c r="D16" i="2"/>
  <c r="C16" i="2"/>
  <c r="L13" i="9" l="1"/>
  <c r="L25" i="6"/>
  <c r="J25" i="7"/>
  <c r="L13" i="7"/>
  <c r="L25" i="4"/>
  <c r="L13" i="4"/>
  <c r="J25" i="1"/>
  <c r="I13" i="1"/>
  <c r="K13" i="1"/>
  <c r="G25" i="10"/>
  <c r="G25" i="9"/>
  <c r="G25" i="8"/>
  <c r="L13" i="8"/>
  <c r="K25" i="6"/>
  <c r="H25" i="6"/>
  <c r="J25" i="6"/>
  <c r="I25" i="6"/>
  <c r="G13" i="6"/>
  <c r="I25" i="7"/>
  <c r="G25" i="5"/>
  <c r="L13" i="5"/>
  <c r="I25" i="4"/>
  <c r="G25" i="2"/>
  <c r="L13" i="2"/>
  <c r="L13" i="10"/>
  <c r="G37" i="10"/>
  <c r="G37" i="9"/>
  <c r="G37" i="8"/>
  <c r="G37" i="6"/>
  <c r="G37" i="7"/>
  <c r="G37" i="5"/>
  <c r="G37" i="4"/>
  <c r="G37" i="2"/>
  <c r="J13" i="1"/>
  <c r="L13" i="1"/>
  <c r="H13" i="1"/>
  <c r="L25" i="1"/>
  <c r="K25" i="1"/>
  <c r="G37" i="1"/>
  <c r="H25" i="1"/>
  <c r="K16" i="2"/>
  <c r="I16" i="2"/>
  <c r="J16" i="2"/>
  <c r="H16" i="2"/>
  <c r="K11" i="10"/>
  <c r="K13" i="10" s="1"/>
  <c r="J11" i="10"/>
  <c r="J13" i="10" s="1"/>
  <c r="I11" i="10"/>
  <c r="I13" i="10" s="1"/>
  <c r="H11" i="10"/>
  <c r="H13" i="10" s="1"/>
  <c r="G11" i="10"/>
  <c r="K9" i="10"/>
  <c r="J9" i="10"/>
  <c r="I9" i="10"/>
  <c r="H9" i="10"/>
  <c r="K8" i="10"/>
  <c r="J8" i="10"/>
  <c r="I8" i="10"/>
  <c r="H8" i="10"/>
  <c r="G8" i="10"/>
  <c r="K6" i="10"/>
  <c r="J6" i="10"/>
  <c r="I6" i="10"/>
  <c r="H6" i="10"/>
  <c r="G6" i="10"/>
  <c r="K5" i="10"/>
  <c r="J5" i="10"/>
  <c r="I5" i="10"/>
  <c r="H5" i="10"/>
  <c r="G5" i="10"/>
  <c r="F4" i="10"/>
  <c r="E4" i="10"/>
  <c r="D4" i="10"/>
  <c r="C4" i="10"/>
  <c r="K11" i="9"/>
  <c r="K13" i="9" s="1"/>
  <c r="J11" i="9"/>
  <c r="J13" i="9" s="1"/>
  <c r="I11" i="9"/>
  <c r="I13" i="9" s="1"/>
  <c r="H11" i="9"/>
  <c r="H13" i="9" s="1"/>
  <c r="G11" i="9"/>
  <c r="K9" i="9"/>
  <c r="J9" i="9"/>
  <c r="I9" i="9"/>
  <c r="H9" i="9"/>
  <c r="G9" i="9"/>
  <c r="K8" i="9"/>
  <c r="J8" i="9"/>
  <c r="I8" i="9"/>
  <c r="H8" i="9"/>
  <c r="G8" i="9"/>
  <c r="K6" i="9"/>
  <c r="J6" i="9"/>
  <c r="I6" i="9"/>
  <c r="H6" i="9"/>
  <c r="G6" i="9"/>
  <c r="K5" i="9"/>
  <c r="J5" i="9"/>
  <c r="I5" i="9"/>
  <c r="H5" i="9"/>
  <c r="G5" i="9"/>
  <c r="F4" i="9"/>
  <c r="E4" i="9"/>
  <c r="D4" i="9"/>
  <c r="C4" i="9"/>
  <c r="K11" i="8"/>
  <c r="K13" i="8" s="1"/>
  <c r="J11" i="8"/>
  <c r="J13" i="8" s="1"/>
  <c r="I11" i="8"/>
  <c r="I13" i="8" s="1"/>
  <c r="H11" i="8"/>
  <c r="H13" i="8" s="1"/>
  <c r="G11" i="8"/>
  <c r="K9" i="8"/>
  <c r="J9" i="8"/>
  <c r="I9" i="8"/>
  <c r="H9" i="8"/>
  <c r="G9" i="8"/>
  <c r="K8" i="8"/>
  <c r="J8" i="8"/>
  <c r="I8" i="8"/>
  <c r="H8" i="8"/>
  <c r="G8" i="8"/>
  <c r="K6" i="8"/>
  <c r="J6" i="8"/>
  <c r="I6" i="8"/>
  <c r="H6" i="8"/>
  <c r="G6" i="8"/>
  <c r="K5" i="8"/>
  <c r="J5" i="8"/>
  <c r="I5" i="8"/>
  <c r="H5" i="8"/>
  <c r="G5" i="8"/>
  <c r="F4" i="8"/>
  <c r="E4" i="8"/>
  <c r="D4" i="8"/>
  <c r="C4" i="8"/>
  <c r="K11" i="7"/>
  <c r="K13" i="7" s="1"/>
  <c r="J11" i="7"/>
  <c r="J13" i="7" s="1"/>
  <c r="I11" i="7"/>
  <c r="I13" i="7" s="1"/>
  <c r="H11" i="7"/>
  <c r="H13" i="7" s="1"/>
  <c r="G11" i="7"/>
  <c r="K9" i="7"/>
  <c r="J9" i="7"/>
  <c r="I9" i="7"/>
  <c r="H9" i="7"/>
  <c r="G9" i="7"/>
  <c r="K8" i="7"/>
  <c r="J8" i="7"/>
  <c r="I8" i="7"/>
  <c r="H8" i="7"/>
  <c r="G8" i="7"/>
  <c r="K6" i="7"/>
  <c r="J6" i="7"/>
  <c r="I6" i="7"/>
  <c r="H6" i="7"/>
  <c r="G6" i="7"/>
  <c r="K5" i="7"/>
  <c r="J5" i="7"/>
  <c r="I5" i="7"/>
  <c r="H5" i="7"/>
  <c r="G5" i="7"/>
  <c r="F4" i="7"/>
  <c r="E4" i="7"/>
  <c r="D4" i="7"/>
  <c r="C4" i="7"/>
  <c r="G9" i="6"/>
  <c r="G8" i="6"/>
  <c r="K11" i="6"/>
  <c r="J11" i="6"/>
  <c r="I11" i="6"/>
  <c r="H11" i="6"/>
  <c r="G11" i="6"/>
  <c r="K9" i="6"/>
  <c r="J9" i="6"/>
  <c r="I9" i="6"/>
  <c r="H9" i="6"/>
  <c r="K8" i="6"/>
  <c r="J8" i="6"/>
  <c r="I8" i="6"/>
  <c r="H8" i="6"/>
  <c r="K6" i="6"/>
  <c r="J6" i="6"/>
  <c r="I6" i="6"/>
  <c r="H6" i="6"/>
  <c r="G6" i="6"/>
  <c r="K5" i="6"/>
  <c r="J5" i="6"/>
  <c r="I5" i="6"/>
  <c r="H5" i="6"/>
  <c r="G5" i="6"/>
  <c r="F4" i="6"/>
  <c r="E4" i="6"/>
  <c r="D4" i="6"/>
  <c r="C4" i="6"/>
  <c r="K11" i="5"/>
  <c r="K13" i="5" s="1"/>
  <c r="J11" i="5"/>
  <c r="J13" i="5" s="1"/>
  <c r="I11" i="5"/>
  <c r="I13" i="5" s="1"/>
  <c r="H11" i="5"/>
  <c r="H13" i="5" s="1"/>
  <c r="G11" i="5"/>
  <c r="K9" i="5"/>
  <c r="J9" i="5"/>
  <c r="I9" i="5"/>
  <c r="H9" i="5"/>
  <c r="G9" i="5"/>
  <c r="K8" i="5"/>
  <c r="J8" i="5"/>
  <c r="I8" i="5"/>
  <c r="H8" i="5"/>
  <c r="G8" i="5"/>
  <c r="K6" i="5"/>
  <c r="J6" i="5"/>
  <c r="I6" i="5"/>
  <c r="H6" i="5"/>
  <c r="G6" i="5"/>
  <c r="K5" i="5"/>
  <c r="J5" i="5"/>
  <c r="I5" i="5"/>
  <c r="H5" i="5"/>
  <c r="G5" i="5"/>
  <c r="F4" i="5"/>
  <c r="E4" i="5"/>
  <c r="D4" i="5"/>
  <c r="C4" i="5"/>
  <c r="J4" i="5" s="1"/>
  <c r="K11" i="4"/>
  <c r="K13" i="4" s="1"/>
  <c r="J11" i="4"/>
  <c r="J13" i="4" s="1"/>
  <c r="I11" i="4"/>
  <c r="I13" i="4" s="1"/>
  <c r="H11" i="4"/>
  <c r="H13" i="4" s="1"/>
  <c r="G11" i="4"/>
  <c r="K9" i="4"/>
  <c r="J9" i="4"/>
  <c r="I9" i="4"/>
  <c r="H9" i="4"/>
  <c r="G9" i="4"/>
  <c r="K8" i="4"/>
  <c r="J8" i="4"/>
  <c r="I8" i="4"/>
  <c r="H8" i="4"/>
  <c r="G8" i="4"/>
  <c r="K6" i="4"/>
  <c r="J6" i="4"/>
  <c r="I6" i="4"/>
  <c r="H6" i="4"/>
  <c r="G6" i="4"/>
  <c r="K5" i="4"/>
  <c r="J5" i="4"/>
  <c r="I5" i="4"/>
  <c r="H5" i="4"/>
  <c r="G5" i="4"/>
  <c r="F4" i="4"/>
  <c r="E4" i="4"/>
  <c r="D4" i="4"/>
  <c r="C4" i="4"/>
  <c r="C6" i="3"/>
  <c r="N33" i="3"/>
  <c r="N21" i="3"/>
  <c r="K37" i="3"/>
  <c r="Z33" i="3"/>
  <c r="H30" i="3"/>
  <c r="Z36" i="3"/>
  <c r="T34" i="3"/>
  <c r="W31" i="3"/>
  <c r="Q7" i="3"/>
  <c r="E17" i="3"/>
  <c r="H5" i="3"/>
  <c r="Z16" i="3"/>
  <c r="H31" i="3"/>
  <c r="K30" i="3"/>
  <c r="K33" i="3"/>
  <c r="N29" i="3"/>
  <c r="W8" i="3"/>
  <c r="W4" i="3"/>
  <c r="H23" i="3"/>
  <c r="W7" i="3"/>
  <c r="N30" i="3"/>
  <c r="K19" i="3"/>
  <c r="H37" i="3"/>
  <c r="Z29" i="3"/>
  <c r="H29" i="3"/>
  <c r="W17" i="3"/>
  <c r="N35" i="3"/>
  <c r="E8" i="3"/>
  <c r="Z31" i="3"/>
  <c r="Q16" i="3"/>
  <c r="N17" i="3"/>
  <c r="K31" i="3"/>
  <c r="Q37" i="3"/>
  <c r="H16" i="3"/>
  <c r="Q28" i="3"/>
  <c r="H20" i="3"/>
  <c r="W35" i="3"/>
  <c r="Q30" i="3"/>
  <c r="K28" i="3"/>
  <c r="C5" i="3"/>
  <c r="Q5" i="3"/>
  <c r="N16" i="3"/>
  <c r="W32" i="3"/>
  <c r="Z17" i="3"/>
  <c r="Z7" i="3"/>
  <c r="K8" i="3"/>
  <c r="T35" i="3"/>
  <c r="Q17" i="3"/>
  <c r="N25" i="3"/>
  <c r="K29" i="3"/>
  <c r="Q31" i="3"/>
  <c r="K4" i="3"/>
  <c r="Q33" i="3"/>
  <c r="W33" i="3"/>
  <c r="W34" i="3"/>
  <c r="K6" i="3"/>
  <c r="T5" i="3"/>
  <c r="Z5" i="3"/>
  <c r="Z35" i="3"/>
  <c r="C8" i="3"/>
  <c r="K7" i="3"/>
  <c r="N31" i="3"/>
  <c r="C31" i="3"/>
  <c r="Z32" i="3"/>
  <c r="K35" i="3"/>
  <c r="Q29" i="3"/>
  <c r="W16" i="3"/>
  <c r="E34" i="3"/>
  <c r="T29" i="3"/>
  <c r="N37" i="3"/>
  <c r="N4" i="3"/>
  <c r="Z37" i="3"/>
  <c r="W18" i="3"/>
  <c r="C17" i="3"/>
  <c r="H17" i="3"/>
  <c r="H7" i="3"/>
  <c r="E5" i="3"/>
  <c r="Q20" i="3"/>
  <c r="T6" i="3"/>
  <c r="Z4" i="3"/>
  <c r="T28" i="3"/>
  <c r="N8" i="3"/>
  <c r="Q18" i="3"/>
  <c r="T36" i="3"/>
  <c r="Q34" i="3"/>
  <c r="Z28" i="3"/>
  <c r="W30" i="3"/>
  <c r="H32" i="3"/>
  <c r="C20" i="3"/>
  <c r="W19" i="3"/>
  <c r="K36" i="3"/>
  <c r="E29" i="3"/>
  <c r="T7" i="3"/>
  <c r="K16" i="3"/>
  <c r="T19" i="3"/>
  <c r="E36" i="3"/>
  <c r="H36" i="3"/>
  <c r="H21" i="3"/>
  <c r="T16" i="3"/>
  <c r="C28" i="3"/>
  <c r="E16" i="3"/>
  <c r="C29" i="3"/>
  <c r="T37" i="3"/>
  <c r="N5" i="3"/>
  <c r="T17" i="3"/>
  <c r="N20" i="3"/>
  <c r="T8" i="3"/>
  <c r="E30" i="3"/>
  <c r="T18" i="3"/>
  <c r="N34" i="3"/>
  <c r="C18" i="3"/>
  <c r="N6" i="3"/>
  <c r="H4" i="3"/>
  <c r="Z8" i="3"/>
  <c r="H6" i="3"/>
  <c r="N19" i="3"/>
  <c r="C22" i="3"/>
  <c r="H19" i="3"/>
  <c r="N24" i="3"/>
  <c r="H18" i="3"/>
  <c r="C30" i="3"/>
  <c r="Z6" i="3"/>
  <c r="K34" i="3"/>
  <c r="N18" i="3"/>
  <c r="H35" i="3"/>
  <c r="E33" i="3"/>
  <c r="C19" i="3"/>
  <c r="E4" i="3"/>
  <c r="C16" i="3"/>
  <c r="T32" i="3"/>
  <c r="Q4" i="3"/>
  <c r="W6" i="3"/>
  <c r="E35" i="3"/>
  <c r="N32" i="3"/>
  <c r="W37" i="3"/>
  <c r="Z34" i="3"/>
  <c r="K17" i="3"/>
  <c r="E31" i="3"/>
  <c r="W28" i="3"/>
  <c r="Z18" i="3"/>
  <c r="H28" i="3"/>
  <c r="C7" i="3"/>
  <c r="T4" i="3"/>
  <c r="K32" i="3"/>
  <c r="E18" i="3"/>
  <c r="K18" i="3"/>
  <c r="T33" i="3"/>
  <c r="H8" i="3"/>
  <c r="Q32" i="3"/>
  <c r="N36" i="3"/>
  <c r="E7" i="3"/>
  <c r="Q6" i="3"/>
  <c r="W29" i="3"/>
  <c r="W36" i="3"/>
  <c r="T30" i="3"/>
  <c r="H24" i="3"/>
  <c r="E6" i="3"/>
  <c r="Q19" i="3"/>
  <c r="Z30" i="3"/>
  <c r="W5" i="3"/>
  <c r="N28" i="3"/>
  <c r="E32" i="3"/>
  <c r="H34" i="3"/>
  <c r="Q35" i="3"/>
  <c r="Z19" i="3"/>
  <c r="E28" i="3"/>
  <c r="H33" i="3"/>
  <c r="E37" i="3"/>
  <c r="T31" i="3"/>
  <c r="C4" i="3"/>
  <c r="E19" i="3"/>
  <c r="N7" i="3"/>
  <c r="Q36" i="3"/>
  <c r="N23" i="3"/>
  <c r="N10" i="3"/>
  <c r="C25" i="3"/>
  <c r="C9" i="3"/>
  <c r="C32" i="3"/>
  <c r="K9" i="3"/>
  <c r="C24" i="3"/>
  <c r="N13" i="3"/>
  <c r="H11" i="3"/>
  <c r="Q25" i="3"/>
  <c r="N11" i="3"/>
  <c r="Z13" i="3"/>
  <c r="K13" i="3"/>
  <c r="E20" i="3"/>
  <c r="Q8" i="3"/>
  <c r="W12" i="3"/>
  <c r="Z10" i="3"/>
  <c r="W9" i="3"/>
  <c r="T10" i="3"/>
  <c r="E13" i="3"/>
  <c r="C23" i="3"/>
  <c r="N12" i="3"/>
  <c r="Q23" i="3"/>
  <c r="Q24" i="3"/>
  <c r="W20" i="3"/>
  <c r="C12" i="3"/>
  <c r="T20" i="3"/>
  <c r="T11" i="3"/>
  <c r="Q21" i="3"/>
  <c r="C13" i="3"/>
  <c r="W11" i="3"/>
  <c r="Z11" i="3"/>
  <c r="T9" i="3"/>
  <c r="Q10" i="3"/>
  <c r="K20" i="3"/>
  <c r="N22" i="3"/>
  <c r="T13" i="3"/>
  <c r="Z9" i="3"/>
  <c r="W10" i="3"/>
  <c r="H25" i="3"/>
  <c r="H13" i="3"/>
  <c r="C10" i="3"/>
  <c r="K10" i="3"/>
  <c r="Z12" i="3"/>
  <c r="H9" i="3"/>
  <c r="C11" i="3"/>
  <c r="C21" i="3"/>
  <c r="W13" i="3"/>
  <c r="H12" i="3"/>
  <c r="Z20" i="3"/>
  <c r="N9" i="3"/>
  <c r="Q22" i="3"/>
  <c r="K11" i="3"/>
  <c r="K12" i="3"/>
  <c r="H10" i="3"/>
  <c r="T12" i="3"/>
  <c r="H22" i="3"/>
  <c r="O7" i="3" l="1"/>
  <c r="P7" i="3" s="1"/>
  <c r="F19" i="3"/>
  <c r="G19" i="3" s="1"/>
  <c r="U31" i="3"/>
  <c r="V31" i="3" s="1"/>
  <c r="F28" i="3"/>
  <c r="G28" i="3" s="1"/>
  <c r="AA19" i="3"/>
  <c r="AB19" i="3" s="1"/>
  <c r="O28" i="3"/>
  <c r="P28" i="3" s="1"/>
  <c r="X5" i="3"/>
  <c r="Y5" i="3" s="1"/>
  <c r="AA30" i="3"/>
  <c r="AB30" i="3" s="1"/>
  <c r="R19" i="3"/>
  <c r="S19" i="3" s="1"/>
  <c r="F6" i="3"/>
  <c r="G6" i="3" s="1"/>
  <c r="U30" i="3"/>
  <c r="V30" i="3" s="1"/>
  <c r="X29" i="3"/>
  <c r="Y29" i="3" s="1"/>
  <c r="R6" i="3"/>
  <c r="S6" i="3" s="1"/>
  <c r="F7" i="3"/>
  <c r="G7" i="3" s="1"/>
  <c r="I8" i="3"/>
  <c r="J8" i="3" s="1"/>
  <c r="L18" i="3"/>
  <c r="M18" i="3" s="1"/>
  <c r="F18" i="3"/>
  <c r="G18" i="3" s="1"/>
  <c r="U4" i="3"/>
  <c r="V4" i="3" s="1"/>
  <c r="I28" i="3"/>
  <c r="J28" i="3" s="1"/>
  <c r="AA18" i="3"/>
  <c r="AB18" i="3" s="1"/>
  <c r="X28" i="3"/>
  <c r="Y28" i="3" s="1"/>
  <c r="F31" i="3"/>
  <c r="G31" i="3" s="1"/>
  <c r="L17" i="3"/>
  <c r="M17" i="3" s="1"/>
  <c r="X6" i="3"/>
  <c r="Y6" i="3" s="1"/>
  <c r="R4" i="3"/>
  <c r="S4" i="3" s="1"/>
  <c r="F4" i="3"/>
  <c r="G4" i="3" s="1"/>
  <c r="O18" i="3"/>
  <c r="P18" i="3" s="1"/>
  <c r="AA6" i="3"/>
  <c r="AB6" i="3" s="1"/>
  <c r="I18" i="3"/>
  <c r="J18" i="3" s="1"/>
  <c r="I19" i="3"/>
  <c r="J19" i="3" s="1"/>
  <c r="O19" i="3"/>
  <c r="P19" i="3" s="1"/>
  <c r="I6" i="3"/>
  <c r="J6" i="3" s="1"/>
  <c r="AA8" i="3"/>
  <c r="AB8" i="3" s="1"/>
  <c r="I4" i="3"/>
  <c r="J4" i="3" s="1"/>
  <c r="O6" i="3"/>
  <c r="P6" i="3" s="1"/>
  <c r="U18" i="3"/>
  <c r="V18" i="3" s="1"/>
  <c r="F30" i="3"/>
  <c r="G30" i="3" s="1"/>
  <c r="U8" i="3"/>
  <c r="V8" i="3" s="1"/>
  <c r="O20" i="3"/>
  <c r="P20" i="3" s="1"/>
  <c r="U17" i="3"/>
  <c r="V17" i="3" s="1"/>
  <c r="O5" i="3"/>
  <c r="P5" i="3" s="1"/>
  <c r="F16" i="3"/>
  <c r="G16" i="3" s="1"/>
  <c r="U16" i="3"/>
  <c r="V16" i="3" s="1"/>
  <c r="U19" i="3"/>
  <c r="V19" i="3" s="1"/>
  <c r="L16" i="3"/>
  <c r="M16" i="3" s="1"/>
  <c r="U7" i="3"/>
  <c r="V7" i="3" s="1"/>
  <c r="F29" i="3"/>
  <c r="G29" i="3" s="1"/>
  <c r="X19" i="3"/>
  <c r="Y19" i="3" s="1"/>
  <c r="X30" i="3"/>
  <c r="Y30" i="3" s="1"/>
  <c r="AA28" i="3"/>
  <c r="AB28" i="3" s="1"/>
  <c r="R18" i="3"/>
  <c r="S18" i="3" s="1"/>
  <c r="O8" i="3"/>
  <c r="P8" i="3" s="1"/>
  <c r="U28" i="3"/>
  <c r="V28" i="3" s="1"/>
  <c r="AA4" i="3"/>
  <c r="AB4" i="3" s="1"/>
  <c r="U6" i="3"/>
  <c r="V6" i="3" s="1"/>
  <c r="R20" i="3"/>
  <c r="S20" i="3" s="1"/>
  <c r="F5" i="3"/>
  <c r="G5" i="3" s="1"/>
  <c r="I7" i="3"/>
  <c r="J7" i="3" s="1"/>
  <c r="I17" i="3"/>
  <c r="J17" i="3" s="1"/>
  <c r="X18" i="3"/>
  <c r="Y18" i="3" s="1"/>
  <c r="O4" i="3"/>
  <c r="P4" i="3" s="1"/>
  <c r="U29" i="3"/>
  <c r="V29" i="3" s="1"/>
  <c r="X16" i="3"/>
  <c r="Y16" i="3" s="1"/>
  <c r="R29" i="3"/>
  <c r="S29" i="3" s="1"/>
  <c r="O31" i="3"/>
  <c r="P31" i="3" s="1"/>
  <c r="L7" i="3"/>
  <c r="M7" i="3" s="1"/>
  <c r="AA5" i="3"/>
  <c r="AB5" i="3" s="1"/>
  <c r="U5" i="3"/>
  <c r="V5" i="3" s="1"/>
  <c r="L6" i="3"/>
  <c r="M6" i="3" s="1"/>
  <c r="L4" i="3"/>
  <c r="M4" i="3" s="1"/>
  <c r="R31" i="3"/>
  <c r="S31" i="3" s="1"/>
  <c r="L29" i="3"/>
  <c r="M29" i="3" s="1"/>
  <c r="R17" i="3"/>
  <c r="S17" i="3" s="1"/>
  <c r="L8" i="3"/>
  <c r="M8" i="3" s="1"/>
  <c r="AA7" i="3"/>
  <c r="AB7" i="3" s="1"/>
  <c r="AA17" i="3"/>
  <c r="AB17" i="3" s="1"/>
  <c r="O16" i="3"/>
  <c r="P16" i="3" s="1"/>
  <c r="R5" i="3"/>
  <c r="S5" i="3" s="1"/>
  <c r="L5" i="3"/>
  <c r="M5" i="3" s="1"/>
  <c r="L28" i="3"/>
  <c r="M28" i="3" s="1"/>
  <c r="R30" i="3"/>
  <c r="S30" i="3" s="1"/>
  <c r="I20" i="3"/>
  <c r="J20" i="3" s="1"/>
  <c r="R28" i="3"/>
  <c r="S28" i="3" s="1"/>
  <c r="I16" i="3"/>
  <c r="J16" i="3" s="1"/>
  <c r="L31" i="3"/>
  <c r="M31" i="3" s="1"/>
  <c r="O17" i="3"/>
  <c r="P17" i="3" s="1"/>
  <c r="R16" i="3"/>
  <c r="S16" i="3" s="1"/>
  <c r="AA31" i="3"/>
  <c r="AB31" i="3" s="1"/>
  <c r="F8" i="3"/>
  <c r="G8" i="3" s="1"/>
  <c r="X17" i="3"/>
  <c r="Y17" i="3" s="1"/>
  <c r="I29" i="3"/>
  <c r="J29" i="3" s="1"/>
  <c r="AA29" i="3"/>
  <c r="AB29" i="3" s="1"/>
  <c r="L19" i="3"/>
  <c r="M19" i="3" s="1"/>
  <c r="O30" i="3"/>
  <c r="P30" i="3" s="1"/>
  <c r="X7" i="3"/>
  <c r="Y7" i="3" s="1"/>
  <c r="X4" i="3"/>
  <c r="Y4" i="3" s="1"/>
  <c r="X8" i="3"/>
  <c r="Y8" i="3" s="1"/>
  <c r="O29" i="3"/>
  <c r="P29" i="3" s="1"/>
  <c r="L30" i="3"/>
  <c r="M30" i="3" s="1"/>
  <c r="I31" i="3"/>
  <c r="J31" i="3" s="1"/>
  <c r="AA16" i="3"/>
  <c r="AB16" i="3" s="1"/>
  <c r="I5" i="3"/>
  <c r="J5" i="3" s="1"/>
  <c r="F17" i="3"/>
  <c r="G17" i="3" s="1"/>
  <c r="R7" i="3"/>
  <c r="S7" i="3" s="1"/>
  <c r="X31" i="3"/>
  <c r="Y31" i="3" s="1"/>
  <c r="I30" i="3"/>
  <c r="J30" i="3" s="1"/>
  <c r="AA20" i="3"/>
  <c r="AB20" i="3" s="1"/>
  <c r="K25" i="10"/>
  <c r="X20" i="3"/>
  <c r="Y20" i="3" s="1"/>
  <c r="L25" i="9"/>
  <c r="U20" i="3"/>
  <c r="V20" i="3" s="1"/>
  <c r="R22" i="3"/>
  <c r="S22" i="3" s="1"/>
  <c r="R8" i="3"/>
  <c r="S8" i="3" s="1"/>
  <c r="K13" i="6"/>
  <c r="L13" i="6"/>
  <c r="J13" i="6"/>
  <c r="H13" i="6"/>
  <c r="O22" i="3"/>
  <c r="P22" i="3" s="1"/>
  <c r="L20" i="3"/>
  <c r="M20" i="3" s="1"/>
  <c r="L25" i="5"/>
  <c r="I22" i="3"/>
  <c r="J22" i="3" s="1"/>
  <c r="F20" i="3"/>
  <c r="G20" i="3" s="1"/>
  <c r="K25" i="2"/>
  <c r="O23" i="3"/>
  <c r="P23" i="3" s="1"/>
  <c r="R23" i="3"/>
  <c r="S23" i="3" s="1"/>
  <c r="I23" i="3"/>
  <c r="J23" i="3" s="1"/>
  <c r="I25" i="3"/>
  <c r="J25" i="3" s="1"/>
  <c r="O25" i="3"/>
  <c r="P25" i="3" s="1"/>
  <c r="R25" i="3"/>
  <c r="S25" i="3" s="1"/>
  <c r="R24" i="3"/>
  <c r="S24" i="3" s="1"/>
  <c r="I24" i="3"/>
  <c r="J24" i="3" s="1"/>
  <c r="O24" i="3"/>
  <c r="P24" i="3" s="1"/>
  <c r="I21" i="3"/>
  <c r="J21" i="3" s="1"/>
  <c r="R21" i="3"/>
  <c r="S21" i="3" s="1"/>
  <c r="O21" i="3"/>
  <c r="P21" i="3" s="1"/>
  <c r="X11" i="3"/>
  <c r="Y11" i="3" s="1"/>
  <c r="U11" i="3"/>
  <c r="V11" i="3" s="1"/>
  <c r="L11" i="3"/>
  <c r="M11" i="3" s="1"/>
  <c r="AA11" i="3"/>
  <c r="AB11" i="3" s="1"/>
  <c r="O11" i="3"/>
  <c r="P11" i="3" s="1"/>
  <c r="I11" i="3"/>
  <c r="J11" i="3" s="1"/>
  <c r="X9" i="3"/>
  <c r="Y9" i="3" s="1"/>
  <c r="U9" i="3"/>
  <c r="V9" i="3" s="1"/>
  <c r="I9" i="3"/>
  <c r="J9" i="3" s="1"/>
  <c r="AA9" i="3"/>
  <c r="AB9" i="3" s="1"/>
  <c r="O9" i="3"/>
  <c r="P9" i="3" s="1"/>
  <c r="L9" i="3"/>
  <c r="M9" i="3" s="1"/>
  <c r="L12" i="3"/>
  <c r="M12" i="3" s="1"/>
  <c r="AA12" i="3"/>
  <c r="AB12" i="3" s="1"/>
  <c r="U12" i="3"/>
  <c r="V12" i="3" s="1"/>
  <c r="O12" i="3"/>
  <c r="P12" i="3" s="1"/>
  <c r="I12" i="3"/>
  <c r="J12" i="3" s="1"/>
  <c r="X12" i="3"/>
  <c r="Y12" i="3" s="1"/>
  <c r="AA13" i="3"/>
  <c r="AB13" i="3" s="1"/>
  <c r="O13" i="3"/>
  <c r="P13" i="3" s="1"/>
  <c r="F13" i="3"/>
  <c r="U13" i="3"/>
  <c r="V13" i="3" s="1"/>
  <c r="I13" i="3"/>
  <c r="J13" i="3" s="1"/>
  <c r="X13" i="3"/>
  <c r="Y13" i="3" s="1"/>
  <c r="L13" i="3"/>
  <c r="M13" i="3" s="1"/>
  <c r="AA10" i="3"/>
  <c r="AB10" i="3" s="1"/>
  <c r="R10" i="3"/>
  <c r="S10" i="3" s="1"/>
  <c r="I10" i="3"/>
  <c r="J10" i="3" s="1"/>
  <c r="X10" i="3"/>
  <c r="Y10" i="3" s="1"/>
  <c r="O10" i="3"/>
  <c r="P10" i="3" s="1"/>
  <c r="L10" i="3"/>
  <c r="M10" i="3" s="1"/>
  <c r="U10" i="3"/>
  <c r="V10" i="3" s="1"/>
  <c r="AA32" i="3"/>
  <c r="AB32" i="3" s="1"/>
  <c r="X32" i="3"/>
  <c r="Y32" i="3" s="1"/>
  <c r="U32" i="3"/>
  <c r="V32" i="3" s="1"/>
  <c r="L32" i="3"/>
  <c r="M32" i="3" s="1"/>
  <c r="F32" i="3"/>
  <c r="G32" i="3" s="1"/>
  <c r="I32" i="3"/>
  <c r="J32" i="3" s="1"/>
  <c r="R32" i="3"/>
  <c r="S32" i="3" s="1"/>
  <c r="O32" i="3"/>
  <c r="P32" i="3" s="1"/>
  <c r="H25" i="10"/>
  <c r="I25" i="10"/>
  <c r="L25" i="10"/>
  <c r="J25" i="10"/>
  <c r="H25" i="9"/>
  <c r="I25" i="9"/>
  <c r="K25" i="9"/>
  <c r="J25" i="9"/>
  <c r="I25" i="8"/>
  <c r="L25" i="8"/>
  <c r="J25" i="8"/>
  <c r="H25" i="8"/>
  <c r="K25" i="8"/>
  <c r="I25" i="5"/>
  <c r="J25" i="5"/>
  <c r="H25" i="5"/>
  <c r="K25" i="5"/>
  <c r="H25" i="2"/>
  <c r="I25" i="2"/>
  <c r="L25" i="2"/>
  <c r="J25" i="2"/>
  <c r="I37" i="10"/>
  <c r="H37" i="10"/>
  <c r="L37" i="10"/>
  <c r="J37" i="10"/>
  <c r="K37" i="10"/>
  <c r="I37" i="9"/>
  <c r="J37" i="9"/>
  <c r="K37" i="9"/>
  <c r="L37" i="9"/>
  <c r="H37" i="9"/>
  <c r="L37" i="8"/>
  <c r="J37" i="8"/>
  <c r="K37" i="8"/>
  <c r="I37" i="8"/>
  <c r="H37" i="8"/>
  <c r="I37" i="6"/>
  <c r="H37" i="6"/>
  <c r="L37" i="6"/>
  <c r="J37" i="6"/>
  <c r="K37" i="6"/>
  <c r="I37" i="7"/>
  <c r="J37" i="7"/>
  <c r="K37" i="7"/>
  <c r="L37" i="7"/>
  <c r="H37" i="7"/>
  <c r="L37" i="5"/>
  <c r="I37" i="5"/>
  <c r="K37" i="5"/>
  <c r="J37" i="5"/>
  <c r="H37" i="5"/>
  <c r="I37" i="4"/>
  <c r="H37" i="4"/>
  <c r="L37" i="4"/>
  <c r="K37" i="4"/>
  <c r="J37" i="4"/>
  <c r="I37" i="2"/>
  <c r="H37" i="2"/>
  <c r="L37" i="2"/>
  <c r="J37" i="2"/>
  <c r="K37" i="2"/>
  <c r="L37" i="1"/>
  <c r="I37" i="1"/>
  <c r="K37" i="1"/>
  <c r="H37" i="1"/>
  <c r="J37" i="1"/>
  <c r="J4" i="9"/>
  <c r="J4" i="7"/>
  <c r="I4" i="4"/>
  <c r="K4" i="7"/>
  <c r="H4" i="7"/>
  <c r="K4" i="5"/>
  <c r="H4" i="4"/>
  <c r="K4" i="4"/>
  <c r="J4" i="4"/>
  <c r="G4" i="10"/>
  <c r="L4" i="10" s="1"/>
  <c r="K4" i="10"/>
  <c r="I4" i="10"/>
  <c r="H4" i="10"/>
  <c r="J4" i="10"/>
  <c r="G4" i="9"/>
  <c r="K4" i="9"/>
  <c r="L4" i="9"/>
  <c r="H4" i="9"/>
  <c r="I4" i="9"/>
  <c r="J4" i="8"/>
  <c r="K4" i="8"/>
  <c r="I4" i="8"/>
  <c r="H4" i="8"/>
  <c r="G4" i="8"/>
  <c r="I4" i="7"/>
  <c r="G4" i="7"/>
  <c r="I4" i="6"/>
  <c r="J4" i="6"/>
  <c r="K4" i="6"/>
  <c r="H4" i="6"/>
  <c r="G4" i="6"/>
  <c r="I4" i="5"/>
  <c r="H4" i="5"/>
  <c r="G4" i="5"/>
  <c r="G4" i="4"/>
  <c r="T24" i="3"/>
  <c r="W22" i="3"/>
  <c r="E21" i="3"/>
  <c r="T22" i="3"/>
  <c r="W21" i="3"/>
  <c r="Z23" i="3"/>
  <c r="K22" i="3"/>
  <c r="Z22" i="3"/>
  <c r="T21" i="3"/>
  <c r="Q13" i="3"/>
  <c r="T25" i="3"/>
  <c r="W23" i="3"/>
  <c r="Q12" i="3"/>
  <c r="T23" i="3"/>
  <c r="C37" i="3"/>
  <c r="K24" i="3"/>
  <c r="Q11" i="3"/>
  <c r="K21" i="3"/>
  <c r="Z24" i="3"/>
  <c r="K25" i="3"/>
  <c r="C34" i="3"/>
  <c r="C36" i="3"/>
  <c r="W25" i="3"/>
  <c r="C33" i="3"/>
  <c r="E22" i="3"/>
  <c r="K23" i="3"/>
  <c r="Z21" i="3"/>
  <c r="E25" i="3"/>
  <c r="W24" i="3"/>
  <c r="Q9" i="3"/>
  <c r="C35" i="3"/>
  <c r="E24" i="3"/>
  <c r="E23" i="3"/>
  <c r="Z25" i="3"/>
  <c r="AG25" i="3" l="1"/>
  <c r="AC25" i="3"/>
  <c r="AD25" i="3"/>
  <c r="AF25" i="3"/>
  <c r="AE25" i="3"/>
  <c r="AD24" i="3"/>
  <c r="AF24" i="3"/>
  <c r="AG24" i="3"/>
  <c r="AC24" i="3"/>
  <c r="AE24" i="3"/>
  <c r="AE23" i="3"/>
  <c r="AG23" i="3"/>
  <c r="AC23" i="3"/>
  <c r="AF23" i="3"/>
  <c r="AD23" i="3"/>
  <c r="AF22" i="3"/>
  <c r="AD22" i="3"/>
  <c r="AC22" i="3"/>
  <c r="AE22" i="3"/>
  <c r="AG22" i="3"/>
  <c r="AG21" i="3"/>
  <c r="AC21" i="3"/>
  <c r="AD21" i="3"/>
  <c r="AF21" i="3"/>
  <c r="AE21" i="3"/>
  <c r="AG13" i="3"/>
  <c r="AD13" i="3"/>
  <c r="AC13" i="3"/>
  <c r="AF13" i="3"/>
  <c r="AE13" i="3"/>
  <c r="G13" i="3"/>
  <c r="AA25" i="3"/>
  <c r="AB25" i="3" s="1"/>
  <c r="AA22" i="3"/>
  <c r="AB22" i="3" s="1"/>
  <c r="AA21" i="3"/>
  <c r="AB21" i="3" s="1"/>
  <c r="AA24" i="3"/>
  <c r="AB24" i="3" s="1"/>
  <c r="AA23" i="3"/>
  <c r="AB23" i="3" s="1"/>
  <c r="X21" i="3"/>
  <c r="Y21" i="3" s="1"/>
  <c r="X23" i="3"/>
  <c r="Y23" i="3" s="1"/>
  <c r="X24" i="3"/>
  <c r="Y24" i="3" s="1"/>
  <c r="X25" i="3"/>
  <c r="Y25" i="3" s="1"/>
  <c r="X22" i="3"/>
  <c r="Y22" i="3" s="1"/>
  <c r="U24" i="3"/>
  <c r="V24" i="3" s="1"/>
  <c r="U22" i="3"/>
  <c r="V22" i="3" s="1"/>
  <c r="U23" i="3"/>
  <c r="V23" i="3" s="1"/>
  <c r="U25" i="3"/>
  <c r="V25" i="3" s="1"/>
  <c r="U21" i="3"/>
  <c r="V21" i="3" s="1"/>
  <c r="R12" i="3"/>
  <c r="S12" i="3" s="1"/>
  <c r="R11" i="3"/>
  <c r="S11" i="3" s="1"/>
  <c r="R13" i="3"/>
  <c r="S13" i="3" s="1"/>
  <c r="R9" i="3"/>
  <c r="S9" i="3" s="1"/>
  <c r="L23" i="3"/>
  <c r="M23" i="3" s="1"/>
  <c r="L24" i="3"/>
  <c r="M24" i="3" s="1"/>
  <c r="L21" i="3"/>
  <c r="M21" i="3" s="1"/>
  <c r="L22" i="3"/>
  <c r="M22" i="3" s="1"/>
  <c r="L25" i="3"/>
  <c r="M25" i="3" s="1"/>
  <c r="F23" i="3"/>
  <c r="G23" i="3" s="1"/>
  <c r="F21" i="3"/>
  <c r="G21" i="3" s="1"/>
  <c r="F25" i="3"/>
  <c r="G25" i="3" s="1"/>
  <c r="F24" i="3"/>
  <c r="G24" i="3" s="1"/>
  <c r="F22" i="3"/>
  <c r="G22" i="3" s="1"/>
  <c r="X35" i="3"/>
  <c r="Y35" i="3" s="1"/>
  <c r="U35" i="3"/>
  <c r="V35" i="3" s="1"/>
  <c r="O35" i="3"/>
  <c r="P35" i="3" s="1"/>
  <c r="I35" i="3"/>
  <c r="J35" i="3" s="1"/>
  <c r="F35" i="3"/>
  <c r="G35" i="3" s="1"/>
  <c r="R35" i="3"/>
  <c r="S35" i="3" s="1"/>
  <c r="L35" i="3"/>
  <c r="M35" i="3" s="1"/>
  <c r="AA35" i="3"/>
  <c r="AB35" i="3" s="1"/>
  <c r="I33" i="3"/>
  <c r="J33" i="3" s="1"/>
  <c r="O33" i="3"/>
  <c r="P33" i="3" s="1"/>
  <c r="X33" i="3"/>
  <c r="Y33" i="3" s="1"/>
  <c r="R33" i="3"/>
  <c r="S33" i="3" s="1"/>
  <c r="L33" i="3"/>
  <c r="M33" i="3" s="1"/>
  <c r="F33" i="3"/>
  <c r="G33" i="3" s="1"/>
  <c r="AA33" i="3"/>
  <c r="AB33" i="3" s="1"/>
  <c r="U33" i="3"/>
  <c r="V33" i="3" s="1"/>
  <c r="R36" i="3"/>
  <c r="S36" i="3" s="1"/>
  <c r="AA36" i="3"/>
  <c r="AB36" i="3" s="1"/>
  <c r="U36" i="3"/>
  <c r="V36" i="3" s="1"/>
  <c r="O36" i="3"/>
  <c r="P36" i="3" s="1"/>
  <c r="L36" i="3"/>
  <c r="M36" i="3" s="1"/>
  <c r="I36" i="3"/>
  <c r="J36" i="3" s="1"/>
  <c r="F36" i="3"/>
  <c r="G36" i="3" s="1"/>
  <c r="X36" i="3"/>
  <c r="Y36" i="3" s="1"/>
  <c r="AA37" i="3"/>
  <c r="AB37" i="3" s="1"/>
  <c r="X37" i="3"/>
  <c r="Y37" i="3" s="1"/>
  <c r="U37" i="3"/>
  <c r="V37" i="3" s="1"/>
  <c r="R37" i="3"/>
  <c r="S37" i="3" s="1"/>
  <c r="F37" i="3"/>
  <c r="G37" i="3" s="1"/>
  <c r="L37" i="3"/>
  <c r="M37" i="3" s="1"/>
  <c r="O37" i="3"/>
  <c r="P37" i="3" s="1"/>
  <c r="I37" i="3"/>
  <c r="J37" i="3" s="1"/>
  <c r="X34" i="3"/>
  <c r="Y34" i="3" s="1"/>
  <c r="R34" i="3"/>
  <c r="S34" i="3" s="1"/>
  <c r="F34" i="3"/>
  <c r="G34" i="3" s="1"/>
  <c r="L34" i="3"/>
  <c r="M34" i="3" s="1"/>
  <c r="U34" i="3"/>
  <c r="V34" i="3" s="1"/>
  <c r="O34" i="3"/>
  <c r="P34" i="3" s="1"/>
  <c r="I34" i="3"/>
  <c r="J34" i="3" s="1"/>
  <c r="AA34" i="3"/>
  <c r="AB34" i="3" s="1"/>
  <c r="L4" i="8"/>
  <c r="L4" i="7"/>
  <c r="L4" i="6"/>
  <c r="L4" i="5"/>
  <c r="L4" i="4"/>
  <c r="F7" i="2" l="1"/>
  <c r="E7" i="2"/>
  <c r="D7" i="2"/>
  <c r="C7" i="2"/>
  <c r="F4" i="2"/>
  <c r="E4" i="2"/>
  <c r="D4" i="2"/>
  <c r="C4" i="2"/>
  <c r="K5" i="2"/>
  <c r="K11" i="2"/>
  <c r="K13" i="2" s="1"/>
  <c r="J11" i="2"/>
  <c r="J13" i="2" s="1"/>
  <c r="I11" i="2"/>
  <c r="I13" i="2" s="1"/>
  <c r="H11" i="2"/>
  <c r="H13" i="2" s="1"/>
  <c r="G11" i="2"/>
  <c r="K9" i="2"/>
  <c r="J9" i="2"/>
  <c r="I9" i="2"/>
  <c r="H9" i="2"/>
  <c r="G9" i="2"/>
  <c r="K8" i="2"/>
  <c r="J8" i="2"/>
  <c r="I8" i="2"/>
  <c r="H8" i="2"/>
  <c r="G8" i="2"/>
  <c r="K6" i="2"/>
  <c r="J6" i="2"/>
  <c r="I6" i="2"/>
  <c r="H6" i="2"/>
  <c r="G6" i="2"/>
  <c r="J5" i="2"/>
  <c r="I5" i="2"/>
  <c r="H5" i="2"/>
  <c r="G5" i="2"/>
  <c r="G4" i="2" s="1"/>
  <c r="L4" i="2" s="1"/>
  <c r="E11" i="3"/>
  <c r="E9" i="3"/>
  <c r="E10" i="3"/>
  <c r="E12" i="3"/>
  <c r="AE11" i="3" l="1"/>
  <c r="AF11" i="3"/>
  <c r="AD11" i="3"/>
  <c r="AG11" i="3"/>
  <c r="AC11" i="3"/>
  <c r="AG9" i="3"/>
  <c r="AC9" i="3"/>
  <c r="AF9" i="3"/>
  <c r="AE9" i="3"/>
  <c r="AD9" i="3"/>
  <c r="AD12" i="3"/>
  <c r="AG12" i="3"/>
  <c r="AC12" i="3"/>
  <c r="AF12" i="3"/>
  <c r="AE12" i="3"/>
  <c r="AF10" i="3"/>
  <c r="AE10" i="3"/>
  <c r="AG10" i="3"/>
  <c r="AD10" i="3"/>
  <c r="AC10" i="3"/>
  <c r="F11" i="3"/>
  <c r="F12" i="3"/>
  <c r="F10" i="3"/>
  <c r="F9" i="3"/>
  <c r="J4" i="2"/>
  <c r="H4" i="2"/>
  <c r="K4" i="2"/>
  <c r="I4" i="2"/>
  <c r="K7" i="2"/>
  <c r="I7" i="2"/>
  <c r="J7" i="2"/>
  <c r="H7" i="2"/>
  <c r="G7" i="2"/>
  <c r="L7" i="2" s="1"/>
  <c r="G9" i="3" l="1"/>
  <c r="G10" i="3"/>
  <c r="G12" i="3"/>
  <c r="G11" i="3"/>
</calcChain>
</file>

<file path=xl/sharedStrings.xml><?xml version="1.0" encoding="utf-8"?>
<sst xmlns="http://schemas.openxmlformats.org/spreadsheetml/2006/main" count="1612" uniqueCount="333">
  <si>
    <t>TP</t>
  </si>
  <si>
    <t>BENUNE_4_DJ0012.jpg</t>
  </si>
  <si>
    <t>Bernunes_Google_1.PNG</t>
  </si>
  <si>
    <t>DJI_0035.jpg</t>
  </si>
  <si>
    <t>swissimage-dop10_2017_2608-1128_2.png</t>
  </si>
  <si>
    <t>VINES_1.JPG</t>
  </si>
  <si>
    <t>UAV</t>
  </si>
  <si>
    <t>Google Maps</t>
  </si>
  <si>
    <t>Swisstopo</t>
  </si>
  <si>
    <t>TN</t>
  </si>
  <si>
    <t>FP</t>
  </si>
  <si>
    <t>FN</t>
  </si>
  <si>
    <t>Max pixels</t>
  </si>
  <si>
    <t>Accuracy</t>
  </si>
  <si>
    <t>Precision</t>
  </si>
  <si>
    <t>Recall</t>
  </si>
  <si>
    <t>F1 Score</t>
  </si>
  <si>
    <t>IoU</t>
  </si>
  <si>
    <t>BENUNE_4_DJ0012_144_14420210530-173831</t>
  </si>
  <si>
    <t>Bernunes_Google_1_25_2520210530-174004</t>
  </si>
  <si>
    <t>DJI_0035_144_14420210530-173914</t>
  </si>
  <si>
    <t>VINES_1_19_1920210530-173859</t>
  </si>
  <si>
    <t>swissimage-dop10_2017_2608-1128_2_41_4120210530-174040</t>
  </si>
  <si>
    <t>Settings</t>
  </si>
  <si>
    <t># num_classes = 2</t>
  </si>
  <si>
    <t>## Datasets</t>
  </si>
  <si>
    <t># Train dataset</t>
  </si>
  <si>
    <t># Validation dataset</t>
  </si>
  <si>
    <t>cut_size = 144</t>
  </si>
  <si>
    <t>gt_size = 144</t>
  </si>
  <si>
    <t>input_size = (cut_size, cut_size, 3)</t>
  </si>
  <si>
    <t>weights_path = 'Weights/'</t>
  </si>
  <si>
    <t>trainable_layers = ['conv2d_7']   # Choose layers with print model.summary</t>
  </si>
  <si>
    <t>batch_size = 32</t>
  </si>
  <si>
    <t>epoch = 1</t>
  </si>
  <si>
    <t>datasets_folder = 'datasets'</t>
  </si>
  <si>
    <t>print_train_set = True</t>
  </si>
  <si>
    <t>train_folder = 'train'</t>
  </si>
  <si>
    <t>train_subfolder = 'images'</t>
  </si>
  <si>
    <t>train_labels_folder = 'train_labels'</t>
  </si>
  <si>
    <t>train_labels_subfolder = 'labels'</t>
  </si>
  <si>
    <t>Train for 10 steps</t>
  </si>
  <si>
    <t xml:space="preserve"> 1/10 [==&gt;...........................] - ETA: 8s - loss: 0.4776 - accuracy: 0.7351</t>
  </si>
  <si>
    <t xml:space="preserve"> 2/10 [=====&gt;........................] - ETA: 5s - loss: 0.5370 - accuracy: 0.6508</t>
  </si>
  <si>
    <t xml:space="preserve"> 3/10 [========&gt;.....................] - ETA: 4s - loss: 0.5481 - accuracy: 0.6296</t>
  </si>
  <si>
    <t xml:space="preserve"> 4/10 [===========&gt;..................] - ETA: 3s - loss: 0.5497 - accuracy: 0.6481</t>
  </si>
  <si>
    <t xml:space="preserve"> 5/10 [==============&gt;...............] - ETA: 3s - loss: 0.5658 - accuracy: 0.6431</t>
  </si>
  <si>
    <t xml:space="preserve"> 6/10 [=================&gt;............] - ETA: 2s - loss: 0.5802 - accuracy: 0.6273</t>
  </si>
  <si>
    <t xml:space="preserve"> 7/10 [====================&gt;.........] - ETA: 1s - loss: 0.5863 - accuracy: 0.6215</t>
  </si>
  <si>
    <t xml:space="preserve"> 8/10 [=======================&gt;......] - ETA: 1s - loss: 0.5798 - accuracy: 0.6302</t>
  </si>
  <si>
    <t xml:space="preserve"> 9/10 [==========================&gt;...] - ETA: 0s - loss: 0.5757 - accuracy: 0.6355</t>
  </si>
  <si>
    <t>10/10 [==============================] - 6s 593ms/step - loss: 0.5752 - accuracy: 0.6400</t>
  </si>
  <si>
    <t>2021-05-31 16:54:59.573108: W tensorflow/core/kernels/data/generator_dataset_op.cc:103] Error occurred when finalizing GeneratorDataset iterator: Cancelled: Operation was cancelled</t>
  </si>
  <si>
    <t>Successful retraining!</t>
  </si>
  <si>
    <t>Training</t>
  </si>
  <si>
    <t>BENUNE_4_DJ0012_144_14420210531-172225</t>
  </si>
  <si>
    <t>Bernunes_Google_1_25_2520210531-180305</t>
  </si>
  <si>
    <t>DJI_0035_144_14420210531-172602</t>
  </si>
  <si>
    <t>swissimage-dop10_2017_2608-1128_2_41_4120210531-180437</t>
  </si>
  <si>
    <t>VINES_1_19_1920210531-180109</t>
  </si>
  <si>
    <t>20210531-165459</t>
  </si>
  <si>
    <t>initial</t>
  </si>
  <si>
    <t>Total</t>
  </si>
  <si>
    <t>Model: "model_1"</t>
  </si>
  <si>
    <t>__________________________________________________________________________________________________</t>
  </si>
  <si>
    <t xml:space="preserve">Layer (type)                    Output Shape         Param #     Connected to                     </t>
  </si>
  <si>
    <t>==================================================================================================</t>
  </si>
  <si>
    <t xml:space="preserve">input_1 (InputLayer)            [(None, 144, 144, 3) 0                                            </t>
  </si>
  <si>
    <t xml:space="preserve">conv2d (Conv2D)                 (None, 72, 72, 3)    39          input_1[0][0]                    </t>
  </si>
  <si>
    <t xml:space="preserve">conv2d_1 (Conv2D)               (None, 24, 24, 6)    168         conv2d[0][0]                     </t>
  </si>
  <si>
    <t xml:space="preserve">conv2d_2 (Conv2D)               (None, 20, 20, 12)   1812        conv2d_1[0][0]                   </t>
  </si>
  <si>
    <t xml:space="preserve">conv2d_3 (Conv2D)               (None, 16, 16, 12)   3612        conv2d_2[0][0]                   </t>
  </si>
  <si>
    <t xml:space="preserve">conv2d_4 (Conv2D)               (None, 12, 12, 18)   5418        conv2d_3[0][0]                   </t>
  </si>
  <si>
    <t xml:space="preserve">conv2d_5 (Conv2D)               (None, 8, 8, 18)     8118        conv2d_4[0][0]                   </t>
  </si>
  <si>
    <t xml:space="preserve">conv2d_6 (Conv2D)               (None, 4, 4, 24)     10824       conv2d_5[0][0]                   </t>
  </si>
  <si>
    <t xml:space="preserve">up_sampling2d (UpSampling2D)    (None, 12, 12, 24)   0           conv2d_6[0][0]                   </t>
  </si>
  <si>
    <t xml:space="preserve">concatenate (Concatenate)       (None, 12, 12, 42)   0           conv2d_4[0][0]                   </t>
  </si>
  <si>
    <t xml:space="preserve">                                                                 up_sampling2d[0][0]              </t>
  </si>
  <si>
    <t xml:space="preserve">up_sampling2d_1 (UpSampling2D)  (None, 24, 24, 42)   0           concatenate[0][0]                </t>
  </si>
  <si>
    <t xml:space="preserve">concatenate_1 (Concatenate)     (None, 24, 24, 48)   0           conv2d_1[0][0]                   </t>
  </si>
  <si>
    <t xml:space="preserve">                                                                 up_sampling2d_1[0][0]            </t>
  </si>
  <si>
    <t xml:space="preserve">up_sampling2d_2 (UpSampling2D)  (None, 72, 72, 48)   0           concatenate_1[0][0]              </t>
  </si>
  <si>
    <t xml:space="preserve">up_sampling2d_3 (UpSampling2D)  (None, 144, 144, 48) 0           up_sampling2d_2[0][0]            </t>
  </si>
  <si>
    <t xml:space="preserve">conv2d_7 (Conv2D)               (None, 144, 144, 2)  98          up_sampling2d_3[0][0]            </t>
  </si>
  <si>
    <t>Total params: 30,089</t>
  </si>
  <si>
    <t>Trainable params: 98</t>
  </si>
  <si>
    <t>Non-trainable params: 29,991</t>
  </si>
  <si>
    <t>Model summary</t>
  </si>
  <si>
    <t>Trainable params: 0</t>
  </si>
  <si>
    <t>Non-trainable params: 30,089</t>
  </si>
  <si>
    <t>input_1  | weights: 0  | trainable weights: 0  | non trainable weights: 0  | trainable layer: False</t>
  </si>
  <si>
    <t>conv2d  | weights: 2  | trainable weights: 0  | non trainable weights: 2  | trainable layer: False</t>
  </si>
  <si>
    <t>conv2d_1  | weights: 2  | trainable weights: 0  | non trainable weights: 2  | trainable layer: False</t>
  </si>
  <si>
    <t>conv2d_2  | weights: 2  | trainable weights: 0  | non trainable weights: 2  | trainable layer: False</t>
  </si>
  <si>
    <t>conv2d_3  | weights: 2  | trainable weights: 0  | non trainable weights: 2  | trainable layer: False</t>
  </si>
  <si>
    <t>conv2d_4  | weights: 2  | trainable weights: 0  | non trainable weights: 2  | trainable layer: False</t>
  </si>
  <si>
    <t>conv2d_5  | weights: 2  | trainable weights: 0  | non trainable weights: 2  | trainable layer: False</t>
  </si>
  <si>
    <t>conv2d_6  | weights: 2  | trainable weights: 0  | non trainable weights: 2  | trainable layer: False</t>
  </si>
  <si>
    <t>up_sampling2d  | weights: 0  | trainable weights: 0  | non trainable weights: 0  | trainable layer: False</t>
  </si>
  <si>
    <t>concatenate  | weights: 0  | trainable weights: 0  | non trainable weights: 0  | trainable layer: False</t>
  </si>
  <si>
    <t>up_sampling2d_1  | weights: 0  | trainable weights: 0  | non trainable weights: 0  | trainable layer: False</t>
  </si>
  <si>
    <t>concatenate_1  | weights: 0  | trainable weights: 0  | non trainable weights: 0  | trainable layer: False</t>
  </si>
  <si>
    <t>up_sampling2d_2  | weights: 0  | trainable weights: 0  | non trainable weights: 0  | trainable layer: False</t>
  </si>
  <si>
    <t>up_sampling2d_3  | weights: 0  | trainable weights: 0  | non trainable weights: 0  | trainable layer: False</t>
  </si>
  <si>
    <t>conv2d_7  | weights: 2  | trainable weights: 2  | non trainable weights: 0  | trainable layer: True</t>
  </si>
  <si>
    <t>conv2d_7  | weights: 2  | trainable weights: 2  | non trainable weights: 0  | trainable layer: False</t>
  </si>
  <si>
    <t>trainable_layers = ['conv2d_6', 'conv2d_7']   # Choose layers with print model.summary</t>
  </si>
  <si>
    <t>Trainable params: 10,922</t>
  </si>
  <si>
    <t>Non-trainable params: 19,167</t>
  </si>
  <si>
    <t>None</t>
  </si>
  <si>
    <t>conv2d_6  | weights: 2  | trainable weights: 2  | non trainable weights: 0  | trainable layer: True</t>
  </si>
  <si>
    <t xml:space="preserve"> 1/10 [==&gt;...........................] - ETA: 9s - loss: 0.4776 - accuracy: 0.7351</t>
  </si>
  <si>
    <t xml:space="preserve"> 2/10 [=====&gt;........................] - ETA: 6s - loss: 0.5359 - accuracy: 0.6517</t>
  </si>
  <si>
    <t xml:space="preserve"> 3/10 [========&gt;.....................] - ETA: 4s - loss: 0.5461 - accuracy: 0.6316</t>
  </si>
  <si>
    <t xml:space="preserve"> 4/10 [===========&gt;..................] - ETA: 3s - loss: 0.5472 - accuracy: 0.6511</t>
  </si>
  <si>
    <t xml:space="preserve"> 5/10 [==============&gt;...............] - ETA: 3s - loss: 0.5625 - accuracy: 0.6468</t>
  </si>
  <si>
    <t xml:space="preserve"> 6/10 [=================&gt;............] - ETA: 2s - loss: 0.5758 - accuracy: 0.6323</t>
  </si>
  <si>
    <t xml:space="preserve"> 7/10 [====================&gt;.........] - ETA: 1s - loss: 0.5801 - accuracy: 0.6278</t>
  </si>
  <si>
    <t xml:space="preserve"> 8/10 [=======================&gt;......] - ETA: 1s - loss: 0.5723 - accuracy: 0.6372</t>
  </si>
  <si>
    <t xml:space="preserve"> 9/10 [==========================&gt;...] - ETA: 0s - loss: 0.5675 - accuracy: 0.6428</t>
  </si>
  <si>
    <t>10/10 [==============================] - 6s 632ms/step - loss: 0.5666 - accuracy: 0.6478</t>
  </si>
  <si>
    <t>2021-05-31 19:48:47.367194: W tensorflow/core/kernels/data/generator_dataset_op.cc:103] Error occurred when finalizing GeneratorDataset iterator: Cancelled: Operation was cancelled</t>
  </si>
  <si>
    <t>20210531-194847</t>
  </si>
  <si>
    <t>conv2d_5  | weights: 2  | trainable weights: 0  | non trainable weights: 2  | trainable layer: True</t>
  </si>
  <si>
    <t xml:space="preserve"> 2/10 [=====&gt;........................] - ETA: 6s - loss: 0.5341 - accuracy: 0.6535</t>
  </si>
  <si>
    <t xml:space="preserve"> 3/10 [========&gt;.....................] - ETA: 4s - loss: 0.5428 - accuracy: 0.6349</t>
  </si>
  <si>
    <t xml:space="preserve"> 4/10 [===========&gt;..................] - ETA: 3s - loss: 0.5429 - accuracy: 0.6560</t>
  </si>
  <si>
    <t xml:space="preserve"> 5/10 [==============&gt;...............] - ETA: 3s - loss: 0.5572 - accuracy: 0.6529</t>
  </si>
  <si>
    <t xml:space="preserve"> 6/10 [=================&gt;............] - ETA: 2s - loss: 0.5690 - accuracy: 0.6402</t>
  </si>
  <si>
    <t xml:space="preserve"> 7/10 [====================&gt;.........] - ETA: 1s - loss: 0.5706 - accuracy: 0.6381</t>
  </si>
  <si>
    <t xml:space="preserve"> 8/10 [=======================&gt;......] - ETA: 1s - loss: 0.5610 - accuracy: 0.6485</t>
  </si>
  <si>
    <t xml:space="preserve"> 9/10 [==========================&gt;...] - ETA: 0s - loss: 0.5552 - accuracy: 0.6545</t>
  </si>
  <si>
    <t>10/10 [==============================] - 6s 576ms/step - loss: 0.5537 - accuracy: 0.6601</t>
  </si>
  <si>
    <t>2021-05-31 20:02:37.126864: W tensorflow/core/kernels/data/generator_dataset_op.cc:103] Error occurred when finalizing GeneratorDataset iterator: Cancelled: Operation was cancelled</t>
  </si>
  <si>
    <t>Trainable params: 19,040</t>
  </si>
  <si>
    <t>Non-trainable params: 11,049</t>
  </si>
  <si>
    <t>20210531-200237</t>
  </si>
  <si>
    <t>BENUNE_4_DJ0012_144_14420210531-195116</t>
  </si>
  <si>
    <t>Bernunes_Google_1_25_2520210531-195605</t>
  </si>
  <si>
    <t>DJI_0035_144_14420210531-195310</t>
  </si>
  <si>
    <t>swissimage-dop10_2017_2608-1128_2_41_4120210531-195732</t>
  </si>
  <si>
    <t>VINES_1_19_1920210531-195433</t>
  </si>
  <si>
    <t>BENUNE_4_DJ0012_144_14420210531-200527</t>
  </si>
  <si>
    <t>Bernunes_Google_1_25_2520210531-201405</t>
  </si>
  <si>
    <t>DJI_0035_144_14420210531-200640</t>
  </si>
  <si>
    <t>swissimage-dop10_2017_2608-1128_2_41_4120210531-201532</t>
  </si>
  <si>
    <t>VINES_1_19_1920210531-201217</t>
  </si>
  <si>
    <t>Trainable params: 24,458</t>
  </si>
  <si>
    <t>Non-trainable params: 5,631</t>
  </si>
  <si>
    <t xml:space="preserve"> 1/10 [==&gt;...........................] - ETA: 12s - loss: 0.4776 - accuracy: 0.7351</t>
  </si>
  <si>
    <t xml:space="preserve"> 2/10 [=====&gt;........................] - ETA: 7s - loss: 0.5323 - accuracy: 0.6553 </t>
  </si>
  <si>
    <t xml:space="preserve"> 3/10 [========&gt;.....................] - ETA: 5s - loss: 0.5392 - accuracy: 0.6389</t>
  </si>
  <si>
    <t xml:space="preserve"> 4/10 [===========&gt;..................] - ETA: 4s - loss: 0.5382 - accuracy: 0.6617</t>
  </si>
  <si>
    <t xml:space="preserve"> 5/10 [==============&gt;...............] - ETA: 3s - loss: 0.5513 - accuracy: 0.6595</t>
  </si>
  <si>
    <t xml:space="preserve"> 6/10 [=================&gt;............] - ETA: 2s - loss: 0.5614 - accuracy: 0.6495</t>
  </si>
  <si>
    <t xml:space="preserve"> 7/10 [====================&gt;.........] - ETA: 1s - loss: 0.5604 - accuracy: 0.6498</t>
  </si>
  <si>
    <t xml:space="preserve"> 8/10 [=======================&gt;......] - ETA: 1s - loss: 0.5489 - accuracy: 0.6613</t>
  </si>
  <si>
    <t xml:space="preserve"> 9/10 [==========================&gt;...] - ETA: 0s - loss: 0.5419 - accuracy: 0.6683</t>
  </si>
  <si>
    <t>10/10 [==============================] - 6s 646ms/step - loss: 0.5398 - accuracy: 0.6746</t>
  </si>
  <si>
    <t>2021-06-01 08:59:40.626415: W tensorflow/core/kernels/data/generator_dataset_op.cc:103] Error occurred when finalizing GeneratorDataset iterator: Cancelled: Operation was cancelled</t>
  </si>
  <si>
    <t>conv2d_4  | weights: 2  | trainable weights: 0  | non trainable weights: 2  | trainable layer: True</t>
  </si>
  <si>
    <t>20210601-085940</t>
  </si>
  <si>
    <t>BENUNE_4_DJ0012_144_14420210601-090326</t>
  </si>
  <si>
    <t>Bernunes_Google_1_25_2520210601-090744</t>
  </si>
  <si>
    <t>DJI_0035_144_14420210601-090449</t>
  </si>
  <si>
    <t>swissimage-dop10_2017_2608-1128_2_41_4120210601-090920</t>
  </si>
  <si>
    <t>VINES_1_19_1920210601-090611</t>
  </si>
  <si>
    <t>conv2d_3  | weights: 2  | trainable weights: 0  | non trainable weights: 2  | trainable layer: True</t>
  </si>
  <si>
    <t>Trainable params: 28,070</t>
  </si>
  <si>
    <t>Non-trainable params: 2,019</t>
  </si>
  <si>
    <t xml:space="preserve"> 1/10 [==&gt;...........................] - ETA: 13s - loss: 0.4776 - accuracy: 0.7351</t>
  </si>
  <si>
    <t xml:space="preserve"> 2/10 [=====&gt;........................] - ETA: 8s - loss: 0.5289 - accuracy: 0.6588 </t>
  </si>
  <si>
    <t xml:space="preserve"> 3/10 [========&gt;.....................] - ETA: 5s - loss: 0.5325 - accuracy: 0.6472</t>
  </si>
  <si>
    <t xml:space="preserve"> 4/10 [===========&gt;..................] - ETA: 4s - loss: 0.5295 - accuracy: 0.6732</t>
  </si>
  <si>
    <t xml:space="preserve"> 5/10 [==============&gt;...............] - ETA: 3s - loss: 0.5408 - accuracy: 0.6734</t>
  </si>
  <si>
    <t xml:space="preserve"> 6/10 [=================&gt;............] - ETA: 2s - loss: 0.5476 - accuracy: 0.6683</t>
  </si>
  <si>
    <t xml:space="preserve"> 7/10 [====================&gt;.........] - ETA: 2s - loss: 0.5426 - accuracy: 0.6730</t>
  </si>
  <si>
    <t xml:space="preserve"> 8/10 [=======================&gt;......] - ETA: 1s - loss: 0.5279 - accuracy: 0.6861</t>
  </si>
  <si>
    <t xml:space="preserve"> 9/10 [==========================&gt;...] - ETA: 0s - loss: 0.5190 - accuracy: 0.6941</t>
  </si>
  <si>
    <t>10/10 [==============================] - 6s 637ms/step - loss: 0.5160 - accuracy: 0.7011</t>
  </si>
  <si>
    <t>2021-06-01 09:16:08.203638: W tensorflow/core/kernels/data/generator_dataset_op.cc:103] Error occurred when finalizing GeneratorDataset iterator: Cancelled: Operation was cancelled</t>
  </si>
  <si>
    <t>20210601-091608</t>
  </si>
  <si>
    <t>BENUNE_4_DJ0012_144_14420210601-091838</t>
  </si>
  <si>
    <t>Bernunes_Google_1_25_2520210601-092313</t>
  </si>
  <si>
    <t>DJI_0035_144_14420210601-092030</t>
  </si>
  <si>
    <t>swissimage-dop10_2017_2608-1128_2_41_4120210601-092438</t>
  </si>
  <si>
    <t>VINES_1_19_1920210601-092149</t>
  </si>
  <si>
    <t>conv2d_2  | weights: 2  | trainable weights: 0  | non trainable weights: 2  | trainable layer: True</t>
  </si>
  <si>
    <t xml:space="preserve"> 2/10 [=====&gt;........................] - ETA: 7s - loss: 0.5273 - accuracy: 0.6602 </t>
  </si>
  <si>
    <t xml:space="preserve"> 3/10 [========&gt;.....................] - ETA: 5s - loss: 0.5293 - accuracy: 0.6508</t>
  </si>
  <si>
    <t xml:space="preserve"> 4/10 [===========&gt;..................] - ETA: 4s - loss: 0.5255 - accuracy: 0.6786</t>
  </si>
  <si>
    <t xml:space="preserve"> 5/10 [==============&gt;...............] - ETA: 3s - loss: 0.5359 - accuracy: 0.6796</t>
  </si>
  <si>
    <t xml:space="preserve"> 6/10 [=================&gt;............] - ETA: 2s - loss: 0.5415 - accuracy: 0.6764</t>
  </si>
  <si>
    <t xml:space="preserve"> 7/10 [====================&gt;.........] - ETA: 1s - loss: 0.5351 - accuracy: 0.6830</t>
  </si>
  <si>
    <t xml:space="preserve"> 8/10 [=======================&gt;......] - ETA: 1s - loss: 0.5191 - accuracy: 0.6965</t>
  </si>
  <si>
    <t xml:space="preserve"> 9/10 [==========================&gt;...] - ETA: 0s - loss: 0.5098 - accuracy: 0.7047</t>
  </si>
  <si>
    <t>10/10 [==============================] - 6s 623ms/step - loss: 0.5066 - accuracy: 0.7120</t>
  </si>
  <si>
    <t>2021-06-01 09:30:15.020442: W tensorflow/core/kernels/data/generator_dataset_op.cc:103] Error occurred when finalizing GeneratorDataset iterator: Cancelled: Operation was cancelled</t>
  </si>
  <si>
    <t>Trainable params: 29,882</t>
  </si>
  <si>
    <t>Non-trainable params: 207</t>
  </si>
  <si>
    <t>20210601-093015</t>
  </si>
  <si>
    <t>BENUNE_4_DJ0012_144_14420210601-093447</t>
  </si>
  <si>
    <t>Bernunes_Google_1_25_2520210601-093848</t>
  </si>
  <si>
    <t>DJI_0035_144_14420210601-093607</t>
  </si>
  <si>
    <t>swissimage-dop10_2017_2608-1128_2_41_4120210601-094020</t>
  </si>
  <si>
    <t>VINES_1_19_1920210601-093732</t>
  </si>
  <si>
    <t>conv2d_1  | weights: 2  | trainable weights: 0  | non trainable weights: 2  | trainable layer: True</t>
  </si>
  <si>
    <t xml:space="preserve"> 1/10 [==&gt;...........................] - ETA: 11s - loss: 0.4776 - accuracy: 0.7351</t>
  </si>
  <si>
    <t xml:space="preserve"> 2/10 [=====&gt;........................] - ETA: 7s - loss: 0.5271 - accuracy: 0.6605 </t>
  </si>
  <si>
    <t xml:space="preserve"> 3/10 [========&gt;.....................] - ETA: 5s - loss: 0.5288 - accuracy: 0.6513</t>
  </si>
  <si>
    <t xml:space="preserve"> 4/10 [===========&gt;..................] - ETA: 4s - loss: 0.5250 - accuracy: 0.6793</t>
  </si>
  <si>
    <t xml:space="preserve"> 5/10 [==============&gt;...............] - ETA: 3s - loss: 0.5353 - accuracy: 0.6804</t>
  </si>
  <si>
    <t xml:space="preserve"> 6/10 [=================&gt;............] - ETA: 2s - loss: 0.5407 - accuracy: 0.6774</t>
  </si>
  <si>
    <t xml:space="preserve"> 7/10 [====================&gt;.........] - ETA: 2s - loss: 0.5341 - accuracy: 0.6842</t>
  </si>
  <si>
    <t xml:space="preserve"> 8/10 [=======================&gt;......] - ETA: 1s - loss: 0.5180 - accuracy: 0.6978</t>
  </si>
  <si>
    <t xml:space="preserve"> 9/10 [==========================&gt;...] - ETA: 0s - loss: 0.5087 - accuracy: 0.7060</t>
  </si>
  <si>
    <t>10/10 [==============================] - 7s 694ms/step - loss: 0.5054 - accuracy: 0.7132</t>
  </si>
  <si>
    <t>2021-06-01 09:55:25.119758: W tensorflow/core/kernels/data/generator_dataset_op.cc:103] Error occurred when finalizing GeneratorDataset iterator: Cancelled: Operation was cancelled</t>
  </si>
  <si>
    <t>Trainable params: 30,050</t>
  </si>
  <si>
    <t>Non-trainable params: 39</t>
  </si>
  <si>
    <t>20210601-095525</t>
  </si>
  <si>
    <t>BENUNE_4_DJ0012_144_14420210601-095839</t>
  </si>
  <si>
    <t>Bernunes_Google_1_25_2520210601-100352</t>
  </si>
  <si>
    <t>DJI_0035_144_14420210601-095957</t>
  </si>
  <si>
    <t>swissimage-dop10_2017_2608-1128_2_41_4120210601-100523</t>
  </si>
  <si>
    <t>VINES_1_19_1920210601-100208</t>
  </si>
  <si>
    <t>conv2d  | weights: 2  | trainable weights: 0  | non trainable weights: 2  | trainable layer: True</t>
  </si>
  <si>
    <t xml:space="preserve"> 2/10 [=====&gt;........................] - ETA: 7s - loss: 0.5270 - accuracy: 0.6606 </t>
  </si>
  <si>
    <t xml:space="preserve"> 3/10 [========&gt;.....................] - ETA: 5s - loss: 0.5287 - accuracy: 0.6515</t>
  </si>
  <si>
    <t xml:space="preserve"> 4/10 [===========&gt;..................] - ETA: 4s - loss: 0.5248 - accuracy: 0.6795</t>
  </si>
  <si>
    <t xml:space="preserve"> 5/10 [==============&gt;...............] - ETA: 3s - loss: 0.5351 - accuracy: 0.6807</t>
  </si>
  <si>
    <t xml:space="preserve"> 6/10 [=================&gt;............] - ETA: 2s - loss: 0.5405 - accuracy: 0.6779</t>
  </si>
  <si>
    <t xml:space="preserve"> 7/10 [====================&gt;.........] - ETA: 2s - loss: 0.5337 - accuracy: 0.6847</t>
  </si>
  <si>
    <t xml:space="preserve"> 8/10 [=======================&gt;......] - ETA: 1s - loss: 0.5176 - accuracy: 0.6983</t>
  </si>
  <si>
    <t xml:space="preserve"> 9/10 [==========================&gt;...] - ETA: 0s - loss: 0.5083 - accuracy: 0.7064</t>
  </si>
  <si>
    <t>10/10 [==============================] - 6s 647ms/step - loss: 0.5050 - accuracy: 0.7137</t>
  </si>
  <si>
    <t>2021-06-01 10:10:27.309141: W tensorflow/core/kernels/data/generator_dataset_op.cc:103] Error occurred when finalizing GeneratorDataset iterator: Cancelled: Operation was cancelled</t>
  </si>
  <si>
    <t>20210601-101027</t>
  </si>
  <si>
    <t>Trainable params: 30,089</t>
  </si>
  <si>
    <t>Non-trainable params: 0</t>
  </si>
  <si>
    <t>BENUNE_4_DJ0012_144_14420210601-101612</t>
  </si>
  <si>
    <t>Bernunes_Google_1_25_2520210601-102041</t>
  </si>
  <si>
    <t>DJI_0035_144_14420210601-101739</t>
  </si>
  <si>
    <t>swissimage-dop10_2017_2608-1128_2_41_4120210601-102202</t>
  </si>
  <si>
    <t>VINES_1_19_1920210601-101905</t>
  </si>
  <si>
    <t>SANS RATIO</t>
  </si>
  <si>
    <t>RATIO INITIAL</t>
  </si>
  <si>
    <t>RATIO CORRIGÉ</t>
  </si>
  <si>
    <t>Bernunes_Google_1_144_14420210606-205210</t>
  </si>
  <si>
    <t>swissimage-dop10_2017_2608-1128_2_144_14420210606-205333</t>
  </si>
  <si>
    <t>VINES_1_144_14420210606-205022</t>
  </si>
  <si>
    <t>Bernunes_Google_1_144_14420210607-180047</t>
  </si>
  <si>
    <t>swissimage-dop10_2017_2608-1128_2_144_14420210607-180156</t>
  </si>
  <si>
    <t>VINES_1_144_14420210607-175817</t>
  </si>
  <si>
    <t>Bernunes_Google_1_144_14420210607-180611</t>
  </si>
  <si>
    <t>swissimage-dop10_2017_2608-1128_2_144_14420210607-180706</t>
  </si>
  <si>
    <t>VINES_1_144_14420210607-180431</t>
  </si>
  <si>
    <t>Bernunes_Google_1_144_14420210607-193135</t>
  </si>
  <si>
    <t>swissimage-dop10_2017_2608-1128_2_144_14420210607-193237</t>
  </si>
  <si>
    <t>VINES_1_144_14420210607-180952</t>
  </si>
  <si>
    <t>Bernunes_Google_1_144_14420210607-193629</t>
  </si>
  <si>
    <t>swissimage-dop10_2017_2608-1128_2_144_14420210607-193750</t>
  </si>
  <si>
    <t>VINES_1_144_14420210607-193500</t>
  </si>
  <si>
    <t>Bernunes_Google_1_144_14420210607-194235</t>
  </si>
  <si>
    <t>swissimage-dop10_2017_2608-1128_2_144_14420210607-194355</t>
  </si>
  <si>
    <t>VINES_1_144_14420210607-194121</t>
  </si>
  <si>
    <t>Bernunes_Google_1_144_14420210607-200354</t>
  </si>
  <si>
    <t>swissimage-dop10_2017_2608-1128_2_144_14420210607-200456</t>
  </si>
  <si>
    <t>VINES_1_144_14420210607-200225</t>
  </si>
  <si>
    <t>Bernunes_Google_1_144_14420210607-200903</t>
  </si>
  <si>
    <t>swissimage-dop10_2017_2608-1128_2_144_14420210607-201007</t>
  </si>
  <si>
    <t>VINES_1_144_14420210607-200802</t>
  </si>
  <si>
    <t>Bernunes_Google_1_144_14420210607-201323</t>
  </si>
  <si>
    <t>swissimage-dop10_2017_2608-1128_2_144_14420210607-201430</t>
  </si>
  <si>
    <t>VINES_1_144_14420210607-201219</t>
  </si>
  <si>
    <t>trainable_layers = ['conv2d', 'conv2d_1', 'conv2d_2', 'conv2d_3', 'conv2d_4', 'conv2d_5','conv2d_6', 'conv2d_7']   # Choose layers with print model.summary</t>
  </si>
  <si>
    <t>trainable_layers = ['conv2d_1', 'conv2d_2', 'conv2d_3', 'conv2d_4', 'conv2d_5','conv2d_6', 'conv2d_7']   # Choose layers with print model.summary</t>
  </si>
  <si>
    <t>trainable_layers = ['conv2d_2', 'conv2d_3', 'conv2d_4', 'conv2d_5','conv2d_6', 'conv2d_7']   # Choose layers with print model.summary</t>
  </si>
  <si>
    <t>trainable_layers = ['conv2d_3', 'conv2d_4', 'conv2d_5','conv2d_6', 'conv2d_7']   # Choose layers with print model.summary</t>
  </si>
  <si>
    <t>trainable_layers = ['conv2d_4', 'conv2d_5','conv2d_6', 'conv2d_7']   # Choose layers with print model.summary</t>
  </si>
  <si>
    <t>trainable_layers = ['conv2d_5','conv2d_6', 'conv2d_7']   # Choose layers with print model.summary</t>
  </si>
  <si>
    <t>swissimage-dop10_2020_2582-1115_3.png</t>
  </si>
  <si>
    <t>swissimage-dop10_2020_2582-1115_3_144_14420210614-121552</t>
  </si>
  <si>
    <t>swissimage-dop10_2020_2582-1115_3_41_4120210614-121912</t>
  </si>
  <si>
    <t>(--cmpx 1.58)</t>
  </si>
  <si>
    <t>--cmpx 10</t>
  </si>
  <si>
    <t>VINES_1_22_2220210608-150856</t>
  </si>
  <si>
    <t>--cmpx 8</t>
  </si>
  <si>
    <t>Bernunes_Google_1_28_2820210608-151053</t>
  </si>
  <si>
    <t>swissimage-dop10_2017_2608-1128_2_22_2220210608-151343</t>
  </si>
  <si>
    <t>swissimage-dop10_2020_2582-1115_3_22_2220210614-122218</t>
  </si>
  <si>
    <t>swissimage-dop10_2020_2582-1115_3_144_14420210615-093109</t>
  </si>
  <si>
    <t>swissimage-dop10_2020_2582-1115_3_41_4120210615-093223</t>
  </si>
  <si>
    <t>swissimage-dop10_2020_2582-1115_3_144_14420210615-093342</t>
  </si>
  <si>
    <t>swissimage-dop10_2020_2582-1115_3_41_4120210615-093503</t>
  </si>
  <si>
    <t>swissimage-dop10_2020_2582-1115_3_144_14420210615-093623</t>
  </si>
  <si>
    <t>swissimage-dop10_2020_2582-1115_3_41_4120210615-093727</t>
  </si>
  <si>
    <t>swissimage-dop10_2020_2582-1115_3_144_14420210615-093839</t>
  </si>
  <si>
    <t>swissimage-dop10_2020_2582-1115_3_41_4120210615-093947</t>
  </si>
  <si>
    <t>swissimage-dop10_2020_2582-1115_3_144_14420210615-094114</t>
  </si>
  <si>
    <t>swissimage-dop10_2020_2582-1115_3_41_4120210615-094232</t>
  </si>
  <si>
    <t>swissimage-dop10_2020_2582-1115_3_144_14420210615-094339</t>
  </si>
  <si>
    <t>swissimage-dop10_2020_2582-1115_3_41_4120210615-094503</t>
  </si>
  <si>
    <t>swissimage-dop10_2020_2582-1115_3_144_14420210615-094618</t>
  </si>
  <si>
    <t>swissimage-dop10_2020_2582-1115_3_41_4120210615-094737</t>
  </si>
  <si>
    <t>swissimage-dop10_2020_2582-1115_3_144_14420210615-094902</t>
  </si>
  <si>
    <t>swissimage-dop10_2020_2582-1115_3_41_4120210615-094944</t>
  </si>
  <si>
    <t xml:space="preserve"> </t>
  </si>
  <si>
    <t>unet_vines</t>
  </si>
  <si>
    <t>unet_vines_20210531-165459.hdf5</t>
  </si>
  <si>
    <t>pretrained_weights = 'unet_vines.hdf5'</t>
  </si>
  <si>
    <t>unet_vines_20210531-194847.hdf5</t>
  </si>
  <si>
    <t>unet_vines_20210531-200237.hdf5</t>
  </si>
  <si>
    <t>unet_vines_20210601-085940.hdf5</t>
  </si>
  <si>
    <t>unet_vines_20210601-091608.hdf5</t>
  </si>
  <si>
    <t>unet_vines_20210601-093015.hdf5</t>
  </si>
  <si>
    <t>unet_vines_20210601-095525.hdf5</t>
  </si>
  <si>
    <t>unet_vines_20210601-101027.hdf5</t>
  </si>
  <si>
    <t>STATISTIQUES</t>
  </si>
  <si>
    <t>min</t>
  </si>
  <si>
    <t>max</t>
  </si>
  <si>
    <t>med</t>
  </si>
  <si>
    <t>moy</t>
  </si>
  <si>
    <t>sd</t>
  </si>
  <si>
    <t>1 LAYER</t>
  </si>
  <si>
    <t>2 LAYERS</t>
  </si>
  <si>
    <t>3 LAYERS</t>
  </si>
  <si>
    <t>4 LAYERS</t>
  </si>
  <si>
    <t>5 LAYERS</t>
  </si>
  <si>
    <t>6 LAYERS</t>
  </si>
  <si>
    <t>7 LAYERS</t>
  </si>
  <si>
    <t>8 LAYERS</t>
  </si>
  <si>
    <t>THRESHOLD À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</si>
</sst>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#,##0.000000"/>
    <numFmt numFmtId="166" formatCode="0.0%"/>
    <numFmt numFmtId="167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1"/>
      <color theme="0"/>
      <name val="Franklin Gothic Book"/>
      <family val="2"/>
    </font>
    <font>
      <sz val="11"/>
      <color theme="1" tint="0.34998626667073579"/>
      <name val="Franklin Gothic Book"/>
      <family val="2"/>
    </font>
    <font>
      <b/>
      <sz val="11"/>
      <color theme="1"/>
      <name val="Franklin Gothic Book"/>
      <family val="2"/>
    </font>
    <font>
      <b/>
      <sz val="11"/>
      <color theme="0"/>
      <name val="Franklin Gothic Book"/>
      <family val="2"/>
    </font>
    <font>
      <sz val="9"/>
      <color theme="0"/>
      <name val="Franklin Gothic Book"/>
      <family val="2"/>
    </font>
    <font>
      <sz val="11"/>
      <color theme="0" tint="-0.249977111117893"/>
      <name val="Franklin Gothic Book"/>
      <family val="2"/>
    </font>
    <font>
      <sz val="11"/>
      <color theme="8"/>
      <name val="Franklin Gothic Book"/>
      <family val="2"/>
    </font>
    <font>
      <sz val="11"/>
      <name val="Franklin Gothic Book"/>
      <family val="2"/>
    </font>
    <font>
      <sz val="11"/>
      <color theme="1"/>
      <name val="Calibri"/>
      <family val="2"/>
      <scheme val="minor"/>
    </font>
    <font>
      <b/>
      <sz val="11"/>
      <color rgb="FFC0000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5" fillId="3" borderId="0" xfId="0" applyFont="1" applyFill="1"/>
    <xf numFmtId="3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3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/>
    </xf>
    <xf numFmtId="49" fontId="4" fillId="2" borderId="0" xfId="0" quotePrefix="1" applyNumberFormat="1" applyFont="1" applyFill="1" applyAlignment="1">
      <alignment horizontal="center" vertical="center"/>
    </xf>
    <xf numFmtId="0" fontId="3" fillId="0" borderId="0" xfId="0" quotePrefix="1" applyFont="1"/>
    <xf numFmtId="166" fontId="7" fillId="4" borderId="0" xfId="1" applyNumberFormat="1" applyFont="1" applyFill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49" fontId="4" fillId="2" borderId="0" xfId="0" quotePrefix="1" applyNumberFormat="1" applyFont="1" applyFill="1" applyAlignment="1">
      <alignment vertical="center"/>
    </xf>
    <xf numFmtId="49" fontId="4" fillId="2" borderId="0" xfId="0" quotePrefix="1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textRotation="9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4" fillId="2" borderId="4" xfId="0" quotePrefix="1" applyNumberFormat="1" applyFont="1" applyFill="1" applyBorder="1" applyAlignment="1">
      <alignment horizontal="center" vertical="center"/>
    </xf>
    <xf numFmtId="49" fontId="4" fillId="2" borderId="5" xfId="0" quotePrefix="1" applyNumberFormat="1" applyFont="1" applyFill="1" applyBorder="1" applyAlignment="1">
      <alignment horizontal="center" vertical="center"/>
    </xf>
    <xf numFmtId="49" fontId="4" fillId="2" borderId="6" xfId="0" quotePrefix="1" applyNumberFormat="1" applyFon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66" fontId="7" fillId="0" borderId="8" xfId="1" applyNumberFormat="1" applyFont="1" applyBorder="1" applyAlignment="1">
      <alignment horizontal="center" vertical="center"/>
    </xf>
    <xf numFmtId="3" fontId="1" fillId="4" borderId="7" xfId="0" applyNumberFormat="1" applyFont="1" applyFill="1" applyBorder="1" applyAlignment="1">
      <alignment horizontal="center" vertical="center"/>
    </xf>
    <xf numFmtId="3" fontId="7" fillId="4" borderId="0" xfId="0" applyNumberFormat="1" applyFont="1" applyFill="1" applyBorder="1" applyAlignment="1">
      <alignment horizontal="center" vertical="center"/>
    </xf>
    <xf numFmtId="166" fontId="7" fillId="4" borderId="8" xfId="1" applyNumberFormat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165" fontId="7" fillId="4" borderId="10" xfId="0" applyNumberFormat="1" applyFont="1" applyFill="1" applyBorder="1" applyAlignment="1">
      <alignment horizontal="center" vertical="center"/>
    </xf>
    <xf numFmtId="166" fontId="7" fillId="4" borderId="11" xfId="1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3" fontId="1" fillId="4" borderId="0" xfId="0" applyNumberFormat="1" applyFont="1" applyFill="1" applyBorder="1" applyAlignment="1">
      <alignment horizontal="center" vertical="center"/>
    </xf>
    <xf numFmtId="3" fontId="1" fillId="4" borderId="8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67" fontId="1" fillId="4" borderId="7" xfId="0" applyNumberFormat="1" applyFont="1" applyFill="1" applyBorder="1" applyAlignment="1">
      <alignment horizontal="center" vertical="center"/>
    </xf>
    <xf numFmtId="167" fontId="1" fillId="4" borderId="0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167" fontId="1" fillId="5" borderId="7" xfId="0" applyNumberFormat="1" applyFont="1" applyFill="1" applyBorder="1" applyAlignment="1">
      <alignment horizontal="center" vertical="center"/>
    </xf>
    <xf numFmtId="167" fontId="1" fillId="5" borderId="0" xfId="0" applyNumberFormat="1" applyFont="1" applyFill="1" applyBorder="1" applyAlignment="1">
      <alignment horizontal="center" vertical="center"/>
    </xf>
    <xf numFmtId="167" fontId="1" fillId="5" borderId="8" xfId="0" applyNumberFormat="1" applyFont="1" applyFill="1" applyBorder="1" applyAlignment="1">
      <alignment horizontal="center" vertical="center"/>
    </xf>
    <xf numFmtId="167" fontId="1" fillId="4" borderId="9" xfId="0" applyNumberFormat="1" applyFont="1" applyFill="1" applyBorder="1" applyAlignment="1">
      <alignment horizontal="center" vertical="center"/>
    </xf>
    <xf numFmtId="167" fontId="1" fillId="4" borderId="10" xfId="0" applyNumberFormat="1" applyFont="1" applyFill="1" applyBorder="1" applyAlignment="1">
      <alignment horizontal="center" vertical="center"/>
    </xf>
    <xf numFmtId="167" fontId="1" fillId="4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96"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Mé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CB4B-E352-484A-815A-12633EEE18B1}">
  <dimension ref="A1:AG41"/>
  <sheetViews>
    <sheetView tabSelected="1" zoomScale="85" zoomScaleNormal="85" workbookViewId="0">
      <pane xSplit="4" topLeftCell="E1" activePane="topRight" state="frozen"/>
      <selection pane="topRight" activeCell="B39" sqref="B39"/>
    </sheetView>
  </sheetViews>
  <sheetFormatPr baseColWidth="10" defaultColWidth="17" defaultRowHeight="16.5" customHeight="1" x14ac:dyDescent="0.35"/>
  <cols>
    <col min="1" max="1" width="4.453125" style="15" customWidth="1"/>
    <col min="2" max="3" width="17" style="15"/>
    <col min="4" max="4" width="3.7265625" style="15" customWidth="1"/>
    <col min="5" max="5" width="17" style="15"/>
    <col min="6" max="6" width="17" style="15" customWidth="1"/>
    <col min="7" max="7" width="8.90625" style="15" customWidth="1"/>
    <col min="8" max="9" width="17" style="15"/>
    <col min="10" max="10" width="8.90625" style="15" customWidth="1"/>
    <col min="11" max="12" width="17" style="15"/>
    <col min="13" max="13" width="8.90625" style="15" customWidth="1"/>
    <col min="14" max="15" width="17" style="15"/>
    <col min="16" max="16" width="8.90625" style="15" customWidth="1"/>
    <col min="17" max="18" width="17" style="15"/>
    <col min="19" max="19" width="8.90625" style="15" customWidth="1"/>
    <col min="20" max="21" width="17" style="15"/>
    <col min="22" max="22" width="8.90625" style="15" customWidth="1"/>
    <col min="23" max="24" width="17" style="15"/>
    <col min="25" max="25" width="8.90625" style="15" customWidth="1"/>
    <col min="26" max="27" width="17" style="15"/>
    <col min="28" max="28" width="8.90625" style="15" customWidth="1"/>
    <col min="29" max="33" width="10.6328125" style="15" customWidth="1"/>
    <col min="34" max="16384" width="17" style="15"/>
  </cols>
  <sheetData>
    <row r="1" spans="1:33" ht="16.5" customHeight="1" x14ac:dyDescent="0.35">
      <c r="B1" s="40" t="s">
        <v>62</v>
      </c>
      <c r="C1" s="40"/>
      <c r="D1" s="22"/>
      <c r="E1" s="42" t="s">
        <v>324</v>
      </c>
      <c r="F1" s="43"/>
      <c r="G1" s="44"/>
      <c r="H1" s="42" t="s">
        <v>325</v>
      </c>
      <c r="I1" s="43"/>
      <c r="J1" s="44"/>
      <c r="K1" s="42" t="s">
        <v>326</v>
      </c>
      <c r="L1" s="43"/>
      <c r="M1" s="44"/>
      <c r="N1" s="42" t="s">
        <v>327</v>
      </c>
      <c r="O1" s="43"/>
      <c r="P1" s="44"/>
      <c r="Q1" s="42" t="s">
        <v>328</v>
      </c>
      <c r="R1" s="43"/>
      <c r="S1" s="44"/>
      <c r="T1" s="42" t="s">
        <v>329</v>
      </c>
      <c r="U1" s="43"/>
      <c r="V1" s="44"/>
      <c r="W1" s="42" t="s">
        <v>330</v>
      </c>
      <c r="X1" s="43"/>
      <c r="Y1" s="44"/>
      <c r="Z1" s="42" t="s">
        <v>331</v>
      </c>
      <c r="AA1" s="43"/>
      <c r="AB1" s="44"/>
      <c r="AC1" s="46" t="s">
        <v>318</v>
      </c>
      <c r="AD1" s="46"/>
      <c r="AE1" s="46"/>
      <c r="AF1" s="46"/>
      <c r="AG1" s="47"/>
    </row>
    <row r="2" spans="1:33" ht="16.5" customHeight="1" x14ac:dyDescent="0.4">
      <c r="B2" s="45" t="s">
        <v>332</v>
      </c>
    </row>
    <row r="3" spans="1:33" ht="16.5" customHeight="1" x14ac:dyDescent="0.35">
      <c r="A3" s="41" t="s">
        <v>245</v>
      </c>
      <c r="B3" s="21"/>
      <c r="C3" s="30" t="s">
        <v>61</v>
      </c>
      <c r="D3" s="30"/>
      <c r="E3" s="48" t="s">
        <v>60</v>
      </c>
      <c r="F3" s="49"/>
      <c r="G3" s="50"/>
      <c r="H3" s="48" t="s">
        <v>122</v>
      </c>
      <c r="I3" s="49"/>
      <c r="J3" s="50"/>
      <c r="K3" s="48" t="s">
        <v>136</v>
      </c>
      <c r="L3" s="49"/>
      <c r="M3" s="50"/>
      <c r="N3" s="48" t="s">
        <v>161</v>
      </c>
      <c r="O3" s="49"/>
      <c r="P3" s="50"/>
      <c r="Q3" s="48" t="s">
        <v>181</v>
      </c>
      <c r="R3" s="49"/>
      <c r="S3" s="50"/>
      <c r="T3" s="48" t="s">
        <v>200</v>
      </c>
      <c r="U3" s="49"/>
      <c r="V3" s="50"/>
      <c r="W3" s="39" t="s">
        <v>220</v>
      </c>
      <c r="X3" s="39"/>
      <c r="Y3" s="39"/>
      <c r="Z3" s="48" t="s">
        <v>237</v>
      </c>
      <c r="AA3" s="49"/>
      <c r="AB3" s="50"/>
      <c r="AC3" s="64" t="s">
        <v>319</v>
      </c>
      <c r="AD3" s="65" t="s">
        <v>320</v>
      </c>
      <c r="AE3" s="65" t="s">
        <v>321</v>
      </c>
      <c r="AF3" s="65" t="s">
        <v>322</v>
      </c>
      <c r="AG3" s="66" t="s">
        <v>323</v>
      </c>
    </row>
    <row r="4" spans="1:33" ht="16.5" customHeight="1" x14ac:dyDescent="0.35">
      <c r="A4" s="41"/>
      <c r="B4" s="15" t="s">
        <v>0</v>
      </c>
      <c r="C4" s="19">
        <f ca="1">VLOOKUP(evolution!$B$1,INDIRECT("'"&amp;C$3&amp;"'!$B$3:$L$13"),2,FALSE)</f>
        <v>8112996</v>
      </c>
      <c r="D4" s="19"/>
      <c r="E4" s="51">
        <f ca="1">VLOOKUP(evolution!$B$1,INDIRECT("'"&amp;E$3&amp;"'!$B$3:$L$13"),2,FALSE)</f>
        <v>8112996</v>
      </c>
      <c r="F4" s="52">
        <f t="shared" ref="F4:F13" ca="1" si="0">E4-$C4</f>
        <v>0</v>
      </c>
      <c r="G4" s="53">
        <f t="shared" ref="G4:G13" ca="1" si="1">F4/$C4</f>
        <v>0</v>
      </c>
      <c r="H4" s="51">
        <f ca="1">VLOOKUP(evolution!$B$1,INDIRECT("'"&amp;H$3&amp;"'!$B$3:$L$13"),2,FALSE)</f>
        <v>8112705</v>
      </c>
      <c r="I4" s="52">
        <f t="shared" ref="I4:I13" ca="1" si="2">H4-$C4</f>
        <v>-291</v>
      </c>
      <c r="J4" s="53">
        <f t="shared" ref="J4:J13" ca="1" si="3">I4/$C4</f>
        <v>-3.5868377107544488E-5</v>
      </c>
      <c r="K4" s="51">
        <f ca="1">VLOOKUP(evolution!$B$1,INDIRECT("'"&amp;K$3&amp;"'!$B$3:$L$13"),2,FALSE)</f>
        <v>8111844</v>
      </c>
      <c r="L4" s="52">
        <f t="shared" ref="L4:L13" ca="1" si="4">K4-$C4</f>
        <v>-1152</v>
      </c>
      <c r="M4" s="53">
        <f t="shared" ref="M4:M13" ca="1" si="5">L4/$C4</f>
        <v>-1.4199440009584621E-4</v>
      </c>
      <c r="N4" s="51">
        <f ca="1">VLOOKUP(evolution!$B$1,INDIRECT("'"&amp;N$3&amp;"'!$B$3:$L$13"),2,FALSE)</f>
        <v>8110339</v>
      </c>
      <c r="O4" s="52">
        <f t="shared" ref="O4:O13" ca="1" si="6">N4-$C4</f>
        <v>-2657</v>
      </c>
      <c r="P4" s="53">
        <f t="shared" ref="P4:P13" ca="1" si="7">O4/$C4</f>
        <v>-3.2749923702661755E-4</v>
      </c>
      <c r="Q4" s="51">
        <f ca="1">VLOOKUP(evolution!$B$1,INDIRECT("'"&amp;Q$3&amp;"'!$B$3:$L$13"),2,FALSE)</f>
        <v>8102843</v>
      </c>
      <c r="R4" s="52">
        <f t="shared" ref="R4:R13" ca="1" si="8">Q4-$C4</f>
        <v>-10153</v>
      </c>
      <c r="S4" s="53">
        <f t="shared" ref="S4:S13" ca="1" si="9">R4/$C4</f>
        <v>-1.2514489098725057E-3</v>
      </c>
      <c r="T4" s="51">
        <f ca="1">VLOOKUP(evolution!$B$1,INDIRECT("'"&amp;T$3&amp;"'!$B$3:$L$13"),2,FALSE)</f>
        <v>8099377</v>
      </c>
      <c r="U4" s="52">
        <f t="shared" ref="U4:U13" ca="1" si="10">T4-$C4</f>
        <v>-13619</v>
      </c>
      <c r="V4" s="53">
        <f t="shared" ref="V4:V13" ca="1" si="11">U4/$C4</f>
        <v>-1.6786647004386542E-3</v>
      </c>
      <c r="W4" s="19">
        <f ca="1">VLOOKUP(evolution!$B$1,INDIRECT("'"&amp;W$3&amp;"'!$B$3:$L$13"),2,FALSE)</f>
        <v>8099004</v>
      </c>
      <c r="X4" s="26">
        <f t="shared" ref="X4:X13" ca="1" si="12">W4-$C4</f>
        <v>-13992</v>
      </c>
      <c r="Y4" s="37">
        <f t="shared" ref="Y4:Y13" ca="1" si="13">X4/$C4</f>
        <v>-1.7246403178307989E-3</v>
      </c>
      <c r="Z4" s="51">
        <f ca="1">VLOOKUP(evolution!$B$1,INDIRECT("'"&amp;Z$3&amp;"'!$B$3:$L$13"),2,FALSE)</f>
        <v>8098357</v>
      </c>
      <c r="AA4" s="52">
        <f t="shared" ref="AA4:AA13" ca="1" si="14">Z4-$C4</f>
        <v>-14639</v>
      </c>
      <c r="AB4" s="53">
        <f t="shared" ref="AB4:AB13" ca="1" si="15">AA4/$C4</f>
        <v>-1.8043889088568514E-3</v>
      </c>
      <c r="AC4" s="51"/>
      <c r="AD4" s="67"/>
      <c r="AE4" s="67"/>
      <c r="AF4" s="68"/>
      <c r="AG4" s="69"/>
    </row>
    <row r="5" spans="1:33" ht="16.5" customHeight="1" x14ac:dyDescent="0.35">
      <c r="A5" s="41"/>
      <c r="B5" s="23" t="s">
        <v>9</v>
      </c>
      <c r="C5" s="24">
        <f ca="1">VLOOKUP(evolution!$B$1,INDIRECT("'"&amp;C$3&amp;"'!$B$3:$L$13"),3,FALSE)</f>
        <v>2979596</v>
      </c>
      <c r="D5" s="24"/>
      <c r="E5" s="54">
        <f ca="1">VLOOKUP(evolution!$B$1,INDIRECT("'"&amp;E$3&amp;"'!$B$3:$L$13"),3,FALSE)</f>
        <v>3033776</v>
      </c>
      <c r="F5" s="55">
        <f t="shared" ca="1" si="0"/>
        <v>54180</v>
      </c>
      <c r="G5" s="56">
        <f t="shared" ca="1" si="1"/>
        <v>1.8183673222812759E-2</v>
      </c>
      <c r="H5" s="54">
        <f ca="1">VLOOKUP(evolution!$B$1,INDIRECT("'"&amp;H$3&amp;"'!$B$3:$L$13"),3,FALSE)</f>
        <v>3331817</v>
      </c>
      <c r="I5" s="55">
        <f t="shared" ca="1" si="2"/>
        <v>352221</v>
      </c>
      <c r="J5" s="56">
        <f t="shared" ca="1" si="3"/>
        <v>0.11821099236272301</v>
      </c>
      <c r="K5" s="54">
        <f ca="1">VLOOKUP(evolution!$B$1,INDIRECT("'"&amp;K$3&amp;"'!$B$3:$L$13"),3,FALSE)</f>
        <v>3921464</v>
      </c>
      <c r="L5" s="55">
        <f t="shared" ca="1" si="4"/>
        <v>941868</v>
      </c>
      <c r="M5" s="56">
        <f t="shared" ca="1" si="5"/>
        <v>0.31610594187936886</v>
      </c>
      <c r="N5" s="54">
        <f ca="1">VLOOKUP(evolution!$B$1,INDIRECT("'"&amp;N$3&amp;"'!$B$3:$L$13"),3,FALSE)</f>
        <v>4302999</v>
      </c>
      <c r="O5" s="55">
        <f t="shared" ca="1" si="6"/>
        <v>1323403</v>
      </c>
      <c r="P5" s="56">
        <f t="shared" ca="1" si="7"/>
        <v>0.44415518076947347</v>
      </c>
      <c r="Q5" s="54">
        <f ca="1">VLOOKUP(evolution!$B$1,INDIRECT("'"&amp;Q$3&amp;"'!$B$3:$L$13"),3,FALSE)</f>
        <v>4924927</v>
      </c>
      <c r="R5" s="55">
        <f t="shared" ca="1" si="8"/>
        <v>1945331</v>
      </c>
      <c r="S5" s="56">
        <f t="shared" ca="1" si="9"/>
        <v>0.65288414939475015</v>
      </c>
      <c r="T5" s="54">
        <f ca="1">VLOOKUP(evolution!$B$1,INDIRECT("'"&amp;T$3&amp;"'!$B$3:$L$13"),3,FALSE)</f>
        <v>5063517</v>
      </c>
      <c r="U5" s="55">
        <f t="shared" ca="1" si="10"/>
        <v>2083921</v>
      </c>
      <c r="V5" s="56">
        <f t="shared" ca="1" si="11"/>
        <v>0.69939716659573981</v>
      </c>
      <c r="W5" s="24">
        <f ca="1">VLOOKUP(evolution!$B$1,INDIRECT("'"&amp;W$3&amp;"'!$B$3:$L$13"),3,FALSE)</f>
        <v>5078084</v>
      </c>
      <c r="X5" s="27">
        <f t="shared" ca="1" si="12"/>
        <v>2098488</v>
      </c>
      <c r="Y5" s="36">
        <f t="shared" ca="1" si="13"/>
        <v>0.70428608442218343</v>
      </c>
      <c r="Z5" s="54">
        <f ca="1">VLOOKUP(evolution!$B$1,INDIRECT("'"&amp;Z$3&amp;"'!$B$3:$L$13"),3,FALSE)</f>
        <v>5114337</v>
      </c>
      <c r="AA5" s="55">
        <f t="shared" ca="1" si="14"/>
        <v>2134741</v>
      </c>
      <c r="AB5" s="56">
        <f t="shared" ca="1" si="15"/>
        <v>0.71645317016132393</v>
      </c>
      <c r="AC5" s="54"/>
      <c r="AD5" s="70"/>
      <c r="AE5" s="70"/>
      <c r="AF5" s="70"/>
      <c r="AG5" s="71"/>
    </row>
    <row r="6" spans="1:33" ht="16.5" customHeight="1" x14ac:dyDescent="0.35">
      <c r="A6" s="41"/>
      <c r="B6" s="15" t="s">
        <v>10</v>
      </c>
      <c r="C6" s="19">
        <f ca="1">VLOOKUP(evolution!$B$1,INDIRECT("'"&amp;C$3&amp;"'!$B$3:$L$13"),4,FALSE)</f>
        <v>21839652</v>
      </c>
      <c r="D6" s="19"/>
      <c r="E6" s="51">
        <f ca="1">VLOOKUP(evolution!$B$1,INDIRECT("'"&amp;E$3&amp;"'!$B$3:$L$13"),4,FALSE)</f>
        <v>21785472</v>
      </c>
      <c r="F6" s="52">
        <f t="shared" ca="1" si="0"/>
        <v>-54180</v>
      </c>
      <c r="G6" s="53">
        <f t="shared" ca="1" si="1"/>
        <v>-2.4808087601395847E-3</v>
      </c>
      <c r="H6" s="51">
        <f ca="1">VLOOKUP(evolution!$B$1,INDIRECT("'"&amp;H$3&amp;"'!$B$3:$L$13"),4,FALSE)</f>
        <v>21487431</v>
      </c>
      <c r="I6" s="52">
        <f t="shared" ca="1" si="2"/>
        <v>-352221</v>
      </c>
      <c r="J6" s="53">
        <f t="shared" ca="1" si="3"/>
        <v>-1.612759214295173E-2</v>
      </c>
      <c r="K6" s="51">
        <f ca="1">VLOOKUP(evolution!$B$1,INDIRECT("'"&amp;K$3&amp;"'!$B$3:$L$13"),4,FALSE)</f>
        <v>20897784</v>
      </c>
      <c r="L6" s="52">
        <f t="shared" ca="1" si="4"/>
        <v>-941868</v>
      </c>
      <c r="M6" s="53">
        <f t="shared" ca="1" si="5"/>
        <v>-4.3126511356499635E-2</v>
      </c>
      <c r="N6" s="51">
        <f ca="1">VLOOKUP(evolution!$B$1,INDIRECT("'"&amp;N$3&amp;"'!$B$3:$L$13"),4,FALSE)</f>
        <v>20516249</v>
      </c>
      <c r="O6" s="52">
        <f t="shared" ca="1" si="6"/>
        <v>-1323403</v>
      </c>
      <c r="P6" s="53">
        <f t="shared" ca="1" si="7"/>
        <v>-6.0596341003968379E-2</v>
      </c>
      <c r="Q6" s="51">
        <f ca="1">VLOOKUP(evolution!$B$1,INDIRECT("'"&amp;Q$3&amp;"'!$B$3:$L$13"),4,FALSE)</f>
        <v>19894321</v>
      </c>
      <c r="R6" s="52">
        <f t="shared" ca="1" si="8"/>
        <v>-1945331</v>
      </c>
      <c r="S6" s="53">
        <f t="shared" ca="1" si="9"/>
        <v>-8.9073351535088566E-2</v>
      </c>
      <c r="T6" s="51">
        <f ca="1">VLOOKUP(evolution!$B$1,INDIRECT("'"&amp;T$3&amp;"'!$B$3:$L$13"),4,FALSE)</f>
        <v>19755731</v>
      </c>
      <c r="U6" s="52">
        <f t="shared" ca="1" si="10"/>
        <v>-2083921</v>
      </c>
      <c r="V6" s="53">
        <f t="shared" ca="1" si="11"/>
        <v>-9.541914862013369E-2</v>
      </c>
      <c r="W6" s="19">
        <f ca="1">VLOOKUP(evolution!$B$1,INDIRECT("'"&amp;W$3&amp;"'!$B$3:$L$13"),4,FALSE)</f>
        <v>19741164</v>
      </c>
      <c r="X6" s="26">
        <f t="shared" ca="1" si="12"/>
        <v>-2098488</v>
      </c>
      <c r="Y6" s="37">
        <f t="shared" ca="1" si="13"/>
        <v>-9.6086146427607919E-2</v>
      </c>
      <c r="Z6" s="51">
        <f ca="1">VLOOKUP(evolution!$B$1,INDIRECT("'"&amp;Z$3&amp;"'!$B$3:$L$13"),4,FALSE)</f>
        <v>19704911</v>
      </c>
      <c r="AA6" s="52">
        <f t="shared" ca="1" si="14"/>
        <v>-2134741</v>
      </c>
      <c r="AB6" s="53">
        <f t="shared" ca="1" si="15"/>
        <v>-9.7746108774993304E-2</v>
      </c>
      <c r="AC6" s="51"/>
      <c r="AD6" s="67"/>
      <c r="AE6" s="67"/>
      <c r="AF6" s="67"/>
      <c r="AG6" s="72"/>
    </row>
    <row r="7" spans="1:33" ht="16.5" customHeight="1" x14ac:dyDescent="0.35">
      <c r="A7" s="41"/>
      <c r="B7" s="23" t="s">
        <v>11</v>
      </c>
      <c r="C7" s="24">
        <f ca="1">VLOOKUP(evolution!$B$1,INDIRECT("'"&amp;C$3&amp;"'!$B$3:$L$13"),5,FALSE)</f>
        <v>728006</v>
      </c>
      <c r="D7" s="24"/>
      <c r="E7" s="54">
        <f ca="1">VLOOKUP(evolution!$B$1,INDIRECT("'"&amp;E$3&amp;"'!$B$3:$L$13"),5,FALSE)</f>
        <v>728006</v>
      </c>
      <c r="F7" s="55">
        <f t="shared" ca="1" si="0"/>
        <v>0</v>
      </c>
      <c r="G7" s="56">
        <f t="shared" ca="1" si="1"/>
        <v>0</v>
      </c>
      <c r="H7" s="54">
        <f ca="1">VLOOKUP(evolution!$B$1,INDIRECT("'"&amp;H$3&amp;"'!$B$3:$L$13"),5,FALSE)</f>
        <v>728297</v>
      </c>
      <c r="I7" s="55">
        <f t="shared" ca="1" si="2"/>
        <v>291</v>
      </c>
      <c r="J7" s="56">
        <f t="shared" ca="1" si="3"/>
        <v>3.9972198031334907E-4</v>
      </c>
      <c r="K7" s="54">
        <f ca="1">VLOOKUP(evolution!$B$1,INDIRECT("'"&amp;K$3&amp;"'!$B$3:$L$13"),5,FALSE)</f>
        <v>729158</v>
      </c>
      <c r="L7" s="55">
        <f t="shared" ca="1" si="4"/>
        <v>1152</v>
      </c>
      <c r="M7" s="56">
        <f t="shared" ca="1" si="5"/>
        <v>1.582404540621918E-3</v>
      </c>
      <c r="N7" s="54">
        <f ca="1">VLOOKUP(evolution!$B$1,INDIRECT("'"&amp;N$3&amp;"'!$B$3:$L$13"),5,FALSE)</f>
        <v>730663</v>
      </c>
      <c r="O7" s="55">
        <f t="shared" ca="1" si="6"/>
        <v>2657</v>
      </c>
      <c r="P7" s="56">
        <f t="shared" ca="1" si="7"/>
        <v>3.6496951948198227E-3</v>
      </c>
      <c r="Q7" s="54">
        <f ca="1">VLOOKUP(evolution!$B$1,INDIRECT("'"&amp;Q$3&amp;"'!$B$3:$L$13"),5,FALSE)</f>
        <v>738159</v>
      </c>
      <c r="R7" s="55">
        <f t="shared" ca="1" si="8"/>
        <v>10153</v>
      </c>
      <c r="S7" s="56">
        <f t="shared" ca="1" si="9"/>
        <v>1.3946313629283275E-2</v>
      </c>
      <c r="T7" s="54">
        <f ca="1">VLOOKUP(evolution!$B$1,INDIRECT("'"&amp;T$3&amp;"'!$B$3:$L$13"),5,FALSE)</f>
        <v>741625</v>
      </c>
      <c r="U7" s="55">
        <f t="shared" ca="1" si="10"/>
        <v>13619</v>
      </c>
      <c r="V7" s="56">
        <f t="shared" ca="1" si="11"/>
        <v>1.8707263401675261E-2</v>
      </c>
      <c r="W7" s="24">
        <f ca="1">VLOOKUP(evolution!$B$1,INDIRECT("'"&amp;W$3&amp;"'!$B$3:$L$13"),5,FALSE)</f>
        <v>741998</v>
      </c>
      <c r="X7" s="27">
        <f t="shared" ca="1" si="12"/>
        <v>13992</v>
      </c>
      <c r="Y7" s="36">
        <f t="shared" ca="1" si="13"/>
        <v>1.9219621816303711E-2</v>
      </c>
      <c r="Z7" s="54">
        <f ca="1">VLOOKUP(evolution!$B$1,INDIRECT("'"&amp;Z$3&amp;"'!$B$3:$L$13"),5,FALSE)</f>
        <v>742645</v>
      </c>
      <c r="AA7" s="55">
        <f t="shared" ca="1" si="14"/>
        <v>14639</v>
      </c>
      <c r="AB7" s="56">
        <f t="shared" ca="1" si="15"/>
        <v>2.0108350755350918E-2</v>
      </c>
      <c r="AC7" s="54"/>
      <c r="AD7" s="70"/>
      <c r="AE7" s="70"/>
      <c r="AF7" s="70"/>
      <c r="AG7" s="71"/>
    </row>
    <row r="8" spans="1:33" ht="16.5" customHeight="1" x14ac:dyDescent="0.35">
      <c r="A8" s="41"/>
      <c r="B8" s="15" t="s">
        <v>12</v>
      </c>
      <c r="C8" s="19">
        <f ca="1">VLOOKUP(evolution!$B$1,INDIRECT("'"&amp;C$3&amp;"'!$B$3:$L$13"),6,FALSE)</f>
        <v>33660250</v>
      </c>
      <c r="D8" s="19"/>
      <c r="E8" s="51">
        <f ca="1">VLOOKUP(evolution!$B$1,INDIRECT("'"&amp;E$3&amp;"'!$B$3:$L$13"),6,FALSE)</f>
        <v>33660250</v>
      </c>
      <c r="F8" s="52">
        <f t="shared" ca="1" si="0"/>
        <v>0</v>
      </c>
      <c r="G8" s="53">
        <f t="shared" ca="1" si="1"/>
        <v>0</v>
      </c>
      <c r="H8" s="51">
        <f ca="1">VLOOKUP(evolution!$B$1,INDIRECT("'"&amp;H$3&amp;"'!$B$3:$L$13"),6,FALSE)</f>
        <v>33660250</v>
      </c>
      <c r="I8" s="52">
        <f t="shared" ca="1" si="2"/>
        <v>0</v>
      </c>
      <c r="J8" s="53">
        <f t="shared" ca="1" si="3"/>
        <v>0</v>
      </c>
      <c r="K8" s="51">
        <f ca="1">VLOOKUP(evolution!$B$1,INDIRECT("'"&amp;K$3&amp;"'!$B$3:$L$13"),6,FALSE)</f>
        <v>33660250</v>
      </c>
      <c r="L8" s="52">
        <f t="shared" ca="1" si="4"/>
        <v>0</v>
      </c>
      <c r="M8" s="53">
        <f t="shared" ca="1" si="5"/>
        <v>0</v>
      </c>
      <c r="N8" s="51">
        <f ca="1">VLOOKUP(evolution!$B$1,INDIRECT("'"&amp;N$3&amp;"'!$B$3:$L$13"),6,FALSE)</f>
        <v>33660250</v>
      </c>
      <c r="O8" s="52">
        <f t="shared" ca="1" si="6"/>
        <v>0</v>
      </c>
      <c r="P8" s="53">
        <f t="shared" ca="1" si="7"/>
        <v>0</v>
      </c>
      <c r="Q8" s="51">
        <f ca="1">VLOOKUP(evolution!$B$1,INDIRECT("'"&amp;Q$3&amp;"'!$B$3:$L$13"),6,FALSE)</f>
        <v>33660250</v>
      </c>
      <c r="R8" s="52">
        <f t="shared" ca="1" si="8"/>
        <v>0</v>
      </c>
      <c r="S8" s="53">
        <f t="shared" ca="1" si="9"/>
        <v>0</v>
      </c>
      <c r="T8" s="51">
        <f ca="1">VLOOKUP(evolution!$B$1,INDIRECT("'"&amp;T$3&amp;"'!$B$3:$L$13"),6,FALSE)</f>
        <v>33660250</v>
      </c>
      <c r="U8" s="52">
        <f t="shared" ca="1" si="10"/>
        <v>0</v>
      </c>
      <c r="V8" s="53">
        <f t="shared" ca="1" si="11"/>
        <v>0</v>
      </c>
      <c r="W8" s="19">
        <f ca="1">VLOOKUP(evolution!$B$1,INDIRECT("'"&amp;W$3&amp;"'!$B$3:$L$13"),6,FALSE)</f>
        <v>33660250</v>
      </c>
      <c r="X8" s="26">
        <f t="shared" ca="1" si="12"/>
        <v>0</v>
      </c>
      <c r="Y8" s="37">
        <f t="shared" ca="1" si="13"/>
        <v>0</v>
      </c>
      <c r="Z8" s="51">
        <f ca="1">VLOOKUP(evolution!$B$1,INDIRECT("'"&amp;Z$3&amp;"'!$B$3:$L$13"),6,FALSE)</f>
        <v>33660250</v>
      </c>
      <c r="AA8" s="52">
        <f t="shared" ca="1" si="14"/>
        <v>0</v>
      </c>
      <c r="AB8" s="53">
        <f t="shared" ca="1" si="15"/>
        <v>0</v>
      </c>
      <c r="AC8" s="51"/>
      <c r="AD8" s="67"/>
      <c r="AE8" s="67"/>
      <c r="AF8" s="67"/>
      <c r="AG8" s="72"/>
    </row>
    <row r="9" spans="1:33" ht="16.5" customHeight="1" x14ac:dyDescent="0.35">
      <c r="A9" s="41"/>
      <c r="B9" s="23" t="s">
        <v>13</v>
      </c>
      <c r="C9" s="25">
        <f ca="1">VLOOKUP(evolution!$B$1,INDIRECT("'"&amp;C$3&amp;"'!$B$3:$L$13"),7,FALSE)</f>
        <v>0.32954574015344507</v>
      </c>
      <c r="D9" s="25"/>
      <c r="E9" s="57">
        <f ca="1">VLOOKUP(evolution!$B$1,INDIRECT("'"&amp;E$3&amp;"'!$B$3:$L$13"),7,FALSE)</f>
        <v>0.33115535386694989</v>
      </c>
      <c r="F9" s="58">
        <f t="shared" ca="1" si="0"/>
        <v>1.6096137135048205E-3</v>
      </c>
      <c r="G9" s="56">
        <f t="shared" ca="1" si="1"/>
        <v>4.884340828545811E-3</v>
      </c>
      <c r="H9" s="57">
        <f ca="1">VLOOKUP(evolution!$B$1,INDIRECT("'"&amp;H$3&amp;"'!$B$3:$L$13"),7,FALSE)</f>
        <v>0.34000109921940569</v>
      </c>
      <c r="I9" s="58">
        <f t="shared" ca="1" si="2"/>
        <v>1.0455359065960623E-2</v>
      </c>
      <c r="J9" s="56">
        <f t="shared" ca="1" si="3"/>
        <v>3.172657932429148E-2</v>
      </c>
      <c r="K9" s="57">
        <f ca="1">VLOOKUP(evolution!$B$1,INDIRECT("'"&amp;K$3&amp;"'!$B$3:$L$13"),7,FALSE)</f>
        <v>0.35749312616513546</v>
      </c>
      <c r="L9" s="58">
        <f t="shared" ca="1" si="4"/>
        <v>2.7947386011690389E-2</v>
      </c>
      <c r="M9" s="56">
        <f t="shared" ca="1" si="5"/>
        <v>8.4805787502145707E-2</v>
      </c>
      <c r="N9" s="57">
        <f ca="1">VLOOKUP(evolution!$B$1,INDIRECT("'"&amp;N$3&amp;"'!$B$3:$L$13"),7,FALSE)</f>
        <v>0.36878329780676022</v>
      </c>
      <c r="O9" s="58">
        <f t="shared" ca="1" si="6"/>
        <v>3.9237557653315158E-2</v>
      </c>
      <c r="P9" s="56">
        <f t="shared" ca="1" si="7"/>
        <v>0.11906558899849572</v>
      </c>
      <c r="Q9" s="57">
        <f ca="1">VLOOKUP(evolution!$B$1,INDIRECT("'"&amp;Q$3&amp;"'!$B$3:$L$13"),7,FALSE)</f>
        <v>0.38703723234378828</v>
      </c>
      <c r="R9" s="58">
        <f t="shared" ca="1" si="8"/>
        <v>5.7491492190343219E-2</v>
      </c>
      <c r="S9" s="56">
        <f t="shared" ca="1" si="9"/>
        <v>0.17445679062206565</v>
      </c>
      <c r="T9" s="57">
        <f ca="1">VLOOKUP(evolution!$B$1,INDIRECT("'"&amp;T$3&amp;"'!$B$3:$L$13"),7,FALSE)</f>
        <v>0.39105158161332731</v>
      </c>
      <c r="U9" s="58">
        <f t="shared" ca="1" si="10"/>
        <v>6.1505841459882249E-2</v>
      </c>
      <c r="V9" s="56">
        <f t="shared" ca="1" si="11"/>
        <v>0.18663825371022405</v>
      </c>
      <c r="W9" s="25">
        <f ca="1">VLOOKUP(evolution!$B$1,INDIRECT("'"&amp;W$3&amp;"'!$B$3:$L$13"),7,FALSE)</f>
        <v>0.39147326594425175</v>
      </c>
      <c r="X9" s="28">
        <f t="shared" ca="1" si="12"/>
        <v>6.1927525790806681E-2</v>
      </c>
      <c r="Y9" s="36">
        <f t="shared" ca="1" si="13"/>
        <v>0.18791784643300688</v>
      </c>
      <c r="Z9" s="57">
        <f ca="1">VLOOKUP(evolution!$B$1,INDIRECT("'"&amp;Z$3&amp;"'!$B$3:$L$13"),7,FALSE)</f>
        <v>0.39253107151610578</v>
      </c>
      <c r="AA9" s="58">
        <f t="shared" ca="1" si="14"/>
        <v>6.2985331362660713E-2</v>
      </c>
      <c r="AB9" s="56">
        <f t="shared" ca="1" si="15"/>
        <v>0.19112773642084738</v>
      </c>
      <c r="AC9" s="73">
        <f ca="1">MIN($E9,$H9,$K9,$N9,$Q9,$T9,$W9,$Z9)</f>
        <v>0.33115535386694989</v>
      </c>
      <c r="AD9" s="74">
        <f ca="1">MAX($E9,$H9,$K9,$N9,$Q9,$T9,$W9,$Z9)</f>
        <v>0.39253107151610578</v>
      </c>
      <c r="AE9" s="74">
        <f ca="1">MEDIAN($E9,$H9,$K9,$N9,$Q9,$T9,$W9,$Z9)</f>
        <v>0.37791026507527425</v>
      </c>
      <c r="AF9" s="74">
        <f ca="1">AVERAGE($E9,$H9,$K9,$N9,$Q9,$T9,$W9,$Z9)</f>
        <v>0.3699407535594656</v>
      </c>
      <c r="AG9" s="75">
        <f ca="1">_xlfn.STDEV.P($E9,$H9,$K9,$N9,$Q9,$T9,$W9,$Z9)</f>
        <v>2.3100058078399918E-2</v>
      </c>
    </row>
    <row r="10" spans="1:33" ht="16.5" customHeight="1" x14ac:dyDescent="0.35">
      <c r="A10" s="41"/>
      <c r="B10" s="15" t="s">
        <v>14</v>
      </c>
      <c r="C10" s="20">
        <f ca="1">VLOOKUP(evolution!$B$1,INDIRECT("'"&amp;C$3&amp;"'!$B$3:$L$13"),8,FALSE)</f>
        <v>0.27281026034784434</v>
      </c>
      <c r="D10" s="20"/>
      <c r="E10" s="59">
        <f ca="1">VLOOKUP(evolution!$B$1,INDIRECT("'"&amp;E$3&amp;"'!$B$3:$L$13"),8,FALSE)</f>
        <v>0.27335075170778234</v>
      </c>
      <c r="F10" s="60">
        <f t="shared" ca="1" si="0"/>
        <v>5.4049135993800013E-4</v>
      </c>
      <c r="G10" s="53">
        <f t="shared" ca="1" si="1"/>
        <v>1.9811987982008132E-3</v>
      </c>
      <c r="H10" s="59">
        <f ca="1">VLOOKUP(evolution!$B$1,INDIRECT("'"&amp;H$3&amp;"'!$B$3:$L$13"),8,FALSE)</f>
        <v>0.27613349738418258</v>
      </c>
      <c r="I10" s="60">
        <f t="shared" ca="1" si="2"/>
        <v>3.3232370363382446E-3</v>
      </c>
      <c r="J10" s="53">
        <f t="shared" ca="1" si="3"/>
        <v>1.2181495784289712E-2</v>
      </c>
      <c r="K10" s="59">
        <f ca="1">VLOOKUP(evolution!$B$1,INDIRECT("'"&amp;K$3&amp;"'!$B$3:$L$13"),8,FALSE)</f>
        <v>0.28136778626773751</v>
      </c>
      <c r="L10" s="60">
        <f t="shared" ca="1" si="4"/>
        <v>8.5575259198931719E-3</v>
      </c>
      <c r="M10" s="53">
        <f t="shared" ca="1" si="5"/>
        <v>3.1368050120189665E-2</v>
      </c>
      <c r="N10" s="59">
        <f ca="1">VLOOKUP(evolution!$B$1,INDIRECT("'"&amp;N$3&amp;"'!$B$3:$L$13"),8,FALSE)</f>
        <v>0.28484173104574412</v>
      </c>
      <c r="O10" s="60">
        <f t="shared" ca="1" si="6"/>
        <v>1.2031470697899782E-2</v>
      </c>
      <c r="P10" s="53">
        <f t="shared" ca="1" si="7"/>
        <v>4.4101972860401809E-2</v>
      </c>
      <c r="Q10" s="59">
        <f ca="1">VLOOKUP(evolution!$B$1,INDIRECT("'"&amp;Q$3&amp;"'!$B$3:$L$13"),8,FALSE)</f>
        <v>0.29084870737500562</v>
      </c>
      <c r="R10" s="60">
        <f t="shared" ca="1" si="8"/>
        <v>1.8038447027161286E-2</v>
      </c>
      <c r="S10" s="53">
        <f t="shared" ca="1" si="9"/>
        <v>6.6120852654740783E-2</v>
      </c>
      <c r="T10" s="59">
        <f ca="1">VLOOKUP(evolution!$B$1,INDIRECT("'"&amp;T$3&amp;"'!$B$3:$L$13"),8,FALSE)</f>
        <v>0.2922102862149864</v>
      </c>
      <c r="U10" s="60">
        <f t="shared" ca="1" si="10"/>
        <v>1.9400025867142068E-2</v>
      </c>
      <c r="V10" s="53">
        <f t="shared" ca="1" si="11"/>
        <v>7.1111789719368448E-2</v>
      </c>
      <c r="W10" s="20">
        <f ca="1">VLOOKUP(evolution!$B$1,INDIRECT("'"&amp;W$3&amp;"'!$B$3:$L$13"),8,FALSE)</f>
        <v>0.29235784858538644</v>
      </c>
      <c r="X10" s="29">
        <f t="shared" ca="1" si="12"/>
        <v>1.9547588237542102E-2</v>
      </c>
      <c r="Y10" s="37">
        <f t="shared" ca="1" si="13"/>
        <v>7.1652687155600817E-2</v>
      </c>
      <c r="Z10" s="59">
        <f ca="1">VLOOKUP(evolution!$B$1,INDIRECT("'"&amp;Z$3&amp;"'!$B$3:$L$13"),8,FALSE)</f>
        <v>0.29270978380635942</v>
      </c>
      <c r="AA10" s="60">
        <f t="shared" ca="1" si="14"/>
        <v>1.9899523458515089E-2</v>
      </c>
      <c r="AB10" s="53">
        <f t="shared" ca="1" si="15"/>
        <v>7.2942723756585906E-2</v>
      </c>
      <c r="AC10" s="76">
        <f ca="1">MIN($E10,$H10,$K10,$N10,$Q10,$T10,$W10,$Z10)</f>
        <v>0.27335075170778234</v>
      </c>
      <c r="AD10" s="77">
        <f ca="1">MAX($E10,$H10,$K10,$N10,$Q10,$T10,$W10,$Z10)</f>
        <v>0.29270978380635942</v>
      </c>
      <c r="AE10" s="77">
        <f ca="1">MEDIAN($E10,$H10,$K10,$N10,$Q10,$T10,$W10,$Z10)</f>
        <v>0.28784521921037487</v>
      </c>
      <c r="AF10" s="77">
        <f ca="1">AVERAGE($E10,$H10,$K10,$N10,$Q10,$T10,$W10,$Z10)</f>
        <v>0.28547754904839806</v>
      </c>
      <c r="AG10" s="78">
        <f ca="1">_xlfn.STDEV.P($E10,$H10,$K10,$N10,$Q10,$T10,$W10,$Z10)</f>
        <v>7.2928712000700294E-3</v>
      </c>
    </row>
    <row r="11" spans="1:33" ht="16.5" customHeight="1" x14ac:dyDescent="0.35">
      <c r="A11" s="41"/>
      <c r="B11" s="23" t="s">
        <v>15</v>
      </c>
      <c r="C11" s="25">
        <f ca="1">VLOOKUP(evolution!$B$1,INDIRECT("'"&amp;C$3&amp;"'!$B$3:$L$13"),9,FALSE)</f>
        <v>0.91921262828078154</v>
      </c>
      <c r="D11" s="25"/>
      <c r="E11" s="57">
        <f ca="1">VLOOKUP(evolution!$B$1,INDIRECT("'"&amp;E$3&amp;"'!$B$3:$L$13"),9,FALSE)</f>
        <v>0.91921262828078154</v>
      </c>
      <c r="F11" s="58">
        <f t="shared" ca="1" si="0"/>
        <v>0</v>
      </c>
      <c r="G11" s="56">
        <f t="shared" ca="1" si="1"/>
        <v>0</v>
      </c>
      <c r="H11" s="57">
        <f ca="1">VLOOKUP(evolution!$B$1,INDIRECT("'"&amp;H$3&amp;"'!$B$3:$L$13"),9,FALSE)</f>
        <v>0.91918779007709706</v>
      </c>
      <c r="I11" s="58">
        <f t="shared" ca="1" si="2"/>
        <v>-2.4838203684485194E-5</v>
      </c>
      <c r="J11" s="56">
        <f t="shared" ca="1" si="3"/>
        <v>-2.7021173252308873E-5</v>
      </c>
      <c r="K11" s="57">
        <f ca="1">VLOOKUP(evolution!$B$1,INDIRECT("'"&amp;K$3&amp;"'!$B$3:$L$13"),9,FALSE)</f>
        <v>0.91911420523954968</v>
      </c>
      <c r="L11" s="58">
        <f t="shared" ca="1" si="4"/>
        <v>-9.8423041231865405E-5</v>
      </c>
      <c r="M11" s="56">
        <f t="shared" ca="1" si="5"/>
        <v>-1.0707320396146824E-4</v>
      </c>
      <c r="N11" s="57">
        <f ca="1">VLOOKUP(evolution!$B$1,INDIRECT("'"&amp;N$3&amp;"'!$B$3:$L$13"),9,FALSE)</f>
        <v>0.9189833844306442</v>
      </c>
      <c r="O11" s="58">
        <f t="shared" ca="1" si="6"/>
        <v>-2.292438501373395E-4</v>
      </c>
      <c r="P11" s="56">
        <f t="shared" ca="1" si="7"/>
        <v>-2.4939153693536397E-4</v>
      </c>
      <c r="Q11" s="57">
        <f ca="1">VLOOKUP(evolution!$B$1,INDIRECT("'"&amp;Q$3&amp;"'!$B$3:$L$13"),9,FALSE)</f>
        <v>0.91832655914366002</v>
      </c>
      <c r="R11" s="58">
        <f t="shared" ca="1" si="8"/>
        <v>-8.8606913712152569E-4</v>
      </c>
      <c r="S11" s="56">
        <f t="shared" ca="1" si="9"/>
        <v>-9.639436076707903E-4</v>
      </c>
      <c r="T11" s="57">
        <f ca="1">VLOOKUP(evolution!$B$1,INDIRECT("'"&amp;T$3&amp;"'!$B$3:$L$13"),9,FALSE)</f>
        <v>0.91802906647986959</v>
      </c>
      <c r="U11" s="58">
        <f t="shared" ca="1" si="10"/>
        <v>-1.1835618009119475E-3</v>
      </c>
      <c r="V11" s="56">
        <f t="shared" ca="1" si="11"/>
        <v>-1.28758218120391E-3</v>
      </c>
      <c r="W11" s="25">
        <f ca="1">VLOOKUP(evolution!$B$1,INDIRECT("'"&amp;W$3&amp;"'!$B$3:$L$13"),9,FALSE)</f>
        <v>0.91799590644231543</v>
      </c>
      <c r="X11" s="28">
        <f t="shared" ca="1" si="12"/>
        <v>-1.216721838466106E-3</v>
      </c>
      <c r="Y11" s="36">
        <f t="shared" ca="1" si="13"/>
        <v>-1.3236565741505976E-3</v>
      </c>
      <c r="Z11" s="57">
        <f ca="1">VLOOKUP(evolution!$B$1,INDIRECT("'"&amp;Z$3&amp;"'!$B$3:$L$13"),9,FALSE)</f>
        <v>0.91793690268995154</v>
      </c>
      <c r="AA11" s="58">
        <f t="shared" ca="1" si="14"/>
        <v>-1.2757255908300014E-3</v>
      </c>
      <c r="AB11" s="56">
        <f t="shared" ca="1" si="15"/>
        <v>-1.3878460234124632E-3</v>
      </c>
      <c r="AC11" s="73">
        <f ca="1">MIN($E11,$H11,$K11,$N11,$Q11,$T11,$W11,$Z11)</f>
        <v>0.91793690268995154</v>
      </c>
      <c r="AD11" s="74">
        <f ca="1">MAX($E11,$H11,$K11,$N11,$Q11,$T11,$W11,$Z11)</f>
        <v>0.91921262828078154</v>
      </c>
      <c r="AE11" s="74">
        <f ca="1">MEDIAN($E11,$H11,$K11,$N11,$Q11,$T11,$W11,$Z11)</f>
        <v>0.91865497178715216</v>
      </c>
      <c r="AF11" s="74">
        <f ca="1">AVERAGE($E11,$H11,$K11,$N11,$Q11,$T11,$W11,$Z11)</f>
        <v>0.91859830534798359</v>
      </c>
      <c r="AG11" s="75">
        <f ca="1">_xlfn.STDEV.P($E11,$H11,$K11,$N11,$Q11,$T11,$W11,$Z11)</f>
        <v>5.4054836922542309E-4</v>
      </c>
    </row>
    <row r="12" spans="1:33" ht="16.5" customHeight="1" x14ac:dyDescent="0.35">
      <c r="A12" s="41"/>
      <c r="B12" s="15" t="s">
        <v>16</v>
      </c>
      <c r="C12" s="20">
        <f ca="1">VLOOKUP(evolution!$B$1,INDIRECT("'"&amp;C$3&amp;"'!$B$3:$L$13"),10,FALSE)</f>
        <v>0.40942495628563863</v>
      </c>
      <c r="D12" s="20"/>
      <c r="E12" s="59">
        <f ca="1">VLOOKUP(evolution!$B$1,INDIRECT("'"&amp;E$3&amp;"'!$B$3:$L$13"),10,FALSE)</f>
        <v>0.41003255153247409</v>
      </c>
      <c r="F12" s="60">
        <f t="shared" ca="1" si="0"/>
        <v>6.0759524683545729E-4</v>
      </c>
      <c r="G12" s="53">
        <f t="shared" ca="1" si="1"/>
        <v>1.4840210336654798E-3</v>
      </c>
      <c r="H12" s="59">
        <f ca="1">VLOOKUP(evolution!$B$1,INDIRECT("'"&amp;H$3&amp;"'!$B$3:$L$13"),10,FALSE)</f>
        <v>0.41326105745486619</v>
      </c>
      <c r="I12" s="60">
        <f t="shared" ca="1" si="2"/>
        <v>3.8361011692275571E-3</v>
      </c>
      <c r="J12" s="53">
        <f t="shared" ca="1" si="3"/>
        <v>9.3694854461955912E-3</v>
      </c>
      <c r="K12" s="59">
        <f ca="1">VLOOKUP(evolution!$B$1,INDIRECT("'"&amp;K$3&amp;"'!$B$3:$L$13"),10,FALSE)</f>
        <v>0.41954805806576306</v>
      </c>
      <c r="L12" s="60">
        <f t="shared" ca="1" si="4"/>
        <v>1.0123101780124433E-2</v>
      </c>
      <c r="M12" s="53">
        <f t="shared" ca="1" si="5"/>
        <v>2.4725170326603072E-2</v>
      </c>
      <c r="N12" s="59">
        <f ca="1">VLOOKUP(evolution!$B$1,INDIRECT("'"&amp;N$3&amp;"'!$B$3:$L$13"),10,FALSE)</f>
        <v>0.42369836480025092</v>
      </c>
      <c r="O12" s="60">
        <f t="shared" ca="1" si="6"/>
        <v>1.4273408514612285E-2</v>
      </c>
      <c r="P12" s="53">
        <f t="shared" ca="1" si="7"/>
        <v>3.4862087167579318E-2</v>
      </c>
      <c r="Q12" s="59">
        <f ca="1">VLOOKUP(evolution!$B$1,INDIRECT("'"&amp;Q$3&amp;"'!$B$3:$L$13"),10,FALSE)</f>
        <v>0.43062147809797879</v>
      </c>
      <c r="R12" s="60">
        <f t="shared" ca="1" si="8"/>
        <v>2.1196521812340163E-2</v>
      </c>
      <c r="S12" s="53">
        <f t="shared" ca="1" si="9"/>
        <v>5.1771445504050412E-2</v>
      </c>
      <c r="T12" s="59">
        <f ca="1">VLOOKUP(evolution!$B$1,INDIRECT("'"&amp;T$3&amp;"'!$B$3:$L$13"),10,FALSE)</f>
        <v>0.43213299302389557</v>
      </c>
      <c r="U12" s="60">
        <f t="shared" ca="1" si="10"/>
        <v>2.2708036738256943E-2</v>
      </c>
      <c r="V12" s="53">
        <f t="shared" ca="1" si="11"/>
        <v>5.5463245192153107E-2</v>
      </c>
      <c r="W12" s="20">
        <f ca="1">VLOOKUP(evolution!$B$1,INDIRECT("'"&amp;W$3&amp;"'!$B$3:$L$13"),10,FALSE)</f>
        <v>0.43229518939080691</v>
      </c>
      <c r="X12" s="29">
        <f t="shared" ca="1" si="12"/>
        <v>2.2870233105168281E-2</v>
      </c>
      <c r="Y12" s="37">
        <f t="shared" ca="1" si="13"/>
        <v>5.5859401714664109E-2</v>
      </c>
      <c r="Z12" s="59">
        <f ca="1">VLOOKUP(evolution!$B$1,INDIRECT("'"&amp;Z$3&amp;"'!$B$3:$L$13"),10,FALSE)</f>
        <v>0.43269820499809003</v>
      </c>
      <c r="AA12" s="60">
        <f t="shared" ca="1" si="14"/>
        <v>2.32732487124514E-2</v>
      </c>
      <c r="AB12" s="53">
        <f t="shared" ca="1" si="15"/>
        <v>5.6843747199949946E-2</v>
      </c>
      <c r="AC12" s="76">
        <f ca="1">MIN($E12,$H12,$K12,$N12,$Q12,$T12,$W12,$Z12)</f>
        <v>0.41003255153247409</v>
      </c>
      <c r="AD12" s="77">
        <f ca="1">MAX($E12,$H12,$K12,$N12,$Q12,$T12,$W12,$Z12)</f>
        <v>0.43269820499809003</v>
      </c>
      <c r="AE12" s="77">
        <f ca="1">MEDIAN($E12,$H12,$K12,$N12,$Q12,$T12,$W12,$Z12)</f>
        <v>0.42715992144911485</v>
      </c>
      <c r="AF12" s="77">
        <f ca="1">AVERAGE($E12,$H12,$K12,$N12,$Q12,$T12,$W12,$Z12)</f>
        <v>0.42428598717051569</v>
      </c>
      <c r="AG12" s="78">
        <f ca="1">_xlfn.STDEV.P($E12,$H12,$K12,$N12,$Q12,$T12,$W12,$Z12)</f>
        <v>8.5449506297105536E-3</v>
      </c>
    </row>
    <row r="13" spans="1:33" ht="16.5" customHeight="1" x14ac:dyDescent="0.35">
      <c r="A13" s="41"/>
      <c r="B13" s="23" t="s">
        <v>17</v>
      </c>
      <c r="C13" s="25">
        <f ca="1">VLOOKUP(evolution!$B$1,INDIRECT("'"&amp;C$3&amp;"'!$B$3:$L$13"),11,FALSE)</f>
        <v>0.26476317080056322</v>
      </c>
      <c r="D13" s="25"/>
      <c r="E13" s="61">
        <f ca="1">VLOOKUP(evolution!$B$1,INDIRECT("'"&amp;E$3&amp;"'!$B$3:$L$13"),11,FALSE)</f>
        <v>0.26528042933044454</v>
      </c>
      <c r="F13" s="62">
        <f t="shared" ca="1" si="0"/>
        <v>5.1725852988132592E-4</v>
      </c>
      <c r="G13" s="63">
        <f t="shared" ca="1" si="1"/>
        <v>1.9536649614721475E-3</v>
      </c>
      <c r="H13" s="61">
        <f ca="1">VLOOKUP(evolution!$B$1,INDIRECT("'"&amp;H$3&amp;"'!$B$3:$L$13"),11,FALSE)</f>
        <v>0.26795198098562917</v>
      </c>
      <c r="I13" s="62">
        <f t="shared" ca="1" si="2"/>
        <v>3.1888101850659489E-3</v>
      </c>
      <c r="J13" s="63">
        <f t="shared" ca="1" si="3"/>
        <v>1.2044009653699032E-2</v>
      </c>
      <c r="K13" s="61">
        <f ca="1">VLOOKUP(evolution!$B$1,INDIRECT("'"&amp;K$3&amp;"'!$B$3:$L$13"),11,FALSE)</f>
        <v>0.27300052760582416</v>
      </c>
      <c r="L13" s="62">
        <f t="shared" ca="1" si="4"/>
        <v>8.2373568052609425E-3</v>
      </c>
      <c r="M13" s="63">
        <f t="shared" ca="1" si="5"/>
        <v>3.1112170096594942E-2</v>
      </c>
      <c r="N13" s="61">
        <f ca="1">VLOOKUP(evolution!$B$1,INDIRECT("'"&amp;N$3&amp;"'!$B$3:$L$13"),11,FALSE)</f>
        <v>0.27633977102224788</v>
      </c>
      <c r="O13" s="62">
        <f t="shared" ca="1" si="6"/>
        <v>1.1576600221684663E-2</v>
      </c>
      <c r="P13" s="63">
        <f t="shared" ca="1" si="7"/>
        <v>4.3724360101446695E-2</v>
      </c>
      <c r="Q13" s="61">
        <f ca="1">VLOOKUP(evolution!$B$1,INDIRECT("'"&amp;Q$3&amp;"'!$B$3:$L$13"),11,FALSE)</f>
        <v>0.2820275561955109</v>
      </c>
      <c r="R13" s="62">
        <f t="shared" ca="1" si="8"/>
        <v>1.7264385394947679E-2</v>
      </c>
      <c r="S13" s="63">
        <f t="shared" ca="1" si="9"/>
        <v>6.5206899217687395E-2</v>
      </c>
      <c r="T13" s="61">
        <f ca="1">VLOOKUP(evolution!$B$1,INDIRECT("'"&amp;T$3&amp;"'!$B$3:$L$13"),11,FALSE)</f>
        <v>0.28328702027431513</v>
      </c>
      <c r="U13" s="62">
        <f t="shared" ca="1" si="10"/>
        <v>1.8523849473751908E-2</v>
      </c>
      <c r="V13" s="63">
        <f t="shared" ca="1" si="11"/>
        <v>6.9963845113885842E-2</v>
      </c>
      <c r="W13" s="25">
        <f ca="1">VLOOKUP(evolution!$B$1,INDIRECT("'"&amp;W$3&amp;"'!$B$3:$L$13"),11,FALSE)</f>
        <v>0.28342344815075499</v>
      </c>
      <c r="X13" s="28">
        <f t="shared" ca="1" si="12"/>
        <v>1.8660277350191767E-2</v>
      </c>
      <c r="Y13" s="36">
        <f t="shared" ca="1" si="13"/>
        <v>7.0479127794733573E-2</v>
      </c>
      <c r="Z13" s="61">
        <f ca="1">VLOOKUP(evolution!$B$1,INDIRECT("'"&amp;Z$3&amp;"'!$B$3:$L$13"),11,FALSE)</f>
        <v>0.28375396769538491</v>
      </c>
      <c r="AA13" s="62">
        <f t="shared" ca="1" si="14"/>
        <v>1.8990796894821693E-2</v>
      </c>
      <c r="AB13" s="63">
        <f t="shared" ca="1" si="15"/>
        <v>7.1727487011880489E-2</v>
      </c>
      <c r="AC13" s="79">
        <f ca="1">MIN($E13,$H13,$K13,$N13,$Q13,$T13,$W13,$Z13)</f>
        <v>0.26528042933044454</v>
      </c>
      <c r="AD13" s="80">
        <f ca="1">MAX($E13,$H13,$K13,$N13,$Q13,$T13,$W13,$Z13)</f>
        <v>0.28375396769538491</v>
      </c>
      <c r="AE13" s="80">
        <f ca="1">MEDIAN($E13,$H13,$K13,$N13,$Q13,$T13,$W13,$Z13)</f>
        <v>0.27918366360887936</v>
      </c>
      <c r="AF13" s="80">
        <f ca="1">AVERAGE($E13,$H13,$K13,$N13,$Q13,$T13,$W13,$Z13)</f>
        <v>0.27688308765751396</v>
      </c>
      <c r="AG13" s="81">
        <f ca="1">_xlfn.STDEV.P($E13,$H13,$K13,$N13,$Q13,$T13,$W13,$Z13)</f>
        <v>6.9571638396670335E-3</v>
      </c>
    </row>
    <row r="15" spans="1:33" ht="16.5" customHeight="1" x14ac:dyDescent="0.35">
      <c r="A15" s="41" t="s">
        <v>246</v>
      </c>
      <c r="B15" s="21"/>
      <c r="C15" s="30" t="s">
        <v>61</v>
      </c>
      <c r="D15" s="30"/>
      <c r="E15" s="48" t="s">
        <v>60</v>
      </c>
      <c r="F15" s="49"/>
      <c r="G15" s="50"/>
      <c r="H15" s="48" t="s">
        <v>122</v>
      </c>
      <c r="I15" s="49"/>
      <c r="J15" s="50"/>
      <c r="K15" s="48" t="s">
        <v>136</v>
      </c>
      <c r="L15" s="49"/>
      <c r="M15" s="50"/>
      <c r="N15" s="48" t="s">
        <v>161</v>
      </c>
      <c r="O15" s="49"/>
      <c r="P15" s="50"/>
      <c r="Q15" s="48" t="s">
        <v>181</v>
      </c>
      <c r="R15" s="49"/>
      <c r="S15" s="50"/>
      <c r="T15" s="48" t="s">
        <v>200</v>
      </c>
      <c r="U15" s="49"/>
      <c r="V15" s="50"/>
      <c r="W15" s="48" t="s">
        <v>220</v>
      </c>
      <c r="X15" s="49"/>
      <c r="Y15" s="50"/>
      <c r="Z15" s="48" t="s">
        <v>237</v>
      </c>
      <c r="AA15" s="49"/>
      <c r="AB15" s="50"/>
      <c r="AC15" s="64" t="s">
        <v>319</v>
      </c>
      <c r="AD15" s="65" t="s">
        <v>320</v>
      </c>
      <c r="AE15" s="65" t="s">
        <v>321</v>
      </c>
      <c r="AF15" s="65" t="s">
        <v>322</v>
      </c>
      <c r="AG15" s="66" t="s">
        <v>323</v>
      </c>
    </row>
    <row r="16" spans="1:33" ht="16.5" customHeight="1" x14ac:dyDescent="0.35">
      <c r="A16" s="41"/>
      <c r="B16" s="15" t="s">
        <v>0</v>
      </c>
      <c r="C16" s="19">
        <f ca="1">VLOOKUP(evolution!$B$1,INDIRECT("'"&amp;C$15&amp;"'!$B$15:$L$25"),2,FALSE)</f>
        <v>8355726</v>
      </c>
      <c r="D16" s="19"/>
      <c r="E16" s="51">
        <f ca="1">VLOOKUP(evolution!$B$1,INDIRECT("'"&amp;E$15&amp;"'!$B$15:$L$25"),2,FALSE)</f>
        <v>8355725</v>
      </c>
      <c r="F16" s="52">
        <f t="shared" ref="F16:F25" ca="1" si="16">E16-$C16</f>
        <v>-1</v>
      </c>
      <c r="G16" s="53">
        <f t="shared" ref="G16:G25" ca="1" si="17">F16/$C16</f>
        <v>-1.1967840975158832E-7</v>
      </c>
      <c r="H16" s="51">
        <f ca="1">VLOOKUP(evolution!$B$1,INDIRECT("'"&amp;H$15&amp;"'!$B$15:$L$25"),2,FALSE)</f>
        <v>8355433</v>
      </c>
      <c r="I16" s="52">
        <f t="shared" ref="I16:I25" ca="1" si="18">H16-$C16</f>
        <v>-293</v>
      </c>
      <c r="J16" s="53">
        <f t="shared" ref="J16:J25" ca="1" si="19">I16/$C16</f>
        <v>-3.5065774057215376E-5</v>
      </c>
      <c r="K16" s="51">
        <f ca="1">VLOOKUP(evolution!$B$1,INDIRECT("'"&amp;K$15&amp;"'!$B$15:$L$25"),2,FALSE)</f>
        <v>8354572</v>
      </c>
      <c r="L16" s="52">
        <f t="shared" ref="L16:L25" ca="1" si="20">K16-$C16</f>
        <v>-1154</v>
      </c>
      <c r="M16" s="53">
        <f t="shared" ref="M16:M25" ca="1" si="21">L16/$C16</f>
        <v>-1.3810888485333293E-4</v>
      </c>
      <c r="N16" s="51">
        <f ca="1">VLOOKUP(evolution!$B$1,INDIRECT("'"&amp;N$15&amp;"'!$B$15:$L$25"),2,FALSE)</f>
        <v>8353066</v>
      </c>
      <c r="O16" s="52">
        <f t="shared" ref="O16:O25" ca="1" si="22">N16-$C16</f>
        <v>-2660</v>
      </c>
      <c r="P16" s="53">
        <f t="shared" ref="P16:P25" ca="1" si="23">O16/$C16</f>
        <v>-3.1834456993922491E-4</v>
      </c>
      <c r="Q16" s="51">
        <f ca="1">VLOOKUP(evolution!$B$1,INDIRECT("'"&amp;Q$15&amp;"'!$B$15:$L$25"),2,FALSE)</f>
        <v>8345535</v>
      </c>
      <c r="R16" s="52">
        <f t="shared" ref="R16:R25" ca="1" si="24">Q16-$C16</f>
        <v>-10191</v>
      </c>
      <c r="S16" s="53">
        <f t="shared" ref="S16:S25" ca="1" si="25">R16/$C16</f>
        <v>-1.2196426737784364E-3</v>
      </c>
      <c r="T16" s="51">
        <f ca="1">VLOOKUP(evolution!$B$1,INDIRECT("'"&amp;T$15&amp;"'!$B$15:$L$25"),2,FALSE)</f>
        <v>8342045</v>
      </c>
      <c r="U16" s="52">
        <f t="shared" ref="U16:U25" ca="1" si="26">T16-$C16</f>
        <v>-13681</v>
      </c>
      <c r="V16" s="53">
        <f t="shared" ref="V16:V25" ca="1" si="27">U16/$C16</f>
        <v>-1.6373203238114796E-3</v>
      </c>
      <c r="W16" s="51">
        <f ca="1">VLOOKUP(evolution!$B$1,INDIRECT("'"&amp;W$15&amp;"'!$B$15:$L$25"),2,FALSE)</f>
        <v>8341671</v>
      </c>
      <c r="X16" s="52">
        <f t="shared" ref="X16:X25" ca="1" si="28">W16-$C16</f>
        <v>-14055</v>
      </c>
      <c r="Y16" s="53">
        <f t="shared" ref="Y16:Y25" ca="1" si="29">X16/$C16</f>
        <v>-1.6820800490585737E-3</v>
      </c>
      <c r="Z16" s="51">
        <f ca="1">VLOOKUP(evolution!$B$1,INDIRECT("'"&amp;Z$15&amp;"'!$B$15:$L$25"),2,FALSE)</f>
        <v>8341005</v>
      </c>
      <c r="AA16" s="52">
        <f t="shared" ref="AA16:AA25" ca="1" si="30">Z16-$C16</f>
        <v>-14721</v>
      </c>
      <c r="AB16" s="53">
        <f t="shared" ref="AB16:AB25" ca="1" si="31">AA16/$C16</f>
        <v>-1.7617858699531315E-3</v>
      </c>
      <c r="AC16" s="51"/>
      <c r="AD16" s="67"/>
      <c r="AE16" s="67"/>
      <c r="AF16" s="68"/>
      <c r="AG16" s="69"/>
    </row>
    <row r="17" spans="1:33" ht="16.5" customHeight="1" x14ac:dyDescent="0.35">
      <c r="A17" s="41"/>
      <c r="B17" s="23" t="s">
        <v>9</v>
      </c>
      <c r="C17" s="24">
        <f ca="1">VLOOKUP(evolution!$B$1,INDIRECT("'"&amp;C$15&amp;"'!$B$15:$L$25"),3,FALSE)</f>
        <v>2215134</v>
      </c>
      <c r="D17" s="24"/>
      <c r="E17" s="54">
        <f ca="1">VLOOKUP(evolution!$B$1,INDIRECT("'"&amp;E$15&amp;"'!$B$15:$L$25"),3,FALSE)</f>
        <v>2269938</v>
      </c>
      <c r="F17" s="55">
        <f t="shared" ca="1" si="16"/>
        <v>54804</v>
      </c>
      <c r="G17" s="56">
        <f t="shared" ca="1" si="17"/>
        <v>2.4740715460103091E-2</v>
      </c>
      <c r="H17" s="54">
        <f ca="1">VLOOKUP(evolution!$B$1,INDIRECT("'"&amp;H$15&amp;"'!$B$15:$L$25"),3,FALSE)</f>
        <v>2580741</v>
      </c>
      <c r="I17" s="55">
        <f t="shared" ca="1" si="18"/>
        <v>365607</v>
      </c>
      <c r="J17" s="56">
        <f t="shared" ca="1" si="19"/>
        <v>0.16504960873698837</v>
      </c>
      <c r="K17" s="54">
        <f ca="1">VLOOKUP(evolution!$B$1,INDIRECT("'"&amp;K$15&amp;"'!$B$15:$L$25"),3,FALSE)</f>
        <v>3253045</v>
      </c>
      <c r="L17" s="55">
        <f t="shared" ca="1" si="20"/>
        <v>1037911</v>
      </c>
      <c r="M17" s="56">
        <f t="shared" ca="1" si="21"/>
        <v>0.46855449828317386</v>
      </c>
      <c r="N17" s="54">
        <f ca="1">VLOOKUP(evolution!$B$1,INDIRECT("'"&amp;N$15&amp;"'!$B$15:$L$25"),3,FALSE)</f>
        <v>3712165</v>
      </c>
      <c r="O17" s="55">
        <f t="shared" ca="1" si="22"/>
        <v>1497031</v>
      </c>
      <c r="P17" s="56">
        <f t="shared" ca="1" si="23"/>
        <v>0.67581961181580885</v>
      </c>
      <c r="Q17" s="54">
        <f ca="1">VLOOKUP(evolution!$B$1,INDIRECT("'"&amp;Q$15&amp;"'!$B$15:$L$25"),3,FALSE)</f>
        <v>4452131</v>
      </c>
      <c r="R17" s="55">
        <f t="shared" ca="1" si="24"/>
        <v>2236997</v>
      </c>
      <c r="S17" s="56">
        <f t="shared" ca="1" si="25"/>
        <v>1.0098698318025003</v>
      </c>
      <c r="T17" s="54">
        <f ca="1">VLOOKUP(evolution!$B$1,INDIRECT("'"&amp;T$15&amp;"'!$B$15:$L$25"),3,FALSE)</f>
        <v>4604626</v>
      </c>
      <c r="U17" s="55">
        <f t="shared" ca="1" si="26"/>
        <v>2389492</v>
      </c>
      <c r="V17" s="56">
        <f t="shared" ca="1" si="27"/>
        <v>1.0787121682029168</v>
      </c>
      <c r="W17" s="54">
        <f ca="1">VLOOKUP(evolution!$B$1,INDIRECT("'"&amp;W$15&amp;"'!$B$15:$L$25"),3,FALSE)</f>
        <v>4620001</v>
      </c>
      <c r="X17" s="55">
        <f t="shared" ca="1" si="28"/>
        <v>2404867</v>
      </c>
      <c r="Y17" s="56">
        <f t="shared" ca="1" si="29"/>
        <v>1.0856530575576917</v>
      </c>
      <c r="Z17" s="54">
        <f ca="1">VLOOKUP(evolution!$B$1,INDIRECT("'"&amp;Z$15&amp;"'!$B$15:$L$25"),3,FALSE)</f>
        <v>4664506</v>
      </c>
      <c r="AA17" s="55">
        <f t="shared" ca="1" si="30"/>
        <v>2449372</v>
      </c>
      <c r="AB17" s="56">
        <f t="shared" ca="1" si="31"/>
        <v>1.1057443928900013</v>
      </c>
      <c r="AC17" s="54"/>
      <c r="AD17" s="70"/>
      <c r="AE17" s="70"/>
      <c r="AF17" s="70"/>
      <c r="AG17" s="71"/>
    </row>
    <row r="18" spans="1:33" ht="16.5" customHeight="1" x14ac:dyDescent="0.35">
      <c r="A18" s="41"/>
      <c r="B18" s="15" t="s">
        <v>10</v>
      </c>
      <c r="C18" s="19">
        <f ca="1">VLOOKUP(evolution!$B$1,INDIRECT("'"&amp;C$15&amp;"'!$B$15:$L$25"),4,FALSE)</f>
        <v>22604114</v>
      </c>
      <c r="D18" s="19"/>
      <c r="E18" s="51">
        <f ca="1">VLOOKUP(evolution!$B$1,INDIRECT("'"&amp;E$15&amp;"'!$B$15:$L$25"),4,FALSE)</f>
        <v>22549310</v>
      </c>
      <c r="F18" s="52">
        <f t="shared" ca="1" si="16"/>
        <v>-54804</v>
      </c>
      <c r="G18" s="53">
        <f t="shared" ca="1" si="17"/>
        <v>-2.4245144047672028E-3</v>
      </c>
      <c r="H18" s="51">
        <f ca="1">VLOOKUP(evolution!$B$1,INDIRECT("'"&amp;H$15&amp;"'!$B$15:$L$25"),4,FALSE)</f>
        <v>22238507</v>
      </c>
      <c r="I18" s="52">
        <f t="shared" ca="1" si="18"/>
        <v>-365607</v>
      </c>
      <c r="J18" s="53">
        <f t="shared" ca="1" si="19"/>
        <v>-1.6174356579514684E-2</v>
      </c>
      <c r="K18" s="51">
        <f ca="1">VLOOKUP(evolution!$B$1,INDIRECT("'"&amp;K$15&amp;"'!$B$15:$L$25"),4,FALSE)</f>
        <v>21566203</v>
      </c>
      <c r="L18" s="52">
        <f t="shared" ca="1" si="20"/>
        <v>-1037911</v>
      </c>
      <c r="M18" s="53">
        <f t="shared" ca="1" si="21"/>
        <v>-4.5916906984277285E-2</v>
      </c>
      <c r="N18" s="51">
        <f ca="1">VLOOKUP(evolution!$B$1,INDIRECT("'"&amp;N$15&amp;"'!$B$15:$L$25"),4,FALSE)</f>
        <v>21107083</v>
      </c>
      <c r="O18" s="52">
        <f t="shared" ca="1" si="22"/>
        <v>-1497031</v>
      </c>
      <c r="P18" s="53">
        <f t="shared" ca="1" si="23"/>
        <v>-6.6228253847949975E-2</v>
      </c>
      <c r="Q18" s="51">
        <f ca="1">VLOOKUP(evolution!$B$1,INDIRECT("'"&amp;Q$15&amp;"'!$B$15:$L$25"),4,FALSE)</f>
        <v>20367117</v>
      </c>
      <c r="R18" s="52">
        <f t="shared" ca="1" si="24"/>
        <v>-2236997</v>
      </c>
      <c r="S18" s="53">
        <f t="shared" ca="1" si="25"/>
        <v>-9.8964153162561463E-2</v>
      </c>
      <c r="T18" s="51">
        <f ca="1">VLOOKUP(evolution!$B$1,INDIRECT("'"&amp;T$15&amp;"'!$B$15:$L$25"),4,FALSE)</f>
        <v>20214622</v>
      </c>
      <c r="U18" s="52">
        <f t="shared" ca="1" si="26"/>
        <v>-2389492</v>
      </c>
      <c r="V18" s="53">
        <f t="shared" ca="1" si="27"/>
        <v>-0.10571049146186398</v>
      </c>
      <c r="W18" s="51">
        <f ca="1">VLOOKUP(evolution!$B$1,INDIRECT("'"&amp;W$15&amp;"'!$B$15:$L$25"),4,FALSE)</f>
        <v>20199247</v>
      </c>
      <c r="X18" s="52">
        <f t="shared" ca="1" si="28"/>
        <v>-2404867</v>
      </c>
      <c r="Y18" s="53">
        <f t="shared" ca="1" si="29"/>
        <v>-0.10639067737846306</v>
      </c>
      <c r="Z18" s="51">
        <f ca="1">VLOOKUP(evolution!$B$1,INDIRECT("'"&amp;Z$15&amp;"'!$B$15:$L$25"),4,FALSE)</f>
        <v>20154742</v>
      </c>
      <c r="AA18" s="52">
        <f t="shared" ca="1" si="30"/>
        <v>-2449372</v>
      </c>
      <c r="AB18" s="53">
        <f t="shared" ca="1" si="31"/>
        <v>-0.1083595667585113</v>
      </c>
      <c r="AC18" s="51"/>
      <c r="AD18" s="67"/>
      <c r="AE18" s="67"/>
      <c r="AF18" s="67"/>
      <c r="AG18" s="72"/>
    </row>
    <row r="19" spans="1:33" ht="16.5" customHeight="1" x14ac:dyDescent="0.35">
      <c r="A19" s="41"/>
      <c r="B19" s="23" t="s">
        <v>11</v>
      </c>
      <c r="C19" s="24">
        <f ca="1">VLOOKUP(evolution!$B$1,INDIRECT("'"&amp;C$15&amp;"'!$B$15:$L$25"),5,FALSE)</f>
        <v>485276</v>
      </c>
      <c r="D19" s="24"/>
      <c r="E19" s="54">
        <f ca="1">VLOOKUP(evolution!$B$1,INDIRECT("'"&amp;E$15&amp;"'!$B$15:$L$25"),5,FALSE)</f>
        <v>485277</v>
      </c>
      <c r="F19" s="55">
        <f t="shared" ca="1" si="16"/>
        <v>1</v>
      </c>
      <c r="G19" s="56">
        <f t="shared" ca="1" si="17"/>
        <v>2.0606829927711241E-6</v>
      </c>
      <c r="H19" s="54">
        <f ca="1">VLOOKUP(evolution!$B$1,INDIRECT("'"&amp;H$15&amp;"'!$B$15:$L$25"),5,FALSE)</f>
        <v>485569</v>
      </c>
      <c r="I19" s="55">
        <f t="shared" ca="1" si="18"/>
        <v>293</v>
      </c>
      <c r="J19" s="56">
        <f t="shared" ca="1" si="19"/>
        <v>6.037801168819394E-4</v>
      </c>
      <c r="K19" s="54">
        <f ca="1">VLOOKUP(evolution!$B$1,INDIRECT("'"&amp;K$15&amp;"'!$B$15:$L$25"),5,FALSE)</f>
        <v>486430</v>
      </c>
      <c r="L19" s="55">
        <f t="shared" ca="1" si="20"/>
        <v>1154</v>
      </c>
      <c r="M19" s="56">
        <f t="shared" ca="1" si="21"/>
        <v>2.3780281736578771E-3</v>
      </c>
      <c r="N19" s="54">
        <f ca="1">VLOOKUP(evolution!$B$1,INDIRECT("'"&amp;N$15&amp;"'!$B$15:$L$25"),5,FALSE)</f>
        <v>487936</v>
      </c>
      <c r="O19" s="55">
        <f t="shared" ca="1" si="22"/>
        <v>2660</v>
      </c>
      <c r="P19" s="56">
        <f t="shared" ca="1" si="23"/>
        <v>5.4814167607711902E-3</v>
      </c>
      <c r="Q19" s="54">
        <f ca="1">VLOOKUP(evolution!$B$1,INDIRECT("'"&amp;Q$15&amp;"'!$B$15:$L$25"),5,FALSE)</f>
        <v>495467</v>
      </c>
      <c r="R19" s="55">
        <f t="shared" ca="1" si="24"/>
        <v>10191</v>
      </c>
      <c r="S19" s="56">
        <f t="shared" ca="1" si="25"/>
        <v>2.1000420379330524E-2</v>
      </c>
      <c r="T19" s="54">
        <f ca="1">VLOOKUP(evolution!$B$1,INDIRECT("'"&amp;T$15&amp;"'!$B$15:$L$25"),5,FALSE)</f>
        <v>498957</v>
      </c>
      <c r="U19" s="55">
        <f t="shared" ca="1" si="26"/>
        <v>13681</v>
      </c>
      <c r="V19" s="56">
        <f t="shared" ca="1" si="27"/>
        <v>2.8192204024101747E-2</v>
      </c>
      <c r="W19" s="54">
        <f ca="1">VLOOKUP(evolution!$B$1,INDIRECT("'"&amp;W$15&amp;"'!$B$15:$L$25"),5,FALSE)</f>
        <v>499331</v>
      </c>
      <c r="X19" s="55">
        <f t="shared" ca="1" si="28"/>
        <v>14055</v>
      </c>
      <c r="Y19" s="56">
        <f t="shared" ca="1" si="29"/>
        <v>2.896289946339815E-2</v>
      </c>
      <c r="Z19" s="54">
        <f ca="1">VLOOKUP(evolution!$B$1,INDIRECT("'"&amp;Z$15&amp;"'!$B$15:$L$25"),5,FALSE)</f>
        <v>499997</v>
      </c>
      <c r="AA19" s="55">
        <f t="shared" ca="1" si="30"/>
        <v>14721</v>
      </c>
      <c r="AB19" s="56">
        <f t="shared" ca="1" si="31"/>
        <v>3.0335314336583718E-2</v>
      </c>
      <c r="AC19" s="54"/>
      <c r="AD19" s="70"/>
      <c r="AE19" s="70"/>
      <c r="AF19" s="70"/>
      <c r="AG19" s="71"/>
    </row>
    <row r="20" spans="1:33" ht="16.5" customHeight="1" x14ac:dyDescent="0.35">
      <c r="A20" s="41"/>
      <c r="B20" s="15" t="s">
        <v>12</v>
      </c>
      <c r="C20" s="19">
        <f ca="1">VLOOKUP(evolution!$B$1,INDIRECT("'"&amp;C$15&amp;"'!$B$15:$L$25"),6,FALSE)</f>
        <v>33660250</v>
      </c>
      <c r="D20" s="19"/>
      <c r="E20" s="51">
        <f ca="1">VLOOKUP(evolution!$B$1,INDIRECT("'"&amp;E$15&amp;"'!$B$15:$L$25"),6,FALSE)</f>
        <v>33660250</v>
      </c>
      <c r="F20" s="52">
        <f t="shared" ca="1" si="16"/>
        <v>0</v>
      </c>
      <c r="G20" s="53">
        <f t="shared" ca="1" si="17"/>
        <v>0</v>
      </c>
      <c r="H20" s="51">
        <f ca="1">VLOOKUP(evolution!$B$1,INDIRECT("'"&amp;H$15&amp;"'!$B$15:$L$25"),6,FALSE)</f>
        <v>33660250</v>
      </c>
      <c r="I20" s="52">
        <f t="shared" ca="1" si="18"/>
        <v>0</v>
      </c>
      <c r="J20" s="53">
        <f t="shared" ca="1" si="19"/>
        <v>0</v>
      </c>
      <c r="K20" s="51">
        <f ca="1">VLOOKUP(evolution!$B$1,INDIRECT("'"&amp;K$15&amp;"'!$B$15:$L$25"),6,FALSE)</f>
        <v>33660250</v>
      </c>
      <c r="L20" s="52">
        <f t="shared" ca="1" si="20"/>
        <v>0</v>
      </c>
      <c r="M20" s="53">
        <f t="shared" ca="1" si="21"/>
        <v>0</v>
      </c>
      <c r="N20" s="51">
        <f ca="1">VLOOKUP(evolution!$B$1,INDIRECT("'"&amp;N$15&amp;"'!$B$15:$L$25"),6,FALSE)</f>
        <v>33660250</v>
      </c>
      <c r="O20" s="52">
        <f t="shared" ca="1" si="22"/>
        <v>0</v>
      </c>
      <c r="P20" s="53">
        <f t="shared" ca="1" si="23"/>
        <v>0</v>
      </c>
      <c r="Q20" s="51">
        <f ca="1">VLOOKUP(evolution!$B$1,INDIRECT("'"&amp;Q$15&amp;"'!$B$15:$L$25"),6,FALSE)</f>
        <v>33660250</v>
      </c>
      <c r="R20" s="52">
        <f t="shared" ca="1" si="24"/>
        <v>0</v>
      </c>
      <c r="S20" s="53">
        <f t="shared" ca="1" si="25"/>
        <v>0</v>
      </c>
      <c r="T20" s="51">
        <f ca="1">VLOOKUP(evolution!$B$1,INDIRECT("'"&amp;T$15&amp;"'!$B$15:$L$25"),6,FALSE)</f>
        <v>33660250</v>
      </c>
      <c r="U20" s="52">
        <f t="shared" ca="1" si="26"/>
        <v>0</v>
      </c>
      <c r="V20" s="53">
        <f t="shared" ca="1" si="27"/>
        <v>0</v>
      </c>
      <c r="W20" s="51">
        <f ca="1">VLOOKUP(evolution!$B$1,INDIRECT("'"&amp;W$15&amp;"'!$B$15:$L$25"),6,FALSE)</f>
        <v>33660250</v>
      </c>
      <c r="X20" s="52">
        <f t="shared" ca="1" si="28"/>
        <v>0</v>
      </c>
      <c r="Y20" s="53">
        <f t="shared" ca="1" si="29"/>
        <v>0</v>
      </c>
      <c r="Z20" s="51">
        <f ca="1">VLOOKUP(evolution!$B$1,INDIRECT("'"&amp;Z$15&amp;"'!$B$15:$L$25"),6,FALSE)</f>
        <v>33660250</v>
      </c>
      <c r="AA20" s="52">
        <f t="shared" ca="1" si="30"/>
        <v>0</v>
      </c>
      <c r="AB20" s="53">
        <f t="shared" ca="1" si="31"/>
        <v>0</v>
      </c>
      <c r="AC20" s="51"/>
      <c r="AD20" s="67"/>
      <c r="AE20" s="67"/>
      <c r="AF20" s="67"/>
      <c r="AG20" s="72"/>
    </row>
    <row r="21" spans="1:33" ht="16.5" customHeight="1" x14ac:dyDescent="0.35">
      <c r="A21" s="41"/>
      <c r="B21" s="23" t="s">
        <v>13</v>
      </c>
      <c r="C21" s="25">
        <f ca="1">VLOOKUP(evolution!$B$1,INDIRECT("'"&amp;C$15&amp;"'!$B$15:$L$25"),7,FALSE)</f>
        <v>0.31404579585713116</v>
      </c>
      <c r="D21" s="25"/>
      <c r="E21" s="57">
        <f ca="1">VLOOKUP(evolution!$B$1,INDIRECT("'"&amp;E$15&amp;"'!$B$15:$L$25"),7,FALSE)</f>
        <v>0.31567391804873701</v>
      </c>
      <c r="F21" s="58">
        <f t="shared" ca="1" si="16"/>
        <v>1.6281221916058519E-3</v>
      </c>
      <c r="G21" s="56">
        <f t="shared" ca="1" si="17"/>
        <v>5.1843464013335604E-3</v>
      </c>
      <c r="H21" s="57">
        <f ca="1">VLOOKUP(evolution!$B$1,INDIRECT("'"&amp;H$15&amp;"'!$B$15:$L$25"),7,FALSE)</f>
        <v>0.32489877526162164</v>
      </c>
      <c r="I21" s="58">
        <f t="shared" ca="1" si="18"/>
        <v>1.0852979404490481E-2</v>
      </c>
      <c r="J21" s="56">
        <f t="shared" ca="1" si="19"/>
        <v>3.455858842137733E-2</v>
      </c>
      <c r="K21" s="57">
        <f ca="1">VLOOKUP(evolution!$B$1,INDIRECT("'"&amp;K$15&amp;"'!$B$15:$L$25"),7,FALSE)</f>
        <v>0.34484642865100529</v>
      </c>
      <c r="L21" s="58">
        <f t="shared" ca="1" si="20"/>
        <v>3.0800632793874128E-2</v>
      </c>
      <c r="M21" s="56">
        <f t="shared" ca="1" si="21"/>
        <v>9.8076883053980629E-2</v>
      </c>
      <c r="N21" s="57">
        <f ca="1">VLOOKUP(evolution!$B$1,INDIRECT("'"&amp;N$15&amp;"'!$B$15:$L$25"),7,FALSE)</f>
        <v>0.35844151484317555</v>
      </c>
      <c r="O21" s="58">
        <f t="shared" ca="1" si="22"/>
        <v>4.4395718986044386E-2</v>
      </c>
      <c r="P21" s="56">
        <f t="shared" ca="1" si="23"/>
        <v>0.14136702217227365</v>
      </c>
      <c r="Q21" s="57">
        <f ca="1">VLOOKUP(evolution!$B$1,INDIRECT("'"&amp;Q$15&amp;"'!$B$15:$L$25"),7,FALSE)</f>
        <v>0.3802011571512392</v>
      </c>
      <c r="R21" s="58">
        <f t="shared" ca="1" si="24"/>
        <v>6.6155361294108039E-2</v>
      </c>
      <c r="S21" s="56">
        <f t="shared" ca="1" si="25"/>
        <v>0.21065514064134805</v>
      </c>
      <c r="T21" s="57">
        <f ca="1">VLOOKUP(evolution!$B$1,INDIRECT("'"&amp;T$15&amp;"'!$B$15:$L$25"),7,FALSE)</f>
        <v>0.38462789194970326</v>
      </c>
      <c r="U21" s="58">
        <f t="shared" ca="1" si="26"/>
        <v>7.05820960925721E-2</v>
      </c>
      <c r="V21" s="56">
        <f t="shared" ca="1" si="27"/>
        <v>0.224750966335757</v>
      </c>
      <c r="W21" s="57">
        <f ca="1">VLOOKUP(evolution!$B$1,INDIRECT("'"&amp;W$15&amp;"'!$B$15:$L$25"),7,FALSE)</f>
        <v>0.38507355114712455</v>
      </c>
      <c r="X21" s="58">
        <f t="shared" ca="1" si="28"/>
        <v>7.1027755289993388E-2</v>
      </c>
      <c r="Y21" s="56">
        <f t="shared" ca="1" si="29"/>
        <v>0.2261700561732915</v>
      </c>
      <c r="Z21" s="57">
        <f ca="1">VLOOKUP(evolution!$B$1,INDIRECT("'"&amp;Z$15&amp;"'!$B$15:$L$25"),7,FALSE)</f>
        <v>0.38637594789105845</v>
      </c>
      <c r="AA21" s="58">
        <f t="shared" ca="1" si="30"/>
        <v>7.2330152033927286E-2</v>
      </c>
      <c r="AB21" s="56">
        <f t="shared" ca="1" si="31"/>
        <v>0.23031721165543778</v>
      </c>
      <c r="AC21" s="73">
        <f ca="1">MIN($E21,$H21,$K21,$N21,$Q21,$T21,$W21,$Z21)</f>
        <v>0.31567391804873701</v>
      </c>
      <c r="AD21" s="74">
        <f ca="1">MAX($E21,$H21,$K21,$N21,$Q21,$T21,$W21,$Z21)</f>
        <v>0.38637594789105845</v>
      </c>
      <c r="AE21" s="74">
        <f ca="1">MEDIAN($E21,$H21,$K21,$N21,$Q21,$T21,$W21,$Z21)</f>
        <v>0.3693213359972074</v>
      </c>
      <c r="AF21" s="74">
        <f ca="1">AVERAGE($E21,$H21,$K21,$N21,$Q21,$T21,$W21,$Z21)</f>
        <v>0.36001739811795808</v>
      </c>
      <c r="AG21" s="75">
        <f ca="1">_xlfn.STDEV.P($E21,$H21,$K21,$N21,$Q21,$T21,$W21,$Z21)</f>
        <v>2.685132237143056E-2</v>
      </c>
    </row>
    <row r="22" spans="1:33" ht="16.5" customHeight="1" x14ac:dyDescent="0.35">
      <c r="A22" s="41"/>
      <c r="B22" s="15" t="s">
        <v>14</v>
      </c>
      <c r="C22" s="20">
        <f ca="1">VLOOKUP(evolution!$B$1,INDIRECT("'"&amp;C$15&amp;"'!$B$15:$L$25"),8,FALSE)</f>
        <v>0.2727166316700444</v>
      </c>
      <c r="D22" s="20"/>
      <c r="E22" s="59">
        <f ca="1">VLOOKUP(evolution!$B$1,INDIRECT("'"&amp;E$15&amp;"'!$B$15:$L$25"),8,FALSE)</f>
        <v>0.27325858779764817</v>
      </c>
      <c r="F22" s="60">
        <f t="shared" ca="1" si="16"/>
        <v>5.4195612760377099E-4</v>
      </c>
      <c r="G22" s="53">
        <f t="shared" ca="1" si="17"/>
        <v>1.9872500048309311E-3</v>
      </c>
      <c r="H22" s="59">
        <f ca="1">VLOOKUP(evolution!$B$1,INDIRECT("'"&amp;H$15&amp;"'!$B$15:$L$25"),8,FALSE)</f>
        <v>0.27607862495288576</v>
      </c>
      <c r="I22" s="60">
        <f t="shared" ca="1" si="18"/>
        <v>3.361993282841369E-3</v>
      </c>
      <c r="J22" s="53">
        <f t="shared" ca="1" si="19"/>
        <v>1.2327789699709229E-2</v>
      </c>
      <c r="K22" s="59">
        <f ca="1">VLOOKUP(evolution!$B$1,INDIRECT("'"&amp;K$15&amp;"'!$B$15:$L$25"),8,FALSE)</f>
        <v>0.28153778517706296</v>
      </c>
      <c r="L22" s="60">
        <f t="shared" ca="1" si="20"/>
        <v>8.8211535070185643E-3</v>
      </c>
      <c r="M22" s="53">
        <f t="shared" ca="1" si="21"/>
        <v>3.2345491556566089E-2</v>
      </c>
      <c r="N22" s="59">
        <f ca="1">VLOOKUP(evolution!$B$1,INDIRECT("'"&amp;N$15&amp;"'!$B$15:$L$25"),8,FALSE)</f>
        <v>0.28525226990357144</v>
      </c>
      <c r="O22" s="60">
        <f t="shared" ca="1" si="22"/>
        <v>1.2535638233527047E-2</v>
      </c>
      <c r="P22" s="53">
        <f t="shared" ca="1" si="23"/>
        <v>4.5965800313542006E-2</v>
      </c>
      <c r="Q22" s="59">
        <f ca="1">VLOOKUP(evolution!$B$1,INDIRECT("'"&amp;Q$15&amp;"'!$B$15:$L$25"),8,FALSE)</f>
        <v>0.29169999817481768</v>
      </c>
      <c r="R22" s="60">
        <f t="shared" ca="1" si="24"/>
        <v>1.898336650477328E-2</v>
      </c>
      <c r="S22" s="53">
        <f t="shared" ca="1" si="25"/>
        <v>6.9608393109449079E-2</v>
      </c>
      <c r="T22" s="59">
        <f ca="1">VLOOKUP(evolution!$B$1,INDIRECT("'"&amp;T$15&amp;"'!$B$15:$L$25"),8,FALSE)</f>
        <v>0.29312449248188388</v>
      </c>
      <c r="U22" s="60">
        <f t="shared" ca="1" si="26"/>
        <v>2.0407860811839484E-2</v>
      </c>
      <c r="V22" s="53">
        <f t="shared" ca="1" si="27"/>
        <v>7.4831742702552287E-2</v>
      </c>
      <c r="W22" s="59">
        <f ca="1">VLOOKUP(evolution!$B$1,INDIRECT("'"&amp;W$15&amp;"'!$B$15:$L$25"),8,FALSE)</f>
        <v>0.29327542918029254</v>
      </c>
      <c r="X22" s="60">
        <f t="shared" ca="1" si="28"/>
        <v>2.0558797510248139E-2</v>
      </c>
      <c r="Y22" s="53">
        <f t="shared" ca="1" si="29"/>
        <v>7.5385198857698954E-2</v>
      </c>
      <c r="Z22" s="59">
        <f ca="1">VLOOKUP(evolution!$B$1,INDIRECT("'"&amp;Z$15&amp;"'!$B$15:$L$25"),8,FALSE)</f>
        <v>0.29366316707098128</v>
      </c>
      <c r="AA22" s="60">
        <f t="shared" ca="1" si="30"/>
        <v>2.0946535400936883E-2</v>
      </c>
      <c r="AB22" s="53">
        <f t="shared" ca="1" si="31"/>
        <v>7.6806959930041122E-2</v>
      </c>
      <c r="AC22" s="76">
        <f ca="1">MIN($E22,$H22,$K22,$N22,$Q22,$T22,$W22,$Z22)</f>
        <v>0.27325858779764817</v>
      </c>
      <c r="AD22" s="77">
        <f ca="1">MAX($E22,$H22,$K22,$N22,$Q22,$T22,$W22,$Z22)</f>
        <v>0.29366316707098128</v>
      </c>
      <c r="AE22" s="77">
        <f ca="1">MEDIAN($E22,$H22,$K22,$N22,$Q22,$T22,$W22,$Z22)</f>
        <v>0.28847613403919459</v>
      </c>
      <c r="AF22" s="77">
        <f ca="1">AVERAGE($E22,$H22,$K22,$N22,$Q22,$T22,$W22,$Z22)</f>
        <v>0.28598629434239298</v>
      </c>
      <c r="AG22" s="78">
        <f ca="1">_xlfn.STDEV.P($E22,$H22,$K22,$N22,$Q22,$T22,$W22,$Z22)</f>
        <v>7.7148444413274652E-3</v>
      </c>
    </row>
    <row r="23" spans="1:33" ht="16.5" customHeight="1" x14ac:dyDescent="0.35">
      <c r="A23" s="41"/>
      <c r="B23" s="23" t="s">
        <v>15</v>
      </c>
      <c r="C23" s="25">
        <f ca="1">VLOOKUP(evolution!$B$1,INDIRECT("'"&amp;C$15&amp;"'!$B$15:$L$25"),9,FALSE)</f>
        <v>0.94859456921346763</v>
      </c>
      <c r="D23" s="25"/>
      <c r="E23" s="57">
        <f ca="1">VLOOKUP(evolution!$B$1,INDIRECT("'"&amp;E$15&amp;"'!$B$15:$L$25"),9,FALSE)</f>
        <v>0.94859449359603421</v>
      </c>
      <c r="F23" s="58">
        <f t="shared" ca="1" si="16"/>
        <v>-7.5617433425989589E-8</v>
      </c>
      <c r="G23" s="56">
        <f t="shared" ca="1" si="17"/>
        <v>-7.9715229119104274E-8</v>
      </c>
      <c r="H23" s="57">
        <f ca="1">VLOOKUP(evolution!$B$1,INDIRECT("'"&amp;H$15&amp;"'!$B$15:$L$25"),9,FALSE)</f>
        <v>0.94856957977491629</v>
      </c>
      <c r="I23" s="58">
        <f t="shared" ca="1" si="18"/>
        <v>-2.4989438551337173E-5</v>
      </c>
      <c r="J23" s="56">
        <f t="shared" ca="1" si="19"/>
        <v>-2.6343644969480799E-5</v>
      </c>
      <c r="K23" s="57">
        <f ca="1">VLOOKUP(evolution!$B$1,INDIRECT("'"&amp;K$15&amp;"'!$B$15:$L$25"),9,FALSE)</f>
        <v>0.94849599493736891</v>
      </c>
      <c r="L23" s="58">
        <f t="shared" ca="1" si="20"/>
        <v>-9.8574276098717384E-5</v>
      </c>
      <c r="M23" s="56">
        <f t="shared" ca="1" si="21"/>
        <v>-1.0391612950140626E-4</v>
      </c>
      <c r="N23" s="57">
        <f ca="1">VLOOKUP(evolution!$B$1,INDIRECT("'"&amp;N$15&amp;"'!$B$15:$L$25"),9,FALSE)</f>
        <v>0.94836509851103001</v>
      </c>
      <c r="O23" s="58">
        <f t="shared" ca="1" si="22"/>
        <v>-2.2947070243761747E-4</v>
      </c>
      <c r="P23" s="56">
        <f t="shared" ca="1" si="23"/>
        <v>-2.4190598374169942E-4</v>
      </c>
      <c r="Q23" s="57">
        <f ca="1">VLOOKUP(evolution!$B$1,INDIRECT("'"&amp;Q$15&amp;"'!$B$15:$L$25"),9,FALSE)</f>
        <v>0.94770570461330828</v>
      </c>
      <c r="R23" s="58">
        <f t="shared" ca="1" si="24"/>
        <v>-8.8886460015935587E-4</v>
      </c>
      <c r="S23" s="56">
        <f t="shared" ca="1" si="25"/>
        <v>-9.3703319522097078E-4</v>
      </c>
      <c r="T23" s="57">
        <f ca="1">VLOOKUP(evolution!$B$1,INDIRECT("'"&amp;T$15&amp;"'!$B$15:$L$25"),9,FALSE)</f>
        <v>0.94740597841578178</v>
      </c>
      <c r="U23" s="58">
        <f t="shared" ca="1" si="26"/>
        <v>-1.1885907976858512E-3</v>
      </c>
      <c r="V23" s="56">
        <f t="shared" ca="1" si="27"/>
        <v>-1.2530019001388314E-3</v>
      </c>
      <c r="W23" s="57">
        <f ca="1">VLOOKUP(evolution!$B$1,INDIRECT("'"&amp;W$15&amp;"'!$B$15:$L$25"),9,FALSE)</f>
        <v>0.94737276711145246</v>
      </c>
      <c r="X23" s="58">
        <f t="shared" ca="1" si="28"/>
        <v>-1.2218021020151681E-3</v>
      </c>
      <c r="Y23" s="56">
        <f t="shared" ca="1" si="29"/>
        <v>-1.2880129632496548E-3</v>
      </c>
      <c r="Z23" s="57">
        <f ca="1">VLOOKUP(evolution!$B$1,INDIRECT("'"&amp;Z$15&amp;"'!$B$15:$L$25"),9,FALSE)</f>
        <v>0.94731276493970273</v>
      </c>
      <c r="AA23" s="58">
        <f t="shared" ca="1" si="30"/>
        <v>-1.2818042737648971E-3</v>
      </c>
      <c r="AB23" s="56">
        <f t="shared" ca="1" si="31"/>
        <v>-1.3512667217014664E-3</v>
      </c>
      <c r="AC23" s="73">
        <f ca="1">MIN($E23,$H23,$K23,$N23,$Q23,$T23,$W23,$Z23)</f>
        <v>0.94731276493970273</v>
      </c>
      <c r="AD23" s="74">
        <f ca="1">MAX($E23,$H23,$K23,$N23,$Q23,$T23,$W23,$Z23)</f>
        <v>0.94859449359603421</v>
      </c>
      <c r="AE23" s="74">
        <f ca="1">MEDIAN($E23,$H23,$K23,$N23,$Q23,$T23,$W23,$Z23)</f>
        <v>0.94803540156216914</v>
      </c>
      <c r="AF23" s="74">
        <f ca="1">AVERAGE($E23,$H23,$K23,$N23,$Q23,$T23,$W23,$Z23)</f>
        <v>0.94797779773744939</v>
      </c>
      <c r="AG23" s="75">
        <f ca="1">_xlfn.STDEV.P($E23,$H23,$K23,$N23,$Q23,$T23,$W23,$Z23)</f>
        <v>5.4295403516262108E-4</v>
      </c>
    </row>
    <row r="24" spans="1:33" ht="16.5" customHeight="1" x14ac:dyDescent="0.35">
      <c r="A24" s="41"/>
      <c r="B24" s="15" t="s">
        <v>16</v>
      </c>
      <c r="C24" s="20">
        <f ca="1">VLOOKUP(evolution!$B$1,INDIRECT("'"&amp;C$15&amp;"'!$B$15:$L$25"),10,FALSE)</f>
        <v>0.41235175632911142</v>
      </c>
      <c r="D24" s="20"/>
      <c r="E24" s="59">
        <f ca="1">VLOOKUP(evolution!$B$1,INDIRECT("'"&amp;E$15&amp;"'!$B$15:$L$25"),10,FALSE)</f>
        <v>0.41296186507856464</v>
      </c>
      <c r="F24" s="60">
        <f t="shared" ca="1" si="16"/>
        <v>6.101087494532198E-4</v>
      </c>
      <c r="G24" s="53">
        <f t="shared" ca="1" si="17"/>
        <v>1.4795832443751545E-3</v>
      </c>
      <c r="H24" s="59">
        <f ca="1">VLOOKUP(evolution!$B$1,INDIRECT("'"&amp;H$15&amp;"'!$B$15:$L$25"),10,FALSE)</f>
        <v>0.41624859529438402</v>
      </c>
      <c r="I24" s="60">
        <f t="shared" ca="1" si="18"/>
        <v>3.8968389652725977E-3</v>
      </c>
      <c r="J24" s="53">
        <f t="shared" ca="1" si="19"/>
        <v>9.4502785678992063E-3</v>
      </c>
      <c r="K24" s="59">
        <f ca="1">VLOOKUP(evolution!$B$1,INDIRECT("'"&amp;K$15&amp;"'!$B$15:$L$25"),10,FALSE)</f>
        <v>0.4229026908880345</v>
      </c>
      <c r="L24" s="60">
        <f t="shared" ca="1" si="20"/>
        <v>1.0550934558923086E-2</v>
      </c>
      <c r="M24" s="53">
        <f t="shared" ca="1" si="21"/>
        <v>2.5587218671871113E-2</v>
      </c>
      <c r="N24" s="59">
        <f ca="1">VLOOKUP(evolution!$B$1,INDIRECT("'"&amp;N$15&amp;"'!$B$15:$L$25"),10,FALSE)</f>
        <v>0.4274363235593574</v>
      </c>
      <c r="O24" s="60">
        <f t="shared" ca="1" si="22"/>
        <v>1.5084567230245982E-2</v>
      </c>
      <c r="P24" s="53">
        <f t="shared" ca="1" si="23"/>
        <v>3.6581794544865466E-2</v>
      </c>
      <c r="Q24" s="59">
        <f ca="1">VLOOKUP(evolution!$B$1,INDIRECT("'"&amp;Q$15&amp;"'!$B$15:$L$25"),10,FALSE)</f>
        <v>0.4350237220391745</v>
      </c>
      <c r="R24" s="60">
        <f t="shared" ca="1" si="24"/>
        <v>2.267196571006308E-2</v>
      </c>
      <c r="S24" s="53">
        <f t="shared" ca="1" si="25"/>
        <v>5.4982100505394337E-2</v>
      </c>
      <c r="T24" s="59">
        <f ca="1">VLOOKUP(evolution!$B$1,INDIRECT("'"&amp;T$15&amp;"'!$B$15:$L$25"),10,FALSE)</f>
        <v>0.43662518520938137</v>
      </c>
      <c r="U24" s="60">
        <f t="shared" ca="1" si="26"/>
        <v>2.4273428880269954E-2</v>
      </c>
      <c r="V24" s="53">
        <f t="shared" ca="1" si="27"/>
        <v>5.8865831193153778E-2</v>
      </c>
      <c r="W24" s="59">
        <f ca="1">VLOOKUP(evolution!$B$1,INDIRECT("'"&amp;W$15&amp;"'!$B$15:$L$25"),10,FALSE)</f>
        <v>0.43679258258985221</v>
      </c>
      <c r="X24" s="60">
        <f t="shared" ca="1" si="28"/>
        <v>2.4440826260740789E-2</v>
      </c>
      <c r="Y24" s="53">
        <f t="shared" ca="1" si="29"/>
        <v>5.927178891711514E-2</v>
      </c>
      <c r="Z24" s="59">
        <f ca="1">VLOOKUP(evolution!$B$1,INDIRECT("'"&amp;Z$15&amp;"'!$B$15:$L$25"),10,FALSE)</f>
        <v>0.43724646265892853</v>
      </c>
      <c r="AA24" s="60">
        <f t="shared" ca="1" si="30"/>
        <v>2.4894706329817107E-2</v>
      </c>
      <c r="AB24" s="53">
        <f t="shared" ca="1" si="31"/>
        <v>6.0372499808022707E-2</v>
      </c>
      <c r="AC24" s="76">
        <f ca="1">MIN($E24,$H24,$K24,$N24,$Q24,$T24,$W24,$Z24)</f>
        <v>0.41296186507856464</v>
      </c>
      <c r="AD24" s="77">
        <f ca="1">MAX($E24,$H24,$K24,$N24,$Q24,$T24,$W24,$Z24)</f>
        <v>0.43724646265892853</v>
      </c>
      <c r="AE24" s="77">
        <f ca="1">MEDIAN($E24,$H24,$K24,$N24,$Q24,$T24,$W24,$Z24)</f>
        <v>0.43123002279926592</v>
      </c>
      <c r="AF24" s="77">
        <f ca="1">AVERAGE($E24,$H24,$K24,$N24,$Q24,$T24,$W24,$Z24)</f>
        <v>0.42815467841470961</v>
      </c>
      <c r="AG24" s="78">
        <f ca="1">_xlfn.STDEV.P($E24,$H24,$K24,$N24,$Q24,$T24,$W24,$Z24)</f>
        <v>9.1983896278734645E-3</v>
      </c>
    </row>
    <row r="25" spans="1:33" ht="16.5" customHeight="1" x14ac:dyDescent="0.35">
      <c r="A25" s="41"/>
      <c r="B25" s="23" t="s">
        <v>17</v>
      </c>
      <c r="C25" s="25">
        <f ca="1">VLOOKUP(evolution!$B$1,INDIRECT("'"&amp;C$15&amp;"'!$B$15:$L$25"),11,FALSE)</f>
        <v>0.26764632059139098</v>
      </c>
      <c r="D25" s="25"/>
      <c r="E25" s="61">
        <f ca="1">VLOOKUP(evolution!$B$1,INDIRECT("'"&amp;E$15&amp;"'!$B$15:$L$25"),11,FALSE)</f>
        <v>0.26816502972543887</v>
      </c>
      <c r="F25" s="62">
        <f t="shared" ca="1" si="16"/>
        <v>5.1870913404788999E-4</v>
      </c>
      <c r="G25" s="63">
        <f t="shared" ca="1" si="17"/>
        <v>1.9380394727704492E-3</v>
      </c>
      <c r="H25" s="61">
        <f ca="1">VLOOKUP(evolution!$B$1,INDIRECT("'"&amp;H$15&amp;"'!$B$15:$L$25"),11,FALSE)</f>
        <v>0.27087358590712129</v>
      </c>
      <c r="I25" s="62">
        <f t="shared" ca="1" si="18"/>
        <v>3.2272653157303099E-3</v>
      </c>
      <c r="J25" s="63">
        <f t="shared" ca="1" si="19"/>
        <v>1.2057947625057384E-2</v>
      </c>
      <c r="K25" s="61">
        <f ca="1">VLOOKUP(evolution!$B$1,INDIRECT("'"&amp;K$15&amp;"'!$B$15:$L$25"),11,FALSE)</f>
        <v>0.27614590915807657</v>
      </c>
      <c r="L25" s="62">
        <f t="shared" ca="1" si="20"/>
        <v>8.4995885666855897E-3</v>
      </c>
      <c r="M25" s="63">
        <f t="shared" ca="1" si="21"/>
        <v>3.1756792127404961E-2</v>
      </c>
      <c r="N25" s="61">
        <f ca="1">VLOOKUP(evolution!$B$1,INDIRECT("'"&amp;N$15&amp;"'!$B$15:$L$25"),11,FALSE)</f>
        <v>0.27972454225824178</v>
      </c>
      <c r="O25" s="62">
        <f t="shared" ca="1" si="22"/>
        <v>1.2078221666850797E-2</v>
      </c>
      <c r="P25" s="63">
        <f t="shared" ca="1" si="23"/>
        <v>4.5127546084559551E-2</v>
      </c>
      <c r="Q25" s="61">
        <f ca="1">VLOOKUP(evolution!$B$1,INDIRECT("'"&amp;Q$15&amp;"'!$B$15:$L$25"),11,FALSE)</f>
        <v>0.28584997629956815</v>
      </c>
      <c r="R25" s="62">
        <f t="shared" ca="1" si="24"/>
        <v>1.8203655708177169E-2</v>
      </c>
      <c r="S25" s="63">
        <f t="shared" ca="1" si="25"/>
        <v>6.8013846287721766E-2</v>
      </c>
      <c r="T25" s="61">
        <f ca="1">VLOOKUP(evolution!$B$1,INDIRECT("'"&amp;T$15&amp;"'!$B$15:$L$25"),11,FALSE)</f>
        <v>0.28717186968567426</v>
      </c>
      <c r="U25" s="62">
        <f t="shared" ca="1" si="26"/>
        <v>1.9525549094283279E-2</v>
      </c>
      <c r="V25" s="63">
        <f t="shared" ca="1" si="27"/>
        <v>7.2952802232213204E-2</v>
      </c>
      <c r="W25" s="61">
        <f ca="1">VLOOKUP(evolution!$B$1,INDIRECT("'"&amp;W$15&amp;"'!$B$15:$L$25"),11,FALSE)</f>
        <v>0.28731167520865597</v>
      </c>
      <c r="X25" s="62">
        <f t="shared" ca="1" si="28"/>
        <v>1.9665354617264985E-2</v>
      </c>
      <c r="Y25" s="63">
        <f t="shared" ca="1" si="29"/>
        <v>7.3475153978625377E-2</v>
      </c>
      <c r="Z25" s="61">
        <f ca="1">VLOOKUP(evolution!$B$1,INDIRECT("'"&amp;Z$15&amp;"'!$B$15:$L$25"),11,FALSE)</f>
        <v>0.28767739622820837</v>
      </c>
      <c r="AA25" s="62">
        <f t="shared" ca="1" si="30"/>
        <v>2.0031075636817386E-2</v>
      </c>
      <c r="AB25" s="63">
        <f t="shared" ca="1" si="31"/>
        <v>7.4841587930507492E-2</v>
      </c>
      <c r="AC25" s="79">
        <f ca="1">MIN($E25,$H25,$K25,$N25,$Q25,$T25,$W25,$Z25)</f>
        <v>0.26816502972543887</v>
      </c>
      <c r="AD25" s="80">
        <f ca="1">MAX($E25,$H25,$K25,$N25,$Q25,$T25,$W25,$Z25)</f>
        <v>0.28767739622820837</v>
      </c>
      <c r="AE25" s="80">
        <f ca="1">MEDIAN($E25,$H25,$K25,$N25,$Q25,$T25,$W25,$Z25)</f>
        <v>0.28278725927890497</v>
      </c>
      <c r="AF25" s="80">
        <f ca="1">AVERAGE($E25,$H25,$K25,$N25,$Q25,$T25,$W25,$Z25)</f>
        <v>0.28036499805887316</v>
      </c>
      <c r="AG25" s="81">
        <f ca="1">_xlfn.STDEV.P($E25,$H25,$K25,$N25,$Q25,$T25,$W25,$Z25)</f>
        <v>7.376338902289779E-3</v>
      </c>
    </row>
    <row r="27" spans="1:33" ht="16.5" hidden="1" customHeight="1" x14ac:dyDescent="0.35">
      <c r="A27" s="41" t="s">
        <v>247</v>
      </c>
      <c r="B27" s="21"/>
      <c r="C27" s="30" t="s">
        <v>61</v>
      </c>
      <c r="D27" s="30"/>
      <c r="E27" s="38"/>
      <c r="F27" s="38"/>
      <c r="G27" s="34"/>
      <c r="H27" s="38"/>
      <c r="I27" s="38"/>
      <c r="J27" s="34"/>
      <c r="K27" s="38"/>
      <c r="L27" s="38"/>
      <c r="M27" s="34"/>
      <c r="N27" s="38"/>
      <c r="O27" s="38"/>
      <c r="P27" s="34"/>
      <c r="Q27" s="38"/>
      <c r="R27" s="38"/>
      <c r="S27" s="34"/>
      <c r="T27" s="38"/>
      <c r="U27" s="38"/>
      <c r="V27" s="34"/>
      <c r="W27" s="38"/>
      <c r="X27" s="38"/>
      <c r="Y27" s="34"/>
      <c r="Z27" s="38"/>
      <c r="AA27" s="38"/>
      <c r="AB27" s="34"/>
    </row>
    <row r="28" spans="1:33" ht="16.5" hidden="1" customHeight="1" x14ac:dyDescent="0.35">
      <c r="A28" s="41"/>
      <c r="B28" s="15" t="s">
        <v>0</v>
      </c>
      <c r="C28" s="19">
        <f ca="1">VLOOKUP(evolution!$B$1,INDIRECT("'"&amp;C$27&amp;"'!$B$27:$L$37"),2,FALSE)</f>
        <v>8375446</v>
      </c>
      <c r="D28" s="19"/>
      <c r="E28" s="19" t="e">
        <f ca="1">VLOOKUP(evolution!$B$1,INDIRECT("'"&amp;E$27&amp;"'!$B$27:$L$37"),2,FALSE)</f>
        <v>#REF!</v>
      </c>
      <c r="F28" s="26" t="e">
        <f t="shared" ref="F28:F37" ca="1" si="32">E28-$C28</f>
        <v>#REF!</v>
      </c>
      <c r="G28" s="37" t="e">
        <f t="shared" ref="G28:G37" ca="1" si="33">F28/$C28</f>
        <v>#REF!</v>
      </c>
      <c r="H28" s="19" t="e">
        <f ca="1">VLOOKUP(evolution!$B$1,INDIRECT("'"&amp;H$27&amp;"'!$B$27:$L$37"),2,FALSE)</f>
        <v>#REF!</v>
      </c>
      <c r="I28" s="26" t="e">
        <f t="shared" ref="I28:I37" ca="1" si="34">H28-$C28</f>
        <v>#REF!</v>
      </c>
      <c r="J28" s="37" t="e">
        <f t="shared" ref="J28:J37" ca="1" si="35">I28/$C28</f>
        <v>#REF!</v>
      </c>
      <c r="K28" s="19" t="e">
        <f ca="1">VLOOKUP(evolution!$B$1,INDIRECT("'"&amp;K$27&amp;"'!$B$27:$L$37"),2,FALSE)</f>
        <v>#REF!</v>
      </c>
      <c r="L28" s="26" t="e">
        <f t="shared" ref="L28:L37" ca="1" si="36">K28-$C28</f>
        <v>#REF!</v>
      </c>
      <c r="M28" s="37" t="e">
        <f t="shared" ref="M28:M37" ca="1" si="37">L28/$C28</f>
        <v>#REF!</v>
      </c>
      <c r="N28" s="19" t="e">
        <f ca="1">VLOOKUP(evolution!$B$1,INDIRECT("'"&amp;N$27&amp;"'!$B$27:$L$37"),2,FALSE)</f>
        <v>#REF!</v>
      </c>
      <c r="O28" s="26" t="e">
        <f t="shared" ref="O28:O37" ca="1" si="38">N28-$C28</f>
        <v>#REF!</v>
      </c>
      <c r="P28" s="37" t="e">
        <f t="shared" ref="P28:P37" ca="1" si="39">O28/$C28</f>
        <v>#REF!</v>
      </c>
      <c r="Q28" s="19" t="e">
        <f ca="1">VLOOKUP(evolution!$B$1,INDIRECT("'"&amp;Q$27&amp;"'!$B$27:$L$37"),2,FALSE)</f>
        <v>#REF!</v>
      </c>
      <c r="R28" s="26" t="e">
        <f t="shared" ref="R28:R37" ca="1" si="40">Q28-$C28</f>
        <v>#REF!</v>
      </c>
      <c r="S28" s="37" t="e">
        <f t="shared" ref="S28:S37" ca="1" si="41">R28/$C28</f>
        <v>#REF!</v>
      </c>
      <c r="T28" s="19" t="e">
        <f ca="1">VLOOKUP(evolution!$B$1,INDIRECT("'"&amp;T$27&amp;"'!$B$27:$L$37"),2,FALSE)</f>
        <v>#REF!</v>
      </c>
      <c r="U28" s="26" t="e">
        <f t="shared" ref="U28:U37" ca="1" si="42">T28-$C28</f>
        <v>#REF!</v>
      </c>
      <c r="V28" s="37" t="e">
        <f t="shared" ref="V28:V37" ca="1" si="43">U28/$C28</f>
        <v>#REF!</v>
      </c>
      <c r="W28" s="19" t="e">
        <f ca="1">VLOOKUP(evolution!$B$1,INDIRECT("'"&amp;W$27&amp;"'!$B$27:$L$37"),2,FALSE)</f>
        <v>#REF!</v>
      </c>
      <c r="X28" s="26" t="e">
        <f t="shared" ref="X28:X37" ca="1" si="44">W28-$C28</f>
        <v>#REF!</v>
      </c>
      <c r="Y28" s="37" t="e">
        <f t="shared" ref="Y28:Y37" ca="1" si="45">X28/$C28</f>
        <v>#REF!</v>
      </c>
      <c r="Z28" s="19" t="e">
        <f ca="1">VLOOKUP(evolution!$B$1,INDIRECT("'"&amp;Z$27&amp;"'!$B$27:$L$37"),2,FALSE)</f>
        <v>#REF!</v>
      </c>
      <c r="AA28" s="26" t="e">
        <f t="shared" ref="AA28:AA37" ca="1" si="46">Z28-$C28</f>
        <v>#REF!</v>
      </c>
      <c r="AB28" s="37" t="e">
        <f t="shared" ref="AB28:AB37" ca="1" si="47">AA28/$C28</f>
        <v>#REF!</v>
      </c>
    </row>
    <row r="29" spans="1:33" ht="16.5" hidden="1" customHeight="1" x14ac:dyDescent="0.35">
      <c r="A29" s="41"/>
      <c r="B29" s="23" t="s">
        <v>9</v>
      </c>
      <c r="C29" s="24">
        <f ca="1">VLOOKUP(evolution!$B$1,INDIRECT("'"&amp;C$27&amp;"'!$B$27:$L$37"),3,FALSE)</f>
        <v>2132438</v>
      </c>
      <c r="D29" s="24"/>
      <c r="E29" s="24" t="e">
        <f ca="1">VLOOKUP(evolution!$B$1,INDIRECT("'"&amp;E$27&amp;"'!$B$27:$L$37"),3,FALSE)</f>
        <v>#REF!</v>
      </c>
      <c r="F29" s="27" t="e">
        <f t="shared" ca="1" si="32"/>
        <v>#REF!</v>
      </c>
      <c r="G29" s="36" t="e">
        <f t="shared" ca="1" si="33"/>
        <v>#REF!</v>
      </c>
      <c r="H29" s="24" t="e">
        <f ca="1">VLOOKUP(evolution!$B$1,INDIRECT("'"&amp;H$27&amp;"'!$B$27:$L$37"),3,FALSE)</f>
        <v>#REF!</v>
      </c>
      <c r="I29" s="27" t="e">
        <f t="shared" ca="1" si="34"/>
        <v>#REF!</v>
      </c>
      <c r="J29" s="36" t="e">
        <f t="shared" ca="1" si="35"/>
        <v>#REF!</v>
      </c>
      <c r="K29" s="24" t="e">
        <f ca="1">VLOOKUP(evolution!$B$1,INDIRECT("'"&amp;K$27&amp;"'!$B$27:$L$37"),3,FALSE)</f>
        <v>#REF!</v>
      </c>
      <c r="L29" s="27" t="e">
        <f t="shared" ca="1" si="36"/>
        <v>#REF!</v>
      </c>
      <c r="M29" s="36" t="e">
        <f t="shared" ca="1" si="37"/>
        <v>#REF!</v>
      </c>
      <c r="N29" s="24" t="e">
        <f ca="1">VLOOKUP(evolution!$B$1,INDIRECT("'"&amp;N$27&amp;"'!$B$27:$L$37"),3,FALSE)</f>
        <v>#REF!</v>
      </c>
      <c r="O29" s="27" t="e">
        <f t="shared" ca="1" si="38"/>
        <v>#REF!</v>
      </c>
      <c r="P29" s="36" t="e">
        <f t="shared" ca="1" si="39"/>
        <v>#REF!</v>
      </c>
      <c r="Q29" s="24" t="e">
        <f ca="1">VLOOKUP(evolution!$B$1,INDIRECT("'"&amp;Q$27&amp;"'!$B$27:$L$37"),3,FALSE)</f>
        <v>#REF!</v>
      </c>
      <c r="R29" s="27" t="e">
        <f t="shared" ca="1" si="40"/>
        <v>#REF!</v>
      </c>
      <c r="S29" s="36" t="e">
        <f t="shared" ca="1" si="41"/>
        <v>#REF!</v>
      </c>
      <c r="T29" s="24" t="e">
        <f ca="1">VLOOKUP(evolution!$B$1,INDIRECT("'"&amp;T$27&amp;"'!$B$27:$L$37"),3,FALSE)</f>
        <v>#REF!</v>
      </c>
      <c r="U29" s="27" t="e">
        <f t="shared" ca="1" si="42"/>
        <v>#REF!</v>
      </c>
      <c r="V29" s="36" t="e">
        <f t="shared" ca="1" si="43"/>
        <v>#REF!</v>
      </c>
      <c r="W29" s="24" t="e">
        <f ca="1">VLOOKUP(evolution!$B$1,INDIRECT("'"&amp;W$27&amp;"'!$B$27:$L$37"),3,FALSE)</f>
        <v>#REF!</v>
      </c>
      <c r="X29" s="27" t="e">
        <f t="shared" ca="1" si="44"/>
        <v>#REF!</v>
      </c>
      <c r="Y29" s="36" t="e">
        <f t="shared" ca="1" si="45"/>
        <v>#REF!</v>
      </c>
      <c r="Z29" s="24" t="e">
        <f ca="1">VLOOKUP(evolution!$B$1,INDIRECT("'"&amp;Z$27&amp;"'!$B$27:$L$37"),3,FALSE)</f>
        <v>#REF!</v>
      </c>
      <c r="AA29" s="27" t="e">
        <f t="shared" ca="1" si="46"/>
        <v>#REF!</v>
      </c>
      <c r="AB29" s="36" t="e">
        <f t="shared" ca="1" si="47"/>
        <v>#REF!</v>
      </c>
    </row>
    <row r="30" spans="1:33" ht="16.5" hidden="1" customHeight="1" x14ac:dyDescent="0.35">
      <c r="A30" s="41"/>
      <c r="B30" s="15" t="s">
        <v>10</v>
      </c>
      <c r="C30" s="19">
        <f ca="1">VLOOKUP(evolution!$B$1,INDIRECT("'"&amp;C$27&amp;"'!$B$27:$L$37"),4,FALSE)</f>
        <v>22686810</v>
      </c>
      <c r="D30" s="19"/>
      <c r="E30" s="19" t="e">
        <f ca="1">VLOOKUP(evolution!$B$1,INDIRECT("'"&amp;E$27&amp;"'!$B$27:$L$37"),4,FALSE)</f>
        <v>#REF!</v>
      </c>
      <c r="F30" s="26" t="e">
        <f t="shared" ca="1" si="32"/>
        <v>#REF!</v>
      </c>
      <c r="G30" s="37" t="e">
        <f t="shared" ca="1" si="33"/>
        <v>#REF!</v>
      </c>
      <c r="H30" s="19" t="e">
        <f ca="1">VLOOKUP(evolution!$B$1,INDIRECT("'"&amp;H$27&amp;"'!$B$27:$L$37"),4,FALSE)</f>
        <v>#REF!</v>
      </c>
      <c r="I30" s="26" t="e">
        <f t="shared" ca="1" si="34"/>
        <v>#REF!</v>
      </c>
      <c r="J30" s="37" t="e">
        <f t="shared" ca="1" si="35"/>
        <v>#REF!</v>
      </c>
      <c r="K30" s="19" t="e">
        <f ca="1">VLOOKUP(evolution!$B$1,INDIRECT("'"&amp;K$27&amp;"'!$B$27:$L$37"),4,FALSE)</f>
        <v>#REF!</v>
      </c>
      <c r="L30" s="26" t="e">
        <f t="shared" ca="1" si="36"/>
        <v>#REF!</v>
      </c>
      <c r="M30" s="37" t="e">
        <f t="shared" ca="1" si="37"/>
        <v>#REF!</v>
      </c>
      <c r="N30" s="19" t="e">
        <f ca="1">VLOOKUP(evolution!$B$1,INDIRECT("'"&amp;N$27&amp;"'!$B$27:$L$37"),4,FALSE)</f>
        <v>#REF!</v>
      </c>
      <c r="O30" s="26" t="e">
        <f t="shared" ca="1" si="38"/>
        <v>#REF!</v>
      </c>
      <c r="P30" s="37" t="e">
        <f t="shared" ca="1" si="39"/>
        <v>#REF!</v>
      </c>
      <c r="Q30" s="19" t="e">
        <f ca="1">VLOOKUP(evolution!$B$1,INDIRECT("'"&amp;Q$27&amp;"'!$B$27:$L$37"),4,FALSE)</f>
        <v>#REF!</v>
      </c>
      <c r="R30" s="26" t="e">
        <f t="shared" ca="1" si="40"/>
        <v>#REF!</v>
      </c>
      <c r="S30" s="37" t="e">
        <f t="shared" ca="1" si="41"/>
        <v>#REF!</v>
      </c>
      <c r="T30" s="19" t="e">
        <f ca="1">VLOOKUP(evolution!$B$1,INDIRECT("'"&amp;T$27&amp;"'!$B$27:$L$37"),4,FALSE)</f>
        <v>#REF!</v>
      </c>
      <c r="U30" s="26" t="e">
        <f t="shared" ca="1" si="42"/>
        <v>#REF!</v>
      </c>
      <c r="V30" s="37" t="e">
        <f t="shared" ca="1" si="43"/>
        <v>#REF!</v>
      </c>
      <c r="W30" s="19" t="e">
        <f ca="1">VLOOKUP(evolution!$B$1,INDIRECT("'"&amp;W$27&amp;"'!$B$27:$L$37"),4,FALSE)</f>
        <v>#REF!</v>
      </c>
      <c r="X30" s="26" t="e">
        <f t="shared" ca="1" si="44"/>
        <v>#REF!</v>
      </c>
      <c r="Y30" s="37" t="e">
        <f t="shared" ca="1" si="45"/>
        <v>#REF!</v>
      </c>
      <c r="Z30" s="19" t="e">
        <f ca="1">VLOOKUP(evolution!$B$1,INDIRECT("'"&amp;Z$27&amp;"'!$B$27:$L$37"),4,FALSE)</f>
        <v>#REF!</v>
      </c>
      <c r="AA30" s="26" t="e">
        <f t="shared" ca="1" si="46"/>
        <v>#REF!</v>
      </c>
      <c r="AB30" s="37" t="e">
        <f t="shared" ca="1" si="47"/>
        <v>#REF!</v>
      </c>
    </row>
    <row r="31" spans="1:33" ht="16.5" hidden="1" customHeight="1" x14ac:dyDescent="0.35">
      <c r="A31" s="41"/>
      <c r="B31" s="23" t="s">
        <v>11</v>
      </c>
      <c r="C31" s="24">
        <f ca="1">VLOOKUP(evolution!$B$1,INDIRECT("'"&amp;C$27&amp;"'!$B$27:$L$37"),5,FALSE)</f>
        <v>465556</v>
      </c>
      <c r="D31" s="24"/>
      <c r="E31" s="24" t="e">
        <f ca="1">VLOOKUP(evolution!$B$1,INDIRECT("'"&amp;E$27&amp;"'!$B$27:$L$37"),5,FALSE)</f>
        <v>#REF!</v>
      </c>
      <c r="F31" s="27" t="e">
        <f t="shared" ca="1" si="32"/>
        <v>#REF!</v>
      </c>
      <c r="G31" s="36" t="e">
        <f t="shared" ca="1" si="33"/>
        <v>#REF!</v>
      </c>
      <c r="H31" s="24" t="e">
        <f ca="1">VLOOKUP(evolution!$B$1,INDIRECT("'"&amp;H$27&amp;"'!$B$27:$L$37"),5,FALSE)</f>
        <v>#REF!</v>
      </c>
      <c r="I31" s="27" t="e">
        <f t="shared" ca="1" si="34"/>
        <v>#REF!</v>
      </c>
      <c r="J31" s="36" t="e">
        <f t="shared" ca="1" si="35"/>
        <v>#REF!</v>
      </c>
      <c r="K31" s="24" t="e">
        <f ca="1">VLOOKUP(evolution!$B$1,INDIRECT("'"&amp;K$27&amp;"'!$B$27:$L$37"),5,FALSE)</f>
        <v>#REF!</v>
      </c>
      <c r="L31" s="27" t="e">
        <f t="shared" ca="1" si="36"/>
        <v>#REF!</v>
      </c>
      <c r="M31" s="36" t="e">
        <f t="shared" ca="1" si="37"/>
        <v>#REF!</v>
      </c>
      <c r="N31" s="24" t="e">
        <f ca="1">VLOOKUP(evolution!$B$1,INDIRECT("'"&amp;N$27&amp;"'!$B$27:$L$37"),5,FALSE)</f>
        <v>#REF!</v>
      </c>
      <c r="O31" s="27" t="e">
        <f t="shared" ca="1" si="38"/>
        <v>#REF!</v>
      </c>
      <c r="P31" s="36" t="e">
        <f t="shared" ca="1" si="39"/>
        <v>#REF!</v>
      </c>
      <c r="Q31" s="24" t="e">
        <f ca="1">VLOOKUP(evolution!$B$1,INDIRECT("'"&amp;Q$27&amp;"'!$B$27:$L$37"),5,FALSE)</f>
        <v>#REF!</v>
      </c>
      <c r="R31" s="27" t="e">
        <f t="shared" ca="1" si="40"/>
        <v>#REF!</v>
      </c>
      <c r="S31" s="36" t="e">
        <f t="shared" ca="1" si="41"/>
        <v>#REF!</v>
      </c>
      <c r="T31" s="24" t="e">
        <f ca="1">VLOOKUP(evolution!$B$1,INDIRECT("'"&amp;T$27&amp;"'!$B$27:$L$37"),5,FALSE)</f>
        <v>#REF!</v>
      </c>
      <c r="U31" s="27" t="e">
        <f t="shared" ca="1" si="42"/>
        <v>#REF!</v>
      </c>
      <c r="V31" s="36" t="e">
        <f t="shared" ca="1" si="43"/>
        <v>#REF!</v>
      </c>
      <c r="W31" s="24" t="e">
        <f ca="1">VLOOKUP(evolution!$B$1,INDIRECT("'"&amp;W$27&amp;"'!$B$27:$L$37"),5,FALSE)</f>
        <v>#REF!</v>
      </c>
      <c r="X31" s="27" t="e">
        <f t="shared" ca="1" si="44"/>
        <v>#REF!</v>
      </c>
      <c r="Y31" s="36" t="e">
        <f t="shared" ca="1" si="45"/>
        <v>#REF!</v>
      </c>
      <c r="Z31" s="24" t="e">
        <f ca="1">VLOOKUP(evolution!$B$1,INDIRECT("'"&amp;Z$27&amp;"'!$B$27:$L$37"),5,FALSE)</f>
        <v>#REF!</v>
      </c>
      <c r="AA31" s="27" t="e">
        <f t="shared" ca="1" si="46"/>
        <v>#REF!</v>
      </c>
      <c r="AB31" s="36" t="e">
        <f t="shared" ca="1" si="47"/>
        <v>#REF!</v>
      </c>
    </row>
    <row r="32" spans="1:33" ht="16.5" hidden="1" customHeight="1" x14ac:dyDescent="0.35">
      <c r="A32" s="41"/>
      <c r="B32" s="15" t="s">
        <v>12</v>
      </c>
      <c r="C32" s="19">
        <f ca="1">VLOOKUP(evolution!$B$1,INDIRECT("'"&amp;C$27&amp;"'!$B$27:$L$37"),6,FALSE)</f>
        <v>33660250</v>
      </c>
      <c r="D32" s="19"/>
      <c r="E32" s="19" t="e">
        <f ca="1">VLOOKUP(evolution!$B$1,INDIRECT("'"&amp;E$27&amp;"'!$B$27:$L$37"),6,FALSE)</f>
        <v>#REF!</v>
      </c>
      <c r="F32" s="26" t="e">
        <f t="shared" ca="1" si="32"/>
        <v>#REF!</v>
      </c>
      <c r="G32" s="37" t="e">
        <f t="shared" ca="1" si="33"/>
        <v>#REF!</v>
      </c>
      <c r="H32" s="19" t="e">
        <f ca="1">VLOOKUP(evolution!$B$1,INDIRECT("'"&amp;H$27&amp;"'!$B$27:$L$37"),6,FALSE)</f>
        <v>#REF!</v>
      </c>
      <c r="I32" s="26" t="e">
        <f t="shared" ca="1" si="34"/>
        <v>#REF!</v>
      </c>
      <c r="J32" s="37" t="e">
        <f t="shared" ca="1" si="35"/>
        <v>#REF!</v>
      </c>
      <c r="K32" s="19" t="e">
        <f ca="1">VLOOKUP(evolution!$B$1,INDIRECT("'"&amp;K$27&amp;"'!$B$27:$L$37"),6,FALSE)</f>
        <v>#REF!</v>
      </c>
      <c r="L32" s="26" t="e">
        <f t="shared" ca="1" si="36"/>
        <v>#REF!</v>
      </c>
      <c r="M32" s="37" t="e">
        <f t="shared" ca="1" si="37"/>
        <v>#REF!</v>
      </c>
      <c r="N32" s="19" t="e">
        <f ca="1">VLOOKUP(evolution!$B$1,INDIRECT("'"&amp;N$27&amp;"'!$B$27:$L$37"),6,FALSE)</f>
        <v>#REF!</v>
      </c>
      <c r="O32" s="26" t="e">
        <f t="shared" ca="1" si="38"/>
        <v>#REF!</v>
      </c>
      <c r="P32" s="37" t="e">
        <f t="shared" ca="1" si="39"/>
        <v>#REF!</v>
      </c>
      <c r="Q32" s="19" t="e">
        <f ca="1">VLOOKUP(evolution!$B$1,INDIRECT("'"&amp;Q$27&amp;"'!$B$27:$L$37"),6,FALSE)</f>
        <v>#REF!</v>
      </c>
      <c r="R32" s="26" t="e">
        <f t="shared" ca="1" si="40"/>
        <v>#REF!</v>
      </c>
      <c r="S32" s="37" t="e">
        <f t="shared" ca="1" si="41"/>
        <v>#REF!</v>
      </c>
      <c r="T32" s="19" t="e">
        <f ca="1">VLOOKUP(evolution!$B$1,INDIRECT("'"&amp;T$27&amp;"'!$B$27:$L$37"),6,FALSE)</f>
        <v>#REF!</v>
      </c>
      <c r="U32" s="26" t="e">
        <f t="shared" ca="1" si="42"/>
        <v>#REF!</v>
      </c>
      <c r="V32" s="37" t="e">
        <f t="shared" ca="1" si="43"/>
        <v>#REF!</v>
      </c>
      <c r="W32" s="19" t="e">
        <f ca="1">VLOOKUP(evolution!$B$1,INDIRECT("'"&amp;W$27&amp;"'!$B$27:$L$37"),6,FALSE)</f>
        <v>#REF!</v>
      </c>
      <c r="X32" s="26" t="e">
        <f t="shared" ca="1" si="44"/>
        <v>#REF!</v>
      </c>
      <c r="Y32" s="37" t="e">
        <f t="shared" ca="1" si="45"/>
        <v>#REF!</v>
      </c>
      <c r="Z32" s="19" t="e">
        <f ca="1">VLOOKUP(evolution!$B$1,INDIRECT("'"&amp;Z$27&amp;"'!$B$27:$L$37"),6,FALSE)</f>
        <v>#REF!</v>
      </c>
      <c r="AA32" s="26" t="e">
        <f t="shared" ca="1" si="46"/>
        <v>#REF!</v>
      </c>
      <c r="AB32" s="37" t="e">
        <f t="shared" ca="1" si="47"/>
        <v>#REF!</v>
      </c>
    </row>
    <row r="33" spans="1:28" ht="16.5" hidden="1" customHeight="1" x14ac:dyDescent="0.35">
      <c r="A33" s="41"/>
      <c r="B33" s="23" t="s">
        <v>13</v>
      </c>
      <c r="C33" s="25">
        <f ca="1">VLOOKUP(evolution!$B$1,INDIRECT("'"&amp;C$27&amp;"'!$B$27:$L$37"),7,FALSE)</f>
        <v>0.31217486501140068</v>
      </c>
      <c r="D33" s="25"/>
      <c r="E33" s="25" t="e">
        <f ca="1">VLOOKUP(evolution!$B$1,INDIRECT("'"&amp;E$27&amp;"'!$B$27:$L$37"),7,FALSE)</f>
        <v>#REF!</v>
      </c>
      <c r="F33" s="28" t="e">
        <f t="shared" ca="1" si="32"/>
        <v>#REF!</v>
      </c>
      <c r="G33" s="36" t="e">
        <f t="shared" ca="1" si="33"/>
        <v>#REF!</v>
      </c>
      <c r="H33" s="25" t="e">
        <f ca="1">VLOOKUP(evolution!$B$1,INDIRECT("'"&amp;H$27&amp;"'!$B$27:$L$37"),7,FALSE)</f>
        <v>#REF!</v>
      </c>
      <c r="I33" s="28" t="e">
        <f t="shared" ca="1" si="34"/>
        <v>#REF!</v>
      </c>
      <c r="J33" s="36" t="e">
        <f t="shared" ca="1" si="35"/>
        <v>#REF!</v>
      </c>
      <c r="K33" s="25" t="e">
        <f ca="1">VLOOKUP(evolution!$B$1,INDIRECT("'"&amp;K$27&amp;"'!$B$27:$L$37"),7,FALSE)</f>
        <v>#REF!</v>
      </c>
      <c r="L33" s="28" t="e">
        <f t="shared" ca="1" si="36"/>
        <v>#REF!</v>
      </c>
      <c r="M33" s="36" t="e">
        <f t="shared" ca="1" si="37"/>
        <v>#REF!</v>
      </c>
      <c r="N33" s="25" t="e">
        <f ca="1">VLOOKUP(evolution!$B$1,INDIRECT("'"&amp;N$27&amp;"'!$B$27:$L$37"),7,FALSE)</f>
        <v>#REF!</v>
      </c>
      <c r="O33" s="28" t="e">
        <f t="shared" ca="1" si="38"/>
        <v>#REF!</v>
      </c>
      <c r="P33" s="36" t="e">
        <f t="shared" ca="1" si="39"/>
        <v>#REF!</v>
      </c>
      <c r="Q33" s="25" t="e">
        <f ca="1">VLOOKUP(evolution!$B$1,INDIRECT("'"&amp;Q$27&amp;"'!$B$27:$L$37"),7,FALSE)</f>
        <v>#REF!</v>
      </c>
      <c r="R33" s="28" t="e">
        <f t="shared" ca="1" si="40"/>
        <v>#REF!</v>
      </c>
      <c r="S33" s="36" t="e">
        <f t="shared" ca="1" si="41"/>
        <v>#REF!</v>
      </c>
      <c r="T33" s="25" t="e">
        <f ca="1">VLOOKUP(evolution!$B$1,INDIRECT("'"&amp;T$27&amp;"'!$B$27:$L$37"),7,FALSE)</f>
        <v>#REF!</v>
      </c>
      <c r="U33" s="28" t="e">
        <f t="shared" ca="1" si="42"/>
        <v>#REF!</v>
      </c>
      <c r="V33" s="36" t="e">
        <f t="shared" ca="1" si="43"/>
        <v>#REF!</v>
      </c>
      <c r="W33" s="25" t="e">
        <f ca="1">VLOOKUP(evolution!$B$1,INDIRECT("'"&amp;W$27&amp;"'!$B$27:$L$37"),7,FALSE)</f>
        <v>#REF!</v>
      </c>
      <c r="X33" s="28" t="e">
        <f t="shared" ca="1" si="44"/>
        <v>#REF!</v>
      </c>
      <c r="Y33" s="36" t="e">
        <f t="shared" ca="1" si="45"/>
        <v>#REF!</v>
      </c>
      <c r="Z33" s="25" t="e">
        <f ca="1">VLOOKUP(evolution!$B$1,INDIRECT("'"&amp;Z$27&amp;"'!$B$27:$L$37"),7,FALSE)</f>
        <v>#REF!</v>
      </c>
      <c r="AA33" s="28" t="e">
        <f t="shared" ca="1" si="46"/>
        <v>#REF!</v>
      </c>
      <c r="AB33" s="36" t="e">
        <f t="shared" ca="1" si="47"/>
        <v>#REF!</v>
      </c>
    </row>
    <row r="34" spans="1:28" ht="16.5" hidden="1" customHeight="1" x14ac:dyDescent="0.35">
      <c r="A34" s="41"/>
      <c r="B34" s="15" t="s">
        <v>14</v>
      </c>
      <c r="C34" s="20">
        <f ca="1">VLOOKUP(evolution!$B$1,INDIRECT("'"&amp;C$27&amp;"'!$B$27:$L$37"),8,FALSE)</f>
        <v>0.27272166574387957</v>
      </c>
      <c r="D34" s="20"/>
      <c r="E34" s="20" t="e">
        <f ca="1">VLOOKUP(evolution!$B$1,INDIRECT("'"&amp;E$27&amp;"'!$B$27:$L$37"),8,FALSE)</f>
        <v>#REF!</v>
      </c>
      <c r="F34" s="29" t="e">
        <f t="shared" ca="1" si="32"/>
        <v>#REF!</v>
      </c>
      <c r="G34" s="37" t="e">
        <f t="shared" ca="1" si="33"/>
        <v>#REF!</v>
      </c>
      <c r="H34" s="20" t="e">
        <f ca="1">VLOOKUP(evolution!$B$1,INDIRECT("'"&amp;H$27&amp;"'!$B$27:$L$37"),8,FALSE)</f>
        <v>#REF!</v>
      </c>
      <c r="I34" s="29" t="e">
        <f t="shared" ca="1" si="34"/>
        <v>#REF!</v>
      </c>
      <c r="J34" s="37" t="e">
        <f t="shared" ca="1" si="35"/>
        <v>#REF!</v>
      </c>
      <c r="K34" s="20" t="e">
        <f ca="1">VLOOKUP(evolution!$B$1,INDIRECT("'"&amp;K$27&amp;"'!$B$27:$L$37"),8,FALSE)</f>
        <v>#REF!</v>
      </c>
      <c r="L34" s="29" t="e">
        <f t="shared" ca="1" si="36"/>
        <v>#REF!</v>
      </c>
      <c r="M34" s="37" t="e">
        <f t="shared" ca="1" si="37"/>
        <v>#REF!</v>
      </c>
      <c r="N34" s="20" t="e">
        <f ca="1">VLOOKUP(evolution!$B$1,INDIRECT("'"&amp;N$27&amp;"'!$B$27:$L$37"),8,FALSE)</f>
        <v>#REF!</v>
      </c>
      <c r="O34" s="29" t="e">
        <f t="shared" ca="1" si="38"/>
        <v>#REF!</v>
      </c>
      <c r="P34" s="37" t="e">
        <f t="shared" ca="1" si="39"/>
        <v>#REF!</v>
      </c>
      <c r="Q34" s="20" t="e">
        <f ca="1">VLOOKUP(evolution!$B$1,INDIRECT("'"&amp;Q$27&amp;"'!$B$27:$L$37"),8,FALSE)</f>
        <v>#REF!</v>
      </c>
      <c r="R34" s="29" t="e">
        <f t="shared" ca="1" si="40"/>
        <v>#REF!</v>
      </c>
      <c r="S34" s="37" t="e">
        <f t="shared" ca="1" si="41"/>
        <v>#REF!</v>
      </c>
      <c r="T34" s="20" t="e">
        <f ca="1">VLOOKUP(evolution!$B$1,INDIRECT("'"&amp;T$27&amp;"'!$B$27:$L$37"),8,FALSE)</f>
        <v>#REF!</v>
      </c>
      <c r="U34" s="29" t="e">
        <f t="shared" ca="1" si="42"/>
        <v>#REF!</v>
      </c>
      <c r="V34" s="37" t="e">
        <f t="shared" ca="1" si="43"/>
        <v>#REF!</v>
      </c>
      <c r="W34" s="20" t="e">
        <f ca="1">VLOOKUP(evolution!$B$1,INDIRECT("'"&amp;W$27&amp;"'!$B$27:$L$37"),8,FALSE)</f>
        <v>#REF!</v>
      </c>
      <c r="X34" s="29" t="e">
        <f t="shared" ca="1" si="44"/>
        <v>#REF!</v>
      </c>
      <c r="Y34" s="37" t="e">
        <f t="shared" ca="1" si="45"/>
        <v>#REF!</v>
      </c>
      <c r="Z34" s="20" t="e">
        <f ca="1">VLOOKUP(evolution!$B$1,INDIRECT("'"&amp;Z$27&amp;"'!$B$27:$L$37"),8,FALSE)</f>
        <v>#REF!</v>
      </c>
      <c r="AA34" s="29" t="e">
        <f t="shared" ca="1" si="46"/>
        <v>#REF!</v>
      </c>
      <c r="AB34" s="37" t="e">
        <f t="shared" ca="1" si="47"/>
        <v>#REF!</v>
      </c>
    </row>
    <row r="35" spans="1:28" ht="16.5" hidden="1" customHeight="1" x14ac:dyDescent="0.35">
      <c r="A35" s="41"/>
      <c r="B35" s="23" t="s">
        <v>15</v>
      </c>
      <c r="C35" s="25">
        <f ca="1">VLOOKUP(evolution!$B$1,INDIRECT("'"&amp;C$27&amp;"'!$B$27:$L$37"),9,FALSE)</f>
        <v>0.95164710171041544</v>
      </c>
      <c r="D35" s="25"/>
      <c r="E35" s="25" t="e">
        <f ca="1">VLOOKUP(evolution!$B$1,INDIRECT("'"&amp;E$27&amp;"'!$B$27:$L$37"),9,FALSE)</f>
        <v>#REF!</v>
      </c>
      <c r="F35" s="28" t="e">
        <f t="shared" ca="1" si="32"/>
        <v>#REF!</v>
      </c>
      <c r="G35" s="36" t="e">
        <f t="shared" ca="1" si="33"/>
        <v>#REF!</v>
      </c>
      <c r="H35" s="25" t="e">
        <f ca="1">VLOOKUP(evolution!$B$1,INDIRECT("'"&amp;H$27&amp;"'!$B$27:$L$37"),9,FALSE)</f>
        <v>#REF!</v>
      </c>
      <c r="I35" s="28" t="e">
        <f t="shared" ca="1" si="34"/>
        <v>#REF!</v>
      </c>
      <c r="J35" s="36" t="e">
        <f t="shared" ca="1" si="35"/>
        <v>#REF!</v>
      </c>
      <c r="K35" s="25" t="e">
        <f ca="1">VLOOKUP(evolution!$B$1,INDIRECT("'"&amp;K$27&amp;"'!$B$27:$L$37"),9,FALSE)</f>
        <v>#REF!</v>
      </c>
      <c r="L35" s="28" t="e">
        <f t="shared" ca="1" si="36"/>
        <v>#REF!</v>
      </c>
      <c r="M35" s="36" t="e">
        <f t="shared" ca="1" si="37"/>
        <v>#REF!</v>
      </c>
      <c r="N35" s="25" t="e">
        <f ca="1">VLOOKUP(evolution!$B$1,INDIRECT("'"&amp;N$27&amp;"'!$B$27:$L$37"),9,FALSE)</f>
        <v>#REF!</v>
      </c>
      <c r="O35" s="28" t="e">
        <f t="shared" ca="1" si="38"/>
        <v>#REF!</v>
      </c>
      <c r="P35" s="36" t="e">
        <f t="shared" ca="1" si="39"/>
        <v>#REF!</v>
      </c>
      <c r="Q35" s="25" t="e">
        <f ca="1">VLOOKUP(evolution!$B$1,INDIRECT("'"&amp;Q$27&amp;"'!$B$27:$L$37"),9,FALSE)</f>
        <v>#REF!</v>
      </c>
      <c r="R35" s="28" t="e">
        <f t="shared" ca="1" si="40"/>
        <v>#REF!</v>
      </c>
      <c r="S35" s="36" t="e">
        <f t="shared" ca="1" si="41"/>
        <v>#REF!</v>
      </c>
      <c r="T35" s="25" t="e">
        <f ca="1">VLOOKUP(evolution!$B$1,INDIRECT("'"&amp;T$27&amp;"'!$B$27:$L$37"),9,FALSE)</f>
        <v>#REF!</v>
      </c>
      <c r="U35" s="28" t="e">
        <f t="shared" ca="1" si="42"/>
        <v>#REF!</v>
      </c>
      <c r="V35" s="36" t="e">
        <f t="shared" ca="1" si="43"/>
        <v>#REF!</v>
      </c>
      <c r="W35" s="25" t="e">
        <f ca="1">VLOOKUP(evolution!$B$1,INDIRECT("'"&amp;W$27&amp;"'!$B$27:$L$37"),9,FALSE)</f>
        <v>#REF!</v>
      </c>
      <c r="X35" s="28" t="e">
        <f t="shared" ca="1" si="44"/>
        <v>#REF!</v>
      </c>
      <c r="Y35" s="36" t="e">
        <f t="shared" ca="1" si="45"/>
        <v>#REF!</v>
      </c>
      <c r="Z35" s="25" t="e">
        <f ca="1">VLOOKUP(evolution!$B$1,INDIRECT("'"&amp;Z$27&amp;"'!$B$27:$L$37"),9,FALSE)</f>
        <v>#REF!</v>
      </c>
      <c r="AA35" s="28" t="e">
        <f t="shared" ca="1" si="46"/>
        <v>#REF!</v>
      </c>
      <c r="AB35" s="36" t="e">
        <f t="shared" ca="1" si="47"/>
        <v>#REF!</v>
      </c>
    </row>
    <row r="36" spans="1:28" ht="16.5" hidden="1" customHeight="1" x14ac:dyDescent="0.35">
      <c r="A36" s="41"/>
      <c r="B36" s="15" t="s">
        <v>16</v>
      </c>
      <c r="C36" s="20">
        <f ca="1">VLOOKUP(evolution!$B$1,INDIRECT("'"&amp;C$27&amp;"'!$B$27:$L$37"),10,FALSE)</f>
        <v>0.41254608059170511</v>
      </c>
      <c r="D36" s="20"/>
      <c r="E36" s="20" t="e">
        <f ca="1">VLOOKUP(evolution!$B$1,INDIRECT("'"&amp;E$27&amp;"'!$B$27:$L$37"),10,FALSE)</f>
        <v>#REF!</v>
      </c>
      <c r="F36" s="29" t="e">
        <f t="shared" ca="1" si="32"/>
        <v>#REF!</v>
      </c>
      <c r="G36" s="37" t="e">
        <f t="shared" ca="1" si="33"/>
        <v>#REF!</v>
      </c>
      <c r="H36" s="20" t="e">
        <f ca="1">VLOOKUP(evolution!$B$1,INDIRECT("'"&amp;H$27&amp;"'!$B$27:$L$37"),10,FALSE)</f>
        <v>#REF!</v>
      </c>
      <c r="I36" s="29" t="e">
        <f t="shared" ca="1" si="34"/>
        <v>#REF!</v>
      </c>
      <c r="J36" s="37" t="e">
        <f t="shared" ca="1" si="35"/>
        <v>#REF!</v>
      </c>
      <c r="K36" s="20" t="e">
        <f ca="1">VLOOKUP(evolution!$B$1,INDIRECT("'"&amp;K$27&amp;"'!$B$27:$L$37"),10,FALSE)</f>
        <v>#REF!</v>
      </c>
      <c r="L36" s="29" t="e">
        <f t="shared" ca="1" si="36"/>
        <v>#REF!</v>
      </c>
      <c r="M36" s="37" t="e">
        <f t="shared" ca="1" si="37"/>
        <v>#REF!</v>
      </c>
      <c r="N36" s="20" t="e">
        <f ca="1">VLOOKUP(evolution!$B$1,INDIRECT("'"&amp;N$27&amp;"'!$B$27:$L$37"),10,FALSE)</f>
        <v>#REF!</v>
      </c>
      <c r="O36" s="29" t="e">
        <f t="shared" ca="1" si="38"/>
        <v>#REF!</v>
      </c>
      <c r="P36" s="37" t="e">
        <f t="shared" ca="1" si="39"/>
        <v>#REF!</v>
      </c>
      <c r="Q36" s="20" t="e">
        <f ca="1">VLOOKUP(evolution!$B$1,INDIRECT("'"&amp;Q$27&amp;"'!$B$27:$L$37"),10,FALSE)</f>
        <v>#REF!</v>
      </c>
      <c r="R36" s="29" t="e">
        <f t="shared" ca="1" si="40"/>
        <v>#REF!</v>
      </c>
      <c r="S36" s="37" t="e">
        <f t="shared" ca="1" si="41"/>
        <v>#REF!</v>
      </c>
      <c r="T36" s="20" t="e">
        <f ca="1">VLOOKUP(evolution!$B$1,INDIRECT("'"&amp;T$27&amp;"'!$B$27:$L$37"),10,FALSE)</f>
        <v>#REF!</v>
      </c>
      <c r="U36" s="29" t="e">
        <f t="shared" ca="1" si="42"/>
        <v>#REF!</v>
      </c>
      <c r="V36" s="37" t="e">
        <f t="shared" ca="1" si="43"/>
        <v>#REF!</v>
      </c>
      <c r="W36" s="20" t="e">
        <f ca="1">VLOOKUP(evolution!$B$1,INDIRECT("'"&amp;W$27&amp;"'!$B$27:$L$37"),10,FALSE)</f>
        <v>#REF!</v>
      </c>
      <c r="X36" s="29" t="e">
        <f t="shared" ca="1" si="44"/>
        <v>#REF!</v>
      </c>
      <c r="Y36" s="37" t="e">
        <f t="shared" ca="1" si="45"/>
        <v>#REF!</v>
      </c>
      <c r="Z36" s="20" t="e">
        <f ca="1">VLOOKUP(evolution!$B$1,INDIRECT("'"&amp;Z$27&amp;"'!$B$27:$L$37"),10,FALSE)</f>
        <v>#REF!</v>
      </c>
      <c r="AA36" s="29" t="e">
        <f t="shared" ca="1" si="46"/>
        <v>#REF!</v>
      </c>
      <c r="AB36" s="37" t="e">
        <f t="shared" ca="1" si="47"/>
        <v>#REF!</v>
      </c>
    </row>
    <row r="37" spans="1:28" ht="16.5" hidden="1" customHeight="1" x14ac:dyDescent="0.35">
      <c r="A37" s="41"/>
      <c r="B37" s="23" t="s">
        <v>17</v>
      </c>
      <c r="C37" s="25">
        <f ca="1">VLOOKUP(evolution!$B$1,INDIRECT("'"&amp;C$27&amp;"'!$B$27:$L$37"),11,FALSE)</f>
        <v>0.26782615987335362</v>
      </c>
      <c r="D37" s="25"/>
      <c r="E37" s="25" t="e">
        <f ca="1">VLOOKUP(evolution!$B$1,INDIRECT("'"&amp;E$27&amp;"'!$B$27:$L$37"),11,FALSE)</f>
        <v>#REF!</v>
      </c>
      <c r="F37" s="28" t="e">
        <f t="shared" ca="1" si="32"/>
        <v>#REF!</v>
      </c>
      <c r="G37" s="36" t="e">
        <f t="shared" ca="1" si="33"/>
        <v>#REF!</v>
      </c>
      <c r="H37" s="25" t="e">
        <f ca="1">VLOOKUP(evolution!$B$1,INDIRECT("'"&amp;H$27&amp;"'!$B$27:$L$37"),11,FALSE)</f>
        <v>#REF!</v>
      </c>
      <c r="I37" s="28" t="e">
        <f t="shared" ca="1" si="34"/>
        <v>#REF!</v>
      </c>
      <c r="J37" s="36" t="e">
        <f t="shared" ca="1" si="35"/>
        <v>#REF!</v>
      </c>
      <c r="K37" s="25" t="e">
        <f ca="1">VLOOKUP(evolution!$B$1,INDIRECT("'"&amp;K$27&amp;"'!$B$27:$L$37"),11,FALSE)</f>
        <v>#REF!</v>
      </c>
      <c r="L37" s="28" t="e">
        <f t="shared" ca="1" si="36"/>
        <v>#REF!</v>
      </c>
      <c r="M37" s="36" t="e">
        <f t="shared" ca="1" si="37"/>
        <v>#REF!</v>
      </c>
      <c r="N37" s="25" t="e">
        <f ca="1">VLOOKUP(evolution!$B$1,INDIRECT("'"&amp;N$27&amp;"'!$B$27:$L$37"),11,FALSE)</f>
        <v>#REF!</v>
      </c>
      <c r="O37" s="28" t="e">
        <f t="shared" ca="1" si="38"/>
        <v>#REF!</v>
      </c>
      <c r="P37" s="36" t="e">
        <f t="shared" ca="1" si="39"/>
        <v>#REF!</v>
      </c>
      <c r="Q37" s="25" t="e">
        <f ca="1">VLOOKUP(evolution!$B$1,INDIRECT("'"&amp;Q$27&amp;"'!$B$27:$L$37"),11,FALSE)</f>
        <v>#REF!</v>
      </c>
      <c r="R37" s="28" t="e">
        <f t="shared" ca="1" si="40"/>
        <v>#REF!</v>
      </c>
      <c r="S37" s="36" t="e">
        <f t="shared" ca="1" si="41"/>
        <v>#REF!</v>
      </c>
      <c r="T37" s="25" t="e">
        <f ca="1">VLOOKUP(evolution!$B$1,INDIRECT("'"&amp;T$27&amp;"'!$B$27:$L$37"),11,FALSE)</f>
        <v>#REF!</v>
      </c>
      <c r="U37" s="28" t="e">
        <f t="shared" ca="1" si="42"/>
        <v>#REF!</v>
      </c>
      <c r="V37" s="36" t="e">
        <f t="shared" ca="1" si="43"/>
        <v>#REF!</v>
      </c>
      <c r="W37" s="25" t="e">
        <f ca="1">VLOOKUP(evolution!$B$1,INDIRECT("'"&amp;W$27&amp;"'!$B$27:$L$37"),11,FALSE)</f>
        <v>#REF!</v>
      </c>
      <c r="X37" s="28" t="e">
        <f t="shared" ca="1" si="44"/>
        <v>#REF!</v>
      </c>
      <c r="Y37" s="36" t="e">
        <f t="shared" ca="1" si="45"/>
        <v>#REF!</v>
      </c>
      <c r="Z37" s="25" t="e">
        <f ca="1">VLOOKUP(evolution!$B$1,INDIRECT("'"&amp;Z$27&amp;"'!$B$27:$L$37"),11,FALSE)</f>
        <v>#REF!</v>
      </c>
      <c r="AA37" s="28" t="e">
        <f t="shared" ca="1" si="46"/>
        <v>#REF!</v>
      </c>
      <c r="AB37" s="36" t="e">
        <f t="shared" ca="1" si="47"/>
        <v>#REF!</v>
      </c>
    </row>
    <row r="41" spans="1:28" ht="16.5" customHeight="1" x14ac:dyDescent="0.35">
      <c r="F41" s="15" t="s">
        <v>307</v>
      </c>
    </row>
  </sheetData>
  <mergeCells count="29">
    <mergeCell ref="N1:P1"/>
    <mergeCell ref="Q1:S1"/>
    <mergeCell ref="T1:V1"/>
    <mergeCell ref="W1:Y1"/>
    <mergeCell ref="Z1:AB1"/>
    <mergeCell ref="AC1:AG1"/>
    <mergeCell ref="Z15:AB15"/>
    <mergeCell ref="W3:Y3"/>
    <mergeCell ref="T3:V3"/>
    <mergeCell ref="Q3:S3"/>
    <mergeCell ref="Z3:AB3"/>
    <mergeCell ref="N3:P3"/>
    <mergeCell ref="N15:P15"/>
    <mergeCell ref="Q15:S15"/>
    <mergeCell ref="T15:V15"/>
    <mergeCell ref="W15:Y15"/>
    <mergeCell ref="A27:A37"/>
    <mergeCell ref="E15:G15"/>
    <mergeCell ref="A3:A13"/>
    <mergeCell ref="A15:A25"/>
    <mergeCell ref="E3:G3"/>
    <mergeCell ref="K15:M15"/>
    <mergeCell ref="K3:M3"/>
    <mergeCell ref="H3:J3"/>
    <mergeCell ref="H15:J15"/>
    <mergeCell ref="B1:C1"/>
    <mergeCell ref="E1:G1"/>
    <mergeCell ref="H1:J1"/>
    <mergeCell ref="K1:M1"/>
  </mergeCells>
  <conditionalFormatting sqref="F16:G17 F20:G25">
    <cfRule type="cellIs" dxfId="95" priority="95" operator="lessThan">
      <formula>0</formula>
    </cfRule>
    <cfRule type="cellIs" dxfId="94" priority="96" operator="greaterThan">
      <formula>0</formula>
    </cfRule>
  </conditionalFormatting>
  <conditionalFormatting sqref="F18:G19">
    <cfRule type="cellIs" dxfId="93" priority="93" operator="lessThan">
      <formula>0</formula>
    </cfRule>
    <cfRule type="cellIs" dxfId="92" priority="94" operator="greaterThan">
      <formula>0</formula>
    </cfRule>
  </conditionalFormatting>
  <conditionalFormatting sqref="F28:G29 F32:G37">
    <cfRule type="cellIs" dxfId="91" priority="91" operator="lessThan">
      <formula>0</formula>
    </cfRule>
    <cfRule type="cellIs" dxfId="90" priority="92" operator="greaterThan">
      <formula>0</formula>
    </cfRule>
  </conditionalFormatting>
  <conditionalFormatting sqref="F30:G31">
    <cfRule type="cellIs" dxfId="89" priority="89" operator="lessThan">
      <formula>0</formula>
    </cfRule>
    <cfRule type="cellIs" dxfId="88" priority="90" operator="greaterThan">
      <formula>0</formula>
    </cfRule>
  </conditionalFormatting>
  <conditionalFormatting sqref="I4:J5 I8:J13">
    <cfRule type="cellIs" dxfId="87" priority="87" operator="lessThan">
      <formula>0</formula>
    </cfRule>
    <cfRule type="cellIs" dxfId="86" priority="88" operator="greaterThan">
      <formula>0</formula>
    </cfRule>
  </conditionalFormatting>
  <conditionalFormatting sqref="I6:J7">
    <cfRule type="cellIs" dxfId="85" priority="85" operator="lessThan">
      <formula>0</formula>
    </cfRule>
    <cfRule type="cellIs" dxfId="84" priority="86" operator="greaterThan">
      <formula>0</formula>
    </cfRule>
  </conditionalFormatting>
  <conditionalFormatting sqref="I16:J17 I20:J25">
    <cfRule type="cellIs" dxfId="83" priority="83" operator="lessThan">
      <formula>0</formula>
    </cfRule>
    <cfRule type="cellIs" dxfId="82" priority="84" operator="greaterThan">
      <formula>0</formula>
    </cfRule>
  </conditionalFormatting>
  <conditionalFormatting sqref="I18:J19">
    <cfRule type="cellIs" dxfId="81" priority="81" operator="lessThan">
      <formula>0</formula>
    </cfRule>
    <cfRule type="cellIs" dxfId="80" priority="82" operator="greaterThan">
      <formula>0</formula>
    </cfRule>
  </conditionalFormatting>
  <conditionalFormatting sqref="I28:J29 I32:J37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I30:J31">
    <cfRule type="cellIs" dxfId="77" priority="77" operator="lessThan">
      <formula>0</formula>
    </cfRule>
    <cfRule type="cellIs" dxfId="76" priority="78" operator="greaterThan">
      <formula>0</formula>
    </cfRule>
  </conditionalFormatting>
  <conditionalFormatting sqref="L4:M5 L8:M13">
    <cfRule type="cellIs" dxfId="75" priority="75" operator="lessThan">
      <formula>0</formula>
    </cfRule>
    <cfRule type="cellIs" dxfId="74" priority="76" operator="greaterThan">
      <formula>0</formula>
    </cfRule>
  </conditionalFormatting>
  <conditionalFormatting sqref="L6:M7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L16:M17 L20:M25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L18:M19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L28:M29 L32:M37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L30:M31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O4:P5 O8:P13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O6:P7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O16:P17 O20:P25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O18:P19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O28:P29 O32:P37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O30:P31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R4:S5 R8:S13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R6:S7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R16:S17 R20:S25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R18:S19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R28:S29 R32:S37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R30:S31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U4:V5 U8:V13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U6:V7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U16:V17 U20:V25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U18:V19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U28:V29 U32:V37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U30:V31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X4:Y5 X8:Y13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X6:Y7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X16:Y17 X20:Y25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X18:Y1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X28:Y29 X32:Y37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X30:Y3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AA4:AB5 AA8:AB1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AA6:AB7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A16:AB17 AA20:AB2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A18:AB1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A28:AB29 AA32:AB3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A30:AB3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4:G5 F8:G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F6:G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768EB8-12F6-497A-B0B9-F7DAAEFA25EA}">
          <x14:formula1>
            <xm:f>initial!$B$4:$B$13</xm:f>
          </x14:formula1>
          <xm:sqref>B1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2994-FB15-42C9-872A-2B10F0418FA7}">
  <dimension ref="A2:M121"/>
  <sheetViews>
    <sheetView zoomScale="90" zoomScaleNormal="90" workbookViewId="0">
      <selection activeCell="D10" sqref="D10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45" t="s">
        <v>332</v>
      </c>
    </row>
    <row r="3" spans="1:13" ht="16.5" customHeight="1" x14ac:dyDescent="0.4">
      <c r="A3" s="41" t="s">
        <v>245</v>
      </c>
      <c r="B3" s="4" t="s">
        <v>317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1"/>
      <c r="B4" s="3" t="s">
        <v>6</v>
      </c>
      <c r="C4" s="10">
        <f>SUM(C5:C6)</f>
        <v>6419637</v>
      </c>
      <c r="D4" s="10">
        <f>SUM(D5:D6)</f>
        <v>4029187</v>
      </c>
      <c r="E4" s="10">
        <f>SUM(E5:E6)</f>
        <v>13105431</v>
      </c>
      <c r="F4" s="10">
        <f>SUM(F5:F6)</f>
        <v>445745</v>
      </c>
      <c r="G4" s="10">
        <f>SUM(G5:G6)</f>
        <v>24000000</v>
      </c>
      <c r="H4" s="33">
        <f>(C4+D4)/(C4+D4+E4+F4)</f>
        <v>0.43536766666666665</v>
      </c>
      <c r="I4" s="33">
        <f>C4/(C4+E4)</f>
        <v>0.32878948232088101</v>
      </c>
      <c r="J4" s="33">
        <f>C4/(C4+F4)</f>
        <v>0.93507353268907689</v>
      </c>
      <c r="K4" s="33">
        <f>(2*C4)/(2*C4+E4+F4)</f>
        <v>0.48651212844040176</v>
      </c>
      <c r="L4" s="6">
        <f>(G5*L5+G6*L6)/G4</f>
        <v>0.31988719878046096</v>
      </c>
    </row>
    <row r="5" spans="1:13" ht="16.5" customHeight="1" x14ac:dyDescent="0.4">
      <c r="A5" s="41"/>
      <c r="B5" s="7" t="s">
        <v>1</v>
      </c>
      <c r="C5" s="8">
        <v>3865895</v>
      </c>
      <c r="D5" s="8">
        <v>1740238</v>
      </c>
      <c r="E5" s="8">
        <v>6083029</v>
      </c>
      <c r="F5" s="8">
        <v>310838</v>
      </c>
      <c r="G5" s="8">
        <f>SUM(C5:F5)</f>
        <v>12000000</v>
      </c>
      <c r="H5" s="9">
        <f>(C5+D5)/(C5+D5+E5+F5)</f>
        <v>0.46717775</v>
      </c>
      <c r="I5" s="9">
        <f>C5/(C5+E5)</f>
        <v>0.38857418148937511</v>
      </c>
      <c r="J5" s="9">
        <f>C5/(C5+F5)</f>
        <v>0.92557867596516219</v>
      </c>
      <c r="K5" s="9">
        <f>(2*C5)/(2*C5+E5+F5)</f>
        <v>0.5473579034235363</v>
      </c>
      <c r="L5" s="9">
        <v>0.37680162561275699</v>
      </c>
      <c r="M5" s="7" t="s">
        <v>240</v>
      </c>
    </row>
    <row r="6" spans="1:13" ht="16.5" customHeight="1" x14ac:dyDescent="0.4">
      <c r="A6" s="41"/>
      <c r="B6" s="7" t="s">
        <v>3</v>
      </c>
      <c r="C6" s="8">
        <v>2553742</v>
      </c>
      <c r="D6" s="8">
        <v>2288949</v>
      </c>
      <c r="E6" s="8">
        <v>7022402</v>
      </c>
      <c r="F6" s="8">
        <v>134907</v>
      </c>
      <c r="G6" s="8">
        <f>SUM(C6:F6)</f>
        <v>12000000</v>
      </c>
      <c r="H6" s="9">
        <f>(C6+D6)/(C6+D6+E6+F6)</f>
        <v>0.40355758333333336</v>
      </c>
      <c r="I6" s="9">
        <f>C6/(C6+E6)</f>
        <v>0.26667748521743201</v>
      </c>
      <c r="J6" s="9">
        <f>C6/(C6+F6)</f>
        <v>0.94982349871626981</v>
      </c>
      <c r="K6" s="9">
        <f>(2*C6)/(2*C6+E6+F6)</f>
        <v>0.41643458638070779</v>
      </c>
      <c r="L6" s="9">
        <v>0.26297277194816499</v>
      </c>
      <c r="M6" s="7" t="s">
        <v>242</v>
      </c>
    </row>
    <row r="7" spans="1:13" ht="16.5" customHeight="1" x14ac:dyDescent="0.4">
      <c r="A7" s="41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1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274</v>
      </c>
    </row>
    <row r="9" spans="1:13" ht="16.5" customHeight="1" x14ac:dyDescent="0.4">
      <c r="A9" s="41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272</v>
      </c>
    </row>
    <row r="10" spans="1:13" ht="16.5" customHeight="1" x14ac:dyDescent="0.4">
      <c r="A10" s="41"/>
      <c r="B10" s="3" t="s">
        <v>8</v>
      </c>
      <c r="C10" s="10">
        <f>SUM(C11:C12)</f>
        <v>1094349</v>
      </c>
      <c r="D10" s="10">
        <f>SUM(D11:D12)</f>
        <v>925009</v>
      </c>
      <c r="E10" s="10">
        <f>SUM(E11:E12)</f>
        <v>5836011</v>
      </c>
      <c r="F10" s="10">
        <f>SUM(F11:F12)</f>
        <v>144631</v>
      </c>
      <c r="G10" s="10">
        <f>SUM(G11:G12)</f>
        <v>8000000</v>
      </c>
      <c r="H10" s="33">
        <f>(C10+D10)/(C10+D10+E10+F10)</f>
        <v>0.25241975</v>
      </c>
      <c r="I10" s="33">
        <f>C10/(C10+E10)</f>
        <v>0.1579065156788392</v>
      </c>
      <c r="J10" s="33">
        <f>C10/(C10+F10)</f>
        <v>0.88326607370579024</v>
      </c>
      <c r="K10" s="33">
        <f>(2*C10)/(2*C10+E10+F10)</f>
        <v>0.26791613520798496</v>
      </c>
      <c r="L10" s="6">
        <f>(G11*L11+G12*L12)/G10</f>
        <v>0.15315754273598825</v>
      </c>
    </row>
    <row r="11" spans="1:13" ht="16.5" customHeight="1" x14ac:dyDescent="0.4">
      <c r="A11" s="41"/>
      <c r="B11" s="7" t="s">
        <v>4</v>
      </c>
      <c r="C11" s="8">
        <v>276662</v>
      </c>
      <c r="D11" s="8">
        <v>535915</v>
      </c>
      <c r="E11" s="8">
        <v>3149314</v>
      </c>
      <c r="F11" s="8">
        <v>38109</v>
      </c>
      <c r="G11" s="8">
        <f t="shared" ref="G11" si="4">SUM(C11:F11)</f>
        <v>4000000</v>
      </c>
      <c r="H11" s="9">
        <f t="shared" ref="H11:H12" si="5">(C11+D11)/(C11+D11+E11+F11)</f>
        <v>0.20314425</v>
      </c>
      <c r="I11" s="9">
        <f t="shared" ref="I11:I12" si="6">C11/(C11+E11)</f>
        <v>8.0754214273538405E-2</v>
      </c>
      <c r="J11" s="9">
        <f t="shared" ref="J11:J12" si="7">C11/(C11+F11)</f>
        <v>0.87893103240133308</v>
      </c>
      <c r="K11" s="9">
        <f t="shared" ref="K11:K12" si="8">(2*C11)/(2*C11+E11+F11)</f>
        <v>0.14791804952326368</v>
      </c>
      <c r="L11" s="9">
        <v>7.9865823153877497E-2</v>
      </c>
      <c r="M11" s="7" t="s">
        <v>273</v>
      </c>
    </row>
    <row r="12" spans="1:13" ht="16.5" customHeight="1" x14ac:dyDescent="0.4">
      <c r="A12" s="41"/>
      <c r="B12" s="7" t="s">
        <v>281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9">SUM(C12:F12)</f>
        <v>4000000</v>
      </c>
      <c r="H12" s="9">
        <f t="shared" si="5"/>
        <v>0.30169525000000003</v>
      </c>
      <c r="I12" s="9">
        <f t="shared" si="6"/>
        <v>0.23333259140550808</v>
      </c>
      <c r="J12" s="9">
        <f t="shared" si="7"/>
        <v>0.88474252036065437</v>
      </c>
      <c r="K12" s="9">
        <f t="shared" si="8"/>
        <v>0.36927620126753574</v>
      </c>
      <c r="L12" s="9">
        <v>0.226449262318099</v>
      </c>
      <c r="M12" s="35" t="s">
        <v>305</v>
      </c>
    </row>
    <row r="13" spans="1:13" ht="16.5" customHeight="1" x14ac:dyDescent="0.4">
      <c r="A13" s="41"/>
      <c r="B13" s="16" t="s">
        <v>62</v>
      </c>
      <c r="C13" s="17">
        <f>SUM(C4,C7,C10)</f>
        <v>8098357</v>
      </c>
      <c r="D13" s="17">
        <f>SUM(D4,D7,D10)</f>
        <v>5114337</v>
      </c>
      <c r="E13" s="17">
        <f>SUM(E4,E7,E10)</f>
        <v>19704911</v>
      </c>
      <c r="F13" s="17">
        <f>SUM(F4,F7,F10)</f>
        <v>742645</v>
      </c>
      <c r="G13" s="17">
        <f>SUM(G4,G7,G10)</f>
        <v>33660250</v>
      </c>
      <c r="H13" s="18">
        <f>($G5*H5+$G6*H6+$G8*H8+$G9*H9+$G11*H11+$G12*H12)/$G13</f>
        <v>0.39253107151610578</v>
      </c>
      <c r="I13" s="18">
        <f t="shared" ref="I13:J13" si="10">($G5*I5+$G6*I6+$G8*I8+$G9*I9+$G11*I11+$G12*I12)/$G13</f>
        <v>0.29270978380635942</v>
      </c>
      <c r="J13" s="18">
        <f t="shared" si="10"/>
        <v>0.91793690268995154</v>
      </c>
      <c r="K13" s="18">
        <f>($G5*K5+$G6*K6+$G8*K8+$G9*K9+$G11*K11+$G12*K12)/$G13</f>
        <v>0.43269820499809003</v>
      </c>
      <c r="L13" s="18">
        <f t="shared" ref="L13" si="11">($G5*L5+$G6*L6+$G8*L8+$G9*L9+$G11*L11+$G12*L12)/$G13</f>
        <v>0.28375396769538491</v>
      </c>
    </row>
    <row r="15" spans="1:13" ht="16.5" customHeight="1" x14ac:dyDescent="0.4">
      <c r="A15" s="41" t="s">
        <v>246</v>
      </c>
      <c r="B15" s="4" t="s">
        <v>317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1"/>
      <c r="B16" s="3" t="s">
        <v>6</v>
      </c>
      <c r="C16" s="10">
        <f>SUM(C17:C18)</f>
        <v>6419637</v>
      </c>
      <c r="D16" s="10">
        <f>SUM(D17:D18)</f>
        <v>4029187</v>
      </c>
      <c r="E16" s="10">
        <f>SUM(E17:E18)</f>
        <v>13105431</v>
      </c>
      <c r="F16" s="10">
        <f>SUM(F17:F18)</f>
        <v>445745</v>
      </c>
      <c r="G16" s="10">
        <f>SUM(G17:G18)</f>
        <v>24000000</v>
      </c>
      <c r="H16" s="33">
        <f>(C16+D16)/(C16+D16+E16+F16)</f>
        <v>0.43536766666666665</v>
      </c>
      <c r="I16" s="33">
        <f>C16/(C16+E16)</f>
        <v>0.32878948232088101</v>
      </c>
      <c r="J16" s="33">
        <f>C16/(C16+F16)</f>
        <v>0.93507353268907689</v>
      </c>
      <c r="K16" s="33">
        <f>(2*C16)/(2*C16+E16+F16)</f>
        <v>0.48651212844040176</v>
      </c>
      <c r="L16" s="6">
        <f>(G17*L17+G18*L18)/G16</f>
        <v>0.31988719878046096</v>
      </c>
    </row>
    <row r="17" spans="1:13" ht="16.5" customHeight="1" x14ac:dyDescent="0.4">
      <c r="A17" s="41"/>
      <c r="B17" s="7" t="s">
        <v>1</v>
      </c>
      <c r="C17" s="8">
        <v>3865895</v>
      </c>
      <c r="D17" s="8">
        <v>1740238</v>
      </c>
      <c r="E17" s="8">
        <v>6083029</v>
      </c>
      <c r="F17" s="8">
        <v>310838</v>
      </c>
      <c r="G17" s="8">
        <f>SUM(C17:F17)</f>
        <v>12000000</v>
      </c>
      <c r="H17" s="9">
        <f>(C17+D17)/(C17+D17+E17+F17)</f>
        <v>0.46717775</v>
      </c>
      <c r="I17" s="9">
        <f>C17/(C17+E17)</f>
        <v>0.38857418148937511</v>
      </c>
      <c r="J17" s="9">
        <f>C17/(C17+F17)</f>
        <v>0.92557867596516219</v>
      </c>
      <c r="K17" s="9">
        <f>(2*C17)/(2*C17+E17+F17)</f>
        <v>0.5473579034235363</v>
      </c>
      <c r="L17" s="9">
        <v>0.37680162561275699</v>
      </c>
      <c r="M17" s="7" t="s">
        <v>240</v>
      </c>
    </row>
    <row r="18" spans="1:13" ht="16.5" customHeight="1" x14ac:dyDescent="0.4">
      <c r="A18" s="41"/>
      <c r="B18" s="7" t="s">
        <v>3</v>
      </c>
      <c r="C18" s="8">
        <v>2553742</v>
      </c>
      <c r="D18" s="8">
        <v>2288949</v>
      </c>
      <c r="E18" s="8">
        <v>7022402</v>
      </c>
      <c r="F18" s="8">
        <v>134907</v>
      </c>
      <c r="G18" s="8">
        <f>SUM(C18:F18)</f>
        <v>12000000</v>
      </c>
      <c r="H18" s="9">
        <f>(C18+D18)/(C18+D18+E18+F18)</f>
        <v>0.40355758333333336</v>
      </c>
      <c r="I18" s="9">
        <f>C18/(C18+E18)</f>
        <v>0.26667748521743201</v>
      </c>
      <c r="J18" s="9">
        <f>C18/(C18+F18)</f>
        <v>0.94982349871626981</v>
      </c>
      <c r="K18" s="9">
        <f>(2*C18)/(2*C18+E18+F18)</f>
        <v>0.41643458638070779</v>
      </c>
      <c r="L18" s="9">
        <v>0.26297277194816499</v>
      </c>
      <c r="M18" s="7" t="s">
        <v>242</v>
      </c>
    </row>
    <row r="19" spans="1:13" ht="16.5" customHeight="1" x14ac:dyDescent="0.4">
      <c r="A19" s="41"/>
      <c r="B19" s="3" t="s">
        <v>7</v>
      </c>
      <c r="C19" s="10">
        <f>SUM(C20:C21)</f>
        <v>719137</v>
      </c>
      <c r="D19" s="10">
        <f>SUM(D20:D21)</f>
        <v>29174</v>
      </c>
      <c r="E19" s="10">
        <f>SUM(E20:E21)</f>
        <v>894436</v>
      </c>
      <c r="F19" s="10">
        <f>SUM(F20:F21)</f>
        <v>17503</v>
      </c>
      <c r="G19" s="10">
        <f>SUM(G20:G21)</f>
        <v>1660250</v>
      </c>
      <c r="H19" s="33">
        <f>(C19+D19)/(C19+D19+E19+F19)</f>
        <v>0.45072187923505497</v>
      </c>
      <c r="I19" s="33">
        <f>C19/(C19+E19)</f>
        <v>0.44567986697843853</v>
      </c>
      <c r="J19" s="33">
        <f>C19/(C19+F19)</f>
        <v>0.97623941138140746</v>
      </c>
      <c r="K19" s="33">
        <f>(2*C19)/(2*C19+E19+F19)</f>
        <v>0.61197602089682934</v>
      </c>
      <c r="L19" s="6">
        <f>(G20*L20+G21*L21)/G19</f>
        <v>0.44093822776296965</v>
      </c>
    </row>
    <row r="20" spans="1:13" ht="16.5" customHeight="1" x14ac:dyDescent="0.4">
      <c r="A20" s="41"/>
      <c r="B20" s="7" t="s">
        <v>5</v>
      </c>
      <c r="C20" s="8">
        <v>255673</v>
      </c>
      <c r="D20" s="8">
        <v>8303</v>
      </c>
      <c r="E20" s="8">
        <v>181794</v>
      </c>
      <c r="F20" s="8">
        <v>6294</v>
      </c>
      <c r="G20" s="8">
        <f>SUM(C20:F20)</f>
        <v>452064</v>
      </c>
      <c r="H20" s="9">
        <f t="shared" ref="H20:H21" si="12">(C20+D20)/(C20+D20+E20+F20)</f>
        <v>0.58393501805054149</v>
      </c>
      <c r="I20" s="9">
        <f t="shared" ref="I20:I21" si="13">C20/(C20+E20)</f>
        <v>0.58443951200890576</v>
      </c>
      <c r="J20" s="9">
        <f t="shared" ref="J20:J21" si="14">C20/(C20+F20)</f>
        <v>0.97597407307027217</v>
      </c>
      <c r="K20" s="9">
        <f t="shared" ref="K20:K21" si="15">(2*C20)/(2*C20+E20+F20)</f>
        <v>0.73108542049714487</v>
      </c>
      <c r="L20" s="9">
        <v>0.57615022500850599</v>
      </c>
      <c r="M20" s="7" t="s">
        <v>244</v>
      </c>
    </row>
    <row r="21" spans="1:13" ht="16.5" customHeight="1" x14ac:dyDescent="0.4">
      <c r="A21" s="41"/>
      <c r="B21" s="7" t="s">
        <v>2</v>
      </c>
      <c r="C21" s="8">
        <v>463464</v>
      </c>
      <c r="D21" s="8">
        <v>20871</v>
      </c>
      <c r="E21" s="8">
        <v>712642</v>
      </c>
      <c r="F21" s="8">
        <v>11209</v>
      </c>
      <c r="G21" s="8">
        <f>SUM(C21:F21)</f>
        <v>1208186</v>
      </c>
      <c r="H21" s="9">
        <f t="shared" si="12"/>
        <v>0.4008778449675795</v>
      </c>
      <c r="I21" s="9">
        <f t="shared" si="13"/>
        <v>0.39406652121492453</v>
      </c>
      <c r="J21" s="9">
        <f t="shared" si="14"/>
        <v>0.976385848784321</v>
      </c>
      <c r="K21" s="9">
        <f t="shared" si="15"/>
        <v>0.56150944493478538</v>
      </c>
      <c r="L21" s="9">
        <v>0.39034628552658701</v>
      </c>
      <c r="M21" s="7" t="s">
        <v>241</v>
      </c>
    </row>
    <row r="22" spans="1:13" ht="16.5" customHeight="1" x14ac:dyDescent="0.4">
      <c r="A22" s="41"/>
      <c r="B22" s="3" t="s">
        <v>8</v>
      </c>
      <c r="C22" s="10">
        <f>SUM(C23:C24)</f>
        <v>1202231</v>
      </c>
      <c r="D22" s="10">
        <f>SUM(D23:D24)</f>
        <v>606145</v>
      </c>
      <c r="E22" s="10">
        <f>SUM(E23:E24)</f>
        <v>6154875</v>
      </c>
      <c r="F22" s="10">
        <f>SUM(F23:F24)</f>
        <v>36749</v>
      </c>
      <c r="G22" s="10">
        <f>SUM(G23:G24)</f>
        <v>8000000</v>
      </c>
      <c r="H22" s="33">
        <f>(C22+D22)/(C22+D22+E22+F22)</f>
        <v>0.226047</v>
      </c>
      <c r="I22" s="33">
        <f>C22/(C22+E22)</f>
        <v>0.16341085747575201</v>
      </c>
      <c r="J22" s="33">
        <f>C22/(C22+F22)</f>
        <v>0.9703393113690294</v>
      </c>
      <c r="K22" s="33">
        <f>(2*C22)/(2*C22+E22+F22)</f>
        <v>0.2797159079143694</v>
      </c>
      <c r="L22" s="6">
        <f>(G23*L23+G24*L24)/G22</f>
        <v>0.159241576627002</v>
      </c>
    </row>
    <row r="23" spans="1:13" ht="16.5" customHeight="1" x14ac:dyDescent="0.4">
      <c r="A23" s="41"/>
      <c r="B23" s="7" t="s">
        <v>4</v>
      </c>
      <c r="C23" s="8">
        <v>305242</v>
      </c>
      <c r="D23" s="8">
        <v>473842</v>
      </c>
      <c r="E23" s="8">
        <v>3211387</v>
      </c>
      <c r="F23" s="8">
        <v>9529</v>
      </c>
      <c r="G23" s="8">
        <f t="shared" ref="G23" si="16">SUM(C23:F23)</f>
        <v>4000000</v>
      </c>
      <c r="H23" s="9">
        <f t="shared" ref="H23:H24" si="17">(C23+D23)/(C23+D23+E23+F23)</f>
        <v>0.194771</v>
      </c>
      <c r="I23" s="9">
        <f t="shared" ref="I23:I24" si="18">C23/(C23+E23)</f>
        <v>8.6799602687687549E-2</v>
      </c>
      <c r="J23" s="9">
        <f t="shared" ref="J23:J24" si="19">C23/(C23+F23)</f>
        <v>0.96972719850303868</v>
      </c>
      <c r="K23" s="9">
        <f t="shared" ref="K23:K24" si="20">(2*C23)/(2*C23+E23+F23)</f>
        <v>0.15933705695046196</v>
      </c>
      <c r="L23" s="9">
        <v>8.6565037641535003E-2</v>
      </c>
      <c r="M23" s="7" t="s">
        <v>243</v>
      </c>
    </row>
    <row r="24" spans="1:13" ht="16.5" customHeight="1" x14ac:dyDescent="0.4">
      <c r="A24" s="41"/>
      <c r="B24" s="7" t="s">
        <v>281</v>
      </c>
      <c r="C24" s="8">
        <v>896989</v>
      </c>
      <c r="D24" s="8">
        <v>132303</v>
      </c>
      <c r="E24" s="8">
        <v>2943488</v>
      </c>
      <c r="F24" s="8">
        <v>27220</v>
      </c>
      <c r="G24" s="8">
        <f t="shared" ref="G24" si="21">SUM(C24:F24)</f>
        <v>4000000</v>
      </c>
      <c r="H24" s="9">
        <f t="shared" si="17"/>
        <v>0.25732300000000002</v>
      </c>
      <c r="I24" s="9">
        <f t="shared" si="18"/>
        <v>0.23356187265279807</v>
      </c>
      <c r="J24" s="9">
        <f t="shared" si="19"/>
        <v>0.97054778735112945</v>
      </c>
      <c r="K24" s="9">
        <f t="shared" si="20"/>
        <v>0.37651547237320571</v>
      </c>
      <c r="L24" s="9">
        <v>0.231918115612469</v>
      </c>
      <c r="M24" s="35" t="s">
        <v>306</v>
      </c>
    </row>
    <row r="25" spans="1:13" ht="16.5" customHeight="1" x14ac:dyDescent="0.4">
      <c r="A25" s="41"/>
      <c r="B25" s="16" t="s">
        <v>62</v>
      </c>
      <c r="C25" s="17">
        <f>SUM(C16,C19,C22)</f>
        <v>8341005</v>
      </c>
      <c r="D25" s="17">
        <f>SUM(D16,D19,D22)</f>
        <v>4664506</v>
      </c>
      <c r="E25" s="17">
        <f>SUM(E16,E19,E22)</f>
        <v>20154742</v>
      </c>
      <c r="F25" s="17">
        <f>SUM(F16,F19,F22)</f>
        <v>499997</v>
      </c>
      <c r="G25" s="17">
        <f>SUM(G16,G19,G22)</f>
        <v>33660250</v>
      </c>
      <c r="H25" s="18">
        <f>($G17*H17+$G18*H18+$G20*H20+$G21*H21+$G23*H23+$G24*H24)/$G25</f>
        <v>0.38637594789105845</v>
      </c>
      <c r="I25" s="18">
        <f t="shared" ref="I25:J25" si="22">($G17*I17+$G18*I18+$G20*I20+$G21*I21+$G23*I23+$G24*I24)/$G25</f>
        <v>0.29366316707098128</v>
      </c>
      <c r="J25" s="18">
        <f t="shared" si="22"/>
        <v>0.94731276493970273</v>
      </c>
      <c r="K25" s="18">
        <f>($G17*K17+$G18*K18+$G20*K20+$G21*K21+$G23*K23+$G24*K24)/$G25</f>
        <v>0.43724646265892853</v>
      </c>
      <c r="L25" s="18">
        <f t="shared" ref="L25" si="23">($G17*L17+$G18*L18+$G20*L20+$G21*L21+$G23*L23+$G24*L24)/$G25</f>
        <v>0.28767739622820837</v>
      </c>
    </row>
    <row r="27" spans="1:13" ht="16.5" hidden="1" customHeight="1" x14ac:dyDescent="0.4">
      <c r="A27" s="41" t="s">
        <v>247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1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1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284</v>
      </c>
    </row>
    <row r="30" spans="1:13" ht="16.5" hidden="1" customHeight="1" x14ac:dyDescent="0.4">
      <c r="A30" s="41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284</v>
      </c>
    </row>
    <row r="31" spans="1:13" ht="16.5" hidden="1" customHeight="1" x14ac:dyDescent="0.4">
      <c r="A31" s="41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1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5" t="s">
        <v>285</v>
      </c>
    </row>
    <row r="33" spans="1:13" ht="16.5" hidden="1" customHeight="1" x14ac:dyDescent="0.4">
      <c r="A33" s="41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5" t="s">
        <v>287</v>
      </c>
    </row>
    <row r="34" spans="1:13" ht="16.5" hidden="1" customHeight="1" x14ac:dyDescent="0.4">
      <c r="A34" s="41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1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5" t="s">
        <v>285</v>
      </c>
    </row>
    <row r="36" spans="1:13" ht="16.5" hidden="1" customHeight="1" x14ac:dyDescent="0.4">
      <c r="A36" s="41"/>
      <c r="B36" s="7" t="s">
        <v>281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5" t="s">
        <v>285</v>
      </c>
    </row>
    <row r="37" spans="1:13" ht="16.5" hidden="1" customHeight="1" x14ac:dyDescent="0.4">
      <c r="A37" s="41"/>
      <c r="B37" s="16" t="s">
        <v>62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54</v>
      </c>
    </row>
    <row r="42" spans="1:13" ht="16.5" customHeight="1" x14ac:dyDescent="0.4">
      <c r="B42" s="1" t="s">
        <v>28</v>
      </c>
      <c r="F42" s="12" t="s">
        <v>41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149</v>
      </c>
    </row>
    <row r="45" spans="1:13" ht="16.5" customHeight="1" x14ac:dyDescent="0.4">
      <c r="B45" s="1" t="s">
        <v>31</v>
      </c>
      <c r="F45" s="12" t="s">
        <v>227</v>
      </c>
    </row>
    <row r="46" spans="1:13" ht="16.5" customHeight="1" x14ac:dyDescent="0.4">
      <c r="B46" s="1" t="s">
        <v>310</v>
      </c>
      <c r="F46" s="12" t="s">
        <v>228</v>
      </c>
    </row>
    <row r="47" spans="1:13" ht="16.5" customHeight="1" x14ac:dyDescent="0.4">
      <c r="B47" s="31" t="s">
        <v>275</v>
      </c>
      <c r="F47" s="12" t="s">
        <v>229</v>
      </c>
    </row>
    <row r="48" spans="1:13" ht="16.5" customHeight="1" x14ac:dyDescent="0.4">
      <c r="B48" s="1" t="s">
        <v>33</v>
      </c>
      <c r="F48" s="12" t="s">
        <v>230</v>
      </c>
    </row>
    <row r="49" spans="2:6" ht="16.5" customHeight="1" x14ac:dyDescent="0.4">
      <c r="B49" s="1" t="s">
        <v>34</v>
      </c>
      <c r="F49" s="12" t="s">
        <v>231</v>
      </c>
    </row>
    <row r="50" spans="2:6" ht="16.5" customHeight="1" x14ac:dyDescent="0.4">
      <c r="B50" s="1" t="s">
        <v>24</v>
      </c>
      <c r="F50" s="12" t="s">
        <v>232</v>
      </c>
    </row>
    <row r="51" spans="2:6" ht="16.5" customHeight="1" x14ac:dyDescent="0.4">
      <c r="F51" s="12" t="s">
        <v>233</v>
      </c>
    </row>
    <row r="52" spans="2:6" ht="16.5" customHeight="1" x14ac:dyDescent="0.4">
      <c r="B52" s="1" t="s">
        <v>25</v>
      </c>
      <c r="F52" s="12" t="s">
        <v>234</v>
      </c>
    </row>
    <row r="53" spans="2:6" ht="16.5" customHeight="1" x14ac:dyDescent="0.4">
      <c r="B53" s="1" t="s">
        <v>35</v>
      </c>
      <c r="F53" s="12" t="s">
        <v>235</v>
      </c>
    </row>
    <row r="54" spans="2:6" ht="16.5" customHeight="1" x14ac:dyDescent="0.4">
      <c r="F54" s="12" t="s">
        <v>236</v>
      </c>
    </row>
    <row r="55" spans="2:6" ht="16.5" customHeight="1" x14ac:dyDescent="0.4">
      <c r="B55" s="1" t="s">
        <v>26</v>
      </c>
      <c r="F55" s="12" t="s">
        <v>53</v>
      </c>
    </row>
    <row r="56" spans="2:6" ht="16.5" customHeight="1" x14ac:dyDescent="0.4">
      <c r="B56" s="1" t="s">
        <v>36</v>
      </c>
    </row>
    <row r="57" spans="2:6" ht="16.5" customHeight="1" x14ac:dyDescent="0.4">
      <c r="B57" s="1" t="s">
        <v>37</v>
      </c>
    </row>
    <row r="58" spans="2:6" ht="16.5" customHeight="1" x14ac:dyDescent="0.4">
      <c r="B58" s="1" t="s">
        <v>38</v>
      </c>
    </row>
    <row r="59" spans="2:6" ht="16.5" customHeight="1" x14ac:dyDescent="0.4">
      <c r="B59" s="1" t="s">
        <v>39</v>
      </c>
    </row>
    <row r="60" spans="2:6" ht="16.5" customHeight="1" x14ac:dyDescent="0.4">
      <c r="B60" s="1" t="s">
        <v>40</v>
      </c>
    </row>
    <row r="62" spans="2:6" ht="16.5" customHeight="1" x14ac:dyDescent="0.4">
      <c r="B62" s="1" t="s">
        <v>27</v>
      </c>
    </row>
    <row r="64" spans="2:6" ht="16.5" customHeight="1" x14ac:dyDescent="0.4">
      <c r="B64" s="11" t="s">
        <v>87</v>
      </c>
    </row>
    <row r="65" spans="2:2" ht="16.5" customHeight="1" x14ac:dyDescent="0.4">
      <c r="B65" s="11"/>
    </row>
    <row r="66" spans="2:2" ht="16.5" customHeight="1" x14ac:dyDescent="0.4">
      <c r="B66" s="1" t="s">
        <v>63</v>
      </c>
    </row>
    <row r="67" spans="2:2" ht="16.5" customHeight="1" x14ac:dyDescent="0.4">
      <c r="B67" s="1" t="s">
        <v>64</v>
      </c>
    </row>
    <row r="68" spans="2:2" ht="16.5" customHeight="1" x14ac:dyDescent="0.4">
      <c r="B68" s="1" t="s">
        <v>65</v>
      </c>
    </row>
    <row r="69" spans="2:2" ht="16.5" customHeight="1" x14ac:dyDescent="0.4">
      <c r="B69" s="1" t="s">
        <v>66</v>
      </c>
    </row>
    <row r="70" spans="2:2" ht="16.5" customHeight="1" x14ac:dyDescent="0.4">
      <c r="B70" s="1" t="s">
        <v>67</v>
      </c>
    </row>
    <row r="71" spans="2:2" ht="16.5" customHeight="1" x14ac:dyDescent="0.4">
      <c r="B71" s="1" t="s">
        <v>64</v>
      </c>
    </row>
    <row r="72" spans="2:2" ht="16.5" customHeight="1" x14ac:dyDescent="0.4">
      <c r="B72" s="1" t="s">
        <v>68</v>
      </c>
    </row>
    <row r="73" spans="2:2" ht="16.5" customHeight="1" x14ac:dyDescent="0.4">
      <c r="B73" s="1" t="s">
        <v>64</v>
      </c>
    </row>
    <row r="74" spans="2:2" ht="16.5" customHeight="1" x14ac:dyDescent="0.4">
      <c r="B74" s="1" t="s">
        <v>69</v>
      </c>
    </row>
    <row r="75" spans="2:2" ht="16.5" customHeight="1" x14ac:dyDescent="0.4">
      <c r="B75" s="1" t="s">
        <v>64</v>
      </c>
    </row>
    <row r="76" spans="2:2" ht="16.5" customHeight="1" x14ac:dyDescent="0.4">
      <c r="B76" s="1" t="s">
        <v>70</v>
      </c>
    </row>
    <row r="77" spans="2:2" ht="16.5" customHeight="1" x14ac:dyDescent="0.4">
      <c r="B77" s="1" t="s">
        <v>64</v>
      </c>
    </row>
    <row r="78" spans="2:2" ht="16.5" customHeight="1" x14ac:dyDescent="0.4">
      <c r="B78" s="1" t="s">
        <v>71</v>
      </c>
    </row>
    <row r="79" spans="2:2" ht="16.5" customHeight="1" x14ac:dyDescent="0.4">
      <c r="B79" s="1" t="s">
        <v>64</v>
      </c>
    </row>
    <row r="80" spans="2:2" ht="16.5" customHeight="1" x14ac:dyDescent="0.4">
      <c r="B80" s="1" t="s">
        <v>72</v>
      </c>
    </row>
    <row r="81" spans="2:2" ht="16.5" customHeight="1" x14ac:dyDescent="0.4">
      <c r="B81" s="1" t="s">
        <v>64</v>
      </c>
    </row>
    <row r="82" spans="2:2" ht="16.5" customHeight="1" x14ac:dyDescent="0.4">
      <c r="B82" s="1" t="s">
        <v>73</v>
      </c>
    </row>
    <row r="83" spans="2:2" ht="16.5" customHeight="1" x14ac:dyDescent="0.4">
      <c r="B83" s="1" t="s">
        <v>64</v>
      </c>
    </row>
    <row r="84" spans="2:2" ht="16.5" customHeight="1" x14ac:dyDescent="0.4">
      <c r="B84" s="1" t="s">
        <v>74</v>
      </c>
    </row>
    <row r="85" spans="2:2" ht="16.5" customHeight="1" x14ac:dyDescent="0.4">
      <c r="B85" s="1" t="s">
        <v>64</v>
      </c>
    </row>
    <row r="86" spans="2:2" ht="16.5" customHeight="1" x14ac:dyDescent="0.4">
      <c r="B86" s="1" t="s">
        <v>75</v>
      </c>
    </row>
    <row r="87" spans="2:2" ht="16.5" customHeight="1" x14ac:dyDescent="0.4">
      <c r="B87" s="1" t="s">
        <v>64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64</v>
      </c>
    </row>
    <row r="91" spans="2:2" ht="16.5" customHeight="1" x14ac:dyDescent="0.4">
      <c r="B91" s="1" t="s">
        <v>78</v>
      </c>
    </row>
    <row r="92" spans="2:2" ht="16.5" customHeight="1" x14ac:dyDescent="0.4">
      <c r="B92" s="1" t="s">
        <v>64</v>
      </c>
    </row>
    <row r="93" spans="2:2" ht="16.5" customHeight="1" x14ac:dyDescent="0.4">
      <c r="B93" s="1" t="s">
        <v>79</v>
      </c>
    </row>
    <row r="94" spans="2:2" ht="16.5" customHeight="1" x14ac:dyDescent="0.4">
      <c r="B94" s="1" t="s">
        <v>80</v>
      </c>
    </row>
    <row r="95" spans="2:2" ht="16.5" customHeight="1" x14ac:dyDescent="0.4">
      <c r="B95" s="1" t="s">
        <v>64</v>
      </c>
    </row>
    <row r="96" spans="2:2" ht="16.5" customHeight="1" x14ac:dyDescent="0.4">
      <c r="B96" s="1" t="s">
        <v>81</v>
      </c>
    </row>
    <row r="97" spans="2:2" ht="16.5" customHeight="1" x14ac:dyDescent="0.4">
      <c r="B97" s="1" t="s">
        <v>64</v>
      </c>
    </row>
    <row r="98" spans="2:2" ht="16.5" customHeight="1" x14ac:dyDescent="0.4">
      <c r="B98" s="1" t="s">
        <v>82</v>
      </c>
    </row>
    <row r="99" spans="2:2" ht="16.5" customHeight="1" x14ac:dyDescent="0.4">
      <c r="B99" s="1" t="s">
        <v>64</v>
      </c>
    </row>
    <row r="100" spans="2:2" ht="16.5" customHeight="1" x14ac:dyDescent="0.4">
      <c r="B100" s="1" t="s">
        <v>83</v>
      </c>
    </row>
    <row r="101" spans="2:2" ht="16.5" customHeight="1" x14ac:dyDescent="0.4">
      <c r="B101" s="1" t="s">
        <v>66</v>
      </c>
    </row>
    <row r="102" spans="2:2" ht="16.5" customHeight="1" x14ac:dyDescent="0.4">
      <c r="B102" s="1" t="s">
        <v>84</v>
      </c>
    </row>
    <row r="103" spans="2:2" ht="16.5" customHeight="1" x14ac:dyDescent="0.4">
      <c r="B103" s="1" t="s">
        <v>238</v>
      </c>
    </row>
    <row r="104" spans="2:2" ht="16.5" customHeight="1" x14ac:dyDescent="0.4">
      <c r="B104" s="1" t="s">
        <v>239</v>
      </c>
    </row>
    <row r="105" spans="2:2" ht="16.5" customHeight="1" x14ac:dyDescent="0.4">
      <c r="B105" s="1" t="s">
        <v>64</v>
      </c>
    </row>
    <row r="106" spans="2:2" ht="16.5" customHeight="1" x14ac:dyDescent="0.4">
      <c r="B106" s="1" t="s">
        <v>109</v>
      </c>
    </row>
    <row r="107" spans="2:2" ht="16.5" customHeight="1" x14ac:dyDescent="0.4">
      <c r="B107" s="1" t="s">
        <v>90</v>
      </c>
    </row>
    <row r="108" spans="2:2" ht="16.5" customHeight="1" x14ac:dyDescent="0.4">
      <c r="B108" s="31" t="s">
        <v>226</v>
      </c>
    </row>
    <row r="109" spans="2:2" ht="16.5" customHeight="1" x14ac:dyDescent="0.4">
      <c r="B109" s="31" t="s">
        <v>206</v>
      </c>
    </row>
    <row r="110" spans="2:2" ht="16.5" customHeight="1" x14ac:dyDescent="0.4">
      <c r="B110" s="31" t="s">
        <v>187</v>
      </c>
    </row>
    <row r="111" spans="2:2" ht="16.5" customHeight="1" x14ac:dyDescent="0.4">
      <c r="B111" s="31" t="s">
        <v>167</v>
      </c>
    </row>
    <row r="112" spans="2:2" ht="16.5" customHeight="1" x14ac:dyDescent="0.4">
      <c r="B112" s="31" t="s">
        <v>160</v>
      </c>
    </row>
    <row r="113" spans="2:5" ht="16.5" customHeight="1" x14ac:dyDescent="0.4">
      <c r="B113" s="31" t="s">
        <v>123</v>
      </c>
    </row>
    <row r="114" spans="2:5" ht="16.5" customHeight="1" x14ac:dyDescent="0.4">
      <c r="B114" s="31" t="s">
        <v>110</v>
      </c>
      <c r="C114" s="32"/>
      <c r="D114" s="32"/>
      <c r="E114" s="32"/>
    </row>
    <row r="115" spans="2:5" ht="16.5" customHeight="1" x14ac:dyDescent="0.4">
      <c r="B115" s="1" t="s">
        <v>98</v>
      </c>
    </row>
    <row r="116" spans="2:5" ht="16.5" customHeight="1" x14ac:dyDescent="0.4">
      <c r="B116" s="1" t="s">
        <v>99</v>
      </c>
    </row>
    <row r="117" spans="2:5" ht="16.5" customHeight="1" x14ac:dyDescent="0.4">
      <c r="B117" s="1" t="s">
        <v>100</v>
      </c>
    </row>
    <row r="118" spans="2:5" ht="16.5" customHeight="1" x14ac:dyDescent="0.4">
      <c r="B118" s="1" t="s">
        <v>101</v>
      </c>
    </row>
    <row r="119" spans="2:5" ht="16.5" customHeight="1" x14ac:dyDescent="0.4">
      <c r="B119" s="1" t="s">
        <v>102</v>
      </c>
    </row>
    <row r="120" spans="2:5" ht="16.5" customHeight="1" x14ac:dyDescent="0.4">
      <c r="B120" s="1" t="s">
        <v>103</v>
      </c>
    </row>
    <row r="121" spans="2:5" ht="16.5" customHeight="1" x14ac:dyDescent="0.4">
      <c r="B121" s="31" t="s">
        <v>104</v>
      </c>
      <c r="C121" s="32"/>
      <c r="D121" s="32"/>
      <c r="E121" s="32"/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0AF4-2C72-49BC-96F4-054078937829}">
  <dimension ref="A2:N97"/>
  <sheetViews>
    <sheetView zoomScale="90" zoomScaleNormal="90" workbookViewId="0">
      <selection activeCell="D10" sqref="D10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45" t="s">
        <v>332</v>
      </c>
    </row>
    <row r="3" spans="1:13" ht="16.5" customHeight="1" x14ac:dyDescent="0.4">
      <c r="A3" s="41" t="s">
        <v>245</v>
      </c>
      <c r="B3" s="4" t="s">
        <v>308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1"/>
      <c r="B4" s="3" t="s">
        <v>6</v>
      </c>
      <c r="C4" s="10">
        <f>SUM(C5:C6)</f>
        <v>6434276</v>
      </c>
      <c r="D4" s="10">
        <f>SUM(D5:D6)</f>
        <v>1972674</v>
      </c>
      <c r="E4" s="10">
        <f>SUM(E5:E6)</f>
        <v>15161944</v>
      </c>
      <c r="F4" s="10">
        <f>SUM(F5:F6)</f>
        <v>431106</v>
      </c>
      <c r="G4" s="10">
        <f>SUM(G5:G6)</f>
        <v>24000000</v>
      </c>
      <c r="H4" s="33">
        <f>(C4+D4)/(C4+D4+E4+F4)</f>
        <v>0.35028958333333332</v>
      </c>
      <c r="I4" s="33">
        <f>C4/(C4+E4)</f>
        <v>0.29793528682334225</v>
      </c>
      <c r="J4" s="33">
        <f>C4/(C4+F4)</f>
        <v>0.93720582481790526</v>
      </c>
      <c r="K4" s="33">
        <f>(2*C4)/(2*C4+E4+F4)</f>
        <v>0.45213730414753184</v>
      </c>
      <c r="L4" s="6">
        <f>(G5*L5+G6*L6)/G4</f>
        <v>0.29354636613327301</v>
      </c>
    </row>
    <row r="5" spans="1:13" ht="16.5" customHeight="1" x14ac:dyDescent="0.4">
      <c r="A5" s="41"/>
      <c r="B5" s="7" t="s">
        <v>1</v>
      </c>
      <c r="C5" s="8">
        <v>3879979</v>
      </c>
      <c r="D5" s="8">
        <v>1225014</v>
      </c>
      <c r="E5" s="8">
        <v>6598253</v>
      </c>
      <c r="F5" s="8">
        <v>296754</v>
      </c>
      <c r="G5" s="8">
        <f>SUM(C5:F5)</f>
        <v>12000000</v>
      </c>
      <c r="H5" s="9">
        <f>(C5+D5)/(C5+D5+E5+F5)</f>
        <v>0.42541608333333331</v>
      </c>
      <c r="I5" s="9">
        <f>C5/(C5+E5)</f>
        <v>0.37028947249879562</v>
      </c>
      <c r="J5" s="9">
        <f>C5/(C5+F5)</f>
        <v>0.92895068945034309</v>
      </c>
      <c r="K5" s="9">
        <f>(2*C5)/(2*C5+E5+F5)</f>
        <v>0.52951051060169707</v>
      </c>
      <c r="L5" s="9">
        <v>0.360091326336758</v>
      </c>
      <c r="M5" s="7" t="s">
        <v>18</v>
      </c>
    </row>
    <row r="6" spans="1:13" ht="16.5" customHeight="1" x14ac:dyDescent="0.4">
      <c r="A6" s="41"/>
      <c r="B6" s="7" t="s">
        <v>3</v>
      </c>
      <c r="C6" s="8">
        <v>2554297</v>
      </c>
      <c r="D6" s="8">
        <v>747660</v>
      </c>
      <c r="E6" s="8">
        <v>8563691</v>
      </c>
      <c r="F6" s="8">
        <v>134352</v>
      </c>
      <c r="G6" s="8">
        <f>SUM(C6:F6)</f>
        <v>12000000</v>
      </c>
      <c r="H6" s="9">
        <f>(C6+D6)/(C6+D6+E6+F6)</f>
        <v>0.27516308333333334</v>
      </c>
      <c r="I6" s="9">
        <f>C6/(C6+E6)</f>
        <v>0.22974453651146232</v>
      </c>
      <c r="J6" s="9">
        <f>C6/(C6+F6)</f>
        <v>0.95002992209098325</v>
      </c>
      <c r="K6" s="9">
        <f>(2*C6)/(2*C6+E6+F6)</f>
        <v>0.37001001764586117</v>
      </c>
      <c r="L6" s="9">
        <v>0.22700140592978801</v>
      </c>
      <c r="M6" s="7" t="s">
        <v>20</v>
      </c>
    </row>
    <row r="7" spans="1:13" ht="16.5" customHeight="1" x14ac:dyDescent="0.4">
      <c r="A7" s="41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1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250</v>
      </c>
    </row>
    <row r="9" spans="1:13" ht="16.5" customHeight="1" x14ac:dyDescent="0.4">
      <c r="A9" s="41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248</v>
      </c>
    </row>
    <row r="10" spans="1:13" ht="16.5" customHeight="1" x14ac:dyDescent="0.4">
      <c r="A10" s="41"/>
      <c r="B10" s="3" t="s">
        <v>8</v>
      </c>
      <c r="C10" s="10">
        <f>SUM(C11:C12)</f>
        <v>1094349</v>
      </c>
      <c r="D10" s="10">
        <f>SUM(D11:D12)</f>
        <v>846781</v>
      </c>
      <c r="E10" s="10">
        <f>SUM(E11:E12)</f>
        <v>5914239</v>
      </c>
      <c r="F10" s="10">
        <f>SUM(F11:F12)</f>
        <v>144631</v>
      </c>
      <c r="G10" s="10">
        <f>SUM(G11:G12)</f>
        <v>8000000</v>
      </c>
      <c r="H10" s="33">
        <f>(C10+D10)/(C10+D10+E10+F10)</f>
        <v>0.24264125</v>
      </c>
      <c r="I10" s="33">
        <f>C10/(C10+E10)</f>
        <v>0.15614400504067297</v>
      </c>
      <c r="J10" s="33">
        <f>C10/(C10+F10)</f>
        <v>0.88326607370579024</v>
      </c>
      <c r="K10" s="33">
        <f>(2*C10)/(2*C10+E10+F10)</f>
        <v>0.26537495659326482</v>
      </c>
      <c r="L10" s="6">
        <f>(G11*L11+G12*L12)/G10</f>
        <v>0.15227566928018671</v>
      </c>
    </row>
    <row r="11" spans="1:13" ht="16.5" customHeight="1" x14ac:dyDescent="0.4">
      <c r="A11" s="41"/>
      <c r="B11" s="7" t="s">
        <v>4</v>
      </c>
      <c r="C11" s="8">
        <v>276662</v>
      </c>
      <c r="D11" s="8">
        <v>457687</v>
      </c>
      <c r="E11" s="8">
        <v>3227542</v>
      </c>
      <c r="F11" s="8">
        <v>38109</v>
      </c>
      <c r="G11" s="8">
        <f t="shared" ref="G11:G12" si="5">SUM(C11:F11)</f>
        <v>4000000</v>
      </c>
      <c r="H11" s="9">
        <f t="shared" ref="H11:H12" si="6">(C11+D11)/(C11+D11+E11+F11)</f>
        <v>0.18358725000000001</v>
      </c>
      <c r="I11" s="9">
        <f t="shared" ref="I11:I12" si="7">C11/(C11+E11)</f>
        <v>7.8951453739565386E-2</v>
      </c>
      <c r="J11" s="9">
        <f t="shared" ref="J11:J12" si="8">C11/(C11+F11)</f>
        <v>0.87893103240133308</v>
      </c>
      <c r="K11" s="9">
        <f t="shared" ref="K11:K12" si="9">(2*C11)/(2*C11+E11+F11)</f>
        <v>0.14488809169999803</v>
      </c>
      <c r="L11" s="9">
        <v>7.8102076242274401E-2</v>
      </c>
      <c r="M11" s="7" t="s">
        <v>249</v>
      </c>
    </row>
    <row r="12" spans="1:13" ht="16.5" customHeight="1" x14ac:dyDescent="0.4">
      <c r="A12" s="41"/>
      <c r="B12" s="7" t="s">
        <v>281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si="5"/>
        <v>4000000</v>
      </c>
      <c r="H12" s="9">
        <f t="shared" si="6"/>
        <v>0.30169525000000003</v>
      </c>
      <c r="I12" s="9">
        <f t="shared" si="7"/>
        <v>0.23333259140550808</v>
      </c>
      <c r="J12" s="9">
        <f t="shared" si="8"/>
        <v>0.88474252036065437</v>
      </c>
      <c r="K12" s="9">
        <f t="shared" si="9"/>
        <v>0.36927620126753574</v>
      </c>
      <c r="L12" s="9">
        <v>0.226449262318099</v>
      </c>
      <c r="M12" s="7" t="s">
        <v>282</v>
      </c>
    </row>
    <row r="13" spans="1:13" ht="16.5" customHeight="1" x14ac:dyDescent="0.4">
      <c r="A13" s="41"/>
      <c r="B13" s="16" t="s">
        <v>62</v>
      </c>
      <c r="C13" s="17">
        <f>SUM(C4,C7,C10)</f>
        <v>8112996</v>
      </c>
      <c r="D13" s="17">
        <f>SUM(D4,D7,D10)</f>
        <v>2979596</v>
      </c>
      <c r="E13" s="17">
        <f>SUM(E4,E7,E10)</f>
        <v>21839652</v>
      </c>
      <c r="F13" s="17">
        <f>SUM(F4,F7,F10)</f>
        <v>728006</v>
      </c>
      <c r="G13" s="17">
        <f>SUM(G4,G7,G10)</f>
        <v>33660250</v>
      </c>
      <c r="H13" s="18">
        <f>($G5*H5+$G6*H6+$G8*H8+$G9*H9+$G11*H11+$G12*H12)/$G13</f>
        <v>0.32954574015344507</v>
      </c>
      <c r="I13" s="18">
        <f t="shared" ref="I13:L13" si="10">($G5*I5+$G6*I6+$G8*I8+$G9*I9+$G11*I11+$G12*I12)/$G13</f>
        <v>0.27281026034784434</v>
      </c>
      <c r="J13" s="18">
        <f t="shared" si="10"/>
        <v>0.91921262828078154</v>
      </c>
      <c r="K13" s="18">
        <f>($G5*K5+$G6*K6+$G8*K8+$G9*K9+$G11*K11+$G12*K12)/$G13</f>
        <v>0.40942495628563863</v>
      </c>
      <c r="L13" s="18">
        <f t="shared" si="10"/>
        <v>0.26476317080056322</v>
      </c>
    </row>
    <row r="14" spans="1:13" ht="16.5" customHeight="1" x14ac:dyDescent="0.4">
      <c r="H14" s="14"/>
    </row>
    <row r="15" spans="1:13" ht="16.5" customHeight="1" x14ac:dyDescent="0.4">
      <c r="A15" s="41" t="s">
        <v>246</v>
      </c>
      <c r="B15" s="4" t="s">
        <v>308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1"/>
      <c r="B16" s="3" t="s">
        <v>6</v>
      </c>
      <c r="C16" s="10">
        <f>SUM(C17:C18)</f>
        <v>6434276</v>
      </c>
      <c r="D16" s="10">
        <f>SUM(D17:D18)</f>
        <v>1972674</v>
      </c>
      <c r="E16" s="10">
        <f>SUM(E17:E18)</f>
        <v>15161944</v>
      </c>
      <c r="F16" s="10">
        <f>SUM(F17:F18)</f>
        <v>431106</v>
      </c>
      <c r="G16" s="10">
        <f>SUM(G17:G18)</f>
        <v>24000000</v>
      </c>
      <c r="H16" s="33">
        <f>(C16+D16)/(C16+D16+E16+F16)</f>
        <v>0.35028958333333332</v>
      </c>
      <c r="I16" s="33">
        <f>C16/(C16+E16)</f>
        <v>0.29793528682334225</v>
      </c>
      <c r="J16" s="33">
        <f>C16/(C16+F16)</f>
        <v>0.93720582481790526</v>
      </c>
      <c r="K16" s="33">
        <f>(2*C16)/(2*C16+E16+F16)</f>
        <v>0.45213730414753184</v>
      </c>
      <c r="L16" s="6">
        <f>(G17*L17+G18*L18)/G16</f>
        <v>0.29354636613327301</v>
      </c>
    </row>
    <row r="17" spans="1:14" ht="16.5" customHeight="1" x14ac:dyDescent="0.4">
      <c r="A17" s="41"/>
      <c r="B17" s="7" t="s">
        <v>1</v>
      </c>
      <c r="C17" s="8">
        <v>3879979</v>
      </c>
      <c r="D17" s="8">
        <v>1225014</v>
      </c>
      <c r="E17" s="8">
        <v>6598253</v>
      </c>
      <c r="F17" s="8">
        <v>296754</v>
      </c>
      <c r="G17" s="8">
        <f>SUM(C17:F17)</f>
        <v>12000000</v>
      </c>
      <c r="H17" s="9">
        <f>(C17+D17)/(C17+D17+E17+F17)</f>
        <v>0.42541608333333331</v>
      </c>
      <c r="I17" s="9">
        <f>C17/(C17+E17)</f>
        <v>0.37028947249879562</v>
      </c>
      <c r="J17" s="9">
        <f>C17/(C17+F17)</f>
        <v>0.92895068945034309</v>
      </c>
      <c r="K17" s="9">
        <f>(2*C17)/(2*C17+E17+F17)</f>
        <v>0.52951051060169707</v>
      </c>
      <c r="L17" s="9">
        <v>0.360091326336758</v>
      </c>
      <c r="M17" s="7" t="s">
        <v>18</v>
      </c>
    </row>
    <row r="18" spans="1:14" ht="16.5" customHeight="1" x14ac:dyDescent="0.4">
      <c r="A18" s="41"/>
      <c r="B18" s="7" t="s">
        <v>3</v>
      </c>
      <c r="C18" s="8">
        <v>2554297</v>
      </c>
      <c r="D18" s="8">
        <v>747660</v>
      </c>
      <c r="E18" s="8">
        <v>8563691</v>
      </c>
      <c r="F18" s="8">
        <v>134352</v>
      </c>
      <c r="G18" s="8">
        <f>SUM(C18:F18)</f>
        <v>12000000</v>
      </c>
      <c r="H18" s="9">
        <f>(C18+D18)/(C18+D18+E18+F18)</f>
        <v>0.27516308333333334</v>
      </c>
      <c r="I18" s="9">
        <f>C18/(C18+E18)</f>
        <v>0.22974453651146232</v>
      </c>
      <c r="J18" s="9">
        <f>C18/(C18+F18)</f>
        <v>0.95002992209098325</v>
      </c>
      <c r="K18" s="9">
        <f>(2*C18)/(2*C18+E18+F18)</f>
        <v>0.37001001764586117</v>
      </c>
      <c r="L18" s="9">
        <v>0.22700140592978801</v>
      </c>
      <c r="M18" s="7" t="s">
        <v>20</v>
      </c>
    </row>
    <row r="19" spans="1:14" ht="16.5" customHeight="1" x14ac:dyDescent="0.4">
      <c r="A19" s="41"/>
      <c r="B19" s="3" t="s">
        <v>7</v>
      </c>
      <c r="C19" s="10">
        <f>SUM(C20:C21)</f>
        <v>719214</v>
      </c>
      <c r="D19" s="10">
        <f>SUM(D20:D21)</f>
        <v>23128</v>
      </c>
      <c r="E19" s="10">
        <f>SUM(E20:E21)</f>
        <v>900482</v>
      </c>
      <c r="F19" s="10">
        <f>SUM(F20:F21)</f>
        <v>17426</v>
      </c>
      <c r="G19" s="10">
        <f>SUM(G20:G21)</f>
        <v>1660250</v>
      </c>
      <c r="H19" s="33">
        <f>(C19+D19)/(C19+D19+E19+F19)</f>
        <v>0.44712663755458515</v>
      </c>
      <c r="I19" s="33">
        <f>C19/(C19+E19)</f>
        <v>0.44404258576918137</v>
      </c>
      <c r="J19" s="33">
        <f>C19/(C19+F19)</f>
        <v>0.97634394005212854</v>
      </c>
      <c r="K19" s="33">
        <f>(2*C19)/(2*C19+E19+F19)</f>
        <v>0.61045114109363008</v>
      </c>
      <c r="L19" s="6">
        <f>(G20*L20+G21*L21)/G19</f>
        <v>0.43929821902019012</v>
      </c>
    </row>
    <row r="20" spans="1:14" ht="16.5" customHeight="1" x14ac:dyDescent="0.4">
      <c r="A20" s="41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 t="shared" ref="G20:G21" si="11">SUM(C20:F20)</f>
        <v>452064</v>
      </c>
      <c r="H20" s="9">
        <f t="shared" ref="H20:H21" si="12">(C20+D20)/(C20+D20+E20+F20)</f>
        <v>0.5792962943300064</v>
      </c>
      <c r="I20" s="9">
        <f t="shared" ref="I20:I21" si="13">C20/(C20+E20)</f>
        <v>0.58162647999308614</v>
      </c>
      <c r="J20" s="9">
        <f t="shared" ref="J20:J21" si="14">C20/(C20+F20)</f>
        <v>0.97622983047483081</v>
      </c>
      <c r="K20" s="9">
        <f t="shared" ref="K20:K21" si="15">(2*C20)/(2*C20+E20+F20)</f>
        <v>0.72895185024192455</v>
      </c>
      <c r="L20" s="9">
        <v>0.573504513090766</v>
      </c>
      <c r="M20" s="7" t="s">
        <v>21</v>
      </c>
    </row>
    <row r="21" spans="1:14" ht="16.5" customHeight="1" x14ac:dyDescent="0.4">
      <c r="A21" s="41"/>
      <c r="B21" s="7" t="s">
        <v>2</v>
      </c>
      <c r="C21" s="8">
        <v>463474</v>
      </c>
      <c r="D21" s="8">
        <v>16989</v>
      </c>
      <c r="E21" s="8">
        <v>716524</v>
      </c>
      <c r="F21" s="8">
        <v>11199</v>
      </c>
      <c r="G21" s="8">
        <f t="shared" si="11"/>
        <v>1208186</v>
      </c>
      <c r="H21" s="9">
        <f t="shared" si="12"/>
        <v>0.39767304040934093</v>
      </c>
      <c r="I21" s="9">
        <f t="shared" si="13"/>
        <v>0.39277524199193559</v>
      </c>
      <c r="J21" s="9">
        <f t="shared" si="14"/>
        <v>0.9764069159189589</v>
      </c>
      <c r="K21" s="9">
        <f t="shared" si="15"/>
        <v>0.56020078915989946</v>
      </c>
      <c r="L21" s="9">
        <v>0.38908257828050202</v>
      </c>
      <c r="M21" s="7" t="s">
        <v>19</v>
      </c>
    </row>
    <row r="22" spans="1:14" ht="16.5" customHeight="1" x14ac:dyDescent="0.4">
      <c r="A22" s="41"/>
      <c r="B22" s="3" t="s">
        <v>8</v>
      </c>
      <c r="C22" s="10">
        <f>SUM(C23:C24)</f>
        <v>1202236</v>
      </c>
      <c r="D22" s="10">
        <f>SUM(D23:D24)</f>
        <v>219332</v>
      </c>
      <c r="E22" s="10">
        <f>SUM(E23:E24)</f>
        <v>6541688</v>
      </c>
      <c r="F22" s="10">
        <f>SUM(F23:F24)</f>
        <v>36744</v>
      </c>
      <c r="G22" s="10">
        <f>SUM(G23:G24)</f>
        <v>8000000</v>
      </c>
      <c r="H22" s="33">
        <f>(C22+D22)/(C22+D22+E22+F22)</f>
        <v>0.17769599999999999</v>
      </c>
      <c r="I22" s="33">
        <f>C22/(C22+E22)</f>
        <v>0.15524894097617695</v>
      </c>
      <c r="J22" s="33">
        <f>C22/(C22+F22)</f>
        <v>0.9703433469466819</v>
      </c>
      <c r="K22" s="33">
        <f>(2*C22)/(2*C22+E22+F22)</f>
        <v>0.26767201341570612</v>
      </c>
      <c r="L22" s="6">
        <f>(G23*L23+G24*L24)/G22</f>
        <v>0.15432305091994322</v>
      </c>
    </row>
    <row r="23" spans="1:14" ht="16.5" customHeight="1" x14ac:dyDescent="0.4">
      <c r="A23" s="41"/>
      <c r="B23" s="7" t="s">
        <v>4</v>
      </c>
      <c r="C23" s="8">
        <v>305247</v>
      </c>
      <c r="D23" s="8">
        <v>119576</v>
      </c>
      <c r="E23" s="8">
        <v>3565653</v>
      </c>
      <c r="F23" s="8">
        <v>9524</v>
      </c>
      <c r="G23" s="8">
        <f t="shared" ref="G23:G24" si="16">SUM(C23:F23)</f>
        <v>4000000</v>
      </c>
      <c r="H23" s="9">
        <f t="shared" ref="H23:H24" si="17">(C23+D23)/(C23+D23+E23+F23)</f>
        <v>0.10620575</v>
      </c>
      <c r="I23" s="9">
        <f t="shared" ref="I23:I24" si="18">C23/(C23+E23)</f>
        <v>7.8856854994962408E-2</v>
      </c>
      <c r="J23" s="9">
        <f t="shared" ref="J23:J24" si="19">C23/(C23+F23)</f>
        <v>0.9697430830667374</v>
      </c>
      <c r="K23" s="9">
        <f t="shared" ref="K23:K24" si="20">(2*C23)/(2*C23+E23+F23)</f>
        <v>0.14585331718618114</v>
      </c>
      <c r="L23" s="9">
        <v>7.8663311019620499E-2</v>
      </c>
      <c r="M23" s="7" t="s">
        <v>22</v>
      </c>
    </row>
    <row r="24" spans="1:14" ht="16.5" customHeight="1" x14ac:dyDescent="0.4">
      <c r="A24" s="41"/>
      <c r="B24" s="7" t="s">
        <v>281</v>
      </c>
      <c r="C24" s="8">
        <v>896989</v>
      </c>
      <c r="D24" s="8">
        <v>99756</v>
      </c>
      <c r="E24" s="8">
        <v>2976035</v>
      </c>
      <c r="F24" s="8">
        <v>27220</v>
      </c>
      <c r="G24" s="8">
        <f t="shared" si="16"/>
        <v>4000000</v>
      </c>
      <c r="H24" s="9">
        <f t="shared" si="17"/>
        <v>0.24918625</v>
      </c>
      <c r="I24" s="9">
        <f t="shared" si="18"/>
        <v>0.2315991328739507</v>
      </c>
      <c r="J24" s="9">
        <f t="shared" si="19"/>
        <v>0.97054778735112945</v>
      </c>
      <c r="K24" s="9">
        <f t="shared" si="20"/>
        <v>0.37396098959546054</v>
      </c>
      <c r="L24" s="9">
        <v>0.22998279082026599</v>
      </c>
      <c r="M24" s="7" t="s">
        <v>283</v>
      </c>
    </row>
    <row r="25" spans="1:14" ht="16.5" customHeight="1" x14ac:dyDescent="0.4">
      <c r="A25" s="41"/>
      <c r="B25" s="16" t="s">
        <v>62</v>
      </c>
      <c r="C25" s="17">
        <f>SUM(C16,C19,C22)</f>
        <v>8355726</v>
      </c>
      <c r="D25" s="17">
        <f>SUM(D16,D19,D22)</f>
        <v>2215134</v>
      </c>
      <c r="E25" s="17">
        <f>SUM(E16,E19,E22)</f>
        <v>22604114</v>
      </c>
      <c r="F25" s="17">
        <f>SUM(F16,F19,F22)</f>
        <v>485276</v>
      </c>
      <c r="G25" s="17">
        <f>SUM(G16,G19,G22)</f>
        <v>33660250</v>
      </c>
      <c r="H25" s="18">
        <f>($G17*H17+$G18*H18+$G20*H20+$G21*H21+$G23*H23+$G24*H24)/$G25</f>
        <v>0.31404579585713116</v>
      </c>
      <c r="I25" s="18">
        <f>($G17*I17+$G18*I18+$G20*I20+$G21*I21+$G23*I23+$G24*I24)/$G25</f>
        <v>0.2727166316700444</v>
      </c>
      <c r="J25" s="18">
        <f t="shared" ref="J25" si="21">($G17*J17+$G18*J18+$G20*J20+$G21*J21+$G23*J23+$G24*J24)/$G25</f>
        <v>0.94859456921346763</v>
      </c>
      <c r="K25" s="18">
        <f>($G17*K17+$G18*K18+$G20*K20+$G21*K21+$G23*K23+$G24*K24)/$G25</f>
        <v>0.41235175632911142</v>
      </c>
      <c r="L25" s="18">
        <f t="shared" ref="L25" si="22">($G17*L17+$G18*L18+$G20*L20+$G21*L21+$G23*L23+$G24*L24)/$G25</f>
        <v>0.26764632059139098</v>
      </c>
    </row>
    <row r="26" spans="1:14" ht="16.5" customHeight="1" x14ac:dyDescent="0.4">
      <c r="H26" s="14"/>
    </row>
    <row r="27" spans="1:14" ht="16.5" customHeight="1" x14ac:dyDescent="0.4">
      <c r="A27" s="41" t="s">
        <v>247</v>
      </c>
      <c r="B27" s="4" t="s">
        <v>308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customHeight="1" x14ac:dyDescent="0.4">
      <c r="A28" s="41"/>
      <c r="B28" s="3" t="s">
        <v>6</v>
      </c>
      <c r="C28" s="10">
        <f>SUM(C29:C30)</f>
        <v>6434276</v>
      </c>
      <c r="D28" s="10">
        <f>SUM(D29:D30)</f>
        <v>1972674</v>
      </c>
      <c r="E28" s="10">
        <f>SUM(E29:E30)</f>
        <v>15161944</v>
      </c>
      <c r="F28" s="10">
        <f>SUM(F29:F30)</f>
        <v>431106</v>
      </c>
      <c r="G28" s="10">
        <f>SUM(G29:G30)</f>
        <v>24000000</v>
      </c>
      <c r="H28" s="33">
        <f>(C28+D28)/(C28+D28+E28+F28)</f>
        <v>0.35028958333333332</v>
      </c>
      <c r="I28" s="33">
        <f>C28/(C28+E28)</f>
        <v>0.29793528682334225</v>
      </c>
      <c r="J28" s="33">
        <f>C28/(C28+F28)</f>
        <v>0.93720582481790526</v>
      </c>
      <c r="K28" s="33">
        <f>(2*C28)/(2*C28+E28+F28)</f>
        <v>0.45213730414753184</v>
      </c>
      <c r="L28" s="6">
        <f>(G29*L29+G30*L30)/G28</f>
        <v>0.29354636613327301</v>
      </c>
    </row>
    <row r="29" spans="1:14" ht="16.5" customHeight="1" x14ac:dyDescent="0.4">
      <c r="A29" s="41"/>
      <c r="B29" s="7" t="s">
        <v>1</v>
      </c>
      <c r="C29" s="8">
        <v>3879979</v>
      </c>
      <c r="D29" s="8">
        <v>1225014</v>
      </c>
      <c r="E29" s="8">
        <v>6598253</v>
      </c>
      <c r="F29" s="8">
        <v>296754</v>
      </c>
      <c r="G29" s="8">
        <f>SUM(C29:F29)</f>
        <v>12000000</v>
      </c>
      <c r="H29" s="9">
        <f>(C29+D29)/(C29+D29+E29+F29)</f>
        <v>0.42541608333333331</v>
      </c>
      <c r="I29" s="9">
        <f>C29/(C29+E29)</f>
        <v>0.37028947249879562</v>
      </c>
      <c r="J29" s="9">
        <f>C29/(C29+F29)</f>
        <v>0.92895068945034309</v>
      </c>
      <c r="K29" s="9">
        <f>(2*C29)/(2*C29+E29+F29)</f>
        <v>0.52951051060169707</v>
      </c>
      <c r="L29" s="9">
        <v>0.360091326336758</v>
      </c>
      <c r="M29" s="7" t="s">
        <v>284</v>
      </c>
      <c r="N29" s="7" t="s">
        <v>18</v>
      </c>
    </row>
    <row r="30" spans="1:14" ht="16.5" customHeight="1" x14ac:dyDescent="0.4">
      <c r="A30" s="41"/>
      <c r="B30" s="7" t="s">
        <v>3</v>
      </c>
      <c r="C30" s="8">
        <v>2554297</v>
      </c>
      <c r="D30" s="8">
        <v>747660</v>
      </c>
      <c r="E30" s="8">
        <v>8563691</v>
      </c>
      <c r="F30" s="8">
        <v>134352</v>
      </c>
      <c r="G30" s="8">
        <f>SUM(C30:F30)</f>
        <v>12000000</v>
      </c>
      <c r="H30" s="9">
        <f>(C30+D30)/(C30+D30+E30+F30)</f>
        <v>0.27516308333333334</v>
      </c>
      <c r="I30" s="9">
        <f>C30/(C30+E30)</f>
        <v>0.22974453651146232</v>
      </c>
      <c r="J30" s="9">
        <f>C30/(C30+F30)</f>
        <v>0.95002992209098325</v>
      </c>
      <c r="K30" s="9">
        <f>(2*C30)/(2*C30+E30+F30)</f>
        <v>0.37001001764586117</v>
      </c>
      <c r="L30" s="9">
        <v>0.22700140592978801</v>
      </c>
      <c r="M30" s="7" t="s">
        <v>284</v>
      </c>
      <c r="N30" s="7" t="s">
        <v>20</v>
      </c>
    </row>
    <row r="31" spans="1:14" ht="16.5" customHeight="1" x14ac:dyDescent="0.4">
      <c r="A31" s="41"/>
      <c r="B31" s="3" t="s">
        <v>7</v>
      </c>
      <c r="C31" s="10">
        <f>SUM(C32:C33)</f>
        <v>724927</v>
      </c>
      <c r="D31" s="10">
        <f>SUM(D32:D33)</f>
        <v>20120</v>
      </c>
      <c r="E31" s="10">
        <f>SUM(E32:E33)</f>
        <v>903490</v>
      </c>
      <c r="F31" s="10">
        <f>SUM(F32:F33)</f>
        <v>11713</v>
      </c>
      <c r="G31" s="10">
        <f>SUM(G32:G33)</f>
        <v>1660250</v>
      </c>
      <c r="H31" s="33">
        <f>(C31+D31)/(C31+D31+E31+F31)</f>
        <v>0.44875591025447975</v>
      </c>
      <c r="I31" s="33">
        <f>C31/(C31+E31)</f>
        <v>0.44517282735319025</v>
      </c>
      <c r="J31" s="33">
        <f>C31/(C31+F31)</f>
        <v>0.98409942441355347</v>
      </c>
      <c r="K31" s="33">
        <f>(2*C31)/(2*C31+E31+F31)</f>
        <v>0.61303131383302811</v>
      </c>
      <c r="L31" s="6">
        <f>(G32*L32+G33*L33)/G31</f>
        <v>0.44164147220616945</v>
      </c>
    </row>
    <row r="32" spans="1:14" ht="16.5" customHeight="1" x14ac:dyDescent="0.4">
      <c r="A32" s="41"/>
      <c r="B32" s="7" t="s">
        <v>5</v>
      </c>
      <c r="C32" s="8">
        <v>260004</v>
      </c>
      <c r="D32" s="8">
        <v>2401</v>
      </c>
      <c r="E32" s="8">
        <v>187696</v>
      </c>
      <c r="F32" s="8">
        <v>1963</v>
      </c>
      <c r="G32" s="8">
        <f t="shared" ref="G32:G33" si="23">SUM(C32:F32)</f>
        <v>452064</v>
      </c>
      <c r="H32" s="9">
        <f t="shared" ref="H32:H33" si="24">(C32+D32)/(C32+D32+E32+F32)</f>
        <v>0.58045984639343107</v>
      </c>
      <c r="I32" s="9">
        <f t="shared" ref="I32:I33" si="25">C32/(C32+E32)</f>
        <v>0.58075496984587893</v>
      </c>
      <c r="J32" s="9">
        <f t="shared" ref="J32:J33" si="26">C32/(C32+F32)</f>
        <v>0.99250668977390277</v>
      </c>
      <c r="K32" s="9">
        <f t="shared" ref="K32:K33" si="27">(2*C32)/(2*C32+E32+F32)</f>
        <v>0.73274930354659296</v>
      </c>
      <c r="L32" s="9">
        <v>0.57821968896706999</v>
      </c>
      <c r="M32" s="35" t="s">
        <v>285</v>
      </c>
      <c r="N32" s="7" t="s">
        <v>286</v>
      </c>
    </row>
    <row r="33" spans="1:14" ht="16.5" customHeight="1" x14ac:dyDescent="0.4">
      <c r="A33" s="41"/>
      <c r="B33" s="7" t="s">
        <v>2</v>
      </c>
      <c r="C33" s="8">
        <v>464923</v>
      </c>
      <c r="D33" s="8">
        <v>17719</v>
      </c>
      <c r="E33" s="8">
        <v>715794</v>
      </c>
      <c r="F33" s="8">
        <v>9750</v>
      </c>
      <c r="G33" s="8">
        <f t="shared" si="23"/>
        <v>1208186</v>
      </c>
      <c r="H33" s="9">
        <f t="shared" si="24"/>
        <v>0.39947657066047776</v>
      </c>
      <c r="I33" s="9">
        <f t="shared" si="25"/>
        <v>0.39376328112494358</v>
      </c>
      <c r="J33" s="9">
        <f t="shared" si="26"/>
        <v>0.97945954372799804</v>
      </c>
      <c r="K33" s="9">
        <f t="shared" si="27"/>
        <v>0.56170811712043689</v>
      </c>
      <c r="L33" s="9">
        <v>0.39053833495594498</v>
      </c>
      <c r="M33" s="35" t="s">
        <v>287</v>
      </c>
      <c r="N33" s="7" t="s">
        <v>288</v>
      </c>
    </row>
    <row r="34" spans="1:14" ht="16.5" customHeight="1" x14ac:dyDescent="0.4">
      <c r="A34" s="41"/>
      <c r="B34" s="3" t="s">
        <v>8</v>
      </c>
      <c r="C34" s="10">
        <f>SUM(C35:C36)</f>
        <v>1216243</v>
      </c>
      <c r="D34" s="10">
        <f>SUM(D35:D36)</f>
        <v>139644</v>
      </c>
      <c r="E34" s="10">
        <f>SUM(E35:E36)</f>
        <v>6621376</v>
      </c>
      <c r="F34" s="10">
        <f>SUM(F35:F36)</f>
        <v>22737</v>
      </c>
      <c r="G34" s="10">
        <f>SUM(G35:G36)</f>
        <v>8000000</v>
      </c>
      <c r="H34" s="33">
        <f>(C34+D34)/(C34+D34+E34+F34)</f>
        <v>0.16948587500000001</v>
      </c>
      <c r="I34" s="33">
        <f>C34/(C34+E34)</f>
        <v>0.15518016377167607</v>
      </c>
      <c r="J34" s="33">
        <f>C34/(C34+F34)</f>
        <v>0.98164861418263405</v>
      </c>
      <c r="K34" s="33">
        <f>(2*C34)/(2*C34+E34+F34)</f>
        <v>0.26799531410388405</v>
      </c>
      <c r="L34" s="6">
        <f>(G35*L35+G36*L36)/G34</f>
        <v>0.15459343205602596</v>
      </c>
      <c r="N34" s="7"/>
    </row>
    <row r="35" spans="1:14" ht="16.5" customHeight="1" x14ac:dyDescent="0.4">
      <c r="A35" s="41"/>
      <c r="B35" s="7" t="s">
        <v>4</v>
      </c>
      <c r="C35" s="8">
        <v>308956</v>
      </c>
      <c r="D35" s="8">
        <v>76966</v>
      </c>
      <c r="E35" s="8">
        <v>3608263</v>
      </c>
      <c r="F35" s="8">
        <v>5815</v>
      </c>
      <c r="G35" s="8">
        <f t="shared" ref="G35:G36" si="28">SUM(C35:F35)</f>
        <v>4000000</v>
      </c>
      <c r="H35" s="9">
        <f t="shared" ref="H35:H36" si="29">(C35+D35)/(C35+D35+E35+F35)</f>
        <v>9.6480499999999997E-2</v>
      </c>
      <c r="I35" s="9">
        <f t="shared" ref="I35:I36" si="30">C35/(C35+E35)</f>
        <v>7.8871260452887629E-2</v>
      </c>
      <c r="J35" s="9">
        <f t="shared" ref="J35:J36" si="31">C35/(C35+F35)</f>
        <v>0.98152625241842484</v>
      </c>
      <c r="K35" s="9">
        <f t="shared" ref="K35:K36" si="32">(2*C35)/(2*C35+E35+F35)</f>
        <v>0.14600979680953877</v>
      </c>
      <c r="L35" s="9">
        <v>7.8754351861339902E-2</v>
      </c>
      <c r="M35" s="35" t="s">
        <v>285</v>
      </c>
      <c r="N35" s="7" t="s">
        <v>289</v>
      </c>
    </row>
    <row r="36" spans="1:14" ht="16.5" customHeight="1" x14ac:dyDescent="0.4">
      <c r="A36" s="41"/>
      <c r="B36" s="7" t="s">
        <v>281</v>
      </c>
      <c r="C36" s="8">
        <v>907287</v>
      </c>
      <c r="D36" s="8">
        <v>62678</v>
      </c>
      <c r="E36" s="8">
        <v>3013113</v>
      </c>
      <c r="F36" s="8">
        <v>16922</v>
      </c>
      <c r="G36" s="8">
        <f t="shared" si="28"/>
        <v>4000000</v>
      </c>
      <c r="H36" s="9">
        <f t="shared" si="29"/>
        <v>0.24249124999999999</v>
      </c>
      <c r="I36" s="9">
        <f t="shared" si="30"/>
        <v>0.23142715029078664</v>
      </c>
      <c r="J36" s="9">
        <f t="shared" si="31"/>
        <v>0.98169028866847219</v>
      </c>
      <c r="K36" s="9">
        <f t="shared" si="32"/>
        <v>0.3745553046695822</v>
      </c>
      <c r="L36" s="9">
        <v>0.23043251225071201</v>
      </c>
      <c r="M36" s="35" t="s">
        <v>285</v>
      </c>
      <c r="N36" s="7" t="s">
        <v>290</v>
      </c>
    </row>
    <row r="37" spans="1:14" ht="16.5" customHeight="1" x14ac:dyDescent="0.4">
      <c r="A37" s="41"/>
      <c r="B37" s="16" t="s">
        <v>62</v>
      </c>
      <c r="C37" s="17">
        <f>SUM(C28,C31,C34)</f>
        <v>8375446</v>
      </c>
      <c r="D37" s="17">
        <f>SUM(D28,D31,D34)</f>
        <v>2132438</v>
      </c>
      <c r="E37" s="17">
        <f>SUM(E28,E31,E34)</f>
        <v>22686810</v>
      </c>
      <c r="F37" s="17">
        <f>SUM(F28,F31,F34)</f>
        <v>465556</v>
      </c>
      <c r="G37" s="17">
        <f>SUM(G28,G31,G34)</f>
        <v>33660250</v>
      </c>
      <c r="H37" s="18">
        <f>($G29*H29+$G30*H30+$G32*H32+$G33*H33+$G35*H35+$G36*H36)/$G37</f>
        <v>0.31217486501140068</v>
      </c>
      <c r="I37" s="18">
        <f t="shared" ref="I37:J37" si="33">($G29*I29+$G30*I30+$G32*I32+$G33*I33+$G35*I35+$G36*I36)/$G37</f>
        <v>0.27272166574387957</v>
      </c>
      <c r="J37" s="18">
        <f t="shared" si="33"/>
        <v>0.95164710171041544</v>
      </c>
      <c r="K37" s="18">
        <f>($G29*K29+$G30*K30+$G32*K32+$G33*K33+$G35*K35+$G36*K36)/$G37</f>
        <v>0.41254608059170511</v>
      </c>
      <c r="L37" s="18">
        <f t="shared" ref="L37" si="34">($G29*L29+$G30*L30+$G32*L32+$G33*L33+$G35*L35+$G36*L36)/$G37</f>
        <v>0.26782615987335362</v>
      </c>
      <c r="N37" s="7"/>
    </row>
    <row r="38" spans="1:14" ht="16.5" customHeight="1" x14ac:dyDescent="0.4">
      <c r="B38" s="11"/>
    </row>
    <row r="39" spans="1:14" ht="16.5" customHeight="1" x14ac:dyDescent="0.4">
      <c r="B39" s="11"/>
    </row>
    <row r="40" spans="1:14" ht="16.5" customHeight="1" x14ac:dyDescent="0.4">
      <c r="B40" s="11" t="s">
        <v>87</v>
      </c>
    </row>
    <row r="41" spans="1:14" ht="16.5" customHeight="1" x14ac:dyDescent="0.4">
      <c r="B41" s="11"/>
    </row>
    <row r="42" spans="1:14" ht="16.5" customHeight="1" x14ac:dyDescent="0.4">
      <c r="B42" s="1" t="s">
        <v>63</v>
      </c>
    </row>
    <row r="43" spans="1:14" ht="16.5" customHeight="1" x14ac:dyDescent="0.4">
      <c r="B43" s="1" t="s">
        <v>64</v>
      </c>
    </row>
    <row r="44" spans="1:14" ht="16.5" customHeight="1" x14ac:dyDescent="0.4">
      <c r="B44" s="1" t="s">
        <v>65</v>
      </c>
    </row>
    <row r="45" spans="1:14" ht="16.5" customHeight="1" x14ac:dyDescent="0.4">
      <c r="B45" s="1" t="s">
        <v>66</v>
      </c>
    </row>
    <row r="46" spans="1:14" ht="16.5" customHeight="1" x14ac:dyDescent="0.4">
      <c r="B46" s="1" t="s">
        <v>67</v>
      </c>
    </row>
    <row r="47" spans="1:14" ht="16.5" customHeight="1" x14ac:dyDescent="0.4">
      <c r="B47" s="1" t="s">
        <v>64</v>
      </c>
    </row>
    <row r="48" spans="1:14" ht="16.5" customHeight="1" x14ac:dyDescent="0.4">
      <c r="B48" s="1" t="s">
        <v>68</v>
      </c>
    </row>
    <row r="49" spans="2:2" ht="16.5" customHeight="1" x14ac:dyDescent="0.4">
      <c r="B49" s="1" t="s">
        <v>64</v>
      </c>
    </row>
    <row r="50" spans="2:2" ht="16.5" customHeight="1" x14ac:dyDescent="0.4">
      <c r="B50" s="1" t="s">
        <v>69</v>
      </c>
    </row>
    <row r="51" spans="2:2" ht="16.5" customHeight="1" x14ac:dyDescent="0.4">
      <c r="B51" s="1" t="s">
        <v>64</v>
      </c>
    </row>
    <row r="52" spans="2:2" ht="16.5" customHeight="1" x14ac:dyDescent="0.4">
      <c r="B52" s="1" t="s">
        <v>70</v>
      </c>
    </row>
    <row r="53" spans="2:2" ht="16.5" customHeight="1" x14ac:dyDescent="0.4">
      <c r="B53" s="1" t="s">
        <v>64</v>
      </c>
    </row>
    <row r="54" spans="2:2" ht="16.5" customHeight="1" x14ac:dyDescent="0.4">
      <c r="B54" s="1" t="s">
        <v>71</v>
      </c>
    </row>
    <row r="55" spans="2:2" ht="16.5" customHeight="1" x14ac:dyDescent="0.4">
      <c r="B55" s="1" t="s">
        <v>64</v>
      </c>
    </row>
    <row r="56" spans="2:2" ht="16.5" customHeight="1" x14ac:dyDescent="0.4">
      <c r="B56" s="1" t="s">
        <v>72</v>
      </c>
    </row>
    <row r="57" spans="2:2" ht="16.5" customHeight="1" x14ac:dyDescent="0.4">
      <c r="B57" s="1" t="s">
        <v>64</v>
      </c>
    </row>
    <row r="58" spans="2:2" ht="16.5" customHeight="1" x14ac:dyDescent="0.4">
      <c r="B58" s="1" t="s">
        <v>73</v>
      </c>
    </row>
    <row r="59" spans="2:2" ht="16.5" customHeight="1" x14ac:dyDescent="0.4">
      <c r="B59" s="1" t="s">
        <v>64</v>
      </c>
    </row>
    <row r="60" spans="2:2" ht="16.5" customHeight="1" x14ac:dyDescent="0.4">
      <c r="B60" s="1" t="s">
        <v>74</v>
      </c>
    </row>
    <row r="61" spans="2:2" ht="16.5" customHeight="1" x14ac:dyDescent="0.4">
      <c r="B61" s="1" t="s">
        <v>64</v>
      </c>
    </row>
    <row r="62" spans="2:2" ht="16.5" customHeight="1" x14ac:dyDescent="0.4">
      <c r="B62" s="1" t="s">
        <v>75</v>
      </c>
    </row>
    <row r="63" spans="2:2" ht="16.5" customHeight="1" x14ac:dyDescent="0.4">
      <c r="B63" s="1" t="s">
        <v>64</v>
      </c>
    </row>
    <row r="64" spans="2:2" ht="16.5" customHeight="1" x14ac:dyDescent="0.4">
      <c r="B64" s="1" t="s">
        <v>76</v>
      </c>
    </row>
    <row r="65" spans="2:2" ht="16.5" customHeight="1" x14ac:dyDescent="0.4">
      <c r="B65" s="1" t="s">
        <v>77</v>
      </c>
    </row>
    <row r="66" spans="2:2" ht="16.5" customHeight="1" x14ac:dyDescent="0.4">
      <c r="B66" s="1" t="s">
        <v>64</v>
      </c>
    </row>
    <row r="67" spans="2:2" ht="16.5" customHeight="1" x14ac:dyDescent="0.4">
      <c r="B67" s="1" t="s">
        <v>78</v>
      </c>
    </row>
    <row r="68" spans="2:2" ht="16.5" customHeight="1" x14ac:dyDescent="0.4">
      <c r="B68" s="1" t="s">
        <v>64</v>
      </c>
    </row>
    <row r="69" spans="2:2" ht="16.5" customHeight="1" x14ac:dyDescent="0.4">
      <c r="B69" s="1" t="s">
        <v>79</v>
      </c>
    </row>
    <row r="70" spans="2:2" ht="16.5" customHeight="1" x14ac:dyDescent="0.4">
      <c r="B70" s="1" t="s">
        <v>80</v>
      </c>
    </row>
    <row r="71" spans="2:2" ht="16.5" customHeight="1" x14ac:dyDescent="0.4">
      <c r="B71" s="1" t="s">
        <v>64</v>
      </c>
    </row>
    <row r="72" spans="2:2" ht="16.5" customHeight="1" x14ac:dyDescent="0.4">
      <c r="B72" s="1" t="s">
        <v>81</v>
      </c>
    </row>
    <row r="73" spans="2:2" ht="16.5" customHeight="1" x14ac:dyDescent="0.4">
      <c r="B73" s="1" t="s">
        <v>64</v>
      </c>
    </row>
    <row r="74" spans="2:2" ht="16.5" customHeight="1" x14ac:dyDescent="0.4">
      <c r="B74" s="1" t="s">
        <v>82</v>
      </c>
    </row>
    <row r="75" spans="2:2" ht="16.5" customHeight="1" x14ac:dyDescent="0.4">
      <c r="B75" s="1" t="s">
        <v>64</v>
      </c>
    </row>
    <row r="76" spans="2:2" ht="16.5" customHeight="1" x14ac:dyDescent="0.4">
      <c r="B76" s="1" t="s">
        <v>83</v>
      </c>
    </row>
    <row r="77" spans="2:2" ht="16.5" customHeight="1" x14ac:dyDescent="0.4">
      <c r="B77" s="1" t="s">
        <v>66</v>
      </c>
    </row>
    <row r="78" spans="2:2" ht="16.5" customHeight="1" x14ac:dyDescent="0.4">
      <c r="B78" s="1" t="s">
        <v>84</v>
      </c>
    </row>
    <row r="79" spans="2:2" ht="16.5" customHeight="1" x14ac:dyDescent="0.4">
      <c r="B79" s="1" t="s">
        <v>88</v>
      </c>
    </row>
    <row r="80" spans="2:2" ht="16.5" customHeight="1" x14ac:dyDescent="0.4">
      <c r="B80" s="1" t="s">
        <v>89</v>
      </c>
    </row>
    <row r="81" spans="2:2" ht="16.5" customHeight="1" x14ac:dyDescent="0.4">
      <c r="B81" s="1" t="s">
        <v>64</v>
      </c>
    </row>
    <row r="83" spans="2:2" ht="16.5" customHeight="1" x14ac:dyDescent="0.4">
      <c r="B83" s="1" t="s">
        <v>90</v>
      </c>
    </row>
    <row r="84" spans="2:2" ht="16.5" customHeight="1" x14ac:dyDescent="0.4">
      <c r="B84" s="1" t="s">
        <v>91</v>
      </c>
    </row>
    <row r="85" spans="2:2" ht="16.5" customHeight="1" x14ac:dyDescent="0.4">
      <c r="B85" s="1" t="s">
        <v>92</v>
      </c>
    </row>
    <row r="86" spans="2:2" ht="16.5" customHeight="1" x14ac:dyDescent="0.4">
      <c r="B86" s="1" t="s">
        <v>93</v>
      </c>
    </row>
    <row r="87" spans="2:2" ht="16.5" customHeight="1" x14ac:dyDescent="0.4">
      <c r="B87" s="1" t="s">
        <v>94</v>
      </c>
    </row>
    <row r="88" spans="2:2" ht="16.5" customHeight="1" x14ac:dyDescent="0.4">
      <c r="B88" s="1" t="s">
        <v>95</v>
      </c>
    </row>
    <row r="89" spans="2:2" ht="16.5" customHeight="1" x14ac:dyDescent="0.4">
      <c r="B89" s="1" t="s">
        <v>96</v>
      </c>
    </row>
    <row r="90" spans="2:2" ht="16.5" customHeight="1" x14ac:dyDescent="0.4">
      <c r="B90" s="1" t="s">
        <v>97</v>
      </c>
    </row>
    <row r="91" spans="2:2" ht="16.5" customHeight="1" x14ac:dyDescent="0.4">
      <c r="B91" s="1" t="s">
        <v>98</v>
      </c>
    </row>
    <row r="92" spans="2:2" ht="16.5" customHeight="1" x14ac:dyDescent="0.4">
      <c r="B92" s="1" t="s">
        <v>99</v>
      </c>
    </row>
    <row r="93" spans="2:2" ht="16.5" customHeight="1" x14ac:dyDescent="0.4">
      <c r="B93" s="1" t="s">
        <v>100</v>
      </c>
    </row>
    <row r="94" spans="2:2" ht="16.5" customHeight="1" x14ac:dyDescent="0.4">
      <c r="B94" s="1" t="s">
        <v>101</v>
      </c>
    </row>
    <row r="95" spans="2:2" ht="16.5" customHeight="1" x14ac:dyDescent="0.4">
      <c r="B95" s="1" t="s">
        <v>102</v>
      </c>
    </row>
    <row r="96" spans="2:2" ht="16.5" customHeight="1" x14ac:dyDescent="0.4">
      <c r="B96" s="1" t="s">
        <v>103</v>
      </c>
    </row>
    <row r="97" spans="2:2" ht="16.5" customHeight="1" x14ac:dyDescent="0.4">
      <c r="B97" s="1" t="s">
        <v>105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781D-5364-4557-ADC7-69872168C7E3}">
  <dimension ref="A2:M121"/>
  <sheetViews>
    <sheetView zoomScale="90" zoomScaleNormal="90" workbookViewId="0">
      <selection activeCell="D10" sqref="D10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45" t="s">
        <v>332</v>
      </c>
    </row>
    <row r="3" spans="1:13" ht="16.5" customHeight="1" x14ac:dyDescent="0.4">
      <c r="A3" s="41" t="s">
        <v>245</v>
      </c>
      <c r="B3" s="4" t="s">
        <v>309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1"/>
      <c r="B4" s="3" t="s">
        <v>6</v>
      </c>
      <c r="C4" s="10">
        <f>SUM(C5:C6)</f>
        <v>6434276</v>
      </c>
      <c r="D4" s="10">
        <f>SUM(D5:D6)</f>
        <v>2026746</v>
      </c>
      <c r="E4" s="10">
        <f>SUM(E5:E6)</f>
        <v>15107872</v>
      </c>
      <c r="F4" s="10">
        <f>SUM(F5:F6)</f>
        <v>431106</v>
      </c>
      <c r="G4" s="10">
        <f>SUM(G5:G6)</f>
        <v>24000000</v>
      </c>
      <c r="H4" s="33">
        <f>(C4+D4)/(C4+D4+E4+F4)</f>
        <v>0.35254258333333333</v>
      </c>
      <c r="I4" s="33">
        <f>C4/(C4+E4)</f>
        <v>0.29868312110751444</v>
      </c>
      <c r="J4" s="33">
        <f>C4/(C4+F4)</f>
        <v>0.93720582481790526</v>
      </c>
      <c r="K4" s="33">
        <f>(2*C4)/(2*C4+E4+F4)</f>
        <v>0.45299791991771193</v>
      </c>
      <c r="L4" s="6">
        <f>(G5*L5+G6*L6)/G4</f>
        <v>0.29427142972755049</v>
      </c>
    </row>
    <row r="5" spans="1:13" ht="16.5" customHeight="1" x14ac:dyDescent="0.4">
      <c r="A5" s="41"/>
      <c r="B5" s="7" t="s">
        <v>1</v>
      </c>
      <c r="C5" s="8">
        <v>3879979</v>
      </c>
      <c r="D5" s="8">
        <v>1251870</v>
      </c>
      <c r="E5" s="8">
        <v>6571397</v>
      </c>
      <c r="F5" s="8">
        <v>296754</v>
      </c>
      <c r="G5" s="8">
        <f>SUM(C5:F5)</f>
        <v>12000000</v>
      </c>
      <c r="H5" s="9">
        <f>(C5+D5)/(C5+D5+E5+F5)</f>
        <v>0.42765408333333332</v>
      </c>
      <c r="I5" s="9">
        <f>C5/(C5+E5)</f>
        <v>0.37124097343737322</v>
      </c>
      <c r="J5" s="9">
        <f>C5/(C5+F5)</f>
        <v>0.92895068945034309</v>
      </c>
      <c r="K5" s="9">
        <f>(2*C5)/(2*C5+E5+F5)</f>
        <v>0.53048264816730584</v>
      </c>
      <c r="L5" s="9">
        <v>0.360991074726487</v>
      </c>
      <c r="M5" s="7" t="s">
        <v>55</v>
      </c>
    </row>
    <row r="6" spans="1:13" ht="16.5" customHeight="1" x14ac:dyDescent="0.4">
      <c r="A6" s="41"/>
      <c r="B6" s="7" t="s">
        <v>3</v>
      </c>
      <c r="C6" s="8">
        <v>2554297</v>
      </c>
      <c r="D6" s="8">
        <v>774876</v>
      </c>
      <c r="E6" s="8">
        <v>8536475</v>
      </c>
      <c r="F6" s="8">
        <v>134352</v>
      </c>
      <c r="G6" s="8">
        <f>SUM(C6:F6)</f>
        <v>12000000</v>
      </c>
      <c r="H6" s="9">
        <f>(C6+D6)/(C6+D6+E6+F6)</f>
        <v>0.27743108333333333</v>
      </c>
      <c r="I6" s="9">
        <f>C6/(C6+E6)</f>
        <v>0.23030831397489732</v>
      </c>
      <c r="J6" s="9">
        <f>C6/(C6+F6)</f>
        <v>0.95002992209098325</v>
      </c>
      <c r="K6" s="9">
        <f>(2*C6)/(2*C6+E6+F6)</f>
        <v>0.370740831563242</v>
      </c>
      <c r="L6" s="9">
        <v>0.22755178472861401</v>
      </c>
      <c r="M6" s="7" t="s">
        <v>57</v>
      </c>
    </row>
    <row r="7" spans="1:13" ht="16.5" customHeight="1" x14ac:dyDescent="0.4">
      <c r="A7" s="41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1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253</v>
      </c>
    </row>
    <row r="9" spans="1:13" ht="16.5" customHeight="1" x14ac:dyDescent="0.4">
      <c r="A9" s="41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251</v>
      </c>
    </row>
    <row r="10" spans="1:13" ht="16.5" customHeight="1" x14ac:dyDescent="0.4">
      <c r="A10" s="41"/>
      <c r="B10" s="3" t="s">
        <v>8</v>
      </c>
      <c r="C10" s="10">
        <f>SUM(C11:C12)</f>
        <v>1094349</v>
      </c>
      <c r="D10" s="10">
        <f>SUM(D11:D12)</f>
        <v>846889</v>
      </c>
      <c r="E10" s="10">
        <f>SUM(E11:E12)</f>
        <v>5914131</v>
      </c>
      <c r="F10" s="10">
        <f>SUM(F11:F12)</f>
        <v>144631</v>
      </c>
      <c r="G10" s="10">
        <f>SUM(G11:G12)</f>
        <v>8000000</v>
      </c>
      <c r="H10" s="33">
        <f>(C10+D10)/(C10+D10+E10+F10)</f>
        <v>0.24265475</v>
      </c>
      <c r="I10" s="33">
        <f>C10/(C10+E10)</f>
        <v>0.15614641120471201</v>
      </c>
      <c r="J10" s="33">
        <f>C10/(C10+F10)</f>
        <v>0.88326607370579024</v>
      </c>
      <c r="K10" s="33">
        <f>(2*C10)/(2*C10+E10+F10)</f>
        <v>0.26537843166259673</v>
      </c>
      <c r="L10" s="6">
        <f>(G11*L11+G12*L12)/G10</f>
        <v>0.15227685992615925</v>
      </c>
    </row>
    <row r="11" spans="1:13" ht="16.5" customHeight="1" x14ac:dyDescent="0.4">
      <c r="A11" s="41"/>
      <c r="B11" s="7" t="s">
        <v>4</v>
      </c>
      <c r="C11" s="8">
        <v>276662</v>
      </c>
      <c r="D11" s="8">
        <v>457795</v>
      </c>
      <c r="E11" s="8">
        <v>3227434</v>
      </c>
      <c r="F11" s="8">
        <v>38109</v>
      </c>
      <c r="G11" s="8">
        <f t="shared" ref="G11" si="5">SUM(C11:F11)</f>
        <v>4000000</v>
      </c>
      <c r="H11" s="9">
        <f t="shared" ref="H11:H12" si="6">(C11+D11)/(C11+D11+E11+F11)</f>
        <v>0.18361425000000001</v>
      </c>
      <c r="I11" s="9">
        <f t="shared" ref="I11:I12" si="7">C11/(C11+E11)</f>
        <v>7.8953887108115753E-2</v>
      </c>
      <c r="J11" s="9">
        <f t="shared" ref="J11:J12" si="8">C11/(C11+F11)</f>
        <v>0.87893103240133308</v>
      </c>
      <c r="K11" s="9">
        <f t="shared" ref="K11:K12" si="9">(2*C11)/(2*C11+E11+F11)</f>
        <v>0.14489218922785213</v>
      </c>
      <c r="L11" s="9">
        <v>7.8104457534219504E-2</v>
      </c>
      <c r="M11" s="7" t="s">
        <v>252</v>
      </c>
    </row>
    <row r="12" spans="1:13" ht="16.5" customHeight="1" x14ac:dyDescent="0.4">
      <c r="A12" s="41"/>
      <c r="B12" s="7" t="s">
        <v>281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10">SUM(C12:F12)</f>
        <v>4000000</v>
      </c>
      <c r="H12" s="9">
        <f t="shared" si="6"/>
        <v>0.30169525000000003</v>
      </c>
      <c r="I12" s="9">
        <f t="shared" si="7"/>
        <v>0.23333259140550808</v>
      </c>
      <c r="J12" s="9">
        <f t="shared" si="8"/>
        <v>0.88474252036065437</v>
      </c>
      <c r="K12" s="9">
        <f t="shared" si="9"/>
        <v>0.36927620126753574</v>
      </c>
      <c r="L12" s="9">
        <v>0.226449262318099</v>
      </c>
      <c r="M12" s="35" t="s">
        <v>291</v>
      </c>
    </row>
    <row r="13" spans="1:13" ht="16.5" customHeight="1" x14ac:dyDescent="0.4">
      <c r="A13" s="41"/>
      <c r="B13" s="16" t="s">
        <v>62</v>
      </c>
      <c r="C13" s="17">
        <f>SUM(C4,C7,C10)</f>
        <v>8112996</v>
      </c>
      <c r="D13" s="17">
        <f>SUM(D4,D7,D10)</f>
        <v>3033776</v>
      </c>
      <c r="E13" s="17">
        <f>SUM(E4,E7,E10)</f>
        <v>21785472</v>
      </c>
      <c r="F13" s="17">
        <f>SUM(F4,F7,F10)</f>
        <v>728006</v>
      </c>
      <c r="G13" s="17">
        <f>SUM(G4,G7,G10)</f>
        <v>33660250</v>
      </c>
      <c r="H13" s="18">
        <f>($G5*H5+$G6*H6+$G8*H8+$G9*H9+$G11*H11+$G12*H12)/$G13</f>
        <v>0.33115535386694989</v>
      </c>
      <c r="I13" s="18">
        <f t="shared" ref="I13:J13" si="11">($G5*I5+$G6*I6+$G8*I8+$G9*I9+$G11*I11+$G12*I12)/$G13</f>
        <v>0.27335075170778234</v>
      </c>
      <c r="J13" s="18">
        <f t="shared" si="11"/>
        <v>0.91921262828078154</v>
      </c>
      <c r="K13" s="18">
        <f>($G5*K5+$G6*K6+$G8*K8+$G9*K9+$G11*K11+$G12*K12)/$G13</f>
        <v>0.41003255153247409</v>
      </c>
      <c r="L13" s="18">
        <f t="shared" ref="L13" si="12">($G5*L5+$G6*L6+$G8*L8+$G9*L9+$G11*L11+$G12*L12)/$G13</f>
        <v>0.26528042933044454</v>
      </c>
    </row>
    <row r="15" spans="1:13" ht="16.5" customHeight="1" x14ac:dyDescent="0.4">
      <c r="A15" s="41" t="s">
        <v>246</v>
      </c>
      <c r="B15" s="4" t="s">
        <v>309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1"/>
      <c r="B16" s="3" t="s">
        <v>6</v>
      </c>
      <c r="C16" s="10">
        <f>SUM(C17:C18)</f>
        <v>6434276</v>
      </c>
      <c r="D16" s="10">
        <f>SUM(D17:D18)</f>
        <v>2026746</v>
      </c>
      <c r="E16" s="10">
        <f>SUM(E17:E18)</f>
        <v>15107872</v>
      </c>
      <c r="F16" s="10">
        <f>SUM(F17:F18)</f>
        <v>431106</v>
      </c>
      <c r="G16" s="10">
        <f>SUM(G17:G18)</f>
        <v>24000000</v>
      </c>
      <c r="H16" s="33">
        <f>(C16+D16)/(C16+D16+E16+F16)</f>
        <v>0.35254258333333333</v>
      </c>
      <c r="I16" s="33">
        <f>C16/(C16+E16)</f>
        <v>0.29868312110751444</v>
      </c>
      <c r="J16" s="33">
        <f>C16/(C16+F16)</f>
        <v>0.93720582481790526</v>
      </c>
      <c r="K16" s="33">
        <f>(2*C16)/(2*C16+E16+F16)</f>
        <v>0.45299791991771193</v>
      </c>
      <c r="L16" s="6">
        <f>(G17*L17+G18*L18)/G16</f>
        <v>0.29427142972755049</v>
      </c>
    </row>
    <row r="17" spans="1:13" ht="16.5" customHeight="1" x14ac:dyDescent="0.4">
      <c r="A17" s="41"/>
      <c r="B17" s="7" t="s">
        <v>1</v>
      </c>
      <c r="C17" s="8">
        <v>3879979</v>
      </c>
      <c r="D17" s="8">
        <v>1251870</v>
      </c>
      <c r="E17" s="8">
        <v>6571397</v>
      </c>
      <c r="F17" s="8">
        <v>296754</v>
      </c>
      <c r="G17" s="8">
        <f>SUM(C17:F17)</f>
        <v>12000000</v>
      </c>
      <c r="H17" s="9">
        <f>(C17+D17)/(C17+D17+E17+F17)</f>
        <v>0.42765408333333332</v>
      </c>
      <c r="I17" s="9">
        <f>C17/(C17+E17)</f>
        <v>0.37124097343737322</v>
      </c>
      <c r="J17" s="9">
        <f>C17/(C17+F17)</f>
        <v>0.92895068945034309</v>
      </c>
      <c r="K17" s="9">
        <f>(2*C17)/(2*C17+E17+F17)</f>
        <v>0.53048264816730584</v>
      </c>
      <c r="L17" s="9">
        <v>0.360991074726487</v>
      </c>
      <c r="M17" s="7" t="s">
        <v>55</v>
      </c>
    </row>
    <row r="18" spans="1:13" ht="16.5" customHeight="1" x14ac:dyDescent="0.4">
      <c r="A18" s="41"/>
      <c r="B18" s="7" t="s">
        <v>3</v>
      </c>
      <c r="C18" s="8">
        <v>2554297</v>
      </c>
      <c r="D18" s="8">
        <v>774876</v>
      </c>
      <c r="E18" s="8">
        <v>8536475</v>
      </c>
      <c r="F18" s="8">
        <v>134352</v>
      </c>
      <c r="G18" s="8">
        <f>SUM(C18:F18)</f>
        <v>12000000</v>
      </c>
      <c r="H18" s="9">
        <f>(C18+D18)/(C18+D18+E18+F18)</f>
        <v>0.27743108333333333</v>
      </c>
      <c r="I18" s="9">
        <f>C18/(C18+E18)</f>
        <v>0.23030831397489732</v>
      </c>
      <c r="J18" s="9">
        <f>C18/(C18+F18)</f>
        <v>0.95002992209098325</v>
      </c>
      <c r="K18" s="9">
        <f>(2*C18)/(2*C18+E18+F18)</f>
        <v>0.370740831563242</v>
      </c>
      <c r="L18" s="9">
        <v>0.22755178472861401</v>
      </c>
      <c r="M18" s="7" t="s">
        <v>57</v>
      </c>
    </row>
    <row r="19" spans="1:13" ht="16.5" customHeight="1" x14ac:dyDescent="0.4">
      <c r="A19" s="41"/>
      <c r="B19" s="3" t="s">
        <v>7</v>
      </c>
      <c r="C19" s="10">
        <f>SUM(C20:C21)</f>
        <v>719213</v>
      </c>
      <c r="D19" s="10">
        <f>SUM(D20:D21)</f>
        <v>23128</v>
      </c>
      <c r="E19" s="10">
        <f>SUM(E20:E21)</f>
        <v>900482</v>
      </c>
      <c r="F19" s="10">
        <f>SUM(F20:F21)</f>
        <v>17427</v>
      </c>
      <c r="G19" s="10">
        <f>SUM(G20:G21)</f>
        <v>1660250</v>
      </c>
      <c r="H19" s="33">
        <f>(C19+D19)/(C19+D19+E19+F19)</f>
        <v>0.4471260352356573</v>
      </c>
      <c r="I19" s="33">
        <f>C19/(C19+E19)</f>
        <v>0.44404224252096847</v>
      </c>
      <c r="J19" s="33">
        <f>C19/(C19+F19)</f>
        <v>0.97634258253692441</v>
      </c>
      <c r="K19" s="33">
        <f>(2*C19)/(2*C19+E19+F19)</f>
        <v>0.61045055138594473</v>
      </c>
      <c r="L19" s="6">
        <f>(G20*L20+G21*L21)/G19</f>
        <v>0.43929760811091501</v>
      </c>
    </row>
    <row r="20" spans="1:13" ht="16.5" customHeight="1" x14ac:dyDescent="0.4">
      <c r="A20" s="41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 t="shared" ref="G20:G21" si="13">SUM(C20:F20)</f>
        <v>452064</v>
      </c>
      <c r="H20" s="9">
        <f t="shared" ref="H20:H21" si="14">(C20+D20)/(C20+D20+E20+F20)</f>
        <v>0.5792962943300064</v>
      </c>
      <c r="I20" s="9">
        <f t="shared" ref="I20:I21" si="15">C20/(C20+E20)</f>
        <v>0.58162647999308614</v>
      </c>
      <c r="J20" s="9">
        <f t="shared" ref="J20:J21" si="16">C20/(C20+F20)</f>
        <v>0.97622983047483081</v>
      </c>
      <c r="K20" s="9">
        <f t="shared" ref="K20:K21" si="17">(2*C20)/(2*C20+E20+F20)</f>
        <v>0.72895185024192455</v>
      </c>
      <c r="L20" s="9">
        <v>0.573504513090766</v>
      </c>
      <c r="M20" s="7" t="s">
        <v>59</v>
      </c>
    </row>
    <row r="21" spans="1:13" ht="16.5" customHeight="1" x14ac:dyDescent="0.4">
      <c r="A21" s="41"/>
      <c r="B21" s="7" t="s">
        <v>2</v>
      </c>
      <c r="C21" s="8">
        <v>463473</v>
      </c>
      <c r="D21" s="8">
        <v>16989</v>
      </c>
      <c r="E21" s="8">
        <v>716524</v>
      </c>
      <c r="F21" s="8">
        <v>11200</v>
      </c>
      <c r="G21" s="8">
        <f t="shared" si="13"/>
        <v>1208186</v>
      </c>
      <c r="H21" s="9">
        <f t="shared" si="14"/>
        <v>0.39767221272221331</v>
      </c>
      <c r="I21" s="9">
        <f t="shared" si="15"/>
        <v>0.39277472739337471</v>
      </c>
      <c r="J21" s="9">
        <f t="shared" si="16"/>
        <v>0.97640480920549511</v>
      </c>
      <c r="K21" s="9">
        <f t="shared" si="17"/>
        <v>0.56019991901708499</v>
      </c>
      <c r="L21" s="9">
        <v>0.38908173878879798</v>
      </c>
      <c r="M21" s="7" t="s">
        <v>56</v>
      </c>
    </row>
    <row r="22" spans="1:13" ht="16.5" customHeight="1" x14ac:dyDescent="0.4">
      <c r="A22" s="41"/>
      <c r="B22" s="3" t="s">
        <v>8</v>
      </c>
      <c r="C22" s="10">
        <f>SUM(C23:C24)</f>
        <v>1202236</v>
      </c>
      <c r="D22" s="10">
        <f>SUM(D23:D24)</f>
        <v>220064</v>
      </c>
      <c r="E22" s="10">
        <f>SUM(E23:E24)</f>
        <v>6540956</v>
      </c>
      <c r="F22" s="10">
        <f>SUM(F23:F24)</f>
        <v>36744</v>
      </c>
      <c r="G22" s="10">
        <f>SUM(G23:G24)</f>
        <v>8000000</v>
      </c>
      <c r="H22" s="33">
        <f>(C22+D22)/(C22+D22+E22+F22)</f>
        <v>0.17778749999999999</v>
      </c>
      <c r="I22" s="33">
        <f>C22/(C22+E22)</f>
        <v>0.15526361738156563</v>
      </c>
      <c r="J22" s="33">
        <f>C22/(C22+F22)</f>
        <v>0.9703433469466819</v>
      </c>
      <c r="K22" s="33">
        <f>(2*C22)/(2*C22+E22+F22)</f>
        <v>0.26769382728364588</v>
      </c>
      <c r="L22" s="6">
        <f>(G23*L23+G24*L24)/G22</f>
        <v>0.15433047181104315</v>
      </c>
    </row>
    <row r="23" spans="1:13" ht="16.5" customHeight="1" x14ac:dyDescent="0.4">
      <c r="A23" s="41"/>
      <c r="B23" s="7" t="s">
        <v>4</v>
      </c>
      <c r="C23" s="8">
        <v>305247</v>
      </c>
      <c r="D23" s="8">
        <v>120308</v>
      </c>
      <c r="E23" s="8">
        <v>3564921</v>
      </c>
      <c r="F23" s="8">
        <v>9524</v>
      </c>
      <c r="G23" s="8">
        <f t="shared" ref="G23" si="18">SUM(C23:F23)</f>
        <v>4000000</v>
      </c>
      <c r="H23" s="9">
        <f t="shared" ref="H23:H24" si="19">(C23+D23)/(C23+D23+E23+F23)</f>
        <v>0.10638875</v>
      </c>
      <c r="I23" s="9">
        <f t="shared" ref="I23:I24" si="20">C23/(C23+E23)</f>
        <v>7.8871769907662925E-2</v>
      </c>
      <c r="J23" s="9">
        <f t="shared" ref="J23:J24" si="21">C23/(C23+F23)</f>
        <v>0.9697430830667374</v>
      </c>
      <c r="K23" s="9">
        <f t="shared" ref="K23:K24" si="22">(2*C23)/(2*C23+E23+F23)</f>
        <v>0.14587882881924921</v>
      </c>
      <c r="L23" s="9">
        <v>7.8678152801820306E-2</v>
      </c>
      <c r="M23" s="7" t="s">
        <v>58</v>
      </c>
    </row>
    <row r="24" spans="1:13" ht="16.5" customHeight="1" x14ac:dyDescent="0.4">
      <c r="A24" s="41"/>
      <c r="B24" s="7" t="s">
        <v>281</v>
      </c>
      <c r="C24" s="8">
        <v>896989</v>
      </c>
      <c r="D24" s="8">
        <v>99756</v>
      </c>
      <c r="E24" s="8">
        <v>2976035</v>
      </c>
      <c r="F24" s="8">
        <v>27220</v>
      </c>
      <c r="G24" s="8">
        <f t="shared" ref="G24" si="23">SUM(C24:F24)</f>
        <v>4000000</v>
      </c>
      <c r="H24" s="9">
        <f t="shared" si="19"/>
        <v>0.24918625</v>
      </c>
      <c r="I24" s="9">
        <f t="shared" si="20"/>
        <v>0.2315991328739507</v>
      </c>
      <c r="J24" s="9">
        <f t="shared" si="21"/>
        <v>0.97054778735112945</v>
      </c>
      <c r="K24" s="9">
        <f t="shared" si="22"/>
        <v>0.37396098959546054</v>
      </c>
      <c r="L24" s="9">
        <v>0.22998279082026599</v>
      </c>
      <c r="M24" s="35" t="s">
        <v>292</v>
      </c>
    </row>
    <row r="25" spans="1:13" ht="16.5" customHeight="1" x14ac:dyDescent="0.4">
      <c r="A25" s="41"/>
      <c r="B25" s="16" t="s">
        <v>62</v>
      </c>
      <c r="C25" s="17">
        <f>SUM(C16,C19,C22)</f>
        <v>8355725</v>
      </c>
      <c r="D25" s="17">
        <f>SUM(D16,D19,D22)</f>
        <v>2269938</v>
      </c>
      <c r="E25" s="17">
        <f>SUM(E16,E19,E22)</f>
        <v>22549310</v>
      </c>
      <c r="F25" s="17">
        <f>SUM(F16,F19,F22)</f>
        <v>485277</v>
      </c>
      <c r="G25" s="17">
        <f>SUM(G16,G19,G22)</f>
        <v>33660250</v>
      </c>
      <c r="H25" s="18">
        <f>($G17*H17+$G18*H18+$G20*H20+$G21*H21+$G23*H23+$G24*H24)/$G25</f>
        <v>0.31567391804873701</v>
      </c>
      <c r="I25" s="18">
        <f t="shared" ref="I25:J25" si="24">($G17*I17+$G18*I18+$G20*I20+$G21*I21+$G23*I23+$G24*I24)/$G25</f>
        <v>0.27325858779764817</v>
      </c>
      <c r="J25" s="18">
        <f t="shared" si="24"/>
        <v>0.94859449359603421</v>
      </c>
      <c r="K25" s="18">
        <f>($G17*K17+$G18*K18+$G20*K20+$G21*K21+$G23*K23+$G24*K24)/$G25</f>
        <v>0.41296186507856464</v>
      </c>
      <c r="L25" s="18">
        <f t="shared" ref="L25" si="25">($G17*L17+$G18*L18+$G20*L20+$G21*L21+$G23*L23+$G24*L24)/$G25</f>
        <v>0.26816502972543887</v>
      </c>
    </row>
    <row r="27" spans="1:13" ht="16.5" hidden="1" customHeight="1" x14ac:dyDescent="0.4">
      <c r="A27" s="41" t="s">
        <v>247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1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1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284</v>
      </c>
    </row>
    <row r="30" spans="1:13" ht="16.5" hidden="1" customHeight="1" x14ac:dyDescent="0.4">
      <c r="A30" s="41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284</v>
      </c>
    </row>
    <row r="31" spans="1:13" ht="16.5" hidden="1" customHeight="1" x14ac:dyDescent="0.4">
      <c r="A31" s="41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1"/>
      <c r="B32" s="7" t="s">
        <v>5</v>
      </c>
      <c r="C32" s="8"/>
      <c r="D32" s="8"/>
      <c r="E32" s="8"/>
      <c r="F32" s="8"/>
      <c r="G32" s="8">
        <f t="shared" ref="G32:G33" si="26">SUM(C32:F32)</f>
        <v>0</v>
      </c>
      <c r="H32" s="9" t="e">
        <f t="shared" ref="H32:H33" si="27">(C32+D32)/(C32+D32+E32+F32)</f>
        <v>#DIV/0!</v>
      </c>
      <c r="I32" s="9" t="e">
        <f t="shared" ref="I32:I33" si="28">C32/(C32+E32)</f>
        <v>#DIV/0!</v>
      </c>
      <c r="J32" s="9" t="e">
        <f t="shared" ref="J32:J33" si="29">C32/(C32+F32)</f>
        <v>#DIV/0!</v>
      </c>
      <c r="K32" s="9" t="e">
        <f t="shared" ref="K32:K33" si="30">(2*C32)/(2*C32+E32+F32)</f>
        <v>#DIV/0!</v>
      </c>
      <c r="L32" s="9"/>
      <c r="M32" s="35" t="s">
        <v>285</v>
      </c>
    </row>
    <row r="33" spans="1:13" ht="16.5" hidden="1" customHeight="1" x14ac:dyDescent="0.4">
      <c r="A33" s="41"/>
      <c r="B33" s="7" t="s">
        <v>2</v>
      </c>
      <c r="C33" s="8"/>
      <c r="D33" s="8"/>
      <c r="E33" s="8"/>
      <c r="F33" s="8"/>
      <c r="G33" s="8">
        <f t="shared" si="26"/>
        <v>0</v>
      </c>
      <c r="H33" s="9" t="e">
        <f t="shared" si="27"/>
        <v>#DIV/0!</v>
      </c>
      <c r="I33" s="9" t="e">
        <f t="shared" si="28"/>
        <v>#DIV/0!</v>
      </c>
      <c r="J33" s="9" t="e">
        <f t="shared" si="29"/>
        <v>#DIV/0!</v>
      </c>
      <c r="K33" s="9" t="e">
        <f t="shared" si="30"/>
        <v>#DIV/0!</v>
      </c>
      <c r="L33" s="9"/>
      <c r="M33" s="35" t="s">
        <v>287</v>
      </c>
    </row>
    <row r="34" spans="1:13" ht="16.5" hidden="1" customHeight="1" x14ac:dyDescent="0.4">
      <c r="A34" s="41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1"/>
      <c r="B35" s="7" t="s">
        <v>4</v>
      </c>
      <c r="C35" s="8"/>
      <c r="D35" s="8"/>
      <c r="E35" s="8"/>
      <c r="F35" s="8"/>
      <c r="G35" s="8">
        <f t="shared" ref="G35:G36" si="31">SUM(C35:F35)</f>
        <v>0</v>
      </c>
      <c r="H35" s="9" t="e">
        <f t="shared" ref="H35:H36" si="32">(C35+D35)/(C35+D35+E35+F35)</f>
        <v>#DIV/0!</v>
      </c>
      <c r="I35" s="9" t="e">
        <f t="shared" ref="I35:I36" si="33">C35/(C35+E35)</f>
        <v>#DIV/0!</v>
      </c>
      <c r="J35" s="9" t="e">
        <f t="shared" ref="J35:J36" si="34">C35/(C35+F35)</f>
        <v>#DIV/0!</v>
      </c>
      <c r="K35" s="9" t="e">
        <f t="shared" ref="K35:K36" si="35">(2*C35)/(2*C35+E35+F35)</f>
        <v>#DIV/0!</v>
      </c>
      <c r="L35" s="9"/>
      <c r="M35" s="35" t="s">
        <v>285</v>
      </c>
    </row>
    <row r="36" spans="1:13" ht="16.5" hidden="1" customHeight="1" x14ac:dyDescent="0.4">
      <c r="A36" s="41"/>
      <c r="B36" s="7" t="s">
        <v>281</v>
      </c>
      <c r="C36" s="8"/>
      <c r="D36" s="8"/>
      <c r="E36" s="8"/>
      <c r="F36" s="8"/>
      <c r="G36" s="8">
        <f t="shared" si="31"/>
        <v>0</v>
      </c>
      <c r="H36" s="9" t="e">
        <f t="shared" si="32"/>
        <v>#DIV/0!</v>
      </c>
      <c r="I36" s="9" t="e">
        <f t="shared" si="33"/>
        <v>#DIV/0!</v>
      </c>
      <c r="J36" s="9" t="e">
        <f t="shared" si="34"/>
        <v>#DIV/0!</v>
      </c>
      <c r="K36" s="9" t="e">
        <f t="shared" si="35"/>
        <v>#DIV/0!</v>
      </c>
      <c r="L36" s="9"/>
      <c r="M36" s="35" t="s">
        <v>285</v>
      </c>
    </row>
    <row r="37" spans="1:13" ht="16.5" hidden="1" customHeight="1" x14ac:dyDescent="0.4">
      <c r="A37" s="41"/>
      <c r="B37" s="16" t="s">
        <v>62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6">($G29*I29+$G30*I30+$G32*I32+$G33*I33+$G35*I35+$G36*I36)/$G37</f>
        <v>#DIV/0!</v>
      </c>
      <c r="J37" s="18" t="e">
        <f t="shared" si="36"/>
        <v>#DIV/0!</v>
      </c>
      <c r="K37" s="18" t="e">
        <f>($G29*K29+$G30*K30+$G32*K32+$G33*K33+$G35*K35+$G36*K36)/$G37</f>
        <v>#DIV/0!</v>
      </c>
      <c r="L37" s="18" t="e">
        <f t="shared" ref="L37" si="37">($G29*L29+$G30*L30+$G32*L32+$G33*L33+$G35*L35+$G36*L36)/$G37</f>
        <v>#DIV/0!</v>
      </c>
    </row>
    <row r="38" spans="1:13" ht="16.5" customHeight="1" x14ac:dyDescent="0.4">
      <c r="C38" s="1"/>
      <c r="D38" s="1"/>
      <c r="E38" s="1"/>
      <c r="F38" s="1"/>
      <c r="G38" s="1"/>
      <c r="H38" s="1"/>
    </row>
    <row r="39" spans="1:13" ht="16.5" customHeight="1" x14ac:dyDescent="0.4">
      <c r="C39" s="1"/>
      <c r="D39" s="1"/>
      <c r="E39" s="1"/>
      <c r="F39" s="1"/>
      <c r="G39" s="1"/>
      <c r="H39" s="1"/>
    </row>
    <row r="40" spans="1:13" ht="16.5" customHeight="1" x14ac:dyDescent="0.4">
      <c r="B40" s="11" t="s">
        <v>23</v>
      </c>
      <c r="F40" s="13" t="s">
        <v>54</v>
      </c>
    </row>
    <row r="42" spans="1:13" ht="16.5" customHeight="1" x14ac:dyDescent="0.4">
      <c r="B42" s="1" t="s">
        <v>28</v>
      </c>
      <c r="F42" s="12" t="s">
        <v>41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42</v>
      </c>
    </row>
    <row r="45" spans="1:13" ht="16.5" customHeight="1" x14ac:dyDescent="0.4">
      <c r="B45" s="1" t="s">
        <v>31</v>
      </c>
      <c r="F45" s="12" t="s">
        <v>43</v>
      </c>
    </row>
    <row r="46" spans="1:13" ht="16.5" customHeight="1" x14ac:dyDescent="0.4">
      <c r="B46" s="1" t="s">
        <v>310</v>
      </c>
      <c r="F46" s="12" t="s">
        <v>44</v>
      </c>
    </row>
    <row r="47" spans="1:13" ht="16.5" customHeight="1" x14ac:dyDescent="0.4">
      <c r="B47" s="31" t="s">
        <v>32</v>
      </c>
      <c r="F47" s="12" t="s">
        <v>45</v>
      </c>
    </row>
    <row r="48" spans="1:13" ht="16.5" customHeight="1" x14ac:dyDescent="0.4">
      <c r="B48" s="1" t="s">
        <v>33</v>
      </c>
      <c r="F48" s="12" t="s">
        <v>46</v>
      </c>
    </row>
    <row r="49" spans="2:6" ht="16.5" customHeight="1" x14ac:dyDescent="0.4">
      <c r="B49" s="1" t="s">
        <v>34</v>
      </c>
      <c r="F49" s="12" t="s">
        <v>47</v>
      </c>
    </row>
    <row r="50" spans="2:6" ht="16.5" customHeight="1" x14ac:dyDescent="0.4">
      <c r="B50" s="1" t="s">
        <v>24</v>
      </c>
      <c r="F50" s="12" t="s">
        <v>48</v>
      </c>
    </row>
    <row r="51" spans="2:6" ht="16.5" customHeight="1" x14ac:dyDescent="0.4">
      <c r="F51" s="12" t="s">
        <v>49</v>
      </c>
    </row>
    <row r="52" spans="2:6" ht="16.5" customHeight="1" x14ac:dyDescent="0.4">
      <c r="B52" s="1" t="s">
        <v>25</v>
      </c>
      <c r="F52" s="12" t="s">
        <v>50</v>
      </c>
    </row>
    <row r="53" spans="2:6" ht="16.5" customHeight="1" x14ac:dyDescent="0.4">
      <c r="B53" s="1" t="s">
        <v>35</v>
      </c>
      <c r="F53" s="12" t="s">
        <v>51</v>
      </c>
    </row>
    <row r="54" spans="2:6" ht="16.5" customHeight="1" x14ac:dyDescent="0.4">
      <c r="F54" s="12" t="s">
        <v>52</v>
      </c>
    </row>
    <row r="55" spans="2:6" ht="16.5" customHeight="1" x14ac:dyDescent="0.4">
      <c r="B55" s="1" t="s">
        <v>26</v>
      </c>
      <c r="F55" s="12" t="s">
        <v>53</v>
      </c>
    </row>
    <row r="56" spans="2:6" ht="16.5" customHeight="1" x14ac:dyDescent="0.4">
      <c r="B56" s="1" t="s">
        <v>36</v>
      </c>
    </row>
    <row r="57" spans="2:6" ht="16.5" customHeight="1" x14ac:dyDescent="0.4">
      <c r="B57" s="1" t="s">
        <v>37</v>
      </c>
    </row>
    <row r="58" spans="2:6" ht="16.5" customHeight="1" x14ac:dyDescent="0.4">
      <c r="B58" s="1" t="s">
        <v>38</v>
      </c>
    </row>
    <row r="59" spans="2:6" ht="16.5" customHeight="1" x14ac:dyDescent="0.4">
      <c r="B59" s="1" t="s">
        <v>39</v>
      </c>
    </row>
    <row r="60" spans="2:6" ht="16.5" customHeight="1" x14ac:dyDescent="0.4">
      <c r="B60" s="1" t="s">
        <v>40</v>
      </c>
    </row>
    <row r="62" spans="2:6" ht="16.5" customHeight="1" x14ac:dyDescent="0.4">
      <c r="B62" s="1" t="s">
        <v>27</v>
      </c>
    </row>
    <row r="64" spans="2:6" ht="16.5" customHeight="1" x14ac:dyDescent="0.4">
      <c r="B64" s="11" t="s">
        <v>87</v>
      </c>
    </row>
    <row r="65" spans="2:2" ht="16.5" customHeight="1" x14ac:dyDescent="0.4">
      <c r="B65" s="11"/>
    </row>
    <row r="66" spans="2:2" ht="16.5" customHeight="1" x14ac:dyDescent="0.4">
      <c r="B66" s="1" t="s">
        <v>63</v>
      </c>
    </row>
    <row r="67" spans="2:2" ht="16.5" customHeight="1" x14ac:dyDescent="0.4">
      <c r="B67" s="1" t="s">
        <v>64</v>
      </c>
    </row>
    <row r="68" spans="2:2" ht="16.5" customHeight="1" x14ac:dyDescent="0.4">
      <c r="B68" s="1" t="s">
        <v>65</v>
      </c>
    </row>
    <row r="69" spans="2:2" ht="16.5" customHeight="1" x14ac:dyDescent="0.4">
      <c r="B69" s="1" t="s">
        <v>66</v>
      </c>
    </row>
    <row r="70" spans="2:2" ht="16.5" customHeight="1" x14ac:dyDescent="0.4">
      <c r="B70" s="1" t="s">
        <v>67</v>
      </c>
    </row>
    <row r="71" spans="2:2" ht="16.5" customHeight="1" x14ac:dyDescent="0.4">
      <c r="B71" s="1" t="s">
        <v>64</v>
      </c>
    </row>
    <row r="72" spans="2:2" ht="16.5" customHeight="1" x14ac:dyDescent="0.4">
      <c r="B72" s="1" t="s">
        <v>68</v>
      </c>
    </row>
    <row r="73" spans="2:2" ht="16.5" customHeight="1" x14ac:dyDescent="0.4">
      <c r="B73" s="1" t="s">
        <v>64</v>
      </c>
    </row>
    <row r="74" spans="2:2" ht="16.5" customHeight="1" x14ac:dyDescent="0.4">
      <c r="B74" s="1" t="s">
        <v>69</v>
      </c>
    </row>
    <row r="75" spans="2:2" ht="16.5" customHeight="1" x14ac:dyDescent="0.4">
      <c r="B75" s="1" t="s">
        <v>64</v>
      </c>
    </row>
    <row r="76" spans="2:2" ht="16.5" customHeight="1" x14ac:dyDescent="0.4">
      <c r="B76" s="1" t="s">
        <v>70</v>
      </c>
    </row>
    <row r="77" spans="2:2" ht="16.5" customHeight="1" x14ac:dyDescent="0.4">
      <c r="B77" s="1" t="s">
        <v>64</v>
      </c>
    </row>
    <row r="78" spans="2:2" ht="16.5" customHeight="1" x14ac:dyDescent="0.4">
      <c r="B78" s="1" t="s">
        <v>71</v>
      </c>
    </row>
    <row r="79" spans="2:2" ht="16.5" customHeight="1" x14ac:dyDescent="0.4">
      <c r="B79" s="1" t="s">
        <v>64</v>
      </c>
    </row>
    <row r="80" spans="2:2" ht="16.5" customHeight="1" x14ac:dyDescent="0.4">
      <c r="B80" s="1" t="s">
        <v>72</v>
      </c>
    </row>
    <row r="81" spans="2:2" ht="16.5" customHeight="1" x14ac:dyDescent="0.4">
      <c r="B81" s="1" t="s">
        <v>64</v>
      </c>
    </row>
    <row r="82" spans="2:2" ht="16.5" customHeight="1" x14ac:dyDescent="0.4">
      <c r="B82" s="1" t="s">
        <v>73</v>
      </c>
    </row>
    <row r="83" spans="2:2" ht="16.5" customHeight="1" x14ac:dyDescent="0.4">
      <c r="B83" s="1" t="s">
        <v>64</v>
      </c>
    </row>
    <row r="84" spans="2:2" ht="16.5" customHeight="1" x14ac:dyDescent="0.4">
      <c r="B84" s="1" t="s">
        <v>74</v>
      </c>
    </row>
    <row r="85" spans="2:2" ht="16.5" customHeight="1" x14ac:dyDescent="0.4">
      <c r="B85" s="1" t="s">
        <v>64</v>
      </c>
    </row>
    <row r="86" spans="2:2" ht="16.5" customHeight="1" x14ac:dyDescent="0.4">
      <c r="B86" s="1" t="s">
        <v>75</v>
      </c>
    </row>
    <row r="87" spans="2:2" ht="16.5" customHeight="1" x14ac:dyDescent="0.4">
      <c r="B87" s="1" t="s">
        <v>64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64</v>
      </c>
    </row>
    <row r="91" spans="2:2" ht="16.5" customHeight="1" x14ac:dyDescent="0.4">
      <c r="B91" s="1" t="s">
        <v>78</v>
      </c>
    </row>
    <row r="92" spans="2:2" ht="16.5" customHeight="1" x14ac:dyDescent="0.4">
      <c r="B92" s="1" t="s">
        <v>64</v>
      </c>
    </row>
    <row r="93" spans="2:2" ht="16.5" customHeight="1" x14ac:dyDescent="0.4">
      <c r="B93" s="1" t="s">
        <v>79</v>
      </c>
    </row>
    <row r="94" spans="2:2" ht="16.5" customHeight="1" x14ac:dyDescent="0.4">
      <c r="B94" s="1" t="s">
        <v>80</v>
      </c>
    </row>
    <row r="95" spans="2:2" ht="16.5" customHeight="1" x14ac:dyDescent="0.4">
      <c r="B95" s="1" t="s">
        <v>64</v>
      </c>
    </row>
    <row r="96" spans="2:2" ht="16.5" customHeight="1" x14ac:dyDescent="0.4">
      <c r="B96" s="1" t="s">
        <v>81</v>
      </c>
    </row>
    <row r="97" spans="2:2" ht="16.5" customHeight="1" x14ac:dyDescent="0.4">
      <c r="B97" s="1" t="s">
        <v>64</v>
      </c>
    </row>
    <row r="98" spans="2:2" ht="16.5" customHeight="1" x14ac:dyDescent="0.4">
      <c r="B98" s="1" t="s">
        <v>82</v>
      </c>
    </row>
    <row r="99" spans="2:2" ht="16.5" customHeight="1" x14ac:dyDescent="0.4">
      <c r="B99" s="1" t="s">
        <v>64</v>
      </c>
    </row>
    <row r="100" spans="2:2" ht="16.5" customHeight="1" x14ac:dyDescent="0.4">
      <c r="B100" s="1" t="s">
        <v>83</v>
      </c>
    </row>
    <row r="101" spans="2:2" ht="16.5" customHeight="1" x14ac:dyDescent="0.4">
      <c r="B101" s="1" t="s">
        <v>66</v>
      </c>
    </row>
    <row r="102" spans="2:2" ht="16.5" customHeight="1" x14ac:dyDescent="0.4">
      <c r="B102" s="1" t="s">
        <v>84</v>
      </c>
    </row>
    <row r="103" spans="2:2" ht="16.5" customHeight="1" x14ac:dyDescent="0.4">
      <c r="B103" s="1" t="s">
        <v>85</v>
      </c>
    </row>
    <row r="104" spans="2:2" ht="16.5" customHeight="1" x14ac:dyDescent="0.4">
      <c r="B104" s="1" t="s">
        <v>86</v>
      </c>
    </row>
    <row r="105" spans="2:2" ht="16.5" customHeight="1" x14ac:dyDescent="0.4">
      <c r="B105" s="1" t="s">
        <v>64</v>
      </c>
    </row>
    <row r="107" spans="2:2" ht="16.5" customHeight="1" x14ac:dyDescent="0.4">
      <c r="B107" s="1" t="s">
        <v>90</v>
      </c>
    </row>
    <row r="108" spans="2:2" ht="16.5" customHeight="1" x14ac:dyDescent="0.4">
      <c r="B108" s="1" t="s">
        <v>91</v>
      </c>
    </row>
    <row r="109" spans="2:2" ht="16.5" customHeight="1" x14ac:dyDescent="0.4">
      <c r="B109" s="1" t="s">
        <v>92</v>
      </c>
    </row>
    <row r="110" spans="2:2" ht="16.5" customHeight="1" x14ac:dyDescent="0.4">
      <c r="B110" s="1" t="s">
        <v>93</v>
      </c>
    </row>
    <row r="111" spans="2:2" ht="16.5" customHeight="1" x14ac:dyDescent="0.4">
      <c r="B111" s="1" t="s">
        <v>94</v>
      </c>
    </row>
    <row r="112" spans="2:2" ht="16.5" customHeight="1" x14ac:dyDescent="0.4">
      <c r="B112" s="1" t="s">
        <v>95</v>
      </c>
    </row>
    <row r="113" spans="2:5" ht="16.5" customHeight="1" x14ac:dyDescent="0.4">
      <c r="B113" s="1" t="s">
        <v>96</v>
      </c>
    </row>
    <row r="114" spans="2:5" ht="16.5" customHeight="1" x14ac:dyDescent="0.4">
      <c r="B114" s="1" t="s">
        <v>97</v>
      </c>
    </row>
    <row r="115" spans="2:5" ht="16.5" customHeight="1" x14ac:dyDescent="0.4">
      <c r="B115" s="1" t="s">
        <v>98</v>
      </c>
    </row>
    <row r="116" spans="2:5" ht="16.5" customHeight="1" x14ac:dyDescent="0.4">
      <c r="B116" s="1" t="s">
        <v>99</v>
      </c>
    </row>
    <row r="117" spans="2:5" ht="16.5" customHeight="1" x14ac:dyDescent="0.4">
      <c r="B117" s="1" t="s">
        <v>100</v>
      </c>
    </row>
    <row r="118" spans="2:5" ht="16.5" customHeight="1" x14ac:dyDescent="0.4">
      <c r="B118" s="1" t="s">
        <v>101</v>
      </c>
    </row>
    <row r="119" spans="2:5" ht="16.5" customHeight="1" x14ac:dyDescent="0.4">
      <c r="B119" s="1" t="s">
        <v>102</v>
      </c>
    </row>
    <row r="120" spans="2:5" ht="16.5" customHeight="1" x14ac:dyDescent="0.4">
      <c r="B120" s="1" t="s">
        <v>103</v>
      </c>
    </row>
    <row r="121" spans="2:5" ht="16.5" customHeight="1" x14ac:dyDescent="0.4">
      <c r="B121" s="31" t="s">
        <v>104</v>
      </c>
      <c r="C121" s="32"/>
      <c r="D121" s="32"/>
      <c r="E121" s="32"/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9078-5D7A-413A-9AC3-208238B72D32}">
  <dimension ref="A2:M121"/>
  <sheetViews>
    <sheetView zoomScale="90" zoomScaleNormal="90" workbookViewId="0">
      <selection activeCell="D10" sqref="D10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45" t="s">
        <v>332</v>
      </c>
    </row>
    <row r="3" spans="1:13" ht="16.5" customHeight="1" x14ac:dyDescent="0.4">
      <c r="A3" s="41" t="s">
        <v>245</v>
      </c>
      <c r="B3" s="4" t="s">
        <v>311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1"/>
      <c r="B4" s="3" t="s">
        <v>6</v>
      </c>
      <c r="C4" s="10">
        <f>SUM(C5:C6)</f>
        <v>6433985</v>
      </c>
      <c r="D4" s="10">
        <f>SUM(D5:D6)</f>
        <v>2324355</v>
      </c>
      <c r="E4" s="10">
        <f>SUM(E5:E6)</f>
        <v>14810263</v>
      </c>
      <c r="F4" s="10">
        <f>SUM(F5:F6)</f>
        <v>431397</v>
      </c>
      <c r="G4" s="10">
        <f>SUM(G5:G6)</f>
        <v>24000000</v>
      </c>
      <c r="H4" s="33">
        <f>(C4+D4)/(C4+D4+E4+F4)</f>
        <v>0.36493083333333332</v>
      </c>
      <c r="I4" s="33">
        <f>C4/(C4+E4)</f>
        <v>0.30285774295235113</v>
      </c>
      <c r="J4" s="33">
        <f>C4/(C4+F4)</f>
        <v>0.9371634382471361</v>
      </c>
      <c r="K4" s="33">
        <f>(2*C4)/(2*C4+E4+F4)</f>
        <v>0.4577779928088701</v>
      </c>
      <c r="L4" s="6">
        <f>(G5*L5+G6*L6)/G4</f>
        <v>0.29801672098260251</v>
      </c>
    </row>
    <row r="5" spans="1:13" ht="16.5" customHeight="1" x14ac:dyDescent="0.4">
      <c r="A5" s="41"/>
      <c r="B5" s="7" t="s">
        <v>1</v>
      </c>
      <c r="C5" s="8">
        <v>3879688</v>
      </c>
      <c r="D5" s="8">
        <v>1355655</v>
      </c>
      <c r="E5" s="8">
        <v>6467612</v>
      </c>
      <c r="F5" s="8">
        <v>297045</v>
      </c>
      <c r="G5" s="8">
        <f>SUM(C5:F5)</f>
        <v>12000000</v>
      </c>
      <c r="H5" s="9">
        <f>(C5+D5)/(C5+D5+E5+F5)</f>
        <v>0.43627858333333336</v>
      </c>
      <c r="I5" s="9">
        <f>C5/(C5+E5)</f>
        <v>0.37494689435891487</v>
      </c>
      <c r="J5" s="9">
        <f>C5/(C5+F5)</f>
        <v>0.92888101777154541</v>
      </c>
      <c r="K5" s="9">
        <f>(2*C5)/(2*C5+E5+F5)</f>
        <v>0.53424389768323988</v>
      </c>
      <c r="L5" s="9">
        <v>0.36448348865054597</v>
      </c>
      <c r="M5" s="7" t="s">
        <v>137</v>
      </c>
    </row>
    <row r="6" spans="1:13" ht="16.5" customHeight="1" x14ac:dyDescent="0.4">
      <c r="A6" s="41"/>
      <c r="B6" s="7" t="s">
        <v>3</v>
      </c>
      <c r="C6" s="8">
        <v>2554297</v>
      </c>
      <c r="D6" s="8">
        <v>968700</v>
      </c>
      <c r="E6" s="8">
        <v>8342651</v>
      </c>
      <c r="F6" s="8">
        <v>134352</v>
      </c>
      <c r="G6" s="8">
        <f>SUM(C6:F6)</f>
        <v>12000000</v>
      </c>
      <c r="H6" s="9">
        <f>(C6+D6)/(C6+D6+E6+F6)</f>
        <v>0.29358308333333333</v>
      </c>
      <c r="I6" s="9">
        <f>C6/(C6+E6)</f>
        <v>0.23440480765807087</v>
      </c>
      <c r="J6" s="9">
        <f>C6/(C6+F6)</f>
        <v>0.95002992209098325</v>
      </c>
      <c r="K6" s="9">
        <f>(2*C6)/(2*C6+E6+F6)</f>
        <v>0.3760301442770605</v>
      </c>
      <c r="L6" s="9">
        <v>0.231549953314659</v>
      </c>
      <c r="M6" s="7" t="s">
        <v>139</v>
      </c>
    </row>
    <row r="7" spans="1:13" ht="16.5" customHeight="1" x14ac:dyDescent="0.4">
      <c r="A7" s="41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1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256</v>
      </c>
    </row>
    <row r="9" spans="1:13" ht="16.5" customHeight="1" x14ac:dyDescent="0.4">
      <c r="A9" s="41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254</v>
      </c>
    </row>
    <row r="10" spans="1:13" ht="16.5" customHeight="1" x14ac:dyDescent="0.4">
      <c r="A10" s="41"/>
      <c r="B10" s="3" t="s">
        <v>8</v>
      </c>
      <c r="C10" s="10">
        <f>SUM(C11:C12)</f>
        <v>1094349</v>
      </c>
      <c r="D10" s="10">
        <f>SUM(D11:D12)</f>
        <v>847321</v>
      </c>
      <c r="E10" s="10">
        <f>SUM(E11:E12)</f>
        <v>5913699</v>
      </c>
      <c r="F10" s="10">
        <f>SUM(F11:F12)</f>
        <v>144631</v>
      </c>
      <c r="G10" s="10">
        <f>SUM(G11:G12)</f>
        <v>8000000</v>
      </c>
      <c r="H10" s="33">
        <f>(C10+D10)/(C10+D10+E10+F10)</f>
        <v>0.24270875</v>
      </c>
      <c r="I10" s="33">
        <f>C10/(C10+E10)</f>
        <v>0.15615603660248903</v>
      </c>
      <c r="J10" s="33">
        <f>C10/(C10+F10)</f>
        <v>0.88326607370579024</v>
      </c>
      <c r="K10" s="33">
        <f>(2*C10)/(2*C10+E10+F10)</f>
        <v>0.26539233285008856</v>
      </c>
      <c r="L10" s="6">
        <f>(G11*L11+G12*L12)/G10</f>
        <v>0.15228162323618144</v>
      </c>
    </row>
    <row r="11" spans="1:13" ht="16.5" customHeight="1" x14ac:dyDescent="0.4">
      <c r="A11" s="41"/>
      <c r="B11" s="7" t="s">
        <v>4</v>
      </c>
      <c r="C11" s="8">
        <v>276662</v>
      </c>
      <c r="D11" s="8">
        <v>458227</v>
      </c>
      <c r="E11" s="8">
        <v>3227002</v>
      </c>
      <c r="F11" s="8">
        <v>38109</v>
      </c>
      <c r="G11" s="8">
        <f t="shared" ref="G11" si="5">SUM(C11:F11)</f>
        <v>4000000</v>
      </c>
      <c r="H11" s="9">
        <f t="shared" ref="H11:H12" si="6">(C11+D11)/(C11+D11+E11+F11)</f>
        <v>0.18372225</v>
      </c>
      <c r="I11" s="9">
        <f t="shared" ref="I11:I12" si="7">C11/(C11+E11)</f>
        <v>7.8963622082482796E-2</v>
      </c>
      <c r="J11" s="9">
        <f t="shared" ref="J11:J12" si="8">C11/(C11+F11)</f>
        <v>0.87893103240133308</v>
      </c>
      <c r="K11" s="9">
        <f t="shared" ref="K11:K12" si="9">(2*C11)/(2*C11+E11+F11)</f>
        <v>0.14490858165714487</v>
      </c>
      <c r="L11" s="9">
        <v>7.8113984154263905E-2</v>
      </c>
      <c r="M11" s="7" t="s">
        <v>255</v>
      </c>
    </row>
    <row r="12" spans="1:13" ht="16.5" customHeight="1" x14ac:dyDescent="0.4">
      <c r="A12" s="41"/>
      <c r="B12" s="7" t="s">
        <v>281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10">SUM(C12:F12)</f>
        <v>4000000</v>
      </c>
      <c r="H12" s="9">
        <f t="shared" si="6"/>
        <v>0.30169525000000003</v>
      </c>
      <c r="I12" s="9">
        <f t="shared" si="7"/>
        <v>0.23333259140550808</v>
      </c>
      <c r="J12" s="9">
        <f t="shared" si="8"/>
        <v>0.88474252036065437</v>
      </c>
      <c r="K12" s="9">
        <f t="shared" si="9"/>
        <v>0.36927620126753574</v>
      </c>
      <c r="L12" s="9">
        <v>0.226449262318099</v>
      </c>
      <c r="M12" s="35" t="s">
        <v>293</v>
      </c>
    </row>
    <row r="13" spans="1:13" ht="16.5" customHeight="1" x14ac:dyDescent="0.4">
      <c r="A13" s="41"/>
      <c r="B13" s="16" t="s">
        <v>62</v>
      </c>
      <c r="C13" s="17">
        <f>SUM(C4,C7,C10)</f>
        <v>8112705</v>
      </c>
      <c r="D13" s="17">
        <f>SUM(D4,D7,D10)</f>
        <v>3331817</v>
      </c>
      <c r="E13" s="17">
        <f>SUM(E4,E7,E10)</f>
        <v>21487431</v>
      </c>
      <c r="F13" s="17">
        <f>SUM(F4,F7,F10)</f>
        <v>728297</v>
      </c>
      <c r="G13" s="17">
        <f>SUM(G4,G7,G10)</f>
        <v>33660250</v>
      </c>
      <c r="H13" s="18">
        <f>($G5*H5+$G6*H6+$G8*H8+$G9*H9+$G11*H11+$G12*H12)/$G13</f>
        <v>0.34000109921940569</v>
      </c>
      <c r="I13" s="18">
        <f t="shared" ref="I13:J13" si="11">($G5*I5+$G6*I6+$G8*I8+$G9*I9+$G11*I11+$G12*I12)/$G13</f>
        <v>0.27613349738418258</v>
      </c>
      <c r="J13" s="18">
        <f t="shared" si="11"/>
        <v>0.91918779007709706</v>
      </c>
      <c r="K13" s="18">
        <f>($G5*K5+$G6*K6+$G8*K8+$G9*K9+$G11*K11+$G12*K12)/$G13</f>
        <v>0.41326105745486619</v>
      </c>
      <c r="L13" s="18">
        <f t="shared" ref="L13" si="12">($G5*L5+$G6*L6+$G8*L8+$G9*L9+$G11*L11+$G12*L12)/$G13</f>
        <v>0.26795198098562917</v>
      </c>
    </row>
    <row r="15" spans="1:13" ht="16.5" customHeight="1" x14ac:dyDescent="0.4">
      <c r="A15" s="41" t="s">
        <v>246</v>
      </c>
      <c r="B15" s="4" t="s">
        <v>311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1"/>
      <c r="B16" s="3" t="s">
        <v>6</v>
      </c>
      <c r="C16" s="10">
        <f>SUM(C17:C18)</f>
        <v>6433985</v>
      </c>
      <c r="D16" s="10">
        <f>SUM(D17:D18)</f>
        <v>2324355</v>
      </c>
      <c r="E16" s="10">
        <f>SUM(E17:E18)</f>
        <v>14810263</v>
      </c>
      <c r="F16" s="10">
        <f>SUM(F17:F18)</f>
        <v>431397</v>
      </c>
      <c r="G16" s="10">
        <f>SUM(G17:G18)</f>
        <v>24000000</v>
      </c>
      <c r="H16" s="33">
        <f>(C16+D16)/(C16+D16+E16+F16)</f>
        <v>0.36493083333333332</v>
      </c>
      <c r="I16" s="33">
        <f>C16/(C16+E16)</f>
        <v>0.30285774295235113</v>
      </c>
      <c r="J16" s="33">
        <f>C16/(C16+F16)</f>
        <v>0.9371634382471361</v>
      </c>
      <c r="K16" s="33">
        <f>(2*C16)/(2*C16+E16+F16)</f>
        <v>0.4577779928088701</v>
      </c>
      <c r="L16" s="6">
        <f>(G17*L17+G18*L18)/G16</f>
        <v>0.29801672098260251</v>
      </c>
    </row>
    <row r="17" spans="1:13" ht="16.5" customHeight="1" x14ac:dyDescent="0.4">
      <c r="A17" s="41"/>
      <c r="B17" s="7" t="s">
        <v>1</v>
      </c>
      <c r="C17" s="8">
        <v>3879688</v>
      </c>
      <c r="D17" s="8">
        <v>1355655</v>
      </c>
      <c r="E17" s="8">
        <v>6467612</v>
      </c>
      <c r="F17" s="8">
        <v>297045</v>
      </c>
      <c r="G17" s="8">
        <f>SUM(C17:F17)</f>
        <v>12000000</v>
      </c>
      <c r="H17" s="9">
        <f>(C17+D17)/(C17+D17+E17+F17)</f>
        <v>0.43627858333333336</v>
      </c>
      <c r="I17" s="9">
        <f>C17/(C17+E17)</f>
        <v>0.37494689435891487</v>
      </c>
      <c r="J17" s="9">
        <f>C17/(C17+F17)</f>
        <v>0.92888101777154541</v>
      </c>
      <c r="K17" s="9">
        <f>(2*C17)/(2*C17+E17+F17)</f>
        <v>0.53424389768323988</v>
      </c>
      <c r="L17" s="9">
        <v>0.36448348865054597</v>
      </c>
      <c r="M17" s="7" t="s">
        <v>137</v>
      </c>
    </row>
    <row r="18" spans="1:13" ht="16.5" customHeight="1" x14ac:dyDescent="0.4">
      <c r="A18" s="41"/>
      <c r="B18" s="7" t="s">
        <v>3</v>
      </c>
      <c r="C18" s="8">
        <v>2554297</v>
      </c>
      <c r="D18" s="8">
        <v>968700</v>
      </c>
      <c r="E18" s="8">
        <v>8342651</v>
      </c>
      <c r="F18" s="8">
        <v>134352</v>
      </c>
      <c r="G18" s="8">
        <f>SUM(C18:F18)</f>
        <v>12000000</v>
      </c>
      <c r="H18" s="9">
        <f>(C18+D18)/(C18+D18+E18+F18)</f>
        <v>0.29358308333333333</v>
      </c>
      <c r="I18" s="9">
        <f>C18/(C18+E18)</f>
        <v>0.23440480765807087</v>
      </c>
      <c r="J18" s="9">
        <f>C18/(C18+F18)</f>
        <v>0.95002992209098325</v>
      </c>
      <c r="K18" s="9">
        <f>(2*C18)/(2*C18+E18+F18)</f>
        <v>0.3760301442770605</v>
      </c>
      <c r="L18" s="9">
        <v>0.231549953314659</v>
      </c>
      <c r="M18" s="7" t="s">
        <v>139</v>
      </c>
    </row>
    <row r="19" spans="1:13" ht="16.5" customHeight="1" x14ac:dyDescent="0.4">
      <c r="A19" s="41"/>
      <c r="B19" s="3" t="s">
        <v>7</v>
      </c>
      <c r="C19" s="10">
        <f>SUM(C20:C21)</f>
        <v>719212</v>
      </c>
      <c r="D19" s="10">
        <f>SUM(D20:D21)</f>
        <v>23801</v>
      </c>
      <c r="E19" s="10">
        <f>SUM(E20:E21)</f>
        <v>899809</v>
      </c>
      <c r="F19" s="10">
        <f>SUM(F20:F21)</f>
        <v>17428</v>
      </c>
      <c r="G19" s="10">
        <f>SUM(G20:G21)</f>
        <v>1660250</v>
      </c>
      <c r="H19" s="33">
        <f>(C19+D19)/(C19+D19+E19+F19)</f>
        <v>0.44753079355518749</v>
      </c>
      <c r="I19" s="33">
        <f>C19/(C19+E19)</f>
        <v>0.44422648007654009</v>
      </c>
      <c r="J19" s="33">
        <f>C19/(C19+F19)</f>
        <v>0.97634122502172027</v>
      </c>
      <c r="K19" s="33">
        <f>(2*C19)/(2*C19+E19+F19)</f>
        <v>0.61062436403200626</v>
      </c>
      <c r="L19" s="6">
        <f>(G20*L20+G21*L21)/G19</f>
        <v>0.43945705510750122</v>
      </c>
    </row>
    <row r="20" spans="1:13" ht="16.5" customHeight="1" x14ac:dyDescent="0.4">
      <c r="A20" s="41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 t="shared" ref="G20:G21" si="13">SUM(C20:F20)</f>
        <v>452064</v>
      </c>
      <c r="H20" s="9">
        <f t="shared" ref="H20:H21" si="14">(C20+D20)/(C20+D20+E20+F20)</f>
        <v>0.5792962943300064</v>
      </c>
      <c r="I20" s="9">
        <f t="shared" ref="I20:I21" si="15">C20/(C20+E20)</f>
        <v>0.58162647999308614</v>
      </c>
      <c r="J20" s="9">
        <f t="shared" ref="J20:J21" si="16">C20/(C20+F20)</f>
        <v>0.97622983047483081</v>
      </c>
      <c r="K20" s="9">
        <f t="shared" ref="K20:K21" si="17">(2*C20)/(2*C20+E20+F20)</f>
        <v>0.72895185024192455</v>
      </c>
      <c r="L20" s="9">
        <v>0.573504513090766</v>
      </c>
      <c r="M20" s="7" t="s">
        <v>141</v>
      </c>
    </row>
    <row r="21" spans="1:13" ht="16.5" customHeight="1" x14ac:dyDescent="0.4">
      <c r="A21" s="41"/>
      <c r="B21" s="7" t="s">
        <v>2</v>
      </c>
      <c r="C21" s="8">
        <v>463472</v>
      </c>
      <c r="D21" s="8">
        <v>17662</v>
      </c>
      <c r="E21" s="8">
        <v>715851</v>
      </c>
      <c r="F21" s="8">
        <v>11201</v>
      </c>
      <c r="G21" s="8">
        <f t="shared" si="13"/>
        <v>1208186</v>
      </c>
      <c r="H21" s="9">
        <f t="shared" si="14"/>
        <v>0.39822841847199025</v>
      </c>
      <c r="I21" s="9">
        <f t="shared" si="15"/>
        <v>0.39299835583635695</v>
      </c>
      <c r="J21" s="9">
        <f t="shared" si="16"/>
        <v>0.97640270249203132</v>
      </c>
      <c r="K21" s="9">
        <f t="shared" si="17"/>
        <v>0.5604269901499157</v>
      </c>
      <c r="L21" s="9">
        <v>0.38930084567803702</v>
      </c>
      <c r="M21" s="7" t="s">
        <v>138</v>
      </c>
    </row>
    <row r="22" spans="1:13" ht="16.5" customHeight="1" x14ac:dyDescent="0.4">
      <c r="A22" s="41"/>
      <c r="B22" s="3" t="s">
        <v>8</v>
      </c>
      <c r="C22" s="10">
        <f>SUM(C23:C24)</f>
        <v>1202236</v>
      </c>
      <c r="D22" s="10">
        <f>SUM(D23:D24)</f>
        <v>232585</v>
      </c>
      <c r="E22" s="10">
        <f>SUM(E23:E24)</f>
        <v>6528435</v>
      </c>
      <c r="F22" s="10">
        <f>SUM(F23:F24)</f>
        <v>36744</v>
      </c>
      <c r="G22" s="10">
        <f>SUM(G23:G24)</f>
        <v>8000000</v>
      </c>
      <c r="H22" s="33">
        <f>(C22+D22)/(C22+D22+E22+F22)</f>
        <v>0.17935262499999999</v>
      </c>
      <c r="I22" s="33">
        <f>C22/(C22+E22)</f>
        <v>0.15551509047532872</v>
      </c>
      <c r="J22" s="33">
        <f>C22/(C22+F22)</f>
        <v>0.9703433469466819</v>
      </c>
      <c r="K22" s="33">
        <f>(2*C22)/(2*C22+E22+F22)</f>
        <v>0.26806750898111864</v>
      </c>
      <c r="L22" s="6">
        <f>(G23*L23+G24*L24)/G22</f>
        <v>0.15445784258818637</v>
      </c>
    </row>
    <row r="23" spans="1:13" ht="16.5" customHeight="1" x14ac:dyDescent="0.4">
      <c r="A23" s="41"/>
      <c r="B23" s="7" t="s">
        <v>4</v>
      </c>
      <c r="C23" s="8">
        <v>305247</v>
      </c>
      <c r="D23" s="8">
        <v>132829</v>
      </c>
      <c r="E23" s="8">
        <v>3552400</v>
      </c>
      <c r="F23" s="8">
        <v>9524</v>
      </c>
      <c r="G23" s="8">
        <f t="shared" ref="G23" si="18">SUM(C23:F23)</f>
        <v>4000000</v>
      </c>
      <c r="H23" s="9">
        <f t="shared" ref="H23:H24" si="19">(C23+D23)/(C23+D23+E23+F23)</f>
        <v>0.10951900000000001</v>
      </c>
      <c r="I23" s="9">
        <f t="shared" ref="I23:I24" si="20">C23/(C23+E23)</f>
        <v>7.9127768818660696E-2</v>
      </c>
      <c r="J23" s="9">
        <f t="shared" ref="J23:J24" si="21">C23/(C23+F23)</f>
        <v>0.9697430830667374</v>
      </c>
      <c r="K23" s="9">
        <f t="shared" ref="K23:K24" si="22">(2*C23)/(2*C23+E23+F23)</f>
        <v>0.14631659627582855</v>
      </c>
      <c r="L23" s="9">
        <v>7.89328943561068E-2</v>
      </c>
      <c r="M23" s="7" t="s">
        <v>140</v>
      </c>
    </row>
    <row r="24" spans="1:13" ht="16.5" customHeight="1" x14ac:dyDescent="0.4">
      <c r="A24" s="41"/>
      <c r="B24" s="7" t="s">
        <v>281</v>
      </c>
      <c r="C24" s="8">
        <v>896989</v>
      </c>
      <c r="D24" s="8">
        <v>99756</v>
      </c>
      <c r="E24" s="8">
        <v>2976035</v>
      </c>
      <c r="F24" s="8">
        <v>27220</v>
      </c>
      <c r="G24" s="8">
        <f t="shared" ref="G24" si="23">SUM(C24:F24)</f>
        <v>4000000</v>
      </c>
      <c r="H24" s="9">
        <f t="shared" si="19"/>
        <v>0.24918625</v>
      </c>
      <c r="I24" s="9">
        <f t="shared" si="20"/>
        <v>0.2315991328739507</v>
      </c>
      <c r="J24" s="9">
        <f t="shared" si="21"/>
        <v>0.97054778735112945</v>
      </c>
      <c r="K24" s="9">
        <f t="shared" si="22"/>
        <v>0.37396098959546054</v>
      </c>
      <c r="L24" s="9">
        <v>0.22998279082026599</v>
      </c>
      <c r="M24" s="35" t="s">
        <v>294</v>
      </c>
    </row>
    <row r="25" spans="1:13" ht="16.5" customHeight="1" x14ac:dyDescent="0.4">
      <c r="A25" s="41"/>
      <c r="B25" s="16" t="s">
        <v>62</v>
      </c>
      <c r="C25" s="17">
        <f>SUM(C16,C19,C22)</f>
        <v>8355433</v>
      </c>
      <c r="D25" s="17">
        <f>SUM(D16,D19,D22)</f>
        <v>2580741</v>
      </c>
      <c r="E25" s="17">
        <f>SUM(E16,E19,E22)</f>
        <v>22238507</v>
      </c>
      <c r="F25" s="17">
        <f>SUM(F16,F19,F22)</f>
        <v>485569</v>
      </c>
      <c r="G25" s="17">
        <f>SUM(G16,G19,G22)</f>
        <v>33660250</v>
      </c>
      <c r="H25" s="18">
        <f>($G17*H17+$G18*H18+$G20*H20+$G21*H21+$G23*H23+$G24*H24)/$G25</f>
        <v>0.32489877526162164</v>
      </c>
      <c r="I25" s="18">
        <f t="shared" ref="I25:J25" si="24">($G17*I17+$G18*I18+$G20*I20+$G21*I21+$G23*I23+$G24*I24)/$G25</f>
        <v>0.27607862495288576</v>
      </c>
      <c r="J25" s="18">
        <f t="shared" si="24"/>
        <v>0.94856957977491629</v>
      </c>
      <c r="K25" s="18">
        <f>($G17*K17+$G18*K18+$G20*K20+$G21*K21+$G23*K23+$G24*K24)/$G25</f>
        <v>0.41624859529438402</v>
      </c>
      <c r="L25" s="18">
        <f t="shared" ref="L25" si="25">($G17*L17+$G18*L18+$G20*L20+$G21*L21+$G23*L23+$G24*L24)/$G25</f>
        <v>0.27087358590712129</v>
      </c>
    </row>
    <row r="27" spans="1:13" ht="16.5" hidden="1" customHeight="1" x14ac:dyDescent="0.4">
      <c r="A27" s="41" t="s">
        <v>247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1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1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284</v>
      </c>
    </row>
    <row r="30" spans="1:13" ht="16.5" hidden="1" customHeight="1" x14ac:dyDescent="0.4">
      <c r="A30" s="41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284</v>
      </c>
    </row>
    <row r="31" spans="1:13" ht="16.5" hidden="1" customHeight="1" x14ac:dyDescent="0.4">
      <c r="A31" s="41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1"/>
      <c r="B32" s="7" t="s">
        <v>5</v>
      </c>
      <c r="C32" s="8"/>
      <c r="D32" s="8"/>
      <c r="E32" s="8"/>
      <c r="F32" s="8"/>
      <c r="G32" s="8">
        <f t="shared" ref="G32:G33" si="26">SUM(C32:F32)</f>
        <v>0</v>
      </c>
      <c r="H32" s="9" t="e">
        <f t="shared" ref="H32:H33" si="27">(C32+D32)/(C32+D32+E32+F32)</f>
        <v>#DIV/0!</v>
      </c>
      <c r="I32" s="9" t="e">
        <f t="shared" ref="I32:I33" si="28">C32/(C32+E32)</f>
        <v>#DIV/0!</v>
      </c>
      <c r="J32" s="9" t="e">
        <f t="shared" ref="J32:J33" si="29">C32/(C32+F32)</f>
        <v>#DIV/0!</v>
      </c>
      <c r="K32" s="9" t="e">
        <f t="shared" ref="K32:K33" si="30">(2*C32)/(2*C32+E32+F32)</f>
        <v>#DIV/0!</v>
      </c>
      <c r="L32" s="9"/>
      <c r="M32" s="35" t="s">
        <v>285</v>
      </c>
    </row>
    <row r="33" spans="1:13" ht="16.5" hidden="1" customHeight="1" x14ac:dyDescent="0.4">
      <c r="A33" s="41"/>
      <c r="B33" s="7" t="s">
        <v>2</v>
      </c>
      <c r="C33" s="8"/>
      <c r="D33" s="8"/>
      <c r="E33" s="8"/>
      <c r="F33" s="8"/>
      <c r="G33" s="8">
        <f t="shared" si="26"/>
        <v>0</v>
      </c>
      <c r="H33" s="9" t="e">
        <f t="shared" si="27"/>
        <v>#DIV/0!</v>
      </c>
      <c r="I33" s="9" t="e">
        <f t="shared" si="28"/>
        <v>#DIV/0!</v>
      </c>
      <c r="J33" s="9" t="e">
        <f t="shared" si="29"/>
        <v>#DIV/0!</v>
      </c>
      <c r="K33" s="9" t="e">
        <f t="shared" si="30"/>
        <v>#DIV/0!</v>
      </c>
      <c r="L33" s="9"/>
      <c r="M33" s="35" t="s">
        <v>287</v>
      </c>
    </row>
    <row r="34" spans="1:13" ht="16.5" hidden="1" customHeight="1" x14ac:dyDescent="0.4">
      <c r="A34" s="41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1"/>
      <c r="B35" s="7" t="s">
        <v>4</v>
      </c>
      <c r="C35" s="8"/>
      <c r="D35" s="8"/>
      <c r="E35" s="8"/>
      <c r="F35" s="8"/>
      <c r="G35" s="8">
        <f t="shared" ref="G35:G36" si="31">SUM(C35:F35)</f>
        <v>0</v>
      </c>
      <c r="H35" s="9" t="e">
        <f t="shared" ref="H35:H36" si="32">(C35+D35)/(C35+D35+E35+F35)</f>
        <v>#DIV/0!</v>
      </c>
      <c r="I35" s="9" t="e">
        <f t="shared" ref="I35:I36" si="33">C35/(C35+E35)</f>
        <v>#DIV/0!</v>
      </c>
      <c r="J35" s="9" t="e">
        <f t="shared" ref="J35:J36" si="34">C35/(C35+F35)</f>
        <v>#DIV/0!</v>
      </c>
      <c r="K35" s="9" t="e">
        <f t="shared" ref="K35:K36" si="35">(2*C35)/(2*C35+E35+F35)</f>
        <v>#DIV/0!</v>
      </c>
      <c r="L35" s="9"/>
      <c r="M35" s="35" t="s">
        <v>285</v>
      </c>
    </row>
    <row r="36" spans="1:13" ht="16.5" hidden="1" customHeight="1" x14ac:dyDescent="0.4">
      <c r="A36" s="41"/>
      <c r="B36" s="7" t="s">
        <v>281</v>
      </c>
      <c r="C36" s="8"/>
      <c r="D36" s="8"/>
      <c r="E36" s="8"/>
      <c r="F36" s="8"/>
      <c r="G36" s="8">
        <f t="shared" si="31"/>
        <v>0</v>
      </c>
      <c r="H36" s="9" t="e">
        <f t="shared" si="32"/>
        <v>#DIV/0!</v>
      </c>
      <c r="I36" s="9" t="e">
        <f t="shared" si="33"/>
        <v>#DIV/0!</v>
      </c>
      <c r="J36" s="9" t="e">
        <f t="shared" si="34"/>
        <v>#DIV/0!</v>
      </c>
      <c r="K36" s="9" t="e">
        <f t="shared" si="35"/>
        <v>#DIV/0!</v>
      </c>
      <c r="L36" s="9"/>
      <c r="M36" s="35" t="s">
        <v>285</v>
      </c>
    </row>
    <row r="37" spans="1:13" ht="16.5" hidden="1" customHeight="1" x14ac:dyDescent="0.4">
      <c r="A37" s="41"/>
      <c r="B37" s="16" t="s">
        <v>62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6">($G29*I29+$G30*I30+$G32*I32+$G33*I33+$G35*I35+$G36*I36)/$G37</f>
        <v>#DIV/0!</v>
      </c>
      <c r="J37" s="18" t="e">
        <f t="shared" si="36"/>
        <v>#DIV/0!</v>
      </c>
      <c r="K37" s="18" t="e">
        <f>($G29*K29+$G30*K30+$G32*K32+$G33*K33+$G35*K35+$G36*K36)/$G37</f>
        <v>#DIV/0!</v>
      </c>
      <c r="L37" s="18" t="e">
        <f t="shared" ref="L37" si="37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54</v>
      </c>
    </row>
    <row r="42" spans="1:13" ht="16.5" customHeight="1" x14ac:dyDescent="0.4">
      <c r="B42" s="1" t="s">
        <v>28</v>
      </c>
      <c r="F42" s="12" t="s">
        <v>41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111</v>
      </c>
    </row>
    <row r="45" spans="1:13" ht="16.5" customHeight="1" x14ac:dyDescent="0.4">
      <c r="B45" s="1" t="s">
        <v>31</v>
      </c>
      <c r="F45" s="12" t="s">
        <v>112</v>
      </c>
    </row>
    <row r="46" spans="1:13" ht="16.5" customHeight="1" x14ac:dyDescent="0.4">
      <c r="B46" s="1" t="s">
        <v>310</v>
      </c>
      <c r="F46" s="12" t="s">
        <v>113</v>
      </c>
    </row>
    <row r="47" spans="1:13" ht="16.5" customHeight="1" x14ac:dyDescent="0.4">
      <c r="B47" s="31" t="s">
        <v>106</v>
      </c>
      <c r="F47" s="12" t="s">
        <v>114</v>
      </c>
    </row>
    <row r="48" spans="1:13" ht="16.5" customHeight="1" x14ac:dyDescent="0.4">
      <c r="B48" s="1" t="s">
        <v>33</v>
      </c>
      <c r="F48" s="12" t="s">
        <v>115</v>
      </c>
    </row>
    <row r="49" spans="2:6" ht="16.5" customHeight="1" x14ac:dyDescent="0.4">
      <c r="B49" s="1" t="s">
        <v>34</v>
      </c>
      <c r="F49" s="12" t="s">
        <v>116</v>
      </c>
    </row>
    <row r="50" spans="2:6" ht="16.5" customHeight="1" x14ac:dyDescent="0.4">
      <c r="B50" s="1" t="s">
        <v>24</v>
      </c>
      <c r="F50" s="12" t="s">
        <v>117</v>
      </c>
    </row>
    <row r="51" spans="2:6" ht="16.5" customHeight="1" x14ac:dyDescent="0.4">
      <c r="F51" s="12" t="s">
        <v>118</v>
      </c>
    </row>
    <row r="52" spans="2:6" ht="16.5" customHeight="1" x14ac:dyDescent="0.4">
      <c r="B52" s="1" t="s">
        <v>25</v>
      </c>
      <c r="F52" s="12" t="s">
        <v>119</v>
      </c>
    </row>
    <row r="53" spans="2:6" ht="16.5" customHeight="1" x14ac:dyDescent="0.4">
      <c r="B53" s="1" t="s">
        <v>35</v>
      </c>
      <c r="F53" s="12" t="s">
        <v>120</v>
      </c>
    </row>
    <row r="54" spans="2:6" ht="16.5" customHeight="1" x14ac:dyDescent="0.4">
      <c r="F54" s="12" t="s">
        <v>121</v>
      </c>
    </row>
    <row r="55" spans="2:6" ht="16.5" customHeight="1" x14ac:dyDescent="0.4">
      <c r="B55" s="1" t="s">
        <v>26</v>
      </c>
      <c r="F55" s="12" t="s">
        <v>53</v>
      </c>
    </row>
    <row r="56" spans="2:6" ht="16.5" customHeight="1" x14ac:dyDescent="0.4">
      <c r="B56" s="1" t="s">
        <v>36</v>
      </c>
    </row>
    <row r="57" spans="2:6" ht="16.5" customHeight="1" x14ac:dyDescent="0.4">
      <c r="B57" s="1" t="s">
        <v>37</v>
      </c>
    </row>
    <row r="58" spans="2:6" ht="16.5" customHeight="1" x14ac:dyDescent="0.4">
      <c r="B58" s="1" t="s">
        <v>38</v>
      </c>
    </row>
    <row r="59" spans="2:6" ht="16.5" customHeight="1" x14ac:dyDescent="0.4">
      <c r="B59" s="1" t="s">
        <v>39</v>
      </c>
    </row>
    <row r="60" spans="2:6" ht="16.5" customHeight="1" x14ac:dyDescent="0.4">
      <c r="B60" s="1" t="s">
        <v>40</v>
      </c>
    </row>
    <row r="62" spans="2:6" ht="16.5" customHeight="1" x14ac:dyDescent="0.4">
      <c r="B62" s="1" t="s">
        <v>27</v>
      </c>
    </row>
    <row r="64" spans="2:6" ht="16.5" customHeight="1" x14ac:dyDescent="0.4">
      <c r="B64" s="11" t="s">
        <v>87</v>
      </c>
    </row>
    <row r="65" spans="2:2" ht="16.5" customHeight="1" x14ac:dyDescent="0.4">
      <c r="B65" s="11"/>
    </row>
    <row r="66" spans="2:2" ht="16.5" customHeight="1" x14ac:dyDescent="0.4">
      <c r="B66" s="1" t="s">
        <v>63</v>
      </c>
    </row>
    <row r="67" spans="2:2" ht="16.5" customHeight="1" x14ac:dyDescent="0.4">
      <c r="B67" s="1" t="s">
        <v>64</v>
      </c>
    </row>
    <row r="68" spans="2:2" ht="16.5" customHeight="1" x14ac:dyDescent="0.4">
      <c r="B68" s="1" t="s">
        <v>65</v>
      </c>
    </row>
    <row r="69" spans="2:2" ht="16.5" customHeight="1" x14ac:dyDescent="0.4">
      <c r="B69" s="1" t="s">
        <v>66</v>
      </c>
    </row>
    <row r="70" spans="2:2" ht="16.5" customHeight="1" x14ac:dyDescent="0.4">
      <c r="B70" s="1" t="s">
        <v>67</v>
      </c>
    </row>
    <row r="71" spans="2:2" ht="16.5" customHeight="1" x14ac:dyDescent="0.4">
      <c r="B71" s="1" t="s">
        <v>64</v>
      </c>
    </row>
    <row r="72" spans="2:2" ht="16.5" customHeight="1" x14ac:dyDescent="0.4">
      <c r="B72" s="1" t="s">
        <v>68</v>
      </c>
    </row>
    <row r="73" spans="2:2" ht="16.5" customHeight="1" x14ac:dyDescent="0.4">
      <c r="B73" s="1" t="s">
        <v>64</v>
      </c>
    </row>
    <row r="74" spans="2:2" ht="16.5" customHeight="1" x14ac:dyDescent="0.4">
      <c r="B74" s="1" t="s">
        <v>69</v>
      </c>
    </row>
    <row r="75" spans="2:2" ht="16.5" customHeight="1" x14ac:dyDescent="0.4">
      <c r="B75" s="1" t="s">
        <v>64</v>
      </c>
    </row>
    <row r="76" spans="2:2" ht="16.5" customHeight="1" x14ac:dyDescent="0.4">
      <c r="B76" s="1" t="s">
        <v>70</v>
      </c>
    </row>
    <row r="77" spans="2:2" ht="16.5" customHeight="1" x14ac:dyDescent="0.4">
      <c r="B77" s="1" t="s">
        <v>64</v>
      </c>
    </row>
    <row r="78" spans="2:2" ht="16.5" customHeight="1" x14ac:dyDescent="0.4">
      <c r="B78" s="1" t="s">
        <v>71</v>
      </c>
    </row>
    <row r="79" spans="2:2" ht="16.5" customHeight="1" x14ac:dyDescent="0.4">
      <c r="B79" s="1" t="s">
        <v>64</v>
      </c>
    </row>
    <row r="80" spans="2:2" ht="16.5" customHeight="1" x14ac:dyDescent="0.4">
      <c r="B80" s="1" t="s">
        <v>72</v>
      </c>
    </row>
    <row r="81" spans="2:2" ht="16.5" customHeight="1" x14ac:dyDescent="0.4">
      <c r="B81" s="1" t="s">
        <v>64</v>
      </c>
    </row>
    <row r="82" spans="2:2" ht="16.5" customHeight="1" x14ac:dyDescent="0.4">
      <c r="B82" s="1" t="s">
        <v>73</v>
      </c>
    </row>
    <row r="83" spans="2:2" ht="16.5" customHeight="1" x14ac:dyDescent="0.4">
      <c r="B83" s="1" t="s">
        <v>64</v>
      </c>
    </row>
    <row r="84" spans="2:2" ht="16.5" customHeight="1" x14ac:dyDescent="0.4">
      <c r="B84" s="1" t="s">
        <v>74</v>
      </c>
    </row>
    <row r="85" spans="2:2" ht="16.5" customHeight="1" x14ac:dyDescent="0.4">
      <c r="B85" s="1" t="s">
        <v>64</v>
      </c>
    </row>
    <row r="86" spans="2:2" ht="16.5" customHeight="1" x14ac:dyDescent="0.4">
      <c r="B86" s="1" t="s">
        <v>75</v>
      </c>
    </row>
    <row r="87" spans="2:2" ht="16.5" customHeight="1" x14ac:dyDescent="0.4">
      <c r="B87" s="1" t="s">
        <v>64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64</v>
      </c>
    </row>
    <row r="91" spans="2:2" ht="16.5" customHeight="1" x14ac:dyDescent="0.4">
      <c r="B91" s="1" t="s">
        <v>78</v>
      </c>
    </row>
    <row r="92" spans="2:2" ht="16.5" customHeight="1" x14ac:dyDescent="0.4">
      <c r="B92" s="1" t="s">
        <v>64</v>
      </c>
    </row>
    <row r="93" spans="2:2" ht="16.5" customHeight="1" x14ac:dyDescent="0.4">
      <c r="B93" s="1" t="s">
        <v>79</v>
      </c>
    </row>
    <row r="94" spans="2:2" ht="16.5" customHeight="1" x14ac:dyDescent="0.4">
      <c r="B94" s="1" t="s">
        <v>80</v>
      </c>
    </row>
    <row r="95" spans="2:2" ht="16.5" customHeight="1" x14ac:dyDescent="0.4">
      <c r="B95" s="1" t="s">
        <v>64</v>
      </c>
    </row>
    <row r="96" spans="2:2" ht="16.5" customHeight="1" x14ac:dyDescent="0.4">
      <c r="B96" s="1" t="s">
        <v>81</v>
      </c>
    </row>
    <row r="97" spans="2:2" ht="16.5" customHeight="1" x14ac:dyDescent="0.4">
      <c r="B97" s="1" t="s">
        <v>64</v>
      </c>
    </row>
    <row r="98" spans="2:2" ht="16.5" customHeight="1" x14ac:dyDescent="0.4">
      <c r="B98" s="1" t="s">
        <v>82</v>
      </c>
    </row>
    <row r="99" spans="2:2" ht="16.5" customHeight="1" x14ac:dyDescent="0.4">
      <c r="B99" s="1" t="s">
        <v>64</v>
      </c>
    </row>
    <row r="100" spans="2:2" ht="16.5" customHeight="1" x14ac:dyDescent="0.4">
      <c r="B100" s="1" t="s">
        <v>83</v>
      </c>
    </row>
    <row r="101" spans="2:2" ht="16.5" customHeight="1" x14ac:dyDescent="0.4">
      <c r="B101" s="1" t="s">
        <v>66</v>
      </c>
    </row>
    <row r="102" spans="2:2" ht="16.5" customHeight="1" x14ac:dyDescent="0.4">
      <c r="B102" s="1" t="s">
        <v>84</v>
      </c>
    </row>
    <row r="103" spans="2:2" ht="16.5" customHeight="1" x14ac:dyDescent="0.4">
      <c r="B103" s="1" t="s">
        <v>107</v>
      </c>
    </row>
    <row r="104" spans="2:2" ht="16.5" customHeight="1" x14ac:dyDescent="0.4">
      <c r="B104" s="1" t="s">
        <v>108</v>
      </c>
    </row>
    <row r="105" spans="2:2" ht="16.5" customHeight="1" x14ac:dyDescent="0.4">
      <c r="B105" s="1" t="s">
        <v>64</v>
      </c>
    </row>
    <row r="106" spans="2:2" ht="16.5" customHeight="1" x14ac:dyDescent="0.4">
      <c r="B106" s="1" t="s">
        <v>109</v>
      </c>
    </row>
    <row r="107" spans="2:2" ht="16.5" customHeight="1" x14ac:dyDescent="0.4">
      <c r="B107" s="1" t="s">
        <v>90</v>
      </c>
    </row>
    <row r="108" spans="2:2" ht="16.5" customHeight="1" x14ac:dyDescent="0.4">
      <c r="B108" s="1" t="s">
        <v>91</v>
      </c>
    </row>
    <row r="109" spans="2:2" ht="16.5" customHeight="1" x14ac:dyDescent="0.4">
      <c r="B109" s="1" t="s">
        <v>92</v>
      </c>
    </row>
    <row r="110" spans="2:2" ht="16.5" customHeight="1" x14ac:dyDescent="0.4">
      <c r="B110" s="1" t="s">
        <v>93</v>
      </c>
    </row>
    <row r="111" spans="2:2" ht="16.5" customHeight="1" x14ac:dyDescent="0.4">
      <c r="B111" s="1" t="s">
        <v>94</v>
      </c>
    </row>
    <row r="112" spans="2:2" ht="16.5" customHeight="1" x14ac:dyDescent="0.4">
      <c r="B112" s="1" t="s">
        <v>95</v>
      </c>
    </row>
    <row r="113" spans="2:5" ht="16.5" customHeight="1" x14ac:dyDescent="0.4">
      <c r="B113" s="1" t="s">
        <v>96</v>
      </c>
    </row>
    <row r="114" spans="2:5" ht="16.5" customHeight="1" x14ac:dyDescent="0.4">
      <c r="B114" s="31" t="s">
        <v>110</v>
      </c>
      <c r="C114" s="32"/>
      <c r="D114" s="32"/>
      <c r="E114" s="32"/>
    </row>
    <row r="115" spans="2:5" ht="16.5" customHeight="1" x14ac:dyDescent="0.4">
      <c r="B115" s="1" t="s">
        <v>98</v>
      </c>
    </row>
    <row r="116" spans="2:5" ht="16.5" customHeight="1" x14ac:dyDescent="0.4">
      <c r="B116" s="1" t="s">
        <v>99</v>
      </c>
    </row>
    <row r="117" spans="2:5" ht="16.5" customHeight="1" x14ac:dyDescent="0.4">
      <c r="B117" s="1" t="s">
        <v>100</v>
      </c>
    </row>
    <row r="118" spans="2:5" ht="16.5" customHeight="1" x14ac:dyDescent="0.4">
      <c r="B118" s="1" t="s">
        <v>101</v>
      </c>
    </row>
    <row r="119" spans="2:5" ht="16.5" customHeight="1" x14ac:dyDescent="0.4">
      <c r="B119" s="1" t="s">
        <v>102</v>
      </c>
    </row>
    <row r="120" spans="2:5" ht="16.5" customHeight="1" x14ac:dyDescent="0.4">
      <c r="B120" s="1" t="s">
        <v>103</v>
      </c>
    </row>
    <row r="121" spans="2:5" ht="16.5" customHeight="1" x14ac:dyDescent="0.4">
      <c r="B121" s="31" t="s">
        <v>104</v>
      </c>
      <c r="C121" s="32"/>
      <c r="D121" s="32"/>
      <c r="E121" s="32"/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DA0E-BDB4-43E3-8DC7-BFD163798BF4}">
  <dimension ref="A2:M121"/>
  <sheetViews>
    <sheetView zoomScale="90" zoomScaleNormal="90" workbookViewId="0">
      <selection activeCell="D10" sqref="D10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45" t="s">
        <v>332</v>
      </c>
    </row>
    <row r="3" spans="1:13" ht="16.5" customHeight="1" x14ac:dyDescent="0.4">
      <c r="A3" s="41" t="s">
        <v>245</v>
      </c>
      <c r="B3" s="4" t="s">
        <v>312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1"/>
      <c r="B4" s="3" t="s">
        <v>6</v>
      </c>
      <c r="C4" s="10">
        <f>SUM(C5:C6)</f>
        <v>6433124</v>
      </c>
      <c r="D4" s="10">
        <f>SUM(D5:D6)</f>
        <v>2905614</v>
      </c>
      <c r="E4" s="10">
        <f>SUM(E5:E6)</f>
        <v>14229004</v>
      </c>
      <c r="F4" s="10">
        <f>SUM(F5:F6)</f>
        <v>432258</v>
      </c>
      <c r="G4" s="10">
        <f>SUM(G5:G6)</f>
        <v>24000000</v>
      </c>
      <c r="H4" s="33">
        <f>(C4+D4)/(C4+D4+E4+F4)</f>
        <v>0.38911408333333336</v>
      </c>
      <c r="I4" s="33">
        <f>C4/(C4+E4)</f>
        <v>0.31134856971169667</v>
      </c>
      <c r="J4" s="33">
        <f>C4/(C4+F4)</f>
        <v>0.93703802643465428</v>
      </c>
      <c r="K4" s="33">
        <f>(2*C4)/(2*C4+E4+F4)</f>
        <v>0.46739599767650614</v>
      </c>
      <c r="L4" s="6">
        <f>(G5*L5+G6*L6)/G4</f>
        <v>0.30506645404993549</v>
      </c>
    </row>
    <row r="5" spans="1:13" ht="16.5" customHeight="1" x14ac:dyDescent="0.4">
      <c r="A5" s="41"/>
      <c r="B5" s="7" t="s">
        <v>1</v>
      </c>
      <c r="C5" s="8">
        <v>3878829</v>
      </c>
      <c r="D5" s="8">
        <v>1469132</v>
      </c>
      <c r="E5" s="8">
        <v>6354135</v>
      </c>
      <c r="F5" s="8">
        <v>297904</v>
      </c>
      <c r="G5" s="8">
        <f>SUM(C5:F5)</f>
        <v>12000000</v>
      </c>
      <c r="H5" s="9">
        <f>(C5+D5)/(C5+D5+E5+F5)</f>
        <v>0.44566341666666665</v>
      </c>
      <c r="I5" s="9">
        <f>C5/(C5+E5)</f>
        <v>0.37905234495108164</v>
      </c>
      <c r="J5" s="9">
        <f>C5/(C5+F5)</f>
        <v>0.92867535463722484</v>
      </c>
      <c r="K5" s="9">
        <f>(2*C5)/(2*C5+E5+F5)</f>
        <v>0.53836371437928221</v>
      </c>
      <c r="L5" s="9">
        <v>0.368329467238598</v>
      </c>
      <c r="M5" s="7" t="s">
        <v>142</v>
      </c>
    </row>
    <row r="6" spans="1:13" ht="16.5" customHeight="1" x14ac:dyDescent="0.4">
      <c r="A6" s="41"/>
      <c r="B6" s="7" t="s">
        <v>3</v>
      </c>
      <c r="C6" s="8">
        <v>2554295</v>
      </c>
      <c r="D6" s="8">
        <v>1436482</v>
      </c>
      <c r="E6" s="8">
        <v>7874869</v>
      </c>
      <c r="F6" s="8">
        <v>134354</v>
      </c>
      <c r="G6" s="8">
        <f>SUM(C6:F6)</f>
        <v>12000000</v>
      </c>
      <c r="H6" s="9">
        <f>(C6+D6)/(C6+D6+E6+F6)</f>
        <v>0.33256475000000002</v>
      </c>
      <c r="I6" s="9">
        <f>C6/(C6+E6)</f>
        <v>0.24491848052250401</v>
      </c>
      <c r="J6" s="9">
        <f>C6/(C6+F6)</f>
        <v>0.95002917822296629</v>
      </c>
      <c r="K6" s="9">
        <f>(2*C6)/(2*C6+E6+F6)</f>
        <v>0.38943915422486963</v>
      </c>
      <c r="L6" s="9">
        <v>0.24180344086127301</v>
      </c>
      <c r="M6" s="7" t="s">
        <v>144</v>
      </c>
    </row>
    <row r="7" spans="1:13" ht="16.5" customHeight="1" x14ac:dyDescent="0.4">
      <c r="A7" s="41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1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259</v>
      </c>
    </row>
    <row r="9" spans="1:13" ht="16.5" customHeight="1" x14ac:dyDescent="0.4">
      <c r="A9" s="41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257</v>
      </c>
    </row>
    <row r="10" spans="1:13" ht="16.5" customHeight="1" x14ac:dyDescent="0.4">
      <c r="A10" s="41"/>
      <c r="B10" s="3" t="s">
        <v>8</v>
      </c>
      <c r="C10" s="10">
        <f>SUM(C11:C12)</f>
        <v>1094349</v>
      </c>
      <c r="D10" s="10">
        <f>SUM(D11:D12)</f>
        <v>855709</v>
      </c>
      <c r="E10" s="10">
        <f>SUM(E11:E12)</f>
        <v>5905311</v>
      </c>
      <c r="F10" s="10">
        <f>SUM(F11:F12)</f>
        <v>144631</v>
      </c>
      <c r="G10" s="10">
        <f>SUM(G11:G12)</f>
        <v>8000000</v>
      </c>
      <c r="H10" s="33">
        <f>(C10+D10)/(C10+D10+E10+F10)</f>
        <v>0.24375725000000001</v>
      </c>
      <c r="I10" s="33">
        <f>C10/(C10+E10)</f>
        <v>0.15634316523945449</v>
      </c>
      <c r="J10" s="33">
        <f>C10/(C10+F10)</f>
        <v>0.88326607370579024</v>
      </c>
      <c r="K10" s="33">
        <f>(2*C10)/(2*C10+E10+F10)</f>
        <v>0.26566253653515631</v>
      </c>
      <c r="L10" s="6">
        <f>(G11*L11+G12*L12)/G10</f>
        <v>0.15237434170573491</v>
      </c>
    </row>
    <row r="11" spans="1:13" ht="16.5" customHeight="1" x14ac:dyDescent="0.4">
      <c r="A11" s="41"/>
      <c r="B11" s="7" t="s">
        <v>4</v>
      </c>
      <c r="C11" s="8">
        <v>276662</v>
      </c>
      <c r="D11" s="8">
        <v>466615</v>
      </c>
      <c r="E11" s="8">
        <v>3218614</v>
      </c>
      <c r="F11" s="8">
        <v>38109</v>
      </c>
      <c r="G11" s="8">
        <f t="shared" ref="G11" si="5">SUM(C11:F11)</f>
        <v>4000000</v>
      </c>
      <c r="H11" s="9">
        <f t="shared" ref="H11:H12" si="6">(C11+D11)/(C11+D11+E11+F11)</f>
        <v>0.18581924999999999</v>
      </c>
      <c r="I11" s="9">
        <f t="shared" ref="I11:I12" si="7">C11/(C11+E11)</f>
        <v>7.9153119810853281E-2</v>
      </c>
      <c r="J11" s="9">
        <f t="shared" ref="J11:J12" si="8">C11/(C11+F11)</f>
        <v>0.87893103240133308</v>
      </c>
      <c r="K11" s="9">
        <f t="shared" ref="K11:K12" si="9">(2*C11)/(2*C11+E11+F11)</f>
        <v>0.14522760480382527</v>
      </c>
      <c r="L11" s="9">
        <v>7.8299421093370805E-2</v>
      </c>
      <c r="M11" s="7" t="s">
        <v>258</v>
      </c>
    </row>
    <row r="12" spans="1:13" ht="16.5" customHeight="1" x14ac:dyDescent="0.4">
      <c r="A12" s="41"/>
      <c r="B12" s="7" t="s">
        <v>281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10">SUM(C12:F12)</f>
        <v>4000000</v>
      </c>
      <c r="H12" s="9">
        <f t="shared" si="6"/>
        <v>0.30169525000000003</v>
      </c>
      <c r="I12" s="9">
        <f t="shared" si="7"/>
        <v>0.23333259140550808</v>
      </c>
      <c r="J12" s="9">
        <f t="shared" si="8"/>
        <v>0.88474252036065437</v>
      </c>
      <c r="K12" s="9">
        <f t="shared" si="9"/>
        <v>0.36927620126753574</v>
      </c>
      <c r="L12" s="9">
        <v>0.226449262318099</v>
      </c>
      <c r="M12" s="35" t="s">
        <v>295</v>
      </c>
    </row>
    <row r="13" spans="1:13" ht="16.5" customHeight="1" x14ac:dyDescent="0.4">
      <c r="A13" s="41"/>
      <c r="B13" s="16" t="s">
        <v>62</v>
      </c>
      <c r="C13" s="17">
        <f>SUM(C4,C7,C10)</f>
        <v>8111844</v>
      </c>
      <c r="D13" s="17">
        <f>SUM(D4,D7,D10)</f>
        <v>3921464</v>
      </c>
      <c r="E13" s="17">
        <f>SUM(E4,E7,E10)</f>
        <v>20897784</v>
      </c>
      <c r="F13" s="17">
        <f>SUM(F4,F7,F10)</f>
        <v>729158</v>
      </c>
      <c r="G13" s="17">
        <f>SUM(G4,G7,G10)</f>
        <v>33660250</v>
      </c>
      <c r="H13" s="18">
        <f>($G5*H5+$G6*H6+$G8*H8+$G9*H9+$G11*H11+$G12*H12)/$G13</f>
        <v>0.35749312616513546</v>
      </c>
      <c r="I13" s="18">
        <f t="shared" ref="I13:J13" si="11">($G5*I5+$G6*I6+$G8*I8+$G9*I9+$G11*I11+$G12*I12)/$G13</f>
        <v>0.28136778626773751</v>
      </c>
      <c r="J13" s="18">
        <f t="shared" si="11"/>
        <v>0.91911420523954968</v>
      </c>
      <c r="K13" s="18">
        <f>($G5*K5+$G6*K6+$G8*K8+$G9*K9+$G11*K11+$G12*K12)/$G13</f>
        <v>0.41954805806576306</v>
      </c>
      <c r="L13" s="18">
        <f t="shared" ref="L13" si="12">($G5*L5+$G6*L6+$G8*L8+$G9*L9+$G11*L11+$G12*L12)/$G13</f>
        <v>0.27300052760582416</v>
      </c>
    </row>
    <row r="15" spans="1:13" ht="16.5" customHeight="1" x14ac:dyDescent="0.4">
      <c r="A15" s="41" t="s">
        <v>246</v>
      </c>
      <c r="B15" s="4" t="s">
        <v>312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1"/>
      <c r="B16" s="3" t="s">
        <v>6</v>
      </c>
      <c r="C16" s="10">
        <f>SUM(C17:C18)</f>
        <v>6433124</v>
      </c>
      <c r="D16" s="10">
        <f>SUM(D17:D18)</f>
        <v>2905614</v>
      </c>
      <c r="E16" s="10">
        <f>SUM(E17:E18)</f>
        <v>14229004</v>
      </c>
      <c r="F16" s="10">
        <f>SUM(F17:F18)</f>
        <v>432258</v>
      </c>
      <c r="G16" s="10">
        <f>SUM(G17:G18)</f>
        <v>24000000</v>
      </c>
      <c r="H16" s="33">
        <f>(C16+D16)/(C16+D16+E16+F16)</f>
        <v>0.38911408333333336</v>
      </c>
      <c r="I16" s="33">
        <f>C16/(C16+E16)</f>
        <v>0.31134856971169667</v>
      </c>
      <c r="J16" s="33">
        <f>C16/(C16+F16)</f>
        <v>0.93703802643465428</v>
      </c>
      <c r="K16" s="33">
        <f>(2*C16)/(2*C16+E16+F16)</f>
        <v>0.46739599767650614</v>
      </c>
      <c r="L16" s="6">
        <f>(G17*L17+G18*L18)/G16</f>
        <v>0.30506645404993549</v>
      </c>
    </row>
    <row r="17" spans="1:13" ht="16.5" customHeight="1" x14ac:dyDescent="0.4">
      <c r="A17" s="41"/>
      <c r="B17" s="7" t="s">
        <v>1</v>
      </c>
      <c r="C17" s="8">
        <v>3878829</v>
      </c>
      <c r="D17" s="8">
        <v>1469132</v>
      </c>
      <c r="E17" s="8">
        <v>6354135</v>
      </c>
      <c r="F17" s="8">
        <v>297904</v>
      </c>
      <c r="G17" s="8">
        <f>SUM(C17:F17)</f>
        <v>12000000</v>
      </c>
      <c r="H17" s="9">
        <f>(C17+D17)/(C17+D17+E17+F17)</f>
        <v>0.44566341666666665</v>
      </c>
      <c r="I17" s="9">
        <f>C17/(C17+E17)</f>
        <v>0.37905234495108164</v>
      </c>
      <c r="J17" s="9">
        <f>C17/(C17+F17)</f>
        <v>0.92867535463722484</v>
      </c>
      <c r="K17" s="9">
        <f>(2*C17)/(2*C17+E17+F17)</f>
        <v>0.53836371437928221</v>
      </c>
      <c r="L17" s="9">
        <v>0.368329467238598</v>
      </c>
      <c r="M17" s="7" t="s">
        <v>142</v>
      </c>
    </row>
    <row r="18" spans="1:13" ht="16.5" customHeight="1" x14ac:dyDescent="0.4">
      <c r="A18" s="41"/>
      <c r="B18" s="7" t="s">
        <v>3</v>
      </c>
      <c r="C18" s="8">
        <v>2554295</v>
      </c>
      <c r="D18" s="8">
        <v>1436482</v>
      </c>
      <c r="E18" s="8">
        <v>7874869</v>
      </c>
      <c r="F18" s="8">
        <v>134354</v>
      </c>
      <c r="G18" s="8">
        <f>SUM(C18:F18)</f>
        <v>12000000</v>
      </c>
      <c r="H18" s="9">
        <f>(C18+D18)/(C18+D18+E18+F18)</f>
        <v>0.33256475000000002</v>
      </c>
      <c r="I18" s="9">
        <f>C18/(C18+E18)</f>
        <v>0.24491848052250401</v>
      </c>
      <c r="J18" s="9">
        <f>C18/(C18+F18)</f>
        <v>0.95002917822296629</v>
      </c>
      <c r="K18" s="9">
        <f>(2*C18)/(2*C18+E18+F18)</f>
        <v>0.38943915422486963</v>
      </c>
      <c r="L18" s="9">
        <v>0.24180344086127301</v>
      </c>
      <c r="M18" s="7" t="s">
        <v>144</v>
      </c>
    </row>
    <row r="19" spans="1:13" ht="16.5" customHeight="1" x14ac:dyDescent="0.4">
      <c r="A19" s="41"/>
      <c r="B19" s="3" t="s">
        <v>7</v>
      </c>
      <c r="C19" s="10">
        <f>SUM(C20:C21)</f>
        <v>719212</v>
      </c>
      <c r="D19" s="10">
        <f>SUM(D20:D21)</f>
        <v>25728</v>
      </c>
      <c r="E19" s="10">
        <f>SUM(E20:E21)</f>
        <v>897882</v>
      </c>
      <c r="F19" s="10">
        <f>SUM(F20:F21)</f>
        <v>17428</v>
      </c>
      <c r="G19" s="10">
        <f>SUM(G20:G21)</f>
        <v>1660250</v>
      </c>
      <c r="H19" s="33">
        <f>(C19+D19)/(C19+D19+E19+F19)</f>
        <v>0.44869146212919742</v>
      </c>
      <c r="I19" s="33">
        <f>C19/(C19+E19)</f>
        <v>0.44475583979657335</v>
      </c>
      <c r="J19" s="33">
        <f>C19/(C19+F19)</f>
        <v>0.97634122502172027</v>
      </c>
      <c r="K19" s="33">
        <f>(2*C19)/(2*C19+E19+F19)</f>
        <v>0.61112428167329014</v>
      </c>
      <c r="L19" s="6">
        <f>(G20*L20+G21*L21)/G19</f>
        <v>0.43991713141731192</v>
      </c>
    </row>
    <row r="20" spans="1:13" ht="16.5" customHeight="1" x14ac:dyDescent="0.4">
      <c r="A20" s="41"/>
      <c r="B20" s="7" t="s">
        <v>5</v>
      </c>
      <c r="C20" s="8">
        <v>255740</v>
      </c>
      <c r="D20" s="8">
        <v>6146</v>
      </c>
      <c r="E20" s="8">
        <v>183951</v>
      </c>
      <c r="F20" s="8">
        <v>6227</v>
      </c>
      <c r="G20" s="8">
        <f t="shared" ref="G20:G21" si="13">SUM(C20:F20)</f>
        <v>452064</v>
      </c>
      <c r="H20" s="9">
        <f t="shared" ref="H20:H21" si="14">(C20+D20)/(C20+D20+E20+F20)</f>
        <v>0.57931177886316987</v>
      </c>
      <c r="I20" s="9">
        <f t="shared" ref="I20:I21" si="15">C20/(C20+E20)</f>
        <v>0.58163573964443216</v>
      </c>
      <c r="J20" s="9">
        <f t="shared" ref="J20:J21" si="16">C20/(C20+F20)</f>
        <v>0.97622983047483081</v>
      </c>
      <c r="K20" s="9">
        <f t="shared" ref="K20:K21" si="17">(2*C20)/(2*C20+E20+F20)</f>
        <v>0.72895912253548023</v>
      </c>
      <c r="L20" s="9">
        <v>0.573513515937907</v>
      </c>
      <c r="M20" s="7" t="s">
        <v>146</v>
      </c>
    </row>
    <row r="21" spans="1:13" ht="16.5" customHeight="1" x14ac:dyDescent="0.4">
      <c r="A21" s="41"/>
      <c r="B21" s="7" t="s">
        <v>2</v>
      </c>
      <c r="C21" s="8">
        <v>463472</v>
      </c>
      <c r="D21" s="8">
        <v>19582</v>
      </c>
      <c r="E21" s="8">
        <v>713931</v>
      </c>
      <c r="F21" s="8">
        <v>11201</v>
      </c>
      <c r="G21" s="8">
        <f t="shared" si="13"/>
        <v>1208186</v>
      </c>
      <c r="H21" s="9">
        <f t="shared" si="14"/>
        <v>0.39981757775706722</v>
      </c>
      <c r="I21" s="9">
        <f t="shared" si="15"/>
        <v>0.39363922123521006</v>
      </c>
      <c r="J21" s="9">
        <f t="shared" si="16"/>
        <v>0.97640270249203132</v>
      </c>
      <c r="K21" s="9">
        <f t="shared" si="17"/>
        <v>0.56107830390369451</v>
      </c>
      <c r="L21" s="9">
        <v>0.389929699041901</v>
      </c>
      <c r="M21" s="7" t="s">
        <v>143</v>
      </c>
    </row>
    <row r="22" spans="1:13" ht="16.5" customHeight="1" x14ac:dyDescent="0.4">
      <c r="A22" s="41"/>
      <c r="B22" s="3" t="s">
        <v>8</v>
      </c>
      <c r="C22" s="10">
        <f>SUM(C23:C24)</f>
        <v>1202236</v>
      </c>
      <c r="D22" s="10">
        <f>SUM(D23:D24)</f>
        <v>321703</v>
      </c>
      <c r="E22" s="10">
        <f>SUM(E23:E24)</f>
        <v>6439317</v>
      </c>
      <c r="F22" s="10">
        <f>SUM(F23:F24)</f>
        <v>36744</v>
      </c>
      <c r="G22" s="10">
        <f>SUM(G23:G24)</f>
        <v>8000000</v>
      </c>
      <c r="H22" s="33">
        <f>(C22+D22)/(C22+D22+E22+F22)</f>
        <v>0.19049237499999999</v>
      </c>
      <c r="I22" s="33">
        <f>C22/(C22+E22)</f>
        <v>0.15732875241459426</v>
      </c>
      <c r="J22" s="33">
        <f>C22/(C22+F22)</f>
        <v>0.9703433469466819</v>
      </c>
      <c r="K22" s="33">
        <f>(2*C22)/(2*C22+E22+F22)</f>
        <v>0.27075762231839012</v>
      </c>
      <c r="L22" s="6">
        <f>(G23*L23+G24*L24)/G22</f>
        <v>0.15539662801301296</v>
      </c>
    </row>
    <row r="23" spans="1:13" ht="16.5" customHeight="1" x14ac:dyDescent="0.4">
      <c r="A23" s="41"/>
      <c r="B23" s="7" t="s">
        <v>4</v>
      </c>
      <c r="C23" s="8">
        <v>305247</v>
      </c>
      <c r="D23" s="8">
        <v>221530</v>
      </c>
      <c r="E23" s="8">
        <v>3463699</v>
      </c>
      <c r="F23" s="8">
        <v>9524</v>
      </c>
      <c r="G23" s="8">
        <f t="shared" ref="G23" si="18">SUM(C23:F23)</f>
        <v>4000000</v>
      </c>
      <c r="H23" s="9">
        <f t="shared" ref="H23:H24" si="19">(C23+D23)/(C23+D23+E23+F23)</f>
        <v>0.13169425000000001</v>
      </c>
      <c r="I23" s="9">
        <f t="shared" ref="I23:I24" si="20">C23/(C23+E23)</f>
        <v>8.0990016837598627E-2</v>
      </c>
      <c r="J23" s="9">
        <f t="shared" ref="J23:J24" si="21">C23/(C23+F23)</f>
        <v>0.9697430830667374</v>
      </c>
      <c r="K23" s="9">
        <f t="shared" ref="K23:K24" si="22">(2*C23)/(2*C23+E23+F23)</f>
        <v>0.14949468829500184</v>
      </c>
      <c r="L23" s="9">
        <v>8.0785873647269899E-2</v>
      </c>
      <c r="M23" s="7" t="s">
        <v>145</v>
      </c>
    </row>
    <row r="24" spans="1:13" ht="16.5" customHeight="1" x14ac:dyDescent="0.4">
      <c r="A24" s="41"/>
      <c r="B24" s="7" t="s">
        <v>281</v>
      </c>
      <c r="C24" s="8">
        <v>896989</v>
      </c>
      <c r="D24" s="8">
        <v>100173</v>
      </c>
      <c r="E24" s="8">
        <v>2975618</v>
      </c>
      <c r="F24" s="8">
        <v>27220</v>
      </c>
      <c r="G24" s="8">
        <f t="shared" ref="G24" si="23">SUM(C24:F24)</f>
        <v>4000000</v>
      </c>
      <c r="H24" s="9">
        <f t="shared" si="19"/>
        <v>0.2492905</v>
      </c>
      <c r="I24" s="9">
        <f t="shared" si="20"/>
        <v>0.23162407132972698</v>
      </c>
      <c r="J24" s="9">
        <f t="shared" si="21"/>
        <v>0.97054778735112945</v>
      </c>
      <c r="K24" s="9">
        <f t="shared" si="22"/>
        <v>0.37399349902101725</v>
      </c>
      <c r="L24" s="9">
        <v>0.23000738237875601</v>
      </c>
      <c r="M24" s="35" t="s">
        <v>296</v>
      </c>
    </row>
    <row r="25" spans="1:13" ht="16.5" customHeight="1" x14ac:dyDescent="0.4">
      <c r="A25" s="41"/>
      <c r="B25" s="16" t="s">
        <v>62</v>
      </c>
      <c r="C25" s="17">
        <f>SUM(C16,C19,C22)</f>
        <v>8354572</v>
      </c>
      <c r="D25" s="17">
        <f>SUM(D16,D19,D22)</f>
        <v>3253045</v>
      </c>
      <c r="E25" s="17">
        <f>SUM(E16,E19,E22)</f>
        <v>21566203</v>
      </c>
      <c r="F25" s="17">
        <f>SUM(F16,F19,F22)</f>
        <v>486430</v>
      </c>
      <c r="G25" s="17">
        <f>SUM(G16,G19,G22)</f>
        <v>33660250</v>
      </c>
      <c r="H25" s="18">
        <f>($G17*H17+$G18*H18+$G20*H20+$G21*H21+$G23*H23+$G24*H24)/$G25</f>
        <v>0.34484642865100529</v>
      </c>
      <c r="I25" s="18">
        <f t="shared" ref="I25:J25" si="24">($G17*I17+$G18*I18+$G20*I20+$G21*I21+$G23*I23+$G24*I24)/$G25</f>
        <v>0.28153778517706296</v>
      </c>
      <c r="J25" s="18">
        <f t="shared" si="24"/>
        <v>0.94849599493736891</v>
      </c>
      <c r="K25" s="18">
        <f>($G17*K17+$G18*K18+$G20*K20+$G21*K21+$G23*K23+$G24*K24)/$G25</f>
        <v>0.4229026908880345</v>
      </c>
      <c r="L25" s="18">
        <f t="shared" ref="L25" si="25">($G17*L17+$G18*L18+$G20*L20+$G21*L21+$G23*L23+$G24*L24)/$G25</f>
        <v>0.27614590915807657</v>
      </c>
    </row>
    <row r="27" spans="1:13" ht="16.5" hidden="1" customHeight="1" x14ac:dyDescent="0.4">
      <c r="A27" s="41" t="s">
        <v>247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1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1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284</v>
      </c>
    </row>
    <row r="30" spans="1:13" ht="16.5" hidden="1" customHeight="1" x14ac:dyDescent="0.4">
      <c r="A30" s="41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284</v>
      </c>
    </row>
    <row r="31" spans="1:13" ht="16.5" hidden="1" customHeight="1" x14ac:dyDescent="0.4">
      <c r="A31" s="41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1"/>
      <c r="B32" s="7" t="s">
        <v>5</v>
      </c>
      <c r="C32" s="8"/>
      <c r="D32" s="8"/>
      <c r="E32" s="8"/>
      <c r="F32" s="8"/>
      <c r="G32" s="8">
        <f t="shared" ref="G32:G33" si="26">SUM(C32:F32)</f>
        <v>0</v>
      </c>
      <c r="H32" s="9" t="e">
        <f t="shared" ref="H32:H33" si="27">(C32+D32)/(C32+D32+E32+F32)</f>
        <v>#DIV/0!</v>
      </c>
      <c r="I32" s="9" t="e">
        <f t="shared" ref="I32:I33" si="28">C32/(C32+E32)</f>
        <v>#DIV/0!</v>
      </c>
      <c r="J32" s="9" t="e">
        <f t="shared" ref="J32:J33" si="29">C32/(C32+F32)</f>
        <v>#DIV/0!</v>
      </c>
      <c r="K32" s="9" t="e">
        <f t="shared" ref="K32:K33" si="30">(2*C32)/(2*C32+E32+F32)</f>
        <v>#DIV/0!</v>
      </c>
      <c r="L32" s="9"/>
      <c r="M32" s="35" t="s">
        <v>285</v>
      </c>
    </row>
    <row r="33" spans="1:13" ht="16.5" hidden="1" customHeight="1" x14ac:dyDescent="0.4">
      <c r="A33" s="41"/>
      <c r="B33" s="7" t="s">
        <v>2</v>
      </c>
      <c r="C33" s="8"/>
      <c r="D33" s="8"/>
      <c r="E33" s="8"/>
      <c r="F33" s="8"/>
      <c r="G33" s="8">
        <f t="shared" si="26"/>
        <v>0</v>
      </c>
      <c r="H33" s="9" t="e">
        <f t="shared" si="27"/>
        <v>#DIV/0!</v>
      </c>
      <c r="I33" s="9" t="e">
        <f t="shared" si="28"/>
        <v>#DIV/0!</v>
      </c>
      <c r="J33" s="9" t="e">
        <f t="shared" si="29"/>
        <v>#DIV/0!</v>
      </c>
      <c r="K33" s="9" t="e">
        <f t="shared" si="30"/>
        <v>#DIV/0!</v>
      </c>
      <c r="L33" s="9"/>
      <c r="M33" s="35" t="s">
        <v>287</v>
      </c>
    </row>
    <row r="34" spans="1:13" ht="16.5" hidden="1" customHeight="1" x14ac:dyDescent="0.4">
      <c r="A34" s="41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1"/>
      <c r="B35" s="7" t="s">
        <v>4</v>
      </c>
      <c r="C35" s="8"/>
      <c r="D35" s="8"/>
      <c r="E35" s="8"/>
      <c r="F35" s="8"/>
      <c r="G35" s="8">
        <f t="shared" ref="G35:G36" si="31">SUM(C35:F35)</f>
        <v>0</v>
      </c>
      <c r="H35" s="9" t="e">
        <f t="shared" ref="H35:H36" si="32">(C35+D35)/(C35+D35+E35+F35)</f>
        <v>#DIV/0!</v>
      </c>
      <c r="I35" s="9" t="e">
        <f t="shared" ref="I35:I36" si="33">C35/(C35+E35)</f>
        <v>#DIV/0!</v>
      </c>
      <c r="J35" s="9" t="e">
        <f t="shared" ref="J35:J36" si="34">C35/(C35+F35)</f>
        <v>#DIV/0!</v>
      </c>
      <c r="K35" s="9" t="e">
        <f t="shared" ref="K35:K36" si="35">(2*C35)/(2*C35+E35+F35)</f>
        <v>#DIV/0!</v>
      </c>
      <c r="L35" s="9"/>
      <c r="M35" s="35" t="s">
        <v>285</v>
      </c>
    </row>
    <row r="36" spans="1:13" ht="16.5" hidden="1" customHeight="1" x14ac:dyDescent="0.4">
      <c r="A36" s="41"/>
      <c r="B36" s="7" t="s">
        <v>281</v>
      </c>
      <c r="C36" s="8"/>
      <c r="D36" s="8"/>
      <c r="E36" s="8"/>
      <c r="F36" s="8"/>
      <c r="G36" s="8">
        <f t="shared" si="31"/>
        <v>0</v>
      </c>
      <c r="H36" s="9" t="e">
        <f t="shared" si="32"/>
        <v>#DIV/0!</v>
      </c>
      <c r="I36" s="9" t="e">
        <f t="shared" si="33"/>
        <v>#DIV/0!</v>
      </c>
      <c r="J36" s="9" t="e">
        <f t="shared" si="34"/>
        <v>#DIV/0!</v>
      </c>
      <c r="K36" s="9" t="e">
        <f t="shared" si="35"/>
        <v>#DIV/0!</v>
      </c>
      <c r="L36" s="9"/>
      <c r="M36" s="35" t="s">
        <v>285</v>
      </c>
    </row>
    <row r="37" spans="1:13" ht="16.5" hidden="1" customHeight="1" x14ac:dyDescent="0.4">
      <c r="A37" s="41"/>
      <c r="B37" s="16" t="s">
        <v>62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6">($G29*I29+$G30*I30+$G32*I32+$G33*I33+$G35*I35+$G36*I36)/$G37</f>
        <v>#DIV/0!</v>
      </c>
      <c r="J37" s="18" t="e">
        <f t="shared" si="36"/>
        <v>#DIV/0!</v>
      </c>
      <c r="K37" s="18" t="e">
        <f>($G29*K29+$G30*K30+$G32*K32+$G33*K33+$G35*K35+$G36*K36)/$G37</f>
        <v>#DIV/0!</v>
      </c>
      <c r="L37" s="18" t="e">
        <f t="shared" ref="L37" si="37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54</v>
      </c>
    </row>
    <row r="42" spans="1:13" ht="16.5" customHeight="1" x14ac:dyDescent="0.4">
      <c r="B42" s="1" t="s">
        <v>28</v>
      </c>
      <c r="F42" s="12" t="s">
        <v>41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111</v>
      </c>
    </row>
    <row r="45" spans="1:13" ht="16.5" customHeight="1" x14ac:dyDescent="0.4">
      <c r="B45" s="1" t="s">
        <v>31</v>
      </c>
      <c r="F45" s="12" t="s">
        <v>124</v>
      </c>
    </row>
    <row r="46" spans="1:13" ht="16.5" customHeight="1" x14ac:dyDescent="0.4">
      <c r="B46" s="1" t="s">
        <v>310</v>
      </c>
      <c r="F46" s="12" t="s">
        <v>125</v>
      </c>
    </row>
    <row r="47" spans="1:13" ht="16.5" customHeight="1" x14ac:dyDescent="0.4">
      <c r="B47" s="31" t="s">
        <v>280</v>
      </c>
      <c r="F47" s="12" t="s">
        <v>126</v>
      </c>
    </row>
    <row r="48" spans="1:13" ht="16.5" customHeight="1" x14ac:dyDescent="0.4">
      <c r="B48" s="1" t="s">
        <v>33</v>
      </c>
      <c r="F48" s="12" t="s">
        <v>127</v>
      </c>
    </row>
    <row r="49" spans="2:6" ht="16.5" customHeight="1" x14ac:dyDescent="0.4">
      <c r="B49" s="1" t="s">
        <v>34</v>
      </c>
      <c r="F49" s="12" t="s">
        <v>128</v>
      </c>
    </row>
    <row r="50" spans="2:6" ht="16.5" customHeight="1" x14ac:dyDescent="0.4">
      <c r="B50" s="1" t="s">
        <v>24</v>
      </c>
      <c r="F50" s="12" t="s">
        <v>129</v>
      </c>
    </row>
    <row r="51" spans="2:6" ht="16.5" customHeight="1" x14ac:dyDescent="0.4">
      <c r="F51" s="12" t="s">
        <v>130</v>
      </c>
    </row>
    <row r="52" spans="2:6" ht="16.5" customHeight="1" x14ac:dyDescent="0.4">
      <c r="B52" s="1" t="s">
        <v>25</v>
      </c>
      <c r="F52" s="12" t="s">
        <v>131</v>
      </c>
    </row>
    <row r="53" spans="2:6" ht="16.5" customHeight="1" x14ac:dyDescent="0.4">
      <c r="B53" s="1" t="s">
        <v>35</v>
      </c>
      <c r="F53" s="12" t="s">
        <v>132</v>
      </c>
    </row>
    <row r="54" spans="2:6" ht="16.5" customHeight="1" x14ac:dyDescent="0.4">
      <c r="F54" s="12" t="s">
        <v>133</v>
      </c>
    </row>
    <row r="55" spans="2:6" ht="16.5" customHeight="1" x14ac:dyDescent="0.4">
      <c r="B55" s="1" t="s">
        <v>26</v>
      </c>
      <c r="F55" s="12" t="s">
        <v>53</v>
      </c>
    </row>
    <row r="56" spans="2:6" ht="16.5" customHeight="1" x14ac:dyDescent="0.4">
      <c r="B56" s="1" t="s">
        <v>36</v>
      </c>
    </row>
    <row r="57" spans="2:6" ht="16.5" customHeight="1" x14ac:dyDescent="0.4">
      <c r="B57" s="1" t="s">
        <v>37</v>
      </c>
    </row>
    <row r="58" spans="2:6" ht="16.5" customHeight="1" x14ac:dyDescent="0.4">
      <c r="B58" s="1" t="s">
        <v>38</v>
      </c>
    </row>
    <row r="59" spans="2:6" ht="16.5" customHeight="1" x14ac:dyDescent="0.4">
      <c r="B59" s="1" t="s">
        <v>39</v>
      </c>
    </row>
    <row r="60" spans="2:6" ht="16.5" customHeight="1" x14ac:dyDescent="0.4">
      <c r="B60" s="1" t="s">
        <v>40</v>
      </c>
    </row>
    <row r="62" spans="2:6" ht="16.5" customHeight="1" x14ac:dyDescent="0.4">
      <c r="B62" s="1" t="s">
        <v>27</v>
      </c>
    </row>
    <row r="64" spans="2:6" ht="16.5" customHeight="1" x14ac:dyDescent="0.4">
      <c r="B64" s="11" t="s">
        <v>87</v>
      </c>
    </row>
    <row r="65" spans="2:2" ht="16.5" customHeight="1" x14ac:dyDescent="0.4">
      <c r="B65" s="11"/>
    </row>
    <row r="66" spans="2:2" ht="16.5" customHeight="1" x14ac:dyDescent="0.4">
      <c r="B66" s="1" t="s">
        <v>63</v>
      </c>
    </row>
    <row r="67" spans="2:2" ht="16.5" customHeight="1" x14ac:dyDescent="0.4">
      <c r="B67" s="1" t="s">
        <v>64</v>
      </c>
    </row>
    <row r="68" spans="2:2" ht="16.5" customHeight="1" x14ac:dyDescent="0.4">
      <c r="B68" s="1" t="s">
        <v>65</v>
      </c>
    </row>
    <row r="69" spans="2:2" ht="16.5" customHeight="1" x14ac:dyDescent="0.4">
      <c r="B69" s="1" t="s">
        <v>66</v>
      </c>
    </row>
    <row r="70" spans="2:2" ht="16.5" customHeight="1" x14ac:dyDescent="0.4">
      <c r="B70" s="1" t="s">
        <v>67</v>
      </c>
    </row>
    <row r="71" spans="2:2" ht="16.5" customHeight="1" x14ac:dyDescent="0.4">
      <c r="B71" s="1" t="s">
        <v>64</v>
      </c>
    </row>
    <row r="72" spans="2:2" ht="16.5" customHeight="1" x14ac:dyDescent="0.4">
      <c r="B72" s="1" t="s">
        <v>68</v>
      </c>
    </row>
    <row r="73" spans="2:2" ht="16.5" customHeight="1" x14ac:dyDescent="0.4">
      <c r="B73" s="1" t="s">
        <v>64</v>
      </c>
    </row>
    <row r="74" spans="2:2" ht="16.5" customHeight="1" x14ac:dyDescent="0.4">
      <c r="B74" s="1" t="s">
        <v>69</v>
      </c>
    </row>
    <row r="75" spans="2:2" ht="16.5" customHeight="1" x14ac:dyDescent="0.4">
      <c r="B75" s="1" t="s">
        <v>64</v>
      </c>
    </row>
    <row r="76" spans="2:2" ht="16.5" customHeight="1" x14ac:dyDescent="0.4">
      <c r="B76" s="1" t="s">
        <v>70</v>
      </c>
    </row>
    <row r="77" spans="2:2" ht="16.5" customHeight="1" x14ac:dyDescent="0.4">
      <c r="B77" s="1" t="s">
        <v>64</v>
      </c>
    </row>
    <row r="78" spans="2:2" ht="16.5" customHeight="1" x14ac:dyDescent="0.4">
      <c r="B78" s="1" t="s">
        <v>71</v>
      </c>
    </row>
    <row r="79" spans="2:2" ht="16.5" customHeight="1" x14ac:dyDescent="0.4">
      <c r="B79" s="1" t="s">
        <v>64</v>
      </c>
    </row>
    <row r="80" spans="2:2" ht="16.5" customHeight="1" x14ac:dyDescent="0.4">
      <c r="B80" s="1" t="s">
        <v>72</v>
      </c>
    </row>
    <row r="81" spans="2:2" ht="16.5" customHeight="1" x14ac:dyDescent="0.4">
      <c r="B81" s="1" t="s">
        <v>64</v>
      </c>
    </row>
    <row r="82" spans="2:2" ht="16.5" customHeight="1" x14ac:dyDescent="0.4">
      <c r="B82" s="1" t="s">
        <v>73</v>
      </c>
    </row>
    <row r="83" spans="2:2" ht="16.5" customHeight="1" x14ac:dyDescent="0.4">
      <c r="B83" s="1" t="s">
        <v>64</v>
      </c>
    </row>
    <row r="84" spans="2:2" ht="16.5" customHeight="1" x14ac:dyDescent="0.4">
      <c r="B84" s="1" t="s">
        <v>74</v>
      </c>
    </row>
    <row r="85" spans="2:2" ht="16.5" customHeight="1" x14ac:dyDescent="0.4">
      <c r="B85" s="1" t="s">
        <v>64</v>
      </c>
    </row>
    <row r="86" spans="2:2" ht="16.5" customHeight="1" x14ac:dyDescent="0.4">
      <c r="B86" s="1" t="s">
        <v>75</v>
      </c>
    </row>
    <row r="87" spans="2:2" ht="16.5" customHeight="1" x14ac:dyDescent="0.4">
      <c r="B87" s="1" t="s">
        <v>64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64</v>
      </c>
    </row>
    <row r="91" spans="2:2" ht="16.5" customHeight="1" x14ac:dyDescent="0.4">
      <c r="B91" s="1" t="s">
        <v>78</v>
      </c>
    </row>
    <row r="92" spans="2:2" ht="16.5" customHeight="1" x14ac:dyDescent="0.4">
      <c r="B92" s="1" t="s">
        <v>64</v>
      </c>
    </row>
    <row r="93" spans="2:2" ht="16.5" customHeight="1" x14ac:dyDescent="0.4">
      <c r="B93" s="1" t="s">
        <v>79</v>
      </c>
    </row>
    <row r="94" spans="2:2" ht="16.5" customHeight="1" x14ac:dyDescent="0.4">
      <c r="B94" s="1" t="s">
        <v>80</v>
      </c>
    </row>
    <row r="95" spans="2:2" ht="16.5" customHeight="1" x14ac:dyDescent="0.4">
      <c r="B95" s="1" t="s">
        <v>64</v>
      </c>
    </row>
    <row r="96" spans="2:2" ht="16.5" customHeight="1" x14ac:dyDescent="0.4">
      <c r="B96" s="1" t="s">
        <v>81</v>
      </c>
    </row>
    <row r="97" spans="2:2" ht="16.5" customHeight="1" x14ac:dyDescent="0.4">
      <c r="B97" s="1" t="s">
        <v>64</v>
      </c>
    </row>
    <row r="98" spans="2:2" ht="16.5" customHeight="1" x14ac:dyDescent="0.4">
      <c r="B98" s="1" t="s">
        <v>82</v>
      </c>
    </row>
    <row r="99" spans="2:2" ht="16.5" customHeight="1" x14ac:dyDescent="0.4">
      <c r="B99" s="1" t="s">
        <v>64</v>
      </c>
    </row>
    <row r="100" spans="2:2" ht="16.5" customHeight="1" x14ac:dyDescent="0.4">
      <c r="B100" s="1" t="s">
        <v>83</v>
      </c>
    </row>
    <row r="101" spans="2:2" ht="16.5" customHeight="1" x14ac:dyDescent="0.4">
      <c r="B101" s="1" t="s">
        <v>66</v>
      </c>
    </row>
    <row r="102" spans="2:2" ht="16.5" customHeight="1" x14ac:dyDescent="0.4">
      <c r="B102" s="1" t="s">
        <v>84</v>
      </c>
    </row>
    <row r="103" spans="2:2" ht="16.5" customHeight="1" x14ac:dyDescent="0.4">
      <c r="B103" s="1" t="s">
        <v>134</v>
      </c>
    </row>
    <row r="104" spans="2:2" ht="16.5" customHeight="1" x14ac:dyDescent="0.4">
      <c r="B104" s="1" t="s">
        <v>135</v>
      </c>
    </row>
    <row r="105" spans="2:2" ht="16.5" customHeight="1" x14ac:dyDescent="0.4">
      <c r="B105" s="1" t="s">
        <v>64</v>
      </c>
    </row>
    <row r="106" spans="2:2" ht="16.5" customHeight="1" x14ac:dyDescent="0.4">
      <c r="B106" s="1" t="s">
        <v>109</v>
      </c>
    </row>
    <row r="107" spans="2:2" ht="16.5" customHeight="1" x14ac:dyDescent="0.4">
      <c r="B107" s="1" t="s">
        <v>90</v>
      </c>
    </row>
    <row r="108" spans="2:2" ht="16.5" customHeight="1" x14ac:dyDescent="0.4">
      <c r="B108" s="1" t="s">
        <v>91</v>
      </c>
    </row>
    <row r="109" spans="2:2" ht="16.5" customHeight="1" x14ac:dyDescent="0.4">
      <c r="B109" s="1" t="s">
        <v>92</v>
      </c>
    </row>
    <row r="110" spans="2:2" ht="16.5" customHeight="1" x14ac:dyDescent="0.4">
      <c r="B110" s="1" t="s">
        <v>93</v>
      </c>
    </row>
    <row r="111" spans="2:2" ht="16.5" customHeight="1" x14ac:dyDescent="0.4">
      <c r="B111" s="1" t="s">
        <v>94</v>
      </c>
    </row>
    <row r="112" spans="2:2" ht="16.5" customHeight="1" x14ac:dyDescent="0.4">
      <c r="B112" s="1" t="s">
        <v>95</v>
      </c>
    </row>
    <row r="113" spans="2:5" ht="16.5" customHeight="1" x14ac:dyDescent="0.4">
      <c r="B113" s="31" t="s">
        <v>123</v>
      </c>
    </row>
    <row r="114" spans="2:5" ht="16.5" customHeight="1" x14ac:dyDescent="0.4">
      <c r="B114" s="31" t="s">
        <v>110</v>
      </c>
      <c r="C114" s="32"/>
      <c r="D114" s="32"/>
      <c r="E114" s="32"/>
    </row>
    <row r="115" spans="2:5" ht="16.5" customHeight="1" x14ac:dyDescent="0.4">
      <c r="B115" s="1" t="s">
        <v>98</v>
      </c>
    </row>
    <row r="116" spans="2:5" ht="16.5" customHeight="1" x14ac:dyDescent="0.4">
      <c r="B116" s="1" t="s">
        <v>99</v>
      </c>
    </row>
    <row r="117" spans="2:5" ht="16.5" customHeight="1" x14ac:dyDescent="0.4">
      <c r="B117" s="1" t="s">
        <v>100</v>
      </c>
    </row>
    <row r="118" spans="2:5" ht="16.5" customHeight="1" x14ac:dyDescent="0.4">
      <c r="B118" s="1" t="s">
        <v>101</v>
      </c>
    </row>
    <row r="119" spans="2:5" ht="16.5" customHeight="1" x14ac:dyDescent="0.4">
      <c r="B119" s="1" t="s">
        <v>102</v>
      </c>
    </row>
    <row r="120" spans="2:5" ht="16.5" customHeight="1" x14ac:dyDescent="0.4">
      <c r="B120" s="1" t="s">
        <v>103</v>
      </c>
    </row>
    <row r="121" spans="2:5" ht="16.5" customHeight="1" x14ac:dyDescent="0.4">
      <c r="B121" s="31" t="s">
        <v>104</v>
      </c>
      <c r="C121" s="32"/>
      <c r="D121" s="32"/>
      <c r="E121" s="32"/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20FA-98F8-4F8E-8B0F-CBB438084055}">
  <dimension ref="A2:M121"/>
  <sheetViews>
    <sheetView zoomScale="90" zoomScaleNormal="90" workbookViewId="0">
      <selection activeCell="D10" sqref="D10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45" t="s">
        <v>332</v>
      </c>
    </row>
    <row r="3" spans="1:13" ht="16.5" customHeight="1" x14ac:dyDescent="0.4">
      <c r="A3" s="41" t="s">
        <v>245</v>
      </c>
      <c r="B3" s="4" t="s">
        <v>313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1"/>
      <c r="B4" s="3" t="s">
        <v>6</v>
      </c>
      <c r="C4" s="10">
        <f>SUM(C5:C6)</f>
        <v>6431619</v>
      </c>
      <c r="D4" s="10">
        <f>SUM(D5:D6)</f>
        <v>3271993</v>
      </c>
      <c r="E4" s="10">
        <f>SUM(E5:E6)</f>
        <v>13862625</v>
      </c>
      <c r="F4" s="10">
        <f>SUM(F5:F6)</f>
        <v>433763</v>
      </c>
      <c r="G4" s="10">
        <f>SUM(G5:G6)</f>
        <v>24000000</v>
      </c>
      <c r="H4" s="33">
        <f>(C4+D4)/(C4+D4+E4+F4)</f>
        <v>0.40431716666666667</v>
      </c>
      <c r="I4" s="33">
        <f>C4/(C4+E4)</f>
        <v>0.31691838336032618</v>
      </c>
      <c r="J4" s="33">
        <f>C4/(C4+F4)</f>
        <v>0.93681881066486905</v>
      </c>
      <c r="K4" s="33">
        <f>(2*C4)/(2*C4+E4+F4)</f>
        <v>0.47361616835224463</v>
      </c>
      <c r="L4" s="6">
        <f>(G5*L5+G6*L6)/G4</f>
        <v>0.30969356070877302</v>
      </c>
    </row>
    <row r="5" spans="1:13" ht="16.5" customHeight="1" x14ac:dyDescent="0.4">
      <c r="A5" s="41"/>
      <c r="B5" s="7" t="s">
        <v>1</v>
      </c>
      <c r="C5" s="8">
        <v>3877374</v>
      </c>
      <c r="D5" s="8">
        <v>1534961</v>
      </c>
      <c r="E5" s="8">
        <v>6288306</v>
      </c>
      <c r="F5" s="8">
        <v>299359</v>
      </c>
      <c r="G5" s="8">
        <f>SUM(C5:F5)</f>
        <v>12000000</v>
      </c>
      <c r="H5" s="9">
        <f>(C5+D5)/(C5+D5+E5+F5)</f>
        <v>0.45102791666666664</v>
      </c>
      <c r="I5" s="9">
        <f>C5/(C5+E5)</f>
        <v>0.38141806549094598</v>
      </c>
      <c r="J5" s="9">
        <f>C5/(C5+F5)</f>
        <v>0.928326996243236</v>
      </c>
      <c r="K5" s="9">
        <f>(2*C5)/(2*C5+E5+F5)</f>
        <v>0.54068642424395397</v>
      </c>
      <c r="L5" s="9">
        <v>0.37050736265770201</v>
      </c>
      <c r="M5" s="7" t="s">
        <v>162</v>
      </c>
    </row>
    <row r="6" spans="1:13" ht="16.5" customHeight="1" x14ac:dyDescent="0.4">
      <c r="A6" s="41"/>
      <c r="B6" s="7" t="s">
        <v>3</v>
      </c>
      <c r="C6" s="8">
        <v>2554245</v>
      </c>
      <c r="D6" s="8">
        <v>1737032</v>
      </c>
      <c r="E6" s="8">
        <v>7574319</v>
      </c>
      <c r="F6" s="8">
        <v>134404</v>
      </c>
      <c r="G6" s="8">
        <f>SUM(C6:F6)</f>
        <v>12000000</v>
      </c>
      <c r="H6" s="9">
        <f>(C6+D6)/(C6+D6+E6+F6)</f>
        <v>0.35760641666666665</v>
      </c>
      <c r="I6" s="9">
        <f>C6/(C6+E6)</f>
        <v>0.25218234292640102</v>
      </c>
      <c r="J6" s="9">
        <f>C6/(C6+F6)</f>
        <v>0.95001058152254159</v>
      </c>
      <c r="K6" s="9">
        <f>(2*C6)/(2*C6+E6+F6)</f>
        <v>0.39856480500089997</v>
      </c>
      <c r="L6" s="9">
        <v>0.248879758759844</v>
      </c>
      <c r="M6" s="7" t="s">
        <v>164</v>
      </c>
    </row>
    <row r="7" spans="1:13" ht="16.5" customHeight="1" x14ac:dyDescent="0.4">
      <c r="A7" s="41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1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262</v>
      </c>
    </row>
    <row r="9" spans="1:13" ht="16.5" customHeight="1" x14ac:dyDescent="0.4">
      <c r="A9" s="41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260</v>
      </c>
    </row>
    <row r="10" spans="1:13" ht="16.5" customHeight="1" x14ac:dyDescent="0.4">
      <c r="A10" s="41"/>
      <c r="B10" s="3" t="s">
        <v>8</v>
      </c>
      <c r="C10" s="10">
        <f>SUM(C11:C12)</f>
        <v>1094349</v>
      </c>
      <c r="D10" s="10">
        <f>SUM(D11:D12)</f>
        <v>870865</v>
      </c>
      <c r="E10" s="10">
        <f>SUM(E11:E12)</f>
        <v>5890155</v>
      </c>
      <c r="F10" s="10">
        <f>SUM(F11:F12)</f>
        <v>144631</v>
      </c>
      <c r="G10" s="10">
        <f>SUM(G11:G12)</f>
        <v>8000000</v>
      </c>
      <c r="H10" s="33">
        <f>(C10+D10)/(C10+D10+E10+F10)</f>
        <v>0.24565175</v>
      </c>
      <c r="I10" s="33">
        <f>C10/(C10+E10)</f>
        <v>0.15668242154346249</v>
      </c>
      <c r="J10" s="33">
        <f>C10/(C10+F10)</f>
        <v>0.88326607370579024</v>
      </c>
      <c r="K10" s="33">
        <f>(2*C10)/(2*C10+E10+F10)</f>
        <v>0.26615215643393969</v>
      </c>
      <c r="L10" s="6">
        <f>(G11*L11+G12*L12)/G10</f>
        <v>0.1525429927551821</v>
      </c>
    </row>
    <row r="11" spans="1:13" ht="16.5" customHeight="1" x14ac:dyDescent="0.4">
      <c r="A11" s="41"/>
      <c r="B11" s="7" t="s">
        <v>4</v>
      </c>
      <c r="C11" s="8">
        <v>276662</v>
      </c>
      <c r="D11" s="8">
        <v>481771</v>
      </c>
      <c r="E11" s="8">
        <v>3203458</v>
      </c>
      <c r="F11" s="8">
        <v>38109</v>
      </c>
      <c r="G11" s="8">
        <f t="shared" ref="G11" si="4">SUM(C11:F11)</f>
        <v>4000000</v>
      </c>
      <c r="H11" s="9">
        <f t="shared" ref="H11:H12" si="5">(C11+D11)/(C11+D11+E11+F11)</f>
        <v>0.18960825000000001</v>
      </c>
      <c r="I11" s="9">
        <f t="shared" ref="I11:I12" si="6">C11/(C11+E11)</f>
        <v>7.9497833408043395E-2</v>
      </c>
      <c r="J11" s="9">
        <f t="shared" ref="J11:J12" si="7">C11/(C11+F11)</f>
        <v>0.87893103240133308</v>
      </c>
      <c r="K11" s="9">
        <f t="shared" ref="K11:K12" si="8">(2*C11)/(2*C11+E11+F11)</f>
        <v>0.14580761344660492</v>
      </c>
      <c r="L11" s="9">
        <v>7.8636723192265195E-2</v>
      </c>
      <c r="M11" s="7" t="s">
        <v>261</v>
      </c>
    </row>
    <row r="12" spans="1:13" ht="16.5" customHeight="1" x14ac:dyDescent="0.4">
      <c r="A12" s="41"/>
      <c r="B12" s="7" t="s">
        <v>281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9">SUM(C12:F12)</f>
        <v>4000000</v>
      </c>
      <c r="H12" s="9">
        <f t="shared" si="5"/>
        <v>0.30169525000000003</v>
      </c>
      <c r="I12" s="9">
        <f t="shared" si="6"/>
        <v>0.23333259140550808</v>
      </c>
      <c r="J12" s="9">
        <f t="shared" si="7"/>
        <v>0.88474252036065437</v>
      </c>
      <c r="K12" s="9">
        <f t="shared" si="8"/>
        <v>0.36927620126753574</v>
      </c>
      <c r="L12" s="9">
        <v>0.226449262318099</v>
      </c>
      <c r="M12" s="35" t="s">
        <v>297</v>
      </c>
    </row>
    <row r="13" spans="1:13" ht="16.5" customHeight="1" x14ac:dyDescent="0.4">
      <c r="A13" s="41"/>
      <c r="B13" s="16" t="s">
        <v>62</v>
      </c>
      <c r="C13" s="17">
        <f>SUM(C4,C7,C10)</f>
        <v>8110339</v>
      </c>
      <c r="D13" s="17">
        <f>SUM(D4,D7,D10)</f>
        <v>4302999</v>
      </c>
      <c r="E13" s="17">
        <f>SUM(E4,E7,E10)</f>
        <v>20516249</v>
      </c>
      <c r="F13" s="17">
        <f>SUM(F4,F7,F10)</f>
        <v>730663</v>
      </c>
      <c r="G13" s="17">
        <f>SUM(G4,G7,G10)</f>
        <v>33660250</v>
      </c>
      <c r="H13" s="18">
        <f>($G5*H5+$G6*H6+$G8*H8+$G9*H9+$G11*H11+$G12*H12)/$G13</f>
        <v>0.36878329780676022</v>
      </c>
      <c r="I13" s="18">
        <f t="shared" ref="I13:J13" si="10">($G5*I5+$G6*I6+$G8*I8+$G9*I9+$G11*I11+$G12*I12)/$G13</f>
        <v>0.28484173104574412</v>
      </c>
      <c r="J13" s="18">
        <f t="shared" si="10"/>
        <v>0.9189833844306442</v>
      </c>
      <c r="K13" s="18">
        <f>($G5*K5+$G6*K6+$G8*K8+$G9*K9+$G11*K11+$G12*K12)/$G13</f>
        <v>0.42369836480025092</v>
      </c>
      <c r="L13" s="18">
        <f t="shared" ref="L13" si="11">($G5*L5+$G6*L6+$G8*L8+$G9*L9+$G11*L11+$G12*L12)/$G13</f>
        <v>0.27633977102224788</v>
      </c>
    </row>
    <row r="15" spans="1:13" ht="16.5" customHeight="1" x14ac:dyDescent="0.4">
      <c r="A15" s="41" t="s">
        <v>246</v>
      </c>
      <c r="B15" s="4" t="s">
        <v>313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1"/>
      <c r="B16" s="3" t="s">
        <v>6</v>
      </c>
      <c r="C16" s="10">
        <f>SUM(C17:C18)</f>
        <v>6431619</v>
      </c>
      <c r="D16" s="10">
        <f>SUM(D17:D18)</f>
        <v>3271993</v>
      </c>
      <c r="E16" s="10">
        <f>SUM(E17:E18)</f>
        <v>13862625</v>
      </c>
      <c r="F16" s="10">
        <f>SUM(F17:F18)</f>
        <v>433763</v>
      </c>
      <c r="G16" s="10">
        <f>SUM(G17:G18)</f>
        <v>24000000</v>
      </c>
      <c r="H16" s="33">
        <f>(C16+D16)/(C16+D16+E16+F16)</f>
        <v>0.40431716666666667</v>
      </c>
      <c r="I16" s="33">
        <f>C16/(C16+E16)</f>
        <v>0.31691838336032618</v>
      </c>
      <c r="J16" s="33">
        <f>C16/(C16+F16)</f>
        <v>0.93681881066486905</v>
      </c>
      <c r="K16" s="33">
        <f>(2*C16)/(2*C16+E16+F16)</f>
        <v>0.47361616835224463</v>
      </c>
      <c r="L16" s="6">
        <f>(G17*L17+G18*L18)/G16</f>
        <v>0.30969356070877302</v>
      </c>
    </row>
    <row r="17" spans="1:13" ht="16.5" customHeight="1" x14ac:dyDescent="0.4">
      <c r="A17" s="41"/>
      <c r="B17" s="7" t="s">
        <v>1</v>
      </c>
      <c r="C17" s="8">
        <v>3877374</v>
      </c>
      <c r="D17" s="8">
        <v>1534961</v>
      </c>
      <c r="E17" s="8">
        <v>6288306</v>
      </c>
      <c r="F17" s="8">
        <v>299359</v>
      </c>
      <c r="G17" s="8">
        <f>SUM(C17:F17)</f>
        <v>12000000</v>
      </c>
      <c r="H17" s="9">
        <f>(C17+D17)/(C17+D17+E17+F17)</f>
        <v>0.45102791666666664</v>
      </c>
      <c r="I17" s="9">
        <f>C17/(C17+E17)</f>
        <v>0.38141806549094598</v>
      </c>
      <c r="J17" s="9">
        <f>C17/(C17+F17)</f>
        <v>0.928326996243236</v>
      </c>
      <c r="K17" s="9">
        <f>(2*C17)/(2*C17+E17+F17)</f>
        <v>0.54068642424395397</v>
      </c>
      <c r="L17" s="9">
        <v>0.37050736265770201</v>
      </c>
      <c r="M17" s="7" t="s">
        <v>162</v>
      </c>
    </row>
    <row r="18" spans="1:13" ht="16.5" customHeight="1" x14ac:dyDescent="0.4">
      <c r="A18" s="41"/>
      <c r="B18" s="7" t="s">
        <v>3</v>
      </c>
      <c r="C18" s="8">
        <v>2554245</v>
      </c>
      <c r="D18" s="8">
        <v>1737032</v>
      </c>
      <c r="E18" s="8">
        <v>7574319</v>
      </c>
      <c r="F18" s="8">
        <v>134404</v>
      </c>
      <c r="G18" s="8">
        <f>SUM(C18:F18)</f>
        <v>12000000</v>
      </c>
      <c r="H18" s="9">
        <f>(C18+D18)/(C18+D18+E18+F18)</f>
        <v>0.35760641666666665</v>
      </c>
      <c r="I18" s="9">
        <f>C18/(C18+E18)</f>
        <v>0.25218234292640102</v>
      </c>
      <c r="J18" s="9">
        <f>C18/(C18+F18)</f>
        <v>0.95001058152254159</v>
      </c>
      <c r="K18" s="9">
        <f>(2*C18)/(2*C18+E18+F18)</f>
        <v>0.39856480500089997</v>
      </c>
      <c r="L18" s="9">
        <v>0.248879758759844</v>
      </c>
      <c r="M18" s="7" t="s">
        <v>164</v>
      </c>
    </row>
    <row r="19" spans="1:13" ht="16.5" customHeight="1" x14ac:dyDescent="0.4">
      <c r="A19" s="41"/>
      <c r="B19" s="3" t="s">
        <v>7</v>
      </c>
      <c r="C19" s="10">
        <f>SUM(C20:C21)</f>
        <v>719211</v>
      </c>
      <c r="D19" s="10">
        <f>SUM(D20:D21)</f>
        <v>26266</v>
      </c>
      <c r="E19" s="10">
        <f>SUM(E20:E21)</f>
        <v>897344</v>
      </c>
      <c r="F19" s="10">
        <f>SUM(F20:F21)</f>
        <v>17429</v>
      </c>
      <c r="G19" s="10">
        <f>SUM(G20:G21)</f>
        <v>1660250</v>
      </c>
      <c r="H19" s="33">
        <f>(C19+D19)/(C19+D19+E19+F19)</f>
        <v>0.44901490739346483</v>
      </c>
      <c r="I19" s="33">
        <f>C19/(C19+E19)</f>
        <v>0.44490351395405664</v>
      </c>
      <c r="J19" s="33">
        <f>C19/(C19+F19)</f>
        <v>0.97633986750651602</v>
      </c>
      <c r="K19" s="33">
        <f>(2*C19)/(2*C19+E19+F19)</f>
        <v>0.61126340995965056</v>
      </c>
      <c r="L19" s="6">
        <f>(G20*L20+G21*L21)/G19</f>
        <v>0.44005938245605075</v>
      </c>
    </row>
    <row r="20" spans="1:13" ht="16.5" customHeight="1" x14ac:dyDescent="0.4">
      <c r="A20" s="41"/>
      <c r="B20" s="7" t="s">
        <v>5</v>
      </c>
      <c r="C20" s="8">
        <v>255740</v>
      </c>
      <c r="D20" s="8">
        <v>6275</v>
      </c>
      <c r="E20" s="8">
        <v>183822</v>
      </c>
      <c r="F20" s="8">
        <v>6227</v>
      </c>
      <c r="G20" s="8">
        <f>SUM(C20:F20)</f>
        <v>452064</v>
      </c>
      <c r="H20" s="9">
        <f t="shared" ref="H20:H21" si="12">(C20+D20)/(C20+D20+E20+F20)</f>
        <v>0.57959713668861046</v>
      </c>
      <c r="I20" s="9">
        <f t="shared" ref="I20:I21" si="13">C20/(C20+E20)</f>
        <v>0.5818064345871572</v>
      </c>
      <c r="J20" s="9">
        <f t="shared" ref="J20:J21" si="14">C20/(C20+F20)</f>
        <v>0.97622983047483081</v>
      </c>
      <c r="K20" s="9">
        <f t="shared" ref="K20:K21" si="15">(2*C20)/(2*C20+E20+F20)</f>
        <v>0.72909316649774991</v>
      </c>
      <c r="L20" s="9">
        <v>0.57367947616473203</v>
      </c>
      <c r="M20" s="7" t="s">
        <v>166</v>
      </c>
    </row>
    <row r="21" spans="1:13" ht="16.5" customHeight="1" x14ac:dyDescent="0.4">
      <c r="A21" s="41"/>
      <c r="B21" s="7" t="s">
        <v>2</v>
      </c>
      <c r="C21" s="8">
        <v>463471</v>
      </c>
      <c r="D21" s="8">
        <v>19991</v>
      </c>
      <c r="E21" s="8">
        <v>713522</v>
      </c>
      <c r="F21" s="8">
        <v>11202</v>
      </c>
      <c r="G21" s="8">
        <f>SUM(C21:F21)</f>
        <v>1208186</v>
      </c>
      <c r="H21" s="9">
        <f t="shared" si="12"/>
        <v>0.40015527410514606</v>
      </c>
      <c r="I21" s="9">
        <f t="shared" si="13"/>
        <v>0.39377549399189288</v>
      </c>
      <c r="J21" s="9">
        <f t="shared" si="14"/>
        <v>0.97640059577856753</v>
      </c>
      <c r="K21" s="9">
        <f t="shared" si="15"/>
        <v>0.56121637183304618</v>
      </c>
      <c r="L21" s="9">
        <v>0.39006307887173403</v>
      </c>
      <c r="M21" s="7" t="s">
        <v>163</v>
      </c>
    </row>
    <row r="22" spans="1:13" ht="16.5" customHeight="1" x14ac:dyDescent="0.4">
      <c r="A22" s="41"/>
      <c r="B22" s="3" t="s">
        <v>8</v>
      </c>
      <c r="C22" s="10">
        <f>SUM(C23:C24)</f>
        <v>1202236</v>
      </c>
      <c r="D22" s="10">
        <f>SUM(D23:D24)</f>
        <v>413906</v>
      </c>
      <c r="E22" s="10">
        <f>SUM(E23:E24)</f>
        <v>6347114</v>
      </c>
      <c r="F22" s="10">
        <f>SUM(F23:F24)</f>
        <v>36744</v>
      </c>
      <c r="G22" s="10">
        <f>SUM(G23:G24)</f>
        <v>8000000</v>
      </c>
      <c r="H22" s="33">
        <f>(C22+D22)/(C22+D22+E22+F22)</f>
        <v>0.20201775</v>
      </c>
      <c r="I22" s="33">
        <f>C22/(C22+E22)</f>
        <v>0.15925026657924193</v>
      </c>
      <c r="J22" s="33">
        <f>C22/(C22+F22)</f>
        <v>0.9703433469466819</v>
      </c>
      <c r="K22" s="33">
        <f>(2*C22)/(2*C22+E22+F22)</f>
        <v>0.2735982831778051</v>
      </c>
      <c r="L22" s="6">
        <f>(G23*L23+G24*L24)/G22</f>
        <v>0.15654299710184635</v>
      </c>
    </row>
    <row r="23" spans="1:13" ht="16.5" customHeight="1" x14ac:dyDescent="0.4">
      <c r="A23" s="41"/>
      <c r="B23" s="7" t="s">
        <v>4</v>
      </c>
      <c r="C23" s="8">
        <v>305247</v>
      </c>
      <c r="D23" s="8">
        <v>306314</v>
      </c>
      <c r="E23" s="8">
        <v>3378915</v>
      </c>
      <c r="F23" s="8">
        <v>9524</v>
      </c>
      <c r="G23" s="8">
        <f t="shared" ref="G23" si="16">SUM(C23:F23)</f>
        <v>4000000</v>
      </c>
      <c r="H23" s="9">
        <f t="shared" ref="H23:H24" si="17">(C23+D23)/(C23+D23+E23+F23)</f>
        <v>0.15289025000000001</v>
      </c>
      <c r="I23" s="9">
        <f t="shared" ref="I23:I24" si="18">C23/(C23+E23)</f>
        <v>8.2853848446403824E-2</v>
      </c>
      <c r="J23" s="9">
        <f t="shared" ref="J23:J24" si="19">C23/(C23+F23)</f>
        <v>0.9697430830667374</v>
      </c>
      <c r="K23" s="9">
        <f t="shared" ref="K23:K24" si="20">(2*C23)/(2*C23+E23+F23)</f>
        <v>0.15266422318153366</v>
      </c>
      <c r="L23" s="9">
        <v>8.2640213596932702E-2</v>
      </c>
      <c r="M23" s="7" t="s">
        <v>165</v>
      </c>
    </row>
    <row r="24" spans="1:13" ht="16.5" customHeight="1" x14ac:dyDescent="0.4">
      <c r="A24" s="41"/>
      <c r="B24" s="7" t="s">
        <v>281</v>
      </c>
      <c r="C24" s="8">
        <v>896989</v>
      </c>
      <c r="D24" s="8">
        <v>107592</v>
      </c>
      <c r="E24" s="8">
        <v>2968199</v>
      </c>
      <c r="F24" s="8">
        <v>27220</v>
      </c>
      <c r="G24" s="8">
        <f t="shared" ref="G24" si="21">SUM(C24:F24)</f>
        <v>4000000</v>
      </c>
      <c r="H24" s="9">
        <f t="shared" si="17"/>
        <v>0.25114524999999999</v>
      </c>
      <c r="I24" s="9">
        <f t="shared" si="18"/>
        <v>0.23206866004965346</v>
      </c>
      <c r="J24" s="9">
        <f t="shared" si="19"/>
        <v>0.97054778735112945</v>
      </c>
      <c r="K24" s="9">
        <f t="shared" si="20"/>
        <v>0.37457283244633927</v>
      </c>
      <c r="L24" s="9">
        <v>0.23044578060675999</v>
      </c>
      <c r="M24" s="35" t="s">
        <v>298</v>
      </c>
    </row>
    <row r="25" spans="1:13" ht="16.5" customHeight="1" x14ac:dyDescent="0.4">
      <c r="A25" s="41"/>
      <c r="B25" s="16" t="s">
        <v>62</v>
      </c>
      <c r="C25" s="17">
        <f>SUM(C16,C19,C22)</f>
        <v>8353066</v>
      </c>
      <c r="D25" s="17">
        <f>SUM(D16,D19,D22)</f>
        <v>3712165</v>
      </c>
      <c r="E25" s="17">
        <f>SUM(E16,E19,E22)</f>
        <v>21107083</v>
      </c>
      <c r="F25" s="17">
        <f>SUM(F16,F19,F22)</f>
        <v>487936</v>
      </c>
      <c r="G25" s="17">
        <f>SUM(G16,G19,G22)</f>
        <v>33660250</v>
      </c>
      <c r="H25" s="18">
        <f>($G17*H17+$G18*H18+$G20*H20+$G21*H21+$G23*H23+$G24*H24)/$G25</f>
        <v>0.35844151484317555</v>
      </c>
      <c r="I25" s="18">
        <f t="shared" ref="I25:J25" si="22">($G17*I17+$G18*I18+$G20*I20+$G21*I21+$G23*I23+$G24*I24)/$G25</f>
        <v>0.28525226990357144</v>
      </c>
      <c r="J25" s="18">
        <f t="shared" si="22"/>
        <v>0.94836509851103001</v>
      </c>
      <c r="K25" s="18">
        <f>($G17*K17+$G18*K18+$G20*K20+$G21*K21+$G23*K23+$G24*K24)/$G25</f>
        <v>0.4274363235593574</v>
      </c>
      <c r="L25" s="18">
        <f t="shared" ref="L25" si="23">($G17*L17+$G18*L18+$G20*L20+$G21*L21+$G23*L23+$G24*L24)/$G25</f>
        <v>0.27972454225824178</v>
      </c>
    </row>
    <row r="27" spans="1:13" ht="16.5" hidden="1" customHeight="1" x14ac:dyDescent="0.4">
      <c r="A27" s="41" t="s">
        <v>247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1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1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284</v>
      </c>
    </row>
    <row r="30" spans="1:13" ht="16.5" hidden="1" customHeight="1" x14ac:dyDescent="0.4">
      <c r="A30" s="41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284</v>
      </c>
    </row>
    <row r="31" spans="1:13" ht="16.5" hidden="1" customHeight="1" x14ac:dyDescent="0.4">
      <c r="A31" s="41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1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5" t="s">
        <v>285</v>
      </c>
    </row>
    <row r="33" spans="1:13" ht="16.5" hidden="1" customHeight="1" x14ac:dyDescent="0.4">
      <c r="A33" s="41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5" t="s">
        <v>287</v>
      </c>
    </row>
    <row r="34" spans="1:13" ht="16.5" hidden="1" customHeight="1" x14ac:dyDescent="0.4">
      <c r="A34" s="41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1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5" t="s">
        <v>285</v>
      </c>
    </row>
    <row r="36" spans="1:13" ht="16.5" hidden="1" customHeight="1" x14ac:dyDescent="0.4">
      <c r="A36" s="41"/>
      <c r="B36" s="7" t="s">
        <v>281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5" t="s">
        <v>285</v>
      </c>
    </row>
    <row r="37" spans="1:13" ht="16.5" hidden="1" customHeight="1" x14ac:dyDescent="0.4">
      <c r="A37" s="41"/>
      <c r="B37" s="16" t="s">
        <v>62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54</v>
      </c>
    </row>
    <row r="42" spans="1:13" ht="16.5" customHeight="1" x14ac:dyDescent="0.4">
      <c r="B42" s="1" t="s">
        <v>28</v>
      </c>
      <c r="F42" s="12" t="s">
        <v>41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149</v>
      </c>
    </row>
    <row r="45" spans="1:13" ht="16.5" customHeight="1" x14ac:dyDescent="0.4">
      <c r="B45" s="1" t="s">
        <v>31</v>
      </c>
      <c r="F45" s="12" t="s">
        <v>150</v>
      </c>
    </row>
    <row r="46" spans="1:13" ht="16.5" customHeight="1" x14ac:dyDescent="0.4">
      <c r="B46" s="1" t="s">
        <v>310</v>
      </c>
      <c r="F46" s="12" t="s">
        <v>151</v>
      </c>
    </row>
    <row r="47" spans="1:13" ht="16.5" customHeight="1" x14ac:dyDescent="0.4">
      <c r="B47" s="31" t="s">
        <v>279</v>
      </c>
      <c r="F47" s="12" t="s">
        <v>152</v>
      </c>
    </row>
    <row r="48" spans="1:13" ht="16.5" customHeight="1" x14ac:dyDescent="0.4">
      <c r="B48" s="1" t="s">
        <v>33</v>
      </c>
      <c r="F48" s="12" t="s">
        <v>153</v>
      </c>
    </row>
    <row r="49" spans="2:6" ht="16.5" customHeight="1" x14ac:dyDescent="0.4">
      <c r="B49" s="1" t="s">
        <v>34</v>
      </c>
      <c r="F49" s="12" t="s">
        <v>154</v>
      </c>
    </row>
    <row r="50" spans="2:6" ht="16.5" customHeight="1" x14ac:dyDescent="0.4">
      <c r="B50" s="1" t="s">
        <v>24</v>
      </c>
      <c r="F50" s="12" t="s">
        <v>155</v>
      </c>
    </row>
    <row r="51" spans="2:6" ht="16.5" customHeight="1" x14ac:dyDescent="0.4">
      <c r="F51" s="12" t="s">
        <v>156</v>
      </c>
    </row>
    <row r="52" spans="2:6" ht="16.5" customHeight="1" x14ac:dyDescent="0.4">
      <c r="B52" s="1" t="s">
        <v>25</v>
      </c>
      <c r="F52" s="12" t="s">
        <v>157</v>
      </c>
    </row>
    <row r="53" spans="2:6" ht="16.5" customHeight="1" x14ac:dyDescent="0.4">
      <c r="B53" s="1" t="s">
        <v>35</v>
      </c>
      <c r="F53" s="12" t="s">
        <v>158</v>
      </c>
    </row>
    <row r="54" spans="2:6" ht="16.5" customHeight="1" x14ac:dyDescent="0.4">
      <c r="F54" s="12" t="s">
        <v>159</v>
      </c>
    </row>
    <row r="55" spans="2:6" ht="16.5" customHeight="1" x14ac:dyDescent="0.4">
      <c r="B55" s="1" t="s">
        <v>26</v>
      </c>
      <c r="F55" s="12" t="s">
        <v>53</v>
      </c>
    </row>
    <row r="56" spans="2:6" ht="16.5" customHeight="1" x14ac:dyDescent="0.4">
      <c r="B56" s="1" t="s">
        <v>36</v>
      </c>
    </row>
    <row r="57" spans="2:6" ht="16.5" customHeight="1" x14ac:dyDescent="0.4">
      <c r="B57" s="1" t="s">
        <v>37</v>
      </c>
    </row>
    <row r="58" spans="2:6" ht="16.5" customHeight="1" x14ac:dyDescent="0.4">
      <c r="B58" s="1" t="s">
        <v>38</v>
      </c>
    </row>
    <row r="59" spans="2:6" ht="16.5" customHeight="1" x14ac:dyDescent="0.4">
      <c r="B59" s="1" t="s">
        <v>39</v>
      </c>
    </row>
    <row r="60" spans="2:6" ht="16.5" customHeight="1" x14ac:dyDescent="0.4">
      <c r="B60" s="1" t="s">
        <v>40</v>
      </c>
    </row>
    <row r="62" spans="2:6" ht="16.5" customHeight="1" x14ac:dyDescent="0.4">
      <c r="B62" s="1" t="s">
        <v>27</v>
      </c>
    </row>
    <row r="64" spans="2:6" ht="16.5" customHeight="1" x14ac:dyDescent="0.4">
      <c r="B64" s="11" t="s">
        <v>87</v>
      </c>
    </row>
    <row r="65" spans="2:2" ht="16.5" customHeight="1" x14ac:dyDescent="0.4">
      <c r="B65" s="11"/>
    </row>
    <row r="66" spans="2:2" ht="16.5" customHeight="1" x14ac:dyDescent="0.4">
      <c r="B66" s="1" t="s">
        <v>63</v>
      </c>
    </row>
    <row r="67" spans="2:2" ht="16.5" customHeight="1" x14ac:dyDescent="0.4">
      <c r="B67" s="1" t="s">
        <v>64</v>
      </c>
    </row>
    <row r="68" spans="2:2" ht="16.5" customHeight="1" x14ac:dyDescent="0.4">
      <c r="B68" s="1" t="s">
        <v>65</v>
      </c>
    </row>
    <row r="69" spans="2:2" ht="16.5" customHeight="1" x14ac:dyDescent="0.4">
      <c r="B69" s="1" t="s">
        <v>66</v>
      </c>
    </row>
    <row r="70" spans="2:2" ht="16.5" customHeight="1" x14ac:dyDescent="0.4">
      <c r="B70" s="1" t="s">
        <v>67</v>
      </c>
    </row>
    <row r="71" spans="2:2" ht="16.5" customHeight="1" x14ac:dyDescent="0.4">
      <c r="B71" s="1" t="s">
        <v>64</v>
      </c>
    </row>
    <row r="72" spans="2:2" ht="16.5" customHeight="1" x14ac:dyDescent="0.4">
      <c r="B72" s="1" t="s">
        <v>68</v>
      </c>
    </row>
    <row r="73" spans="2:2" ht="16.5" customHeight="1" x14ac:dyDescent="0.4">
      <c r="B73" s="1" t="s">
        <v>64</v>
      </c>
    </row>
    <row r="74" spans="2:2" ht="16.5" customHeight="1" x14ac:dyDescent="0.4">
      <c r="B74" s="1" t="s">
        <v>69</v>
      </c>
    </row>
    <row r="75" spans="2:2" ht="16.5" customHeight="1" x14ac:dyDescent="0.4">
      <c r="B75" s="1" t="s">
        <v>64</v>
      </c>
    </row>
    <row r="76" spans="2:2" ht="16.5" customHeight="1" x14ac:dyDescent="0.4">
      <c r="B76" s="1" t="s">
        <v>70</v>
      </c>
    </row>
    <row r="77" spans="2:2" ht="16.5" customHeight="1" x14ac:dyDescent="0.4">
      <c r="B77" s="1" t="s">
        <v>64</v>
      </c>
    </row>
    <row r="78" spans="2:2" ht="16.5" customHeight="1" x14ac:dyDescent="0.4">
      <c r="B78" s="1" t="s">
        <v>71</v>
      </c>
    </row>
    <row r="79" spans="2:2" ht="16.5" customHeight="1" x14ac:dyDescent="0.4">
      <c r="B79" s="1" t="s">
        <v>64</v>
      </c>
    </row>
    <row r="80" spans="2:2" ht="16.5" customHeight="1" x14ac:dyDescent="0.4">
      <c r="B80" s="1" t="s">
        <v>72</v>
      </c>
    </row>
    <row r="81" spans="2:2" ht="16.5" customHeight="1" x14ac:dyDescent="0.4">
      <c r="B81" s="1" t="s">
        <v>64</v>
      </c>
    </row>
    <row r="82" spans="2:2" ht="16.5" customHeight="1" x14ac:dyDescent="0.4">
      <c r="B82" s="1" t="s">
        <v>73</v>
      </c>
    </row>
    <row r="83" spans="2:2" ht="16.5" customHeight="1" x14ac:dyDescent="0.4">
      <c r="B83" s="1" t="s">
        <v>64</v>
      </c>
    </row>
    <row r="84" spans="2:2" ht="16.5" customHeight="1" x14ac:dyDescent="0.4">
      <c r="B84" s="1" t="s">
        <v>74</v>
      </c>
    </row>
    <row r="85" spans="2:2" ht="16.5" customHeight="1" x14ac:dyDescent="0.4">
      <c r="B85" s="1" t="s">
        <v>64</v>
      </c>
    </row>
    <row r="86" spans="2:2" ht="16.5" customHeight="1" x14ac:dyDescent="0.4">
      <c r="B86" s="1" t="s">
        <v>75</v>
      </c>
    </row>
    <row r="87" spans="2:2" ht="16.5" customHeight="1" x14ac:dyDescent="0.4">
      <c r="B87" s="1" t="s">
        <v>64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64</v>
      </c>
    </row>
    <row r="91" spans="2:2" ht="16.5" customHeight="1" x14ac:dyDescent="0.4">
      <c r="B91" s="1" t="s">
        <v>78</v>
      </c>
    </row>
    <row r="92" spans="2:2" ht="16.5" customHeight="1" x14ac:dyDescent="0.4">
      <c r="B92" s="1" t="s">
        <v>64</v>
      </c>
    </row>
    <row r="93" spans="2:2" ht="16.5" customHeight="1" x14ac:dyDescent="0.4">
      <c r="B93" s="1" t="s">
        <v>79</v>
      </c>
    </row>
    <row r="94" spans="2:2" ht="16.5" customHeight="1" x14ac:dyDescent="0.4">
      <c r="B94" s="1" t="s">
        <v>80</v>
      </c>
    </row>
    <row r="95" spans="2:2" ht="16.5" customHeight="1" x14ac:dyDescent="0.4">
      <c r="B95" s="1" t="s">
        <v>64</v>
      </c>
    </row>
    <row r="96" spans="2:2" ht="16.5" customHeight="1" x14ac:dyDescent="0.4">
      <c r="B96" s="1" t="s">
        <v>81</v>
      </c>
    </row>
    <row r="97" spans="2:2" ht="16.5" customHeight="1" x14ac:dyDescent="0.4">
      <c r="B97" s="1" t="s">
        <v>64</v>
      </c>
    </row>
    <row r="98" spans="2:2" ht="16.5" customHeight="1" x14ac:dyDescent="0.4">
      <c r="B98" s="1" t="s">
        <v>82</v>
      </c>
    </row>
    <row r="99" spans="2:2" ht="16.5" customHeight="1" x14ac:dyDescent="0.4">
      <c r="B99" s="1" t="s">
        <v>64</v>
      </c>
    </row>
    <row r="100" spans="2:2" ht="16.5" customHeight="1" x14ac:dyDescent="0.4">
      <c r="B100" s="1" t="s">
        <v>83</v>
      </c>
    </row>
    <row r="101" spans="2:2" ht="16.5" customHeight="1" x14ac:dyDescent="0.4">
      <c r="B101" s="1" t="s">
        <v>66</v>
      </c>
    </row>
    <row r="102" spans="2:2" ht="16.5" customHeight="1" x14ac:dyDescent="0.4">
      <c r="B102" s="1" t="s">
        <v>84</v>
      </c>
    </row>
    <row r="103" spans="2:2" ht="16.5" customHeight="1" x14ac:dyDescent="0.4">
      <c r="B103" s="1" t="s">
        <v>147</v>
      </c>
    </row>
    <row r="104" spans="2:2" ht="16.5" customHeight="1" x14ac:dyDescent="0.4">
      <c r="B104" s="1" t="s">
        <v>148</v>
      </c>
    </row>
    <row r="105" spans="2:2" ht="16.5" customHeight="1" x14ac:dyDescent="0.4">
      <c r="B105" s="1" t="s">
        <v>64</v>
      </c>
    </row>
    <row r="106" spans="2:2" ht="16.5" customHeight="1" x14ac:dyDescent="0.4">
      <c r="B106" s="1" t="s">
        <v>109</v>
      </c>
    </row>
    <row r="107" spans="2:2" ht="16.5" customHeight="1" x14ac:dyDescent="0.4">
      <c r="B107" s="1" t="s">
        <v>90</v>
      </c>
    </row>
    <row r="108" spans="2:2" ht="16.5" customHeight="1" x14ac:dyDescent="0.4">
      <c r="B108" s="1" t="s">
        <v>91</v>
      </c>
    </row>
    <row r="109" spans="2:2" ht="16.5" customHeight="1" x14ac:dyDescent="0.4">
      <c r="B109" s="1" t="s">
        <v>92</v>
      </c>
    </row>
    <row r="110" spans="2:2" ht="16.5" customHeight="1" x14ac:dyDescent="0.4">
      <c r="B110" s="1" t="s">
        <v>93</v>
      </c>
    </row>
    <row r="111" spans="2:2" ht="16.5" customHeight="1" x14ac:dyDescent="0.4">
      <c r="B111" s="1" t="s">
        <v>94</v>
      </c>
    </row>
    <row r="112" spans="2:2" ht="16.5" customHeight="1" x14ac:dyDescent="0.4">
      <c r="B112" s="31" t="s">
        <v>160</v>
      </c>
    </row>
    <row r="113" spans="2:5" ht="16.5" customHeight="1" x14ac:dyDescent="0.4">
      <c r="B113" s="31" t="s">
        <v>123</v>
      </c>
    </row>
    <row r="114" spans="2:5" ht="16.5" customHeight="1" x14ac:dyDescent="0.4">
      <c r="B114" s="31" t="s">
        <v>110</v>
      </c>
      <c r="C114" s="32"/>
      <c r="D114" s="32"/>
      <c r="E114" s="32"/>
    </row>
    <row r="115" spans="2:5" ht="16.5" customHeight="1" x14ac:dyDescent="0.4">
      <c r="B115" s="1" t="s">
        <v>98</v>
      </c>
    </row>
    <row r="116" spans="2:5" ht="16.5" customHeight="1" x14ac:dyDescent="0.4">
      <c r="B116" s="1" t="s">
        <v>99</v>
      </c>
    </row>
    <row r="117" spans="2:5" ht="16.5" customHeight="1" x14ac:dyDescent="0.4">
      <c r="B117" s="1" t="s">
        <v>100</v>
      </c>
    </row>
    <row r="118" spans="2:5" ht="16.5" customHeight="1" x14ac:dyDescent="0.4">
      <c r="B118" s="1" t="s">
        <v>101</v>
      </c>
    </row>
    <row r="119" spans="2:5" ht="16.5" customHeight="1" x14ac:dyDescent="0.4">
      <c r="B119" s="1" t="s">
        <v>102</v>
      </c>
    </row>
    <row r="120" spans="2:5" ht="16.5" customHeight="1" x14ac:dyDescent="0.4">
      <c r="B120" s="1" t="s">
        <v>103</v>
      </c>
    </row>
    <row r="121" spans="2:5" ht="16.5" customHeight="1" x14ac:dyDescent="0.4">
      <c r="B121" s="31" t="s">
        <v>104</v>
      </c>
      <c r="C121" s="32"/>
      <c r="D121" s="32"/>
      <c r="E121" s="32"/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4D9E-032B-4A91-9937-97683336813E}">
  <dimension ref="A2:M121"/>
  <sheetViews>
    <sheetView zoomScale="90" zoomScaleNormal="90" workbookViewId="0">
      <selection activeCell="D10" sqref="D10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45" t="s">
        <v>332</v>
      </c>
    </row>
    <row r="3" spans="1:13" ht="16.5" customHeight="1" x14ac:dyDescent="0.4">
      <c r="A3" s="41" t="s">
        <v>245</v>
      </c>
      <c r="B3" s="4" t="s">
        <v>314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1"/>
      <c r="B4" s="3" t="s">
        <v>6</v>
      </c>
      <c r="C4" s="10">
        <f>SUM(C5:C6)</f>
        <v>6424123</v>
      </c>
      <c r="D4" s="10">
        <f>SUM(D5:D6)</f>
        <v>3857201</v>
      </c>
      <c r="E4" s="10">
        <f>SUM(E5:E6)</f>
        <v>13277417</v>
      </c>
      <c r="F4" s="10">
        <f>SUM(F5:F6)</f>
        <v>441259</v>
      </c>
      <c r="G4" s="10">
        <f>SUM(G5:G6)</f>
        <v>24000000</v>
      </c>
      <c r="H4" s="33">
        <f>(C4+D4)/(C4+D4+E4+F4)</f>
        <v>0.42838850000000001</v>
      </c>
      <c r="I4" s="33">
        <f>C4/(C4+E4)</f>
        <v>0.32607212431109445</v>
      </c>
      <c r="J4" s="33">
        <f>C4/(C4+F4)</f>
        <v>0.93572695590718769</v>
      </c>
      <c r="K4" s="33">
        <f>(2*C4)/(2*C4+E4+F4)</f>
        <v>0.4836181624653394</v>
      </c>
      <c r="L4" s="6">
        <f>(G5*L5+G6*L6)/G4</f>
        <v>0.31753250643401804</v>
      </c>
    </row>
    <row r="5" spans="1:13" ht="16.5" customHeight="1" x14ac:dyDescent="0.4">
      <c r="A5" s="41"/>
      <c r="B5" s="7" t="s">
        <v>1</v>
      </c>
      <c r="C5" s="8">
        <v>3870238</v>
      </c>
      <c r="D5" s="8">
        <v>1684677</v>
      </c>
      <c r="E5" s="8">
        <v>6138590</v>
      </c>
      <c r="F5" s="8">
        <v>306495</v>
      </c>
      <c r="G5" s="8">
        <f>SUM(C5:F5)</f>
        <v>12000000</v>
      </c>
      <c r="H5" s="9">
        <f>(C5+D5)/(C5+D5+E5+F5)</f>
        <v>0.46290958333333332</v>
      </c>
      <c r="I5" s="9">
        <f>C5/(C5+E5)</f>
        <v>0.38668243674484165</v>
      </c>
      <c r="J5" s="9">
        <f>C5/(C5+F5)</f>
        <v>0.92661848387244283</v>
      </c>
      <c r="K5" s="9">
        <f>(2*C5)/(2*C5+E5+F5)</f>
        <v>0.54565878642374455</v>
      </c>
      <c r="L5" s="9">
        <v>0.37519309865527201</v>
      </c>
      <c r="M5" s="7" t="s">
        <v>182</v>
      </c>
    </row>
    <row r="6" spans="1:13" ht="16.5" customHeight="1" x14ac:dyDescent="0.4">
      <c r="A6" s="41"/>
      <c r="B6" s="7" t="s">
        <v>3</v>
      </c>
      <c r="C6" s="8">
        <v>2553885</v>
      </c>
      <c r="D6" s="8">
        <v>2172524</v>
      </c>
      <c r="E6" s="8">
        <v>7138827</v>
      </c>
      <c r="F6" s="8">
        <v>134764</v>
      </c>
      <c r="G6" s="8">
        <f>SUM(C6:F6)</f>
        <v>12000000</v>
      </c>
      <c r="H6" s="9">
        <f>(C6+D6)/(C6+D6+E6+F6)</f>
        <v>0.39386741666666669</v>
      </c>
      <c r="I6" s="9">
        <f>C6/(C6+E6)</f>
        <v>0.2634850803366488</v>
      </c>
      <c r="J6" s="9">
        <f>C6/(C6+F6)</f>
        <v>0.94987668527948421</v>
      </c>
      <c r="K6" s="9">
        <f>(2*C6)/(2*C6+E6+F6)</f>
        <v>0.41253703853720119</v>
      </c>
      <c r="L6" s="9">
        <v>0.25987191421276401</v>
      </c>
      <c r="M6" s="7" t="s">
        <v>184</v>
      </c>
    </row>
    <row r="7" spans="1:13" ht="16.5" customHeight="1" x14ac:dyDescent="0.4">
      <c r="A7" s="41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1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265</v>
      </c>
    </row>
    <row r="9" spans="1:13" ht="16.5" customHeight="1" x14ac:dyDescent="0.4">
      <c r="A9" s="41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263</v>
      </c>
    </row>
    <row r="10" spans="1:13" ht="16.5" customHeight="1" x14ac:dyDescent="0.4">
      <c r="A10" s="41"/>
      <c r="B10" s="3" t="s">
        <v>8</v>
      </c>
      <c r="C10" s="10">
        <f>SUM(C11:C12)</f>
        <v>1094349</v>
      </c>
      <c r="D10" s="10">
        <f>SUM(D11:D12)</f>
        <v>907585</v>
      </c>
      <c r="E10" s="10">
        <f>SUM(E11:E12)</f>
        <v>5853435</v>
      </c>
      <c r="F10" s="10">
        <f>SUM(F11:F12)</f>
        <v>144631</v>
      </c>
      <c r="G10" s="10">
        <f>SUM(G11:G12)</f>
        <v>8000000</v>
      </c>
      <c r="H10" s="33">
        <f>(C10+D10)/(C10+D10+E10+F10)</f>
        <v>0.25024174999999999</v>
      </c>
      <c r="I10" s="33">
        <f>C10/(C10+E10)</f>
        <v>0.15751050982586678</v>
      </c>
      <c r="J10" s="33">
        <f>C10/(C10+F10)</f>
        <v>0.88326607370579024</v>
      </c>
      <c r="K10" s="33">
        <f>(2*C10)/(2*C10+E10+F10)</f>
        <v>0.26734592569176296</v>
      </c>
      <c r="L10" s="6">
        <f>(G11*L11+G12*L12)/G10</f>
        <v>0.15295768943923777</v>
      </c>
    </row>
    <row r="11" spans="1:13" ht="16.5" customHeight="1" x14ac:dyDescent="0.4">
      <c r="A11" s="41"/>
      <c r="B11" s="7" t="s">
        <v>4</v>
      </c>
      <c r="C11" s="8">
        <v>276662</v>
      </c>
      <c r="D11" s="8">
        <v>518491</v>
      </c>
      <c r="E11" s="8">
        <v>3166738</v>
      </c>
      <c r="F11" s="8">
        <v>38109</v>
      </c>
      <c r="G11" s="8">
        <f t="shared" ref="G11" si="4">SUM(C11:F11)</f>
        <v>4000000</v>
      </c>
      <c r="H11" s="9">
        <f t="shared" ref="H11:H12" si="5">(C11+D11)/(C11+D11+E11+F11)</f>
        <v>0.19878825</v>
      </c>
      <c r="I11" s="9">
        <f t="shared" ref="I11:I12" si="6">C11/(C11+E11)</f>
        <v>8.0345588662368586E-2</v>
      </c>
      <c r="J11" s="9">
        <f t="shared" ref="J11:J12" si="7">C11/(C11+F11)</f>
        <v>0.87893103240133308</v>
      </c>
      <c r="K11" s="9">
        <f t="shared" ref="K11:K12" si="8">(2*C11)/(2*C11+E11+F11)</f>
        <v>0.14723225739329052</v>
      </c>
      <c r="L11" s="9">
        <v>7.9466116560376499E-2</v>
      </c>
      <c r="M11" s="7" t="s">
        <v>264</v>
      </c>
    </row>
    <row r="12" spans="1:13" ht="16.5" customHeight="1" x14ac:dyDescent="0.4">
      <c r="A12" s="41"/>
      <c r="B12" s="7" t="s">
        <v>281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9">SUM(C12:F12)</f>
        <v>4000000</v>
      </c>
      <c r="H12" s="9">
        <f t="shared" si="5"/>
        <v>0.30169525000000003</v>
      </c>
      <c r="I12" s="9">
        <f t="shared" si="6"/>
        <v>0.23333259140550808</v>
      </c>
      <c r="J12" s="9">
        <f t="shared" si="7"/>
        <v>0.88474252036065437</v>
      </c>
      <c r="K12" s="9">
        <f t="shared" si="8"/>
        <v>0.36927620126753574</v>
      </c>
      <c r="L12" s="9">
        <v>0.226449262318099</v>
      </c>
      <c r="M12" s="35" t="s">
        <v>299</v>
      </c>
    </row>
    <row r="13" spans="1:13" ht="16.5" customHeight="1" x14ac:dyDescent="0.4">
      <c r="A13" s="41"/>
      <c r="B13" s="16" t="s">
        <v>62</v>
      </c>
      <c r="C13" s="17">
        <f>SUM(C4,C7,C10)</f>
        <v>8102843</v>
      </c>
      <c r="D13" s="17">
        <f>SUM(D4,D7,D10)</f>
        <v>4924927</v>
      </c>
      <c r="E13" s="17">
        <f>SUM(E4,E7,E10)</f>
        <v>19894321</v>
      </c>
      <c r="F13" s="17">
        <f>SUM(F4,F7,F10)</f>
        <v>738159</v>
      </c>
      <c r="G13" s="17">
        <f>SUM(G4,G7,G10)</f>
        <v>33660250</v>
      </c>
      <c r="H13" s="18">
        <f>($G5*H5+$G6*H6+$G8*H8+$G9*H9+$G11*H11+$G12*H12)/$G13</f>
        <v>0.38703723234378828</v>
      </c>
      <c r="I13" s="18">
        <f>($G5*I5+$G6*I6+$G8*I8+$G9*I9+$G11*I11+$G12*I12)/$G13</f>
        <v>0.29084870737500562</v>
      </c>
      <c r="J13" s="18">
        <f t="shared" ref="J13" si="10">($G5*J5+$G6*J6+$G8*J8+$G9*J9+$G11*J11+$G12*J12)/$G13</f>
        <v>0.91832655914366002</v>
      </c>
      <c r="K13" s="18">
        <f>($G5*K5+$G6*K6+$G8*K8+$G9*K9+$G11*K11+$G12*K12)/$G13</f>
        <v>0.43062147809797879</v>
      </c>
      <c r="L13" s="18">
        <f t="shared" ref="L13" si="11">($G5*L5+$G6*L6+$G8*L8+$G9*L9+$G11*L11+$G12*L12)/$G13</f>
        <v>0.2820275561955109</v>
      </c>
    </row>
    <row r="15" spans="1:13" ht="16.5" customHeight="1" x14ac:dyDescent="0.4">
      <c r="A15" s="41" t="s">
        <v>246</v>
      </c>
      <c r="B15" s="4" t="s">
        <v>314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1"/>
      <c r="B16" s="3" t="s">
        <v>6</v>
      </c>
      <c r="C16" s="10">
        <f>SUM(C17:C18)</f>
        <v>6424123</v>
      </c>
      <c r="D16" s="10">
        <f>SUM(D17:D18)</f>
        <v>3857201</v>
      </c>
      <c r="E16" s="10">
        <f>SUM(E17:E18)</f>
        <v>13277417</v>
      </c>
      <c r="F16" s="10">
        <f>SUM(F17:F18)</f>
        <v>441259</v>
      </c>
      <c r="G16" s="10">
        <f>SUM(G17:G18)</f>
        <v>24000000</v>
      </c>
      <c r="H16" s="33">
        <f>(C16+D16)/(C16+D16+E16+F16)</f>
        <v>0.42838850000000001</v>
      </c>
      <c r="I16" s="33">
        <f>C16/(C16+E16)</f>
        <v>0.32607212431109445</v>
      </c>
      <c r="J16" s="33">
        <f>C16/(C16+F16)</f>
        <v>0.93572695590718769</v>
      </c>
      <c r="K16" s="33">
        <f>(2*C16)/(2*C16+E16+F16)</f>
        <v>0.4836181624653394</v>
      </c>
      <c r="L16" s="6">
        <f>(G17*L17+G18*L18)/G16</f>
        <v>0.31753250643401804</v>
      </c>
    </row>
    <row r="17" spans="1:13" ht="16.5" customHeight="1" x14ac:dyDescent="0.4">
      <c r="A17" s="41"/>
      <c r="B17" s="7" t="s">
        <v>1</v>
      </c>
      <c r="C17" s="8">
        <v>3870238</v>
      </c>
      <c r="D17" s="8">
        <v>1684677</v>
      </c>
      <c r="E17" s="8">
        <v>6138590</v>
      </c>
      <c r="F17" s="8">
        <v>306495</v>
      </c>
      <c r="G17" s="8">
        <f>SUM(C17:F17)</f>
        <v>12000000</v>
      </c>
      <c r="H17" s="9">
        <f>(C17+D17)/(C17+D17+E17+F17)</f>
        <v>0.46290958333333332</v>
      </c>
      <c r="I17" s="9">
        <f>C17/(C17+E17)</f>
        <v>0.38668243674484165</v>
      </c>
      <c r="J17" s="9">
        <f>C17/(C17+F17)</f>
        <v>0.92661848387244283</v>
      </c>
      <c r="K17" s="9">
        <f>(2*C17)/(2*C17+E17+F17)</f>
        <v>0.54565878642374455</v>
      </c>
      <c r="L17" s="9">
        <v>0.37519309865527201</v>
      </c>
      <c r="M17" s="7" t="s">
        <v>182</v>
      </c>
    </row>
    <row r="18" spans="1:13" ht="16.5" customHeight="1" x14ac:dyDescent="0.4">
      <c r="A18" s="41"/>
      <c r="B18" s="7" t="s">
        <v>3</v>
      </c>
      <c r="C18" s="8">
        <v>2553885</v>
      </c>
      <c r="D18" s="8">
        <v>2172524</v>
      </c>
      <c r="E18" s="8">
        <v>7138827</v>
      </c>
      <c r="F18" s="8">
        <v>134764</v>
      </c>
      <c r="G18" s="8">
        <f>SUM(C18:F18)</f>
        <v>12000000</v>
      </c>
      <c r="H18" s="9">
        <f>(C18+D18)/(C18+D18+E18+F18)</f>
        <v>0.39386741666666669</v>
      </c>
      <c r="I18" s="9">
        <f>C18/(C18+E18)</f>
        <v>0.2634850803366488</v>
      </c>
      <c r="J18" s="9">
        <f>C18/(C18+F18)</f>
        <v>0.94987668527948421</v>
      </c>
      <c r="K18" s="9">
        <f>(2*C18)/(2*C18+E18+F18)</f>
        <v>0.41253703853720119</v>
      </c>
      <c r="L18" s="9">
        <v>0.25987191421276401</v>
      </c>
      <c r="M18" s="7" t="s">
        <v>184</v>
      </c>
    </row>
    <row r="19" spans="1:13" ht="16.5" customHeight="1" x14ac:dyDescent="0.4">
      <c r="A19" s="41"/>
      <c r="B19" s="3" t="s">
        <v>7</v>
      </c>
      <c r="C19" s="10">
        <f>SUM(C20:C21)</f>
        <v>719178</v>
      </c>
      <c r="D19" s="10">
        <f>SUM(D20:D21)</f>
        <v>28429</v>
      </c>
      <c r="E19" s="10">
        <f>SUM(E20:E21)</f>
        <v>895181</v>
      </c>
      <c r="F19" s="10">
        <f>SUM(F20:F21)</f>
        <v>17462</v>
      </c>
      <c r="G19" s="10">
        <f>SUM(G20:G21)</f>
        <v>1660250</v>
      </c>
      <c r="H19" s="33">
        <f>(C19+D19)/(C19+D19+E19+F19)</f>
        <v>0.45029784670983286</v>
      </c>
      <c r="I19" s="33">
        <f>C19/(C19+E19)</f>
        <v>0.44548827119618373</v>
      </c>
      <c r="J19" s="33">
        <f>C19/(C19+F19)</f>
        <v>0.9762950695047784</v>
      </c>
      <c r="K19" s="33">
        <f>(2*C19)/(2*C19+E19+F19)</f>
        <v>0.61180630021535531</v>
      </c>
      <c r="L19" s="6">
        <f>(G20*L20+G21*L21)/G19</f>
        <v>0.44071071718139804</v>
      </c>
    </row>
    <row r="20" spans="1:13" ht="16.5" customHeight="1" x14ac:dyDescent="0.4">
      <c r="A20" s="41"/>
      <c r="B20" s="7" t="s">
        <v>5</v>
      </c>
      <c r="C20" s="8">
        <v>255712</v>
      </c>
      <c r="D20" s="8">
        <v>7649</v>
      </c>
      <c r="E20" s="8">
        <v>182448</v>
      </c>
      <c r="F20" s="8">
        <v>6255</v>
      </c>
      <c r="G20" s="8">
        <f>SUM(C20:F20)</f>
        <v>452064</v>
      </c>
      <c r="H20" s="9">
        <f t="shared" ref="H20:H21" si="12">(C20+D20)/(C20+D20+E20+F20)</f>
        <v>0.58257459120832444</v>
      </c>
      <c r="I20" s="9">
        <f t="shared" ref="I20:I21" si="13">C20/(C20+E20)</f>
        <v>0.58360416286288119</v>
      </c>
      <c r="J20" s="9">
        <f t="shared" ref="J20:J21" si="14">C20/(C20+F20)</f>
        <v>0.97612294678337352</v>
      </c>
      <c r="K20" s="9">
        <f t="shared" ref="K20:K21" si="15">(2*C20)/(2*C20+E20+F20)</f>
        <v>0.73047318557918772</v>
      </c>
      <c r="L20" s="9">
        <v>0.57539011959542297</v>
      </c>
      <c r="M20" s="7" t="s">
        <v>186</v>
      </c>
    </row>
    <row r="21" spans="1:13" ht="16.5" customHeight="1" x14ac:dyDescent="0.4">
      <c r="A21" s="41"/>
      <c r="B21" s="7" t="s">
        <v>2</v>
      </c>
      <c r="C21" s="8">
        <v>463466</v>
      </c>
      <c r="D21" s="8">
        <v>20780</v>
      </c>
      <c r="E21" s="8">
        <v>712733</v>
      </c>
      <c r="F21" s="8">
        <v>11207</v>
      </c>
      <c r="G21" s="8">
        <f>SUM(C21:F21)</f>
        <v>1208186</v>
      </c>
      <c r="H21" s="9">
        <f t="shared" si="12"/>
        <v>0.40080418081321917</v>
      </c>
      <c r="I21" s="9">
        <f t="shared" si="13"/>
        <v>0.39403706345609885</v>
      </c>
      <c r="J21" s="9">
        <f t="shared" si="14"/>
        <v>0.97639006221124858</v>
      </c>
      <c r="K21" s="9">
        <f t="shared" si="15"/>
        <v>0.56148023589957308</v>
      </c>
      <c r="L21" s="9">
        <v>0.39031805465022001</v>
      </c>
      <c r="M21" s="7" t="s">
        <v>183</v>
      </c>
    </row>
    <row r="22" spans="1:13" ht="16.5" customHeight="1" x14ac:dyDescent="0.4">
      <c r="A22" s="41"/>
      <c r="B22" s="3" t="s">
        <v>8</v>
      </c>
      <c r="C22" s="10">
        <f>SUM(C23:C24)</f>
        <v>1202234</v>
      </c>
      <c r="D22" s="10">
        <f>SUM(D23:D24)</f>
        <v>566501</v>
      </c>
      <c r="E22" s="10">
        <f>SUM(E23:E24)</f>
        <v>6194519</v>
      </c>
      <c r="F22" s="10">
        <f>SUM(F23:F24)</f>
        <v>36746</v>
      </c>
      <c r="G22" s="10">
        <f>SUM(G23:G24)</f>
        <v>8000000</v>
      </c>
      <c r="H22" s="33">
        <f>(C22+D22)/(C22+D22+E22+F22)</f>
        <v>0.22109187499999999</v>
      </c>
      <c r="I22" s="33">
        <f>C22/(C22+E22)</f>
        <v>0.16253537193955239</v>
      </c>
      <c r="J22" s="33">
        <f>C22/(C22+F22)</f>
        <v>0.97034173271562096</v>
      </c>
      <c r="K22" s="33">
        <f>(2*C22)/(2*C22+E22+F22)</f>
        <v>0.27843241563860299</v>
      </c>
      <c r="L22" s="6">
        <f>(G23*L23+G24*L24)/G22</f>
        <v>0.1586639427650863</v>
      </c>
    </row>
    <row r="23" spans="1:13" ht="16.5" customHeight="1" x14ac:dyDescent="0.4">
      <c r="A23" s="41"/>
      <c r="B23" s="7" t="s">
        <v>4</v>
      </c>
      <c r="C23" s="8">
        <v>305245</v>
      </c>
      <c r="D23" s="8">
        <v>439603</v>
      </c>
      <c r="E23" s="8">
        <v>3245626</v>
      </c>
      <c r="F23" s="8">
        <v>9526</v>
      </c>
      <c r="G23" s="8">
        <f t="shared" ref="G23" si="16">SUM(C23:F23)</f>
        <v>4000000</v>
      </c>
      <c r="H23" s="9">
        <f t="shared" ref="H23:H24" si="17">(C23+D23)/(C23+D23+E23+F23)</f>
        <v>0.18621199999999999</v>
      </c>
      <c r="I23" s="9">
        <f t="shared" ref="I23:I24" si="18">C23/(C23+E23)</f>
        <v>8.5963415736589693E-2</v>
      </c>
      <c r="J23" s="9">
        <f t="shared" ref="J23:J24" si="19">C23/(C23+F23)</f>
        <v>0.96973672924125798</v>
      </c>
      <c r="K23" s="9">
        <f t="shared" ref="K23:K24" si="20">(2*C23)/(2*C23+E23+F23)</f>
        <v>0.15792719553440282</v>
      </c>
      <c r="L23" s="9">
        <v>8.5733416807170601E-2</v>
      </c>
      <c r="M23" s="7" t="s">
        <v>185</v>
      </c>
    </row>
    <row r="24" spans="1:13" ht="16.5" customHeight="1" x14ac:dyDescent="0.4">
      <c r="A24" s="41"/>
      <c r="B24" s="7" t="s">
        <v>281</v>
      </c>
      <c r="C24" s="8">
        <v>896989</v>
      </c>
      <c r="D24" s="8">
        <v>126898</v>
      </c>
      <c r="E24" s="8">
        <v>2948893</v>
      </c>
      <c r="F24" s="8">
        <v>27220</v>
      </c>
      <c r="G24" s="8">
        <f t="shared" ref="G24" si="21">SUM(C24:F24)</f>
        <v>4000000</v>
      </c>
      <c r="H24" s="9">
        <f t="shared" si="17"/>
        <v>0.25597175</v>
      </c>
      <c r="I24" s="9">
        <f t="shared" si="18"/>
        <v>0.23323362495261166</v>
      </c>
      <c r="J24" s="9">
        <f t="shared" si="19"/>
        <v>0.97054778735112945</v>
      </c>
      <c r="K24" s="9">
        <f t="shared" si="20"/>
        <v>0.37608884191098241</v>
      </c>
      <c r="L24" s="9">
        <v>0.23159446872300199</v>
      </c>
      <c r="M24" s="35" t="s">
        <v>300</v>
      </c>
    </row>
    <row r="25" spans="1:13" ht="16.5" customHeight="1" x14ac:dyDescent="0.4">
      <c r="A25" s="41"/>
      <c r="B25" s="16" t="s">
        <v>62</v>
      </c>
      <c r="C25" s="17">
        <f>SUM(C16,C19,C22)</f>
        <v>8345535</v>
      </c>
      <c r="D25" s="17">
        <f>SUM(D16,D19,D22)</f>
        <v>4452131</v>
      </c>
      <c r="E25" s="17">
        <f>SUM(E16,E19,E22)</f>
        <v>20367117</v>
      </c>
      <c r="F25" s="17">
        <f>SUM(F16,F19,F22)</f>
        <v>495467</v>
      </c>
      <c r="G25" s="17">
        <f>SUM(G16,G19,G22)</f>
        <v>33660250</v>
      </c>
      <c r="H25" s="18">
        <f>($G17*H17+$G18*H18+$G20*H20+$G21*H21+$G23*H23+$G24*H24)/$G25</f>
        <v>0.3802011571512392</v>
      </c>
      <c r="I25" s="18">
        <f t="shared" ref="I25:J25" si="22">($G17*I17+$G18*I18+$G20*I20+$G21*I21+$G23*I23+$G24*I24)/$G25</f>
        <v>0.29169999817481768</v>
      </c>
      <c r="J25" s="18">
        <f t="shared" si="22"/>
        <v>0.94770570461330828</v>
      </c>
      <c r="K25" s="18">
        <f>($G17*K17+$G18*K18+$G20*K20+$G21*K21+$G23*K23+$G24*K24)/$G25</f>
        <v>0.4350237220391745</v>
      </c>
      <c r="L25" s="18">
        <f t="shared" ref="L25" si="23">($G17*L17+$G18*L18+$G20*L20+$G21*L21+$G23*L23+$G24*L24)/$G25</f>
        <v>0.28584997629956815</v>
      </c>
    </row>
    <row r="27" spans="1:13" ht="16.5" hidden="1" customHeight="1" x14ac:dyDescent="0.4">
      <c r="A27" s="41" t="s">
        <v>247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1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1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284</v>
      </c>
    </row>
    <row r="30" spans="1:13" ht="16.5" hidden="1" customHeight="1" x14ac:dyDescent="0.4">
      <c r="A30" s="41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284</v>
      </c>
    </row>
    <row r="31" spans="1:13" ht="16.5" hidden="1" customHeight="1" x14ac:dyDescent="0.4">
      <c r="A31" s="41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1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5" t="s">
        <v>285</v>
      </c>
    </row>
    <row r="33" spans="1:13" ht="16.5" hidden="1" customHeight="1" x14ac:dyDescent="0.4">
      <c r="A33" s="41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5" t="s">
        <v>287</v>
      </c>
    </row>
    <row r="34" spans="1:13" ht="16.5" hidden="1" customHeight="1" x14ac:dyDescent="0.4">
      <c r="A34" s="41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1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5" t="s">
        <v>285</v>
      </c>
    </row>
    <row r="36" spans="1:13" ht="16.5" hidden="1" customHeight="1" x14ac:dyDescent="0.4">
      <c r="A36" s="41"/>
      <c r="B36" s="7" t="s">
        <v>281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5" t="s">
        <v>285</v>
      </c>
    </row>
    <row r="37" spans="1:13" ht="16.5" hidden="1" customHeight="1" x14ac:dyDescent="0.4">
      <c r="A37" s="41"/>
      <c r="B37" s="16" t="s">
        <v>62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54</v>
      </c>
    </row>
    <row r="42" spans="1:13" ht="16.5" customHeight="1" x14ac:dyDescent="0.4">
      <c r="B42" s="1" t="s">
        <v>28</v>
      </c>
      <c r="F42" s="12" t="s">
        <v>41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170</v>
      </c>
    </row>
    <row r="45" spans="1:13" ht="16.5" customHeight="1" x14ac:dyDescent="0.4">
      <c r="B45" s="1" t="s">
        <v>31</v>
      </c>
      <c r="F45" s="12" t="s">
        <v>171</v>
      </c>
    </row>
    <row r="46" spans="1:13" ht="16.5" customHeight="1" x14ac:dyDescent="0.4">
      <c r="B46" s="1" t="s">
        <v>310</v>
      </c>
      <c r="F46" s="12" t="s">
        <v>172</v>
      </c>
    </row>
    <row r="47" spans="1:13" ht="16.5" customHeight="1" x14ac:dyDescent="0.4">
      <c r="B47" s="31" t="s">
        <v>278</v>
      </c>
      <c r="F47" s="12" t="s">
        <v>173</v>
      </c>
    </row>
    <row r="48" spans="1:13" ht="16.5" customHeight="1" x14ac:dyDescent="0.4">
      <c r="B48" s="1" t="s">
        <v>33</v>
      </c>
      <c r="F48" s="12" t="s">
        <v>174</v>
      </c>
    </row>
    <row r="49" spans="2:6" ht="16.5" customHeight="1" x14ac:dyDescent="0.4">
      <c r="B49" s="1" t="s">
        <v>34</v>
      </c>
      <c r="F49" s="12" t="s">
        <v>175</v>
      </c>
    </row>
    <row r="50" spans="2:6" ht="16.5" customHeight="1" x14ac:dyDescent="0.4">
      <c r="B50" s="1" t="s">
        <v>24</v>
      </c>
      <c r="F50" s="12" t="s">
        <v>176</v>
      </c>
    </row>
    <row r="51" spans="2:6" ht="16.5" customHeight="1" x14ac:dyDescent="0.4">
      <c r="F51" s="12" t="s">
        <v>177</v>
      </c>
    </row>
    <row r="52" spans="2:6" ht="16.5" customHeight="1" x14ac:dyDescent="0.4">
      <c r="B52" s="1" t="s">
        <v>25</v>
      </c>
      <c r="F52" s="12" t="s">
        <v>178</v>
      </c>
    </row>
    <row r="53" spans="2:6" ht="16.5" customHeight="1" x14ac:dyDescent="0.4">
      <c r="B53" s="1" t="s">
        <v>35</v>
      </c>
      <c r="F53" s="12" t="s">
        <v>179</v>
      </c>
    </row>
    <row r="54" spans="2:6" ht="16.5" customHeight="1" x14ac:dyDescent="0.4">
      <c r="F54" s="12" t="s">
        <v>180</v>
      </c>
    </row>
    <row r="55" spans="2:6" ht="16.5" customHeight="1" x14ac:dyDescent="0.4">
      <c r="B55" s="1" t="s">
        <v>26</v>
      </c>
      <c r="F55" s="12" t="s">
        <v>53</v>
      </c>
    </row>
    <row r="56" spans="2:6" ht="16.5" customHeight="1" x14ac:dyDescent="0.4">
      <c r="B56" s="1" t="s">
        <v>36</v>
      </c>
    </row>
    <row r="57" spans="2:6" ht="16.5" customHeight="1" x14ac:dyDescent="0.4">
      <c r="B57" s="1" t="s">
        <v>37</v>
      </c>
    </row>
    <row r="58" spans="2:6" ht="16.5" customHeight="1" x14ac:dyDescent="0.4">
      <c r="B58" s="1" t="s">
        <v>38</v>
      </c>
    </row>
    <row r="59" spans="2:6" ht="16.5" customHeight="1" x14ac:dyDescent="0.4">
      <c r="B59" s="1" t="s">
        <v>39</v>
      </c>
    </row>
    <row r="60" spans="2:6" ht="16.5" customHeight="1" x14ac:dyDescent="0.4">
      <c r="B60" s="1" t="s">
        <v>40</v>
      </c>
    </row>
    <row r="62" spans="2:6" ht="16.5" customHeight="1" x14ac:dyDescent="0.4">
      <c r="B62" s="1" t="s">
        <v>27</v>
      </c>
    </row>
    <row r="64" spans="2:6" ht="16.5" customHeight="1" x14ac:dyDescent="0.4">
      <c r="B64" s="11" t="s">
        <v>87</v>
      </c>
    </row>
    <row r="65" spans="2:2" ht="16.5" customHeight="1" x14ac:dyDescent="0.4">
      <c r="B65" s="11"/>
    </row>
    <row r="66" spans="2:2" ht="16.5" customHeight="1" x14ac:dyDescent="0.4">
      <c r="B66" s="1" t="s">
        <v>63</v>
      </c>
    </row>
    <row r="67" spans="2:2" ht="16.5" customHeight="1" x14ac:dyDescent="0.4">
      <c r="B67" s="1" t="s">
        <v>64</v>
      </c>
    </row>
    <row r="68" spans="2:2" ht="16.5" customHeight="1" x14ac:dyDescent="0.4">
      <c r="B68" s="1" t="s">
        <v>65</v>
      </c>
    </row>
    <row r="69" spans="2:2" ht="16.5" customHeight="1" x14ac:dyDescent="0.4">
      <c r="B69" s="1" t="s">
        <v>66</v>
      </c>
    </row>
    <row r="70" spans="2:2" ht="16.5" customHeight="1" x14ac:dyDescent="0.4">
      <c r="B70" s="1" t="s">
        <v>67</v>
      </c>
    </row>
    <row r="71" spans="2:2" ht="16.5" customHeight="1" x14ac:dyDescent="0.4">
      <c r="B71" s="1" t="s">
        <v>64</v>
      </c>
    </row>
    <row r="72" spans="2:2" ht="16.5" customHeight="1" x14ac:dyDescent="0.4">
      <c r="B72" s="1" t="s">
        <v>68</v>
      </c>
    </row>
    <row r="73" spans="2:2" ht="16.5" customHeight="1" x14ac:dyDescent="0.4">
      <c r="B73" s="1" t="s">
        <v>64</v>
      </c>
    </row>
    <row r="74" spans="2:2" ht="16.5" customHeight="1" x14ac:dyDescent="0.4">
      <c r="B74" s="1" t="s">
        <v>69</v>
      </c>
    </row>
    <row r="75" spans="2:2" ht="16.5" customHeight="1" x14ac:dyDescent="0.4">
      <c r="B75" s="1" t="s">
        <v>64</v>
      </c>
    </row>
    <row r="76" spans="2:2" ht="16.5" customHeight="1" x14ac:dyDescent="0.4">
      <c r="B76" s="1" t="s">
        <v>70</v>
      </c>
    </row>
    <row r="77" spans="2:2" ht="16.5" customHeight="1" x14ac:dyDescent="0.4">
      <c r="B77" s="1" t="s">
        <v>64</v>
      </c>
    </row>
    <row r="78" spans="2:2" ht="16.5" customHeight="1" x14ac:dyDescent="0.4">
      <c r="B78" s="1" t="s">
        <v>71</v>
      </c>
    </row>
    <row r="79" spans="2:2" ht="16.5" customHeight="1" x14ac:dyDescent="0.4">
      <c r="B79" s="1" t="s">
        <v>64</v>
      </c>
    </row>
    <row r="80" spans="2:2" ht="16.5" customHeight="1" x14ac:dyDescent="0.4">
      <c r="B80" s="1" t="s">
        <v>72</v>
      </c>
    </row>
    <row r="81" spans="2:2" ht="16.5" customHeight="1" x14ac:dyDescent="0.4">
      <c r="B81" s="1" t="s">
        <v>64</v>
      </c>
    </row>
    <row r="82" spans="2:2" ht="16.5" customHeight="1" x14ac:dyDescent="0.4">
      <c r="B82" s="1" t="s">
        <v>73</v>
      </c>
    </row>
    <row r="83" spans="2:2" ht="16.5" customHeight="1" x14ac:dyDescent="0.4">
      <c r="B83" s="1" t="s">
        <v>64</v>
      </c>
    </row>
    <row r="84" spans="2:2" ht="16.5" customHeight="1" x14ac:dyDescent="0.4">
      <c r="B84" s="1" t="s">
        <v>74</v>
      </c>
    </row>
    <row r="85" spans="2:2" ht="16.5" customHeight="1" x14ac:dyDescent="0.4">
      <c r="B85" s="1" t="s">
        <v>64</v>
      </c>
    </row>
    <row r="86" spans="2:2" ht="16.5" customHeight="1" x14ac:dyDescent="0.4">
      <c r="B86" s="1" t="s">
        <v>75</v>
      </c>
    </row>
    <row r="87" spans="2:2" ht="16.5" customHeight="1" x14ac:dyDescent="0.4">
      <c r="B87" s="1" t="s">
        <v>64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64</v>
      </c>
    </row>
    <row r="91" spans="2:2" ht="16.5" customHeight="1" x14ac:dyDescent="0.4">
      <c r="B91" s="1" t="s">
        <v>78</v>
      </c>
    </row>
    <row r="92" spans="2:2" ht="16.5" customHeight="1" x14ac:dyDescent="0.4">
      <c r="B92" s="1" t="s">
        <v>64</v>
      </c>
    </row>
    <row r="93" spans="2:2" ht="16.5" customHeight="1" x14ac:dyDescent="0.4">
      <c r="B93" s="1" t="s">
        <v>79</v>
      </c>
    </row>
    <row r="94" spans="2:2" ht="16.5" customHeight="1" x14ac:dyDescent="0.4">
      <c r="B94" s="1" t="s">
        <v>80</v>
      </c>
    </row>
    <row r="95" spans="2:2" ht="16.5" customHeight="1" x14ac:dyDescent="0.4">
      <c r="B95" s="1" t="s">
        <v>64</v>
      </c>
    </row>
    <row r="96" spans="2:2" ht="16.5" customHeight="1" x14ac:dyDescent="0.4">
      <c r="B96" s="1" t="s">
        <v>81</v>
      </c>
    </row>
    <row r="97" spans="2:2" ht="16.5" customHeight="1" x14ac:dyDescent="0.4">
      <c r="B97" s="1" t="s">
        <v>64</v>
      </c>
    </row>
    <row r="98" spans="2:2" ht="16.5" customHeight="1" x14ac:dyDescent="0.4">
      <c r="B98" s="1" t="s">
        <v>82</v>
      </c>
    </row>
    <row r="99" spans="2:2" ht="16.5" customHeight="1" x14ac:dyDescent="0.4">
      <c r="B99" s="1" t="s">
        <v>64</v>
      </c>
    </row>
    <row r="100" spans="2:2" ht="16.5" customHeight="1" x14ac:dyDescent="0.4">
      <c r="B100" s="1" t="s">
        <v>83</v>
      </c>
    </row>
    <row r="101" spans="2:2" ht="16.5" customHeight="1" x14ac:dyDescent="0.4">
      <c r="B101" s="1" t="s">
        <v>66</v>
      </c>
    </row>
    <row r="102" spans="2:2" ht="16.5" customHeight="1" x14ac:dyDescent="0.4">
      <c r="B102" s="1" t="s">
        <v>84</v>
      </c>
    </row>
    <row r="103" spans="2:2" ht="16.5" customHeight="1" x14ac:dyDescent="0.4">
      <c r="B103" s="1" t="s">
        <v>168</v>
      </c>
    </row>
    <row r="104" spans="2:2" ht="16.5" customHeight="1" x14ac:dyDescent="0.4">
      <c r="B104" s="1" t="s">
        <v>169</v>
      </c>
    </row>
    <row r="105" spans="2:2" ht="16.5" customHeight="1" x14ac:dyDescent="0.4">
      <c r="B105" s="1" t="s">
        <v>64</v>
      </c>
    </row>
    <row r="106" spans="2:2" ht="16.5" customHeight="1" x14ac:dyDescent="0.4">
      <c r="B106" s="1" t="s">
        <v>109</v>
      </c>
    </row>
    <row r="107" spans="2:2" ht="16.5" customHeight="1" x14ac:dyDescent="0.4">
      <c r="B107" s="1" t="s">
        <v>90</v>
      </c>
    </row>
    <row r="108" spans="2:2" ht="16.5" customHeight="1" x14ac:dyDescent="0.4">
      <c r="B108" s="1" t="s">
        <v>91</v>
      </c>
    </row>
    <row r="109" spans="2:2" ht="16.5" customHeight="1" x14ac:dyDescent="0.4">
      <c r="B109" s="1" t="s">
        <v>92</v>
      </c>
    </row>
    <row r="110" spans="2:2" ht="16.5" customHeight="1" x14ac:dyDescent="0.4">
      <c r="B110" s="1" t="s">
        <v>93</v>
      </c>
    </row>
    <row r="111" spans="2:2" ht="16.5" customHeight="1" x14ac:dyDescent="0.4">
      <c r="B111" s="31" t="s">
        <v>167</v>
      </c>
    </row>
    <row r="112" spans="2:2" ht="16.5" customHeight="1" x14ac:dyDescent="0.4">
      <c r="B112" s="31" t="s">
        <v>160</v>
      </c>
    </row>
    <row r="113" spans="2:5" ht="16.5" customHeight="1" x14ac:dyDescent="0.4">
      <c r="B113" s="31" t="s">
        <v>123</v>
      </c>
    </row>
    <row r="114" spans="2:5" ht="16.5" customHeight="1" x14ac:dyDescent="0.4">
      <c r="B114" s="31" t="s">
        <v>110</v>
      </c>
      <c r="C114" s="32"/>
      <c r="D114" s="32"/>
      <c r="E114" s="32"/>
    </row>
    <row r="115" spans="2:5" ht="16.5" customHeight="1" x14ac:dyDescent="0.4">
      <c r="B115" s="1" t="s">
        <v>98</v>
      </c>
    </row>
    <row r="116" spans="2:5" ht="16.5" customHeight="1" x14ac:dyDescent="0.4">
      <c r="B116" s="1" t="s">
        <v>99</v>
      </c>
    </row>
    <row r="117" spans="2:5" ht="16.5" customHeight="1" x14ac:dyDescent="0.4">
      <c r="B117" s="1" t="s">
        <v>100</v>
      </c>
    </row>
    <row r="118" spans="2:5" ht="16.5" customHeight="1" x14ac:dyDescent="0.4">
      <c r="B118" s="1" t="s">
        <v>101</v>
      </c>
    </row>
    <row r="119" spans="2:5" ht="16.5" customHeight="1" x14ac:dyDescent="0.4">
      <c r="B119" s="1" t="s">
        <v>102</v>
      </c>
    </row>
    <row r="120" spans="2:5" ht="16.5" customHeight="1" x14ac:dyDescent="0.4">
      <c r="B120" s="1" t="s">
        <v>103</v>
      </c>
    </row>
    <row r="121" spans="2:5" ht="16.5" customHeight="1" x14ac:dyDescent="0.4">
      <c r="B121" s="31" t="s">
        <v>104</v>
      </c>
      <c r="C121" s="32"/>
      <c r="D121" s="32"/>
      <c r="E121" s="32"/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70A1-BC32-4859-901A-E588EE16A285}">
  <dimension ref="A2:M121"/>
  <sheetViews>
    <sheetView zoomScale="90" zoomScaleNormal="90" workbookViewId="0">
      <selection activeCell="D10" sqref="D10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45" t="s">
        <v>332</v>
      </c>
    </row>
    <row r="3" spans="1:13" ht="16.5" customHeight="1" x14ac:dyDescent="0.4">
      <c r="A3" s="41" t="s">
        <v>245</v>
      </c>
      <c r="B3" s="4" t="s">
        <v>315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1"/>
      <c r="B4" s="3" t="s">
        <v>6</v>
      </c>
      <c r="C4" s="10">
        <f>SUM(C5:C6)</f>
        <v>6420657</v>
      </c>
      <c r="D4" s="10">
        <f>SUM(D5:D6)</f>
        <v>3982615</v>
      </c>
      <c r="E4" s="10">
        <f>SUM(E5:E6)</f>
        <v>13152003</v>
      </c>
      <c r="F4" s="10">
        <f>SUM(F5:F6)</f>
        <v>444725</v>
      </c>
      <c r="G4" s="10">
        <f>SUM(G5:G6)</f>
        <v>24000000</v>
      </c>
      <c r="H4" s="33">
        <f>(C4+D4)/(C4+D4+E4+F4)</f>
        <v>0.43346966666666664</v>
      </c>
      <c r="I4" s="33">
        <f>C4/(C4+E4)</f>
        <v>0.32804212610856165</v>
      </c>
      <c r="J4" s="33">
        <f>C4/(C4+F4)</f>
        <v>0.935222104174247</v>
      </c>
      <c r="K4" s="33">
        <f>(2*C4)/(2*C4+E4+F4)</f>
        <v>0.48571350329196089</v>
      </c>
      <c r="L4" s="6">
        <f>(G5*L5+G6*L6)/G4</f>
        <v>0.31924860338035299</v>
      </c>
    </row>
    <row r="5" spans="1:13" ht="16.5" customHeight="1" x14ac:dyDescent="0.4">
      <c r="A5" s="41"/>
      <c r="B5" s="7" t="s">
        <v>1</v>
      </c>
      <c r="C5" s="8">
        <v>3866807</v>
      </c>
      <c r="D5" s="8">
        <v>1727830</v>
      </c>
      <c r="E5" s="8">
        <v>6095437</v>
      </c>
      <c r="F5" s="8">
        <v>309926</v>
      </c>
      <c r="G5" s="8">
        <f>SUM(C5:F5)</f>
        <v>12000000</v>
      </c>
      <c r="H5" s="9">
        <f>(C5+D5)/(C5+D5+E5+F5)</f>
        <v>0.46621974999999999</v>
      </c>
      <c r="I5" s="9">
        <f>C5/(C5+E5)</f>
        <v>0.38814618473508578</v>
      </c>
      <c r="J5" s="9">
        <f>C5/(C5+F5)</f>
        <v>0.9257970284430439</v>
      </c>
      <c r="K5" s="9">
        <f>(2*C5)/(2*C5+E5+F5)</f>
        <v>0.54697125541685232</v>
      </c>
      <c r="L5" s="9">
        <v>0.37643526148807799</v>
      </c>
      <c r="M5" s="7" t="s">
        <v>201</v>
      </c>
    </row>
    <row r="6" spans="1:13" ht="16.5" customHeight="1" x14ac:dyDescent="0.4">
      <c r="A6" s="41"/>
      <c r="B6" s="7" t="s">
        <v>3</v>
      </c>
      <c r="C6" s="8">
        <v>2553850</v>
      </c>
      <c r="D6" s="8">
        <v>2254785</v>
      </c>
      <c r="E6" s="8">
        <v>7056566</v>
      </c>
      <c r="F6" s="8">
        <v>134799</v>
      </c>
      <c r="G6" s="8">
        <f>SUM(C6:F6)</f>
        <v>12000000</v>
      </c>
      <c r="H6" s="9">
        <f>(C6+D6)/(C6+D6+E6+F6)</f>
        <v>0.40071958333333335</v>
      </c>
      <c r="I6" s="9">
        <f>C6/(C6+E6)</f>
        <v>0.26573771624454134</v>
      </c>
      <c r="J6" s="9">
        <f>C6/(C6+F6)</f>
        <v>0.94986366758918694</v>
      </c>
      <c r="K6" s="9">
        <f>(2*C6)/(2*C6+E6+F6)</f>
        <v>0.41529173152593307</v>
      </c>
      <c r="L6" s="9">
        <v>0.26206194527262799</v>
      </c>
      <c r="M6" s="7" t="s">
        <v>203</v>
      </c>
    </row>
    <row r="7" spans="1:13" ht="16.5" customHeight="1" x14ac:dyDescent="0.4">
      <c r="A7" s="41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1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268</v>
      </c>
    </row>
    <row r="9" spans="1:13" ht="16.5" customHeight="1" x14ac:dyDescent="0.4">
      <c r="A9" s="41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266</v>
      </c>
    </row>
    <row r="10" spans="1:13" ht="16.5" customHeight="1" x14ac:dyDescent="0.4">
      <c r="A10" s="41"/>
      <c r="B10" s="3" t="s">
        <v>8</v>
      </c>
      <c r="C10" s="10">
        <f>SUM(C11:C12)</f>
        <v>1094349</v>
      </c>
      <c r="D10" s="10">
        <f>SUM(D11:D12)</f>
        <v>920761</v>
      </c>
      <c r="E10" s="10">
        <f>SUM(E11:E12)</f>
        <v>5840259</v>
      </c>
      <c r="F10" s="10">
        <f>SUM(F11:F12)</f>
        <v>144631</v>
      </c>
      <c r="G10" s="10">
        <f>SUM(G11:G12)</f>
        <v>8000000</v>
      </c>
      <c r="H10" s="33">
        <f>(C10+D10)/(C10+D10+E10+F10)</f>
        <v>0.25188874999999999</v>
      </c>
      <c r="I10" s="33">
        <f>C10/(C10+E10)</f>
        <v>0.1578097853548463</v>
      </c>
      <c r="J10" s="33">
        <f>C10/(C10+F10)</f>
        <v>0.88326607370579024</v>
      </c>
      <c r="K10" s="33">
        <f>(2*C10)/(2*C10+E10+F10)</f>
        <v>0.26777689308538671</v>
      </c>
      <c r="L10" s="6">
        <f>(G11*L11+G12*L12)/G10</f>
        <v>0.15310863307005401</v>
      </c>
    </row>
    <row r="11" spans="1:13" ht="16.5" customHeight="1" x14ac:dyDescent="0.4">
      <c r="A11" s="41"/>
      <c r="B11" s="7" t="s">
        <v>4</v>
      </c>
      <c r="C11" s="8">
        <v>276662</v>
      </c>
      <c r="D11" s="8">
        <v>531667</v>
      </c>
      <c r="E11" s="8">
        <v>3153562</v>
      </c>
      <c r="F11" s="8">
        <v>38109</v>
      </c>
      <c r="G11" s="8">
        <f t="shared" ref="G11" si="4">SUM(C11:F11)</f>
        <v>4000000</v>
      </c>
      <c r="H11" s="9">
        <f t="shared" ref="H11:H12" si="5">(C11+D11)/(C11+D11+E11+F11)</f>
        <v>0.20208224999999999</v>
      </c>
      <c r="I11" s="9">
        <f t="shared" ref="I11:I12" si="6">C11/(C11+E11)</f>
        <v>8.065420800507489E-2</v>
      </c>
      <c r="J11" s="9">
        <f t="shared" ref="J11:J12" si="7">C11/(C11+F11)</f>
        <v>0.87893103240133308</v>
      </c>
      <c r="K11" s="9">
        <f t="shared" ref="K11:K12" si="8">(2*C11)/(2*C11+E11+F11)</f>
        <v>0.14775026401904409</v>
      </c>
      <c r="L11" s="9">
        <v>7.9768003822009007E-2</v>
      </c>
      <c r="M11" s="7" t="s">
        <v>267</v>
      </c>
    </row>
    <row r="12" spans="1:13" ht="16.5" customHeight="1" x14ac:dyDescent="0.4">
      <c r="A12" s="41"/>
      <c r="B12" s="7" t="s">
        <v>281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9">SUM(C12:F12)</f>
        <v>4000000</v>
      </c>
      <c r="H12" s="9">
        <f t="shared" si="5"/>
        <v>0.30169525000000003</v>
      </c>
      <c r="I12" s="9">
        <f t="shared" si="6"/>
        <v>0.23333259140550808</v>
      </c>
      <c r="J12" s="9">
        <f t="shared" si="7"/>
        <v>0.88474252036065437</v>
      </c>
      <c r="K12" s="9">
        <f t="shared" si="8"/>
        <v>0.36927620126753574</v>
      </c>
      <c r="L12" s="9">
        <v>0.226449262318099</v>
      </c>
      <c r="M12" s="35" t="s">
        <v>301</v>
      </c>
    </row>
    <row r="13" spans="1:13" ht="16.5" customHeight="1" x14ac:dyDescent="0.4">
      <c r="A13" s="41"/>
      <c r="B13" s="16" t="s">
        <v>62</v>
      </c>
      <c r="C13" s="17">
        <f>SUM(C4,C7,C10)</f>
        <v>8099377</v>
      </c>
      <c r="D13" s="17">
        <f>SUM(D4,D7,D10)</f>
        <v>5063517</v>
      </c>
      <c r="E13" s="17">
        <f>SUM(E4,E7,E10)</f>
        <v>19755731</v>
      </c>
      <c r="F13" s="17">
        <f>SUM(F4,F7,F10)</f>
        <v>741625</v>
      </c>
      <c r="G13" s="17">
        <f>SUM(G4,G7,G10)</f>
        <v>33660250</v>
      </c>
      <c r="H13" s="18">
        <f>($G5*H5+$G6*H6+$G8*H8+$G9*H9+$G11*H11+$G12*H12)/$G13</f>
        <v>0.39105158161332731</v>
      </c>
      <c r="I13" s="18">
        <f t="shared" ref="I13:J13" si="10">($G5*I5+$G6*I6+$G8*I8+$G9*I9+$G11*I11+$G12*I12)/$G13</f>
        <v>0.2922102862149864</v>
      </c>
      <c r="J13" s="18">
        <f t="shared" si="10"/>
        <v>0.91802906647986959</v>
      </c>
      <c r="K13" s="18">
        <f>($G5*K5+$G6*K6+$G8*K8+$G9*K9+$G11*K11+$G12*K12)/$G13</f>
        <v>0.43213299302389557</v>
      </c>
      <c r="L13" s="18">
        <f t="shared" ref="L13" si="11">($G5*L5+$G6*L6+$G8*L8+$G9*L9+$G11*L11+$G12*L12)/$G13</f>
        <v>0.28328702027431513</v>
      </c>
    </row>
    <row r="15" spans="1:13" ht="16.5" customHeight="1" x14ac:dyDescent="0.4">
      <c r="A15" s="41" t="s">
        <v>246</v>
      </c>
      <c r="B15" s="4" t="s">
        <v>315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1"/>
      <c r="B16" s="3" t="s">
        <v>6</v>
      </c>
      <c r="C16" s="10">
        <f>SUM(C17:C18)</f>
        <v>6420657</v>
      </c>
      <c r="D16" s="10">
        <f>SUM(D17:D18)</f>
        <v>3982615</v>
      </c>
      <c r="E16" s="10">
        <f>SUM(E17:E18)</f>
        <v>13152003</v>
      </c>
      <c r="F16" s="10">
        <f>SUM(F17:F18)</f>
        <v>444725</v>
      </c>
      <c r="G16" s="10">
        <f>SUM(G17:G18)</f>
        <v>24000000</v>
      </c>
      <c r="H16" s="33">
        <f>(C16+D16)/(C16+D16+E16+F16)</f>
        <v>0.43346966666666664</v>
      </c>
      <c r="I16" s="33">
        <f>C16/(C16+E16)</f>
        <v>0.32804212610856165</v>
      </c>
      <c r="J16" s="33">
        <f>C16/(C16+F16)</f>
        <v>0.935222104174247</v>
      </c>
      <c r="K16" s="33">
        <f>(2*C16)/(2*C16+E16+F16)</f>
        <v>0.48571350329196089</v>
      </c>
      <c r="L16" s="6">
        <f>(G17*L17+G18*L18)/G16</f>
        <v>0.31924860338035299</v>
      </c>
    </row>
    <row r="17" spans="1:13" ht="16.5" customHeight="1" x14ac:dyDescent="0.4">
      <c r="A17" s="41"/>
      <c r="B17" s="7" t="s">
        <v>1</v>
      </c>
      <c r="C17" s="8">
        <v>3866807</v>
      </c>
      <c r="D17" s="8">
        <v>1727830</v>
      </c>
      <c r="E17" s="8">
        <v>6095437</v>
      </c>
      <c r="F17" s="8">
        <v>309926</v>
      </c>
      <c r="G17" s="8">
        <f>SUM(C17:F17)</f>
        <v>12000000</v>
      </c>
      <c r="H17" s="9">
        <f>(C17+D17)/(C17+D17+E17+F17)</f>
        <v>0.46621974999999999</v>
      </c>
      <c r="I17" s="9">
        <f>C17/(C17+E17)</f>
        <v>0.38814618473508578</v>
      </c>
      <c r="J17" s="9">
        <f>C17/(C17+F17)</f>
        <v>0.9257970284430439</v>
      </c>
      <c r="K17" s="9">
        <f>(2*C17)/(2*C17+E17+F17)</f>
        <v>0.54697125541685232</v>
      </c>
      <c r="L17" s="9">
        <v>0.37643526148807799</v>
      </c>
      <c r="M17" s="7" t="s">
        <v>201</v>
      </c>
    </row>
    <row r="18" spans="1:13" ht="16.5" customHeight="1" x14ac:dyDescent="0.4">
      <c r="A18" s="41"/>
      <c r="B18" s="7" t="s">
        <v>3</v>
      </c>
      <c r="C18" s="8">
        <v>2553850</v>
      </c>
      <c r="D18" s="8">
        <v>2254785</v>
      </c>
      <c r="E18" s="8">
        <v>7056566</v>
      </c>
      <c r="F18" s="8">
        <v>134799</v>
      </c>
      <c r="G18" s="8">
        <f>SUM(C18:F18)</f>
        <v>12000000</v>
      </c>
      <c r="H18" s="9">
        <f>(C18+D18)/(C18+D18+E18+F18)</f>
        <v>0.40071958333333335</v>
      </c>
      <c r="I18" s="9">
        <f>C18/(C18+E18)</f>
        <v>0.26573771624454134</v>
      </c>
      <c r="J18" s="9">
        <f>C18/(C18+F18)</f>
        <v>0.94986366758918694</v>
      </c>
      <c r="K18" s="9">
        <f>(2*C18)/(2*C18+E18+F18)</f>
        <v>0.41529173152593307</v>
      </c>
      <c r="L18" s="9">
        <v>0.26206194527262799</v>
      </c>
      <c r="M18" s="7" t="s">
        <v>203</v>
      </c>
    </row>
    <row r="19" spans="1:13" ht="16.5" customHeight="1" x14ac:dyDescent="0.4">
      <c r="A19" s="41"/>
      <c r="B19" s="3" t="s">
        <v>7</v>
      </c>
      <c r="C19" s="10">
        <f>SUM(C20:C21)</f>
        <v>719157</v>
      </c>
      <c r="D19" s="10">
        <f>SUM(D20:D21)</f>
        <v>28866</v>
      </c>
      <c r="E19" s="10">
        <f>SUM(E20:E21)</f>
        <v>894744</v>
      </c>
      <c r="F19" s="10">
        <f>SUM(F20:F21)</f>
        <v>17483</v>
      </c>
      <c r="G19" s="10">
        <f>SUM(G20:G21)</f>
        <v>1660250</v>
      </c>
      <c r="H19" s="33">
        <f>(C19+D19)/(C19+D19+E19+F19)</f>
        <v>0.45054841138382773</v>
      </c>
      <c r="I19" s="33">
        <f>C19/(C19+E19)</f>
        <v>0.44560168188755073</v>
      </c>
      <c r="J19" s="33">
        <f>C19/(C19+F19)</f>
        <v>0.97626656168549086</v>
      </c>
      <c r="K19" s="33">
        <f>(2*C19)/(2*C19+E19+F19)</f>
        <v>0.61190764168759448</v>
      </c>
      <c r="L19" s="6">
        <f>(G20*L20+G21*L21)/G19</f>
        <v>0.44084270672673287</v>
      </c>
    </row>
    <row r="20" spans="1:13" ht="16.5" customHeight="1" x14ac:dyDescent="0.4">
      <c r="A20" s="41"/>
      <c r="B20" s="7" t="s">
        <v>5</v>
      </c>
      <c r="C20" s="8">
        <v>255692</v>
      </c>
      <c r="D20" s="8">
        <v>8004</v>
      </c>
      <c r="E20" s="8">
        <v>182093</v>
      </c>
      <c r="F20" s="8">
        <v>6275</v>
      </c>
      <c r="G20" s="8">
        <f>SUM(C20:F20)</f>
        <v>452064</v>
      </c>
      <c r="H20" s="9">
        <f t="shared" ref="H20:H21" si="12">(C20+D20)/(C20+D20+E20+F20)</f>
        <v>0.58331563672400366</v>
      </c>
      <c r="I20" s="9">
        <f t="shared" ref="I20:I21" si="13">C20/(C20+E20)</f>
        <v>0.58405838482360062</v>
      </c>
      <c r="J20" s="9">
        <f t="shared" ref="J20:J21" si="14">C20/(C20+F20)</f>
        <v>0.9760466012894754</v>
      </c>
      <c r="K20" s="9">
        <f t="shared" ref="K20:K21" si="15">(2*C20)/(2*C20+E20+F20)</f>
        <v>0.73080748608078294</v>
      </c>
      <c r="L20" s="9">
        <v>0.57580507138674897</v>
      </c>
      <c r="M20" s="7" t="s">
        <v>205</v>
      </c>
    </row>
    <row r="21" spans="1:13" ht="16.5" customHeight="1" x14ac:dyDescent="0.4">
      <c r="A21" s="41"/>
      <c r="B21" s="7" t="s">
        <v>2</v>
      </c>
      <c r="C21" s="8">
        <v>463465</v>
      </c>
      <c r="D21" s="8">
        <v>20862</v>
      </c>
      <c r="E21" s="8">
        <v>712651</v>
      </c>
      <c r="F21" s="8">
        <v>11208</v>
      </c>
      <c r="G21" s="8">
        <f>SUM(C21:F21)</f>
        <v>1208186</v>
      </c>
      <c r="H21" s="9">
        <f t="shared" si="12"/>
        <v>0.40087122347055837</v>
      </c>
      <c r="I21" s="9">
        <f t="shared" si="13"/>
        <v>0.39406402089589804</v>
      </c>
      <c r="J21" s="9">
        <f t="shared" si="14"/>
        <v>0.97638795549778479</v>
      </c>
      <c r="K21" s="9">
        <f t="shared" si="15"/>
        <v>0.56150725501563192</v>
      </c>
      <c r="L21" s="9">
        <v>0.39034416890419099</v>
      </c>
      <c r="M21" s="7" t="s">
        <v>202</v>
      </c>
    </row>
    <row r="22" spans="1:13" ht="16.5" customHeight="1" x14ac:dyDescent="0.4">
      <c r="A22" s="41"/>
      <c r="B22" s="3" t="s">
        <v>8</v>
      </c>
      <c r="C22" s="10">
        <f>SUM(C23:C24)</f>
        <v>1202231</v>
      </c>
      <c r="D22" s="10">
        <f>SUM(D23:D24)</f>
        <v>593145</v>
      </c>
      <c r="E22" s="10">
        <f>SUM(E23:E24)</f>
        <v>6167875</v>
      </c>
      <c r="F22" s="10">
        <f>SUM(F23:F24)</f>
        <v>36749</v>
      </c>
      <c r="G22" s="10">
        <f>SUM(G23:G24)</f>
        <v>8000000</v>
      </c>
      <c r="H22" s="33">
        <f>(C22+D22)/(C22+D22+E22+F22)</f>
        <v>0.22442200000000001</v>
      </c>
      <c r="I22" s="33">
        <f>C22/(C22+E22)</f>
        <v>0.16312261994603605</v>
      </c>
      <c r="J22" s="33">
        <f>C22/(C22+F22)</f>
        <v>0.9703393113690294</v>
      </c>
      <c r="K22" s="33">
        <f>(2*C22)/(2*C22+E22+F22)</f>
        <v>0.27929352779145195</v>
      </c>
      <c r="L22" s="6">
        <f>(G23*L23+G24*L24)/G22</f>
        <v>0.1590501677019607</v>
      </c>
    </row>
    <row r="23" spans="1:13" ht="16.5" customHeight="1" x14ac:dyDescent="0.4">
      <c r="A23" s="41"/>
      <c r="B23" s="7" t="s">
        <v>4</v>
      </c>
      <c r="C23" s="8">
        <v>305242</v>
      </c>
      <c r="D23" s="8">
        <v>462666</v>
      </c>
      <c r="E23" s="8">
        <v>3222563</v>
      </c>
      <c r="F23" s="8">
        <v>9529</v>
      </c>
      <c r="G23" s="8">
        <f t="shared" ref="G23" si="16">SUM(C23:F23)</f>
        <v>4000000</v>
      </c>
      <c r="H23" s="9">
        <f t="shared" ref="H23:H24" si="17">(C23+D23)/(C23+D23+E23+F23)</f>
        <v>0.19197700000000001</v>
      </c>
      <c r="I23" s="9">
        <f t="shared" ref="I23:I24" si="18">C23/(C23+E23)</f>
        <v>8.6524623668258305E-2</v>
      </c>
      <c r="J23" s="9">
        <f t="shared" ref="J23:J24" si="19">C23/(C23+F23)</f>
        <v>0.96972719850303868</v>
      </c>
      <c r="K23" s="9">
        <f t="shared" ref="K23:K24" si="20">(2*C23)/(2*C23+E23+F23)</f>
        <v>0.15887363060613505</v>
      </c>
      <c r="L23" s="9">
        <v>8.6291540465220404E-2</v>
      </c>
      <c r="M23" s="7" t="s">
        <v>204</v>
      </c>
    </row>
    <row r="24" spans="1:13" ht="16.5" customHeight="1" x14ac:dyDescent="0.4">
      <c r="A24" s="41"/>
      <c r="B24" s="7" t="s">
        <v>281</v>
      </c>
      <c r="C24" s="8">
        <v>896989</v>
      </c>
      <c r="D24" s="8">
        <v>130479</v>
      </c>
      <c r="E24" s="8">
        <v>2945312</v>
      </c>
      <c r="F24" s="8">
        <v>27220</v>
      </c>
      <c r="G24" s="8">
        <f t="shared" ref="G24" si="21">SUM(C24:F24)</f>
        <v>4000000</v>
      </c>
      <c r="H24" s="9">
        <f t="shared" si="17"/>
        <v>0.25686700000000001</v>
      </c>
      <c r="I24" s="9">
        <f t="shared" si="18"/>
        <v>0.23345099720193707</v>
      </c>
      <c r="J24" s="9">
        <f t="shared" si="19"/>
        <v>0.97054778735112945</v>
      </c>
      <c r="K24" s="9">
        <f t="shared" si="20"/>
        <v>0.37637139122754382</v>
      </c>
      <c r="L24" s="9">
        <v>0.23180879493870099</v>
      </c>
      <c r="M24" s="35" t="s">
        <v>302</v>
      </c>
    </row>
    <row r="25" spans="1:13" ht="16.5" customHeight="1" x14ac:dyDescent="0.4">
      <c r="A25" s="41"/>
      <c r="B25" s="16" t="s">
        <v>62</v>
      </c>
      <c r="C25" s="17">
        <f>SUM(C16,C19,C22)</f>
        <v>8342045</v>
      </c>
      <c r="D25" s="17">
        <f>SUM(D16,D19,D22)</f>
        <v>4604626</v>
      </c>
      <c r="E25" s="17">
        <f>SUM(E16,E19,E22)</f>
        <v>20214622</v>
      </c>
      <c r="F25" s="17">
        <f>SUM(F16,F19,F22)</f>
        <v>498957</v>
      </c>
      <c r="G25" s="17">
        <f>SUM(G16,G19,G22)</f>
        <v>33660250</v>
      </c>
      <c r="H25" s="18">
        <f>($G17*H17+$G18*H18+$G20*H20+$G21*H21+$G23*H23+$G24*H24)/$G25</f>
        <v>0.38462789194970326</v>
      </c>
      <c r="I25" s="18">
        <f t="shared" ref="I25:J25" si="22">($G17*I17+$G18*I18+$G20*I20+$G21*I21+$G23*I23+$G24*I24)/$G25</f>
        <v>0.29312449248188388</v>
      </c>
      <c r="J25" s="18">
        <f t="shared" si="22"/>
        <v>0.94740597841578178</v>
      </c>
      <c r="K25" s="18">
        <f>($G17*K17+$G18*K18+$G20*K20+$G21*K21+$G23*K23+$G24*K24)/$G25</f>
        <v>0.43662518520938137</v>
      </c>
      <c r="L25" s="18">
        <f t="shared" ref="L25" si="23">($G17*L17+$G18*L18+$G20*L20+$G21*L21+$G23*L23+$G24*L24)/$G25</f>
        <v>0.28717186968567426</v>
      </c>
    </row>
    <row r="27" spans="1:13" ht="16.5" hidden="1" customHeight="1" x14ac:dyDescent="0.4">
      <c r="A27" s="41" t="s">
        <v>247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1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1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284</v>
      </c>
    </row>
    <row r="30" spans="1:13" ht="16.5" hidden="1" customHeight="1" x14ac:dyDescent="0.4">
      <c r="A30" s="41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284</v>
      </c>
    </row>
    <row r="31" spans="1:13" ht="16.5" hidden="1" customHeight="1" x14ac:dyDescent="0.4">
      <c r="A31" s="41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1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5" t="s">
        <v>285</v>
      </c>
    </row>
    <row r="33" spans="1:13" ht="16.5" hidden="1" customHeight="1" x14ac:dyDescent="0.4">
      <c r="A33" s="41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5" t="s">
        <v>287</v>
      </c>
    </row>
    <row r="34" spans="1:13" ht="16.5" hidden="1" customHeight="1" x14ac:dyDescent="0.4">
      <c r="A34" s="41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1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5" t="s">
        <v>285</v>
      </c>
    </row>
    <row r="36" spans="1:13" ht="16.5" hidden="1" customHeight="1" x14ac:dyDescent="0.4">
      <c r="A36" s="41"/>
      <c r="B36" s="7" t="s">
        <v>281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5" t="s">
        <v>285</v>
      </c>
    </row>
    <row r="37" spans="1:13" ht="16.5" hidden="1" customHeight="1" x14ac:dyDescent="0.4">
      <c r="A37" s="41"/>
      <c r="B37" s="16" t="s">
        <v>62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54</v>
      </c>
    </row>
    <row r="42" spans="1:13" ht="16.5" customHeight="1" x14ac:dyDescent="0.4">
      <c r="B42" s="1" t="s">
        <v>28</v>
      </c>
      <c r="F42" s="12" t="s">
        <v>41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149</v>
      </c>
    </row>
    <row r="45" spans="1:13" ht="16.5" customHeight="1" x14ac:dyDescent="0.4">
      <c r="B45" s="1" t="s">
        <v>31</v>
      </c>
      <c r="F45" s="12" t="s">
        <v>188</v>
      </c>
    </row>
    <row r="46" spans="1:13" ht="16.5" customHeight="1" x14ac:dyDescent="0.4">
      <c r="B46" s="1" t="s">
        <v>310</v>
      </c>
      <c r="F46" s="12" t="s">
        <v>189</v>
      </c>
    </row>
    <row r="47" spans="1:13" ht="16.5" customHeight="1" x14ac:dyDescent="0.4">
      <c r="B47" s="31" t="s">
        <v>277</v>
      </c>
      <c r="F47" s="12" t="s">
        <v>190</v>
      </c>
    </row>
    <row r="48" spans="1:13" ht="16.5" customHeight="1" x14ac:dyDescent="0.4">
      <c r="B48" s="1" t="s">
        <v>33</v>
      </c>
      <c r="F48" s="12" t="s">
        <v>191</v>
      </c>
    </row>
    <row r="49" spans="2:6" ht="16.5" customHeight="1" x14ac:dyDescent="0.4">
      <c r="B49" s="1" t="s">
        <v>34</v>
      </c>
      <c r="F49" s="12" t="s">
        <v>192</v>
      </c>
    </row>
    <row r="50" spans="2:6" ht="16.5" customHeight="1" x14ac:dyDescent="0.4">
      <c r="B50" s="1" t="s">
        <v>24</v>
      </c>
      <c r="F50" s="12" t="s">
        <v>193</v>
      </c>
    </row>
    <row r="51" spans="2:6" ht="16.5" customHeight="1" x14ac:dyDescent="0.4">
      <c r="F51" s="12" t="s">
        <v>194</v>
      </c>
    </row>
    <row r="52" spans="2:6" ht="16.5" customHeight="1" x14ac:dyDescent="0.4">
      <c r="B52" s="1" t="s">
        <v>25</v>
      </c>
      <c r="F52" s="12" t="s">
        <v>195</v>
      </c>
    </row>
    <row r="53" spans="2:6" ht="16.5" customHeight="1" x14ac:dyDescent="0.4">
      <c r="B53" s="1" t="s">
        <v>35</v>
      </c>
      <c r="F53" s="12" t="s">
        <v>196</v>
      </c>
    </row>
    <row r="54" spans="2:6" ht="16.5" customHeight="1" x14ac:dyDescent="0.4">
      <c r="F54" s="12" t="s">
        <v>197</v>
      </c>
    </row>
    <row r="55" spans="2:6" ht="16.5" customHeight="1" x14ac:dyDescent="0.4">
      <c r="B55" s="1" t="s">
        <v>26</v>
      </c>
      <c r="F55" s="12" t="s">
        <v>53</v>
      </c>
    </row>
    <row r="56" spans="2:6" ht="16.5" customHeight="1" x14ac:dyDescent="0.4">
      <c r="B56" s="1" t="s">
        <v>36</v>
      </c>
    </row>
    <row r="57" spans="2:6" ht="16.5" customHeight="1" x14ac:dyDescent="0.4">
      <c r="B57" s="1" t="s">
        <v>37</v>
      </c>
    </row>
    <row r="58" spans="2:6" ht="16.5" customHeight="1" x14ac:dyDescent="0.4">
      <c r="B58" s="1" t="s">
        <v>38</v>
      </c>
    </row>
    <row r="59" spans="2:6" ht="16.5" customHeight="1" x14ac:dyDescent="0.4">
      <c r="B59" s="1" t="s">
        <v>39</v>
      </c>
    </row>
    <row r="60" spans="2:6" ht="16.5" customHeight="1" x14ac:dyDescent="0.4">
      <c r="B60" s="1" t="s">
        <v>40</v>
      </c>
    </row>
    <row r="62" spans="2:6" ht="16.5" customHeight="1" x14ac:dyDescent="0.4">
      <c r="B62" s="1" t="s">
        <v>27</v>
      </c>
    </row>
    <row r="64" spans="2:6" ht="16.5" customHeight="1" x14ac:dyDescent="0.4">
      <c r="B64" s="11" t="s">
        <v>87</v>
      </c>
    </row>
    <row r="65" spans="2:2" ht="16.5" customHeight="1" x14ac:dyDescent="0.4">
      <c r="B65" s="11"/>
    </row>
    <row r="66" spans="2:2" ht="16.5" customHeight="1" x14ac:dyDescent="0.4">
      <c r="B66" s="1" t="s">
        <v>63</v>
      </c>
    </row>
    <row r="67" spans="2:2" ht="16.5" customHeight="1" x14ac:dyDescent="0.4">
      <c r="B67" s="1" t="s">
        <v>64</v>
      </c>
    </row>
    <row r="68" spans="2:2" ht="16.5" customHeight="1" x14ac:dyDescent="0.4">
      <c r="B68" s="1" t="s">
        <v>65</v>
      </c>
    </row>
    <row r="69" spans="2:2" ht="16.5" customHeight="1" x14ac:dyDescent="0.4">
      <c r="B69" s="1" t="s">
        <v>66</v>
      </c>
    </row>
    <row r="70" spans="2:2" ht="16.5" customHeight="1" x14ac:dyDescent="0.4">
      <c r="B70" s="1" t="s">
        <v>67</v>
      </c>
    </row>
    <row r="71" spans="2:2" ht="16.5" customHeight="1" x14ac:dyDescent="0.4">
      <c r="B71" s="1" t="s">
        <v>64</v>
      </c>
    </row>
    <row r="72" spans="2:2" ht="16.5" customHeight="1" x14ac:dyDescent="0.4">
      <c r="B72" s="1" t="s">
        <v>68</v>
      </c>
    </row>
    <row r="73" spans="2:2" ht="16.5" customHeight="1" x14ac:dyDescent="0.4">
      <c r="B73" s="1" t="s">
        <v>64</v>
      </c>
    </row>
    <row r="74" spans="2:2" ht="16.5" customHeight="1" x14ac:dyDescent="0.4">
      <c r="B74" s="1" t="s">
        <v>69</v>
      </c>
    </row>
    <row r="75" spans="2:2" ht="16.5" customHeight="1" x14ac:dyDescent="0.4">
      <c r="B75" s="1" t="s">
        <v>64</v>
      </c>
    </row>
    <row r="76" spans="2:2" ht="16.5" customHeight="1" x14ac:dyDescent="0.4">
      <c r="B76" s="1" t="s">
        <v>70</v>
      </c>
    </row>
    <row r="77" spans="2:2" ht="16.5" customHeight="1" x14ac:dyDescent="0.4">
      <c r="B77" s="1" t="s">
        <v>64</v>
      </c>
    </row>
    <row r="78" spans="2:2" ht="16.5" customHeight="1" x14ac:dyDescent="0.4">
      <c r="B78" s="1" t="s">
        <v>71</v>
      </c>
    </row>
    <row r="79" spans="2:2" ht="16.5" customHeight="1" x14ac:dyDescent="0.4">
      <c r="B79" s="1" t="s">
        <v>64</v>
      </c>
    </row>
    <row r="80" spans="2:2" ht="16.5" customHeight="1" x14ac:dyDescent="0.4">
      <c r="B80" s="1" t="s">
        <v>72</v>
      </c>
    </row>
    <row r="81" spans="2:2" ht="16.5" customHeight="1" x14ac:dyDescent="0.4">
      <c r="B81" s="1" t="s">
        <v>64</v>
      </c>
    </row>
    <row r="82" spans="2:2" ht="16.5" customHeight="1" x14ac:dyDescent="0.4">
      <c r="B82" s="1" t="s">
        <v>73</v>
      </c>
    </row>
    <row r="83" spans="2:2" ht="16.5" customHeight="1" x14ac:dyDescent="0.4">
      <c r="B83" s="1" t="s">
        <v>64</v>
      </c>
    </row>
    <row r="84" spans="2:2" ht="16.5" customHeight="1" x14ac:dyDescent="0.4">
      <c r="B84" s="1" t="s">
        <v>74</v>
      </c>
    </row>
    <row r="85" spans="2:2" ht="16.5" customHeight="1" x14ac:dyDescent="0.4">
      <c r="B85" s="1" t="s">
        <v>64</v>
      </c>
    </row>
    <row r="86" spans="2:2" ht="16.5" customHeight="1" x14ac:dyDescent="0.4">
      <c r="B86" s="1" t="s">
        <v>75</v>
      </c>
    </row>
    <row r="87" spans="2:2" ht="16.5" customHeight="1" x14ac:dyDescent="0.4">
      <c r="B87" s="1" t="s">
        <v>64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64</v>
      </c>
    </row>
    <row r="91" spans="2:2" ht="16.5" customHeight="1" x14ac:dyDescent="0.4">
      <c r="B91" s="1" t="s">
        <v>78</v>
      </c>
    </row>
    <row r="92" spans="2:2" ht="16.5" customHeight="1" x14ac:dyDescent="0.4">
      <c r="B92" s="1" t="s">
        <v>64</v>
      </c>
    </row>
    <row r="93" spans="2:2" ht="16.5" customHeight="1" x14ac:dyDescent="0.4">
      <c r="B93" s="1" t="s">
        <v>79</v>
      </c>
    </row>
    <row r="94" spans="2:2" ht="16.5" customHeight="1" x14ac:dyDescent="0.4">
      <c r="B94" s="1" t="s">
        <v>80</v>
      </c>
    </row>
    <row r="95" spans="2:2" ht="16.5" customHeight="1" x14ac:dyDescent="0.4">
      <c r="B95" s="1" t="s">
        <v>64</v>
      </c>
    </row>
    <row r="96" spans="2:2" ht="16.5" customHeight="1" x14ac:dyDescent="0.4">
      <c r="B96" s="1" t="s">
        <v>81</v>
      </c>
    </row>
    <row r="97" spans="2:2" ht="16.5" customHeight="1" x14ac:dyDescent="0.4">
      <c r="B97" s="1" t="s">
        <v>64</v>
      </c>
    </row>
    <row r="98" spans="2:2" ht="16.5" customHeight="1" x14ac:dyDescent="0.4">
      <c r="B98" s="1" t="s">
        <v>82</v>
      </c>
    </row>
    <row r="99" spans="2:2" ht="16.5" customHeight="1" x14ac:dyDescent="0.4">
      <c r="B99" s="1" t="s">
        <v>64</v>
      </c>
    </row>
    <row r="100" spans="2:2" ht="16.5" customHeight="1" x14ac:dyDescent="0.4">
      <c r="B100" s="1" t="s">
        <v>83</v>
      </c>
    </row>
    <row r="101" spans="2:2" ht="16.5" customHeight="1" x14ac:dyDescent="0.4">
      <c r="B101" s="1" t="s">
        <v>66</v>
      </c>
    </row>
    <row r="102" spans="2:2" ht="16.5" customHeight="1" x14ac:dyDescent="0.4">
      <c r="B102" s="1" t="s">
        <v>84</v>
      </c>
    </row>
    <row r="103" spans="2:2" ht="16.5" customHeight="1" x14ac:dyDescent="0.4">
      <c r="B103" s="1" t="s">
        <v>198</v>
      </c>
    </row>
    <row r="104" spans="2:2" ht="16.5" customHeight="1" x14ac:dyDescent="0.4">
      <c r="B104" s="1" t="s">
        <v>199</v>
      </c>
    </row>
    <row r="105" spans="2:2" ht="16.5" customHeight="1" x14ac:dyDescent="0.4">
      <c r="B105" s="1" t="s">
        <v>64</v>
      </c>
    </row>
    <row r="106" spans="2:2" ht="16.5" customHeight="1" x14ac:dyDescent="0.4">
      <c r="B106" s="1" t="s">
        <v>109</v>
      </c>
    </row>
    <row r="107" spans="2:2" ht="16.5" customHeight="1" x14ac:dyDescent="0.4">
      <c r="B107" s="1" t="s">
        <v>90</v>
      </c>
    </row>
    <row r="108" spans="2:2" ht="16.5" customHeight="1" x14ac:dyDescent="0.4">
      <c r="B108" s="1" t="s">
        <v>91</v>
      </c>
    </row>
    <row r="109" spans="2:2" ht="16.5" customHeight="1" x14ac:dyDescent="0.4">
      <c r="B109" s="1" t="s">
        <v>92</v>
      </c>
    </row>
    <row r="110" spans="2:2" ht="16.5" customHeight="1" x14ac:dyDescent="0.4">
      <c r="B110" s="31" t="s">
        <v>187</v>
      </c>
    </row>
    <row r="111" spans="2:2" ht="16.5" customHeight="1" x14ac:dyDescent="0.4">
      <c r="B111" s="31" t="s">
        <v>167</v>
      </c>
    </row>
    <row r="112" spans="2:2" ht="16.5" customHeight="1" x14ac:dyDescent="0.4">
      <c r="B112" s="31" t="s">
        <v>160</v>
      </c>
    </row>
    <row r="113" spans="2:5" ht="16.5" customHeight="1" x14ac:dyDescent="0.4">
      <c r="B113" s="31" t="s">
        <v>123</v>
      </c>
    </row>
    <row r="114" spans="2:5" ht="16.5" customHeight="1" x14ac:dyDescent="0.4">
      <c r="B114" s="31" t="s">
        <v>110</v>
      </c>
      <c r="C114" s="32"/>
      <c r="D114" s="32"/>
      <c r="E114" s="32"/>
    </row>
    <row r="115" spans="2:5" ht="16.5" customHeight="1" x14ac:dyDescent="0.4">
      <c r="B115" s="1" t="s">
        <v>98</v>
      </c>
    </row>
    <row r="116" spans="2:5" ht="16.5" customHeight="1" x14ac:dyDescent="0.4">
      <c r="B116" s="1" t="s">
        <v>99</v>
      </c>
    </row>
    <row r="117" spans="2:5" ht="16.5" customHeight="1" x14ac:dyDescent="0.4">
      <c r="B117" s="1" t="s">
        <v>100</v>
      </c>
    </row>
    <row r="118" spans="2:5" ht="16.5" customHeight="1" x14ac:dyDescent="0.4">
      <c r="B118" s="1" t="s">
        <v>101</v>
      </c>
    </row>
    <row r="119" spans="2:5" ht="16.5" customHeight="1" x14ac:dyDescent="0.4">
      <c r="B119" s="1" t="s">
        <v>102</v>
      </c>
    </row>
    <row r="120" spans="2:5" ht="16.5" customHeight="1" x14ac:dyDescent="0.4">
      <c r="B120" s="1" t="s">
        <v>103</v>
      </c>
    </row>
    <row r="121" spans="2:5" ht="16.5" customHeight="1" x14ac:dyDescent="0.4">
      <c r="B121" s="31" t="s">
        <v>104</v>
      </c>
      <c r="C121" s="32"/>
      <c r="D121" s="32"/>
      <c r="E121" s="32"/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4503-F50A-43B4-A3BD-4A8D1834AE42}">
  <dimension ref="A2:M121"/>
  <sheetViews>
    <sheetView zoomScale="90" zoomScaleNormal="90" workbookViewId="0">
      <selection activeCell="D10" sqref="D10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45" t="s">
        <v>332</v>
      </c>
    </row>
    <row r="3" spans="1:13" ht="16.5" customHeight="1" x14ac:dyDescent="0.4">
      <c r="A3" s="41" t="s">
        <v>245</v>
      </c>
      <c r="B3" s="4" t="s">
        <v>316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1"/>
      <c r="B4" s="3" t="s">
        <v>6</v>
      </c>
      <c r="C4" s="10">
        <f>SUM(C5:C6)</f>
        <v>6420284</v>
      </c>
      <c r="D4" s="10">
        <f>SUM(D5:D6)</f>
        <v>3996102</v>
      </c>
      <c r="E4" s="10">
        <f>SUM(E5:E6)</f>
        <v>13138516</v>
      </c>
      <c r="F4" s="10">
        <f>SUM(F5:F6)</f>
        <v>445098</v>
      </c>
      <c r="G4" s="10">
        <f>SUM(G5:G6)</f>
        <v>24000000</v>
      </c>
      <c r="H4" s="33">
        <f>(C4+D4)/(C4+D4+E4+F4)</f>
        <v>0.43401608333333336</v>
      </c>
      <c r="I4" s="33">
        <f>C4/(C4+E4)</f>
        <v>0.32825551669836595</v>
      </c>
      <c r="J4" s="33">
        <f>C4/(C4+F4)</f>
        <v>0.93516777362133674</v>
      </c>
      <c r="K4" s="33">
        <f>(2*C4)/(2*C4+E4+F4)</f>
        <v>0.48594003780325157</v>
      </c>
      <c r="L4" s="6">
        <f>(G5*L5+G6*L6)/G4</f>
        <v>0.31943580379838848</v>
      </c>
    </row>
    <row r="5" spans="1:13" ht="16.5" customHeight="1" x14ac:dyDescent="0.4">
      <c r="A5" s="41"/>
      <c r="B5" s="7" t="s">
        <v>1</v>
      </c>
      <c r="C5" s="8">
        <v>3866462</v>
      </c>
      <c r="D5" s="8">
        <v>1732741</v>
      </c>
      <c r="E5" s="8">
        <v>6090526</v>
      </c>
      <c r="F5" s="8">
        <v>310271</v>
      </c>
      <c r="G5" s="8">
        <f>SUM(C5:F5)</f>
        <v>12000000</v>
      </c>
      <c r="H5" s="9">
        <f>(C5+D5)/(C5+D5+E5+F5)</f>
        <v>0.46660024999999999</v>
      </c>
      <c r="I5" s="9">
        <f>C5/(C5+E5)</f>
        <v>0.38831642661415278</v>
      </c>
      <c r="J5" s="9">
        <f>C5/(C5+F5)</f>
        <v>0.92571442799910841</v>
      </c>
      <c r="K5" s="9">
        <f>(2*C5)/(2*C5+E5+F5)</f>
        <v>0.5471258418076882</v>
      </c>
      <c r="L5" s="9">
        <v>0.37658171474976898</v>
      </c>
      <c r="M5" s="7" t="s">
        <v>221</v>
      </c>
    </row>
    <row r="6" spans="1:13" ht="16.5" customHeight="1" x14ac:dyDescent="0.4">
      <c r="A6" s="41"/>
      <c r="B6" s="7" t="s">
        <v>3</v>
      </c>
      <c r="C6" s="8">
        <v>2553822</v>
      </c>
      <c r="D6" s="8">
        <v>2263361</v>
      </c>
      <c r="E6" s="8">
        <v>7047990</v>
      </c>
      <c r="F6" s="8">
        <v>134827</v>
      </c>
      <c r="G6" s="8">
        <f>SUM(C6:F6)</f>
        <v>12000000</v>
      </c>
      <c r="H6" s="9">
        <f>(C6+D6)/(C6+D6+E6+F6)</f>
        <v>0.40143191666666667</v>
      </c>
      <c r="I6" s="9">
        <f>C6/(C6+E6)</f>
        <v>0.2659729226108572</v>
      </c>
      <c r="J6" s="9">
        <f>C6/(C6+F6)</f>
        <v>0.94985325343694915</v>
      </c>
      <c r="K6" s="9">
        <f>(2*C6)/(2*C6+E6+F6)</f>
        <v>0.41557790224467578</v>
      </c>
      <c r="L6" s="9">
        <v>0.26228989284700799</v>
      </c>
      <c r="M6" s="7" t="s">
        <v>223</v>
      </c>
    </row>
    <row r="7" spans="1:13" ht="16.5" customHeight="1" x14ac:dyDescent="0.4">
      <c r="A7" s="41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1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271</v>
      </c>
    </row>
    <row r="9" spans="1:13" ht="16.5" customHeight="1" x14ac:dyDescent="0.4">
      <c r="A9" s="41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269</v>
      </c>
    </row>
    <row r="10" spans="1:13" ht="16.5" customHeight="1" x14ac:dyDescent="0.4">
      <c r="A10" s="41"/>
      <c r="B10" s="3" t="s">
        <v>8</v>
      </c>
      <c r="C10" s="10">
        <f>SUM(C11:C12)</f>
        <v>1094349</v>
      </c>
      <c r="D10" s="10">
        <f>SUM(D11:D12)</f>
        <v>921841</v>
      </c>
      <c r="E10" s="10">
        <f>SUM(E11:E12)</f>
        <v>5839179</v>
      </c>
      <c r="F10" s="10">
        <f>SUM(F11:F12)</f>
        <v>144631</v>
      </c>
      <c r="G10" s="10">
        <f>SUM(G11:G12)</f>
        <v>8000000</v>
      </c>
      <c r="H10" s="33">
        <f>(C10+D10)/(C10+D10+E10+F10)</f>
        <v>0.25202374999999999</v>
      </c>
      <c r="I10" s="33">
        <f>C10/(C10+E10)</f>
        <v>0.1578343665735539</v>
      </c>
      <c r="J10" s="33">
        <f>C10/(C10+F10)</f>
        <v>0.88326607370579024</v>
      </c>
      <c r="K10" s="33">
        <f>(2*C10)/(2*C10+E10+F10)</f>
        <v>0.2678122799023262</v>
      </c>
      <c r="L10" s="6">
        <f>(G11*L11+G12*L12)/G10</f>
        <v>0.1531210563694394</v>
      </c>
    </row>
    <row r="11" spans="1:13" ht="16.5" customHeight="1" x14ac:dyDescent="0.4">
      <c r="A11" s="41"/>
      <c r="B11" s="7" t="s">
        <v>4</v>
      </c>
      <c r="C11" s="8">
        <v>276662</v>
      </c>
      <c r="D11" s="8">
        <v>532747</v>
      </c>
      <c r="E11" s="8">
        <v>3152482</v>
      </c>
      <c r="F11" s="8">
        <v>38109</v>
      </c>
      <c r="G11" s="8">
        <f t="shared" ref="G11" si="4">SUM(C11:F11)</f>
        <v>4000000</v>
      </c>
      <c r="H11" s="9">
        <f t="shared" ref="H11:H12" si="5">(C11+D11)/(C11+D11+E11+F11)</f>
        <v>0.20235225000000001</v>
      </c>
      <c r="I11" s="9">
        <f t="shared" ref="I11:I12" si="6">C11/(C11+E11)</f>
        <v>8.0679609838490304E-2</v>
      </c>
      <c r="J11" s="9">
        <f t="shared" ref="J11:J12" si="7">C11/(C11+F11)</f>
        <v>0.87893103240133308</v>
      </c>
      <c r="K11" s="9">
        <f t="shared" ref="K11:K12" si="8">(2*C11)/(2*C11+E11+F11)</f>
        <v>0.14779288525514067</v>
      </c>
      <c r="L11" s="9">
        <v>7.9792850420779798E-2</v>
      </c>
      <c r="M11" s="7" t="s">
        <v>270</v>
      </c>
    </row>
    <row r="12" spans="1:13" ht="16.5" customHeight="1" x14ac:dyDescent="0.4">
      <c r="A12" s="41"/>
      <c r="B12" s="7" t="s">
        <v>281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9">SUM(C12:F12)</f>
        <v>4000000</v>
      </c>
      <c r="H12" s="9">
        <f t="shared" si="5"/>
        <v>0.30169525000000003</v>
      </c>
      <c r="I12" s="9">
        <f t="shared" si="6"/>
        <v>0.23333259140550808</v>
      </c>
      <c r="J12" s="9">
        <f t="shared" si="7"/>
        <v>0.88474252036065437</v>
      </c>
      <c r="K12" s="9">
        <f t="shared" si="8"/>
        <v>0.36927620126753574</v>
      </c>
      <c r="L12" s="9">
        <v>0.226449262318099</v>
      </c>
      <c r="M12" s="35" t="s">
        <v>303</v>
      </c>
    </row>
    <row r="13" spans="1:13" ht="16.5" customHeight="1" x14ac:dyDescent="0.4">
      <c r="A13" s="41"/>
      <c r="B13" s="16" t="s">
        <v>62</v>
      </c>
      <c r="C13" s="17">
        <f>SUM(C4,C7,C10)</f>
        <v>8099004</v>
      </c>
      <c r="D13" s="17">
        <f>SUM(D4,D7,D10)</f>
        <v>5078084</v>
      </c>
      <c r="E13" s="17">
        <f>SUM(E4,E7,E10)</f>
        <v>19741164</v>
      </c>
      <c r="F13" s="17">
        <f>SUM(F4,F7,F10)</f>
        <v>741998</v>
      </c>
      <c r="G13" s="17">
        <f>SUM(G4,G7,G10)</f>
        <v>33660250</v>
      </c>
      <c r="H13" s="18">
        <f>($G5*H5+$G6*H6+$G8*H8+$G9*H9+$G11*H11+$G12*H12)/$G13</f>
        <v>0.39147326594425175</v>
      </c>
      <c r="I13" s="18">
        <f t="shared" ref="I13:J13" si="10">($G5*I5+$G6*I6+$G8*I8+$G9*I9+$G11*I11+$G12*I12)/$G13</f>
        <v>0.29235784858538644</v>
      </c>
      <c r="J13" s="18">
        <f t="shared" si="10"/>
        <v>0.91799590644231543</v>
      </c>
      <c r="K13" s="18">
        <f>($G5*K5+$G6*K6+$G8*K8+$G9*K9+$G11*K11+$G12*K12)/$G13</f>
        <v>0.43229518939080691</v>
      </c>
      <c r="L13" s="18">
        <f t="shared" ref="L13" si="11">($G5*L5+$G6*L6+$G8*L8+$G9*L9+$G11*L11+$G12*L12)/$G13</f>
        <v>0.28342344815075499</v>
      </c>
    </row>
    <row r="15" spans="1:13" ht="16.5" customHeight="1" x14ac:dyDescent="0.4">
      <c r="A15" s="41" t="s">
        <v>246</v>
      </c>
      <c r="B15" s="4" t="s">
        <v>316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1"/>
      <c r="B16" s="3" t="s">
        <v>6</v>
      </c>
      <c r="C16" s="10">
        <f>SUM(C17:C18)</f>
        <v>6420284</v>
      </c>
      <c r="D16" s="10">
        <f>SUM(D17:D18)</f>
        <v>3996102</v>
      </c>
      <c r="E16" s="10">
        <f>SUM(E17:E18)</f>
        <v>13138516</v>
      </c>
      <c r="F16" s="10">
        <f>SUM(F17:F18)</f>
        <v>445098</v>
      </c>
      <c r="G16" s="10">
        <f>SUM(G17:G18)</f>
        <v>24000000</v>
      </c>
      <c r="H16" s="33">
        <f>(C16+D16)/(C16+D16+E16+F16)</f>
        <v>0.43401608333333336</v>
      </c>
      <c r="I16" s="33">
        <f>C16/(C16+E16)</f>
        <v>0.32825551669836595</v>
      </c>
      <c r="J16" s="33">
        <f>C16/(C16+F16)</f>
        <v>0.93516777362133674</v>
      </c>
      <c r="K16" s="33">
        <f>(2*C16)/(2*C16+E16+F16)</f>
        <v>0.48594003780325157</v>
      </c>
      <c r="L16" s="6">
        <f>(G17*L17+G18*L18)/G16</f>
        <v>0.31943580379838848</v>
      </c>
    </row>
    <row r="17" spans="1:13" ht="16.5" customHeight="1" x14ac:dyDescent="0.4">
      <c r="A17" s="41"/>
      <c r="B17" s="7" t="s">
        <v>1</v>
      </c>
      <c r="C17" s="8">
        <v>3866462</v>
      </c>
      <c r="D17" s="8">
        <v>1732741</v>
      </c>
      <c r="E17" s="8">
        <v>6090526</v>
      </c>
      <c r="F17" s="8">
        <v>310271</v>
      </c>
      <c r="G17" s="8">
        <f>SUM(C17:F17)</f>
        <v>12000000</v>
      </c>
      <c r="H17" s="9">
        <f>(C17+D17)/(C17+D17+E17+F17)</f>
        <v>0.46660024999999999</v>
      </c>
      <c r="I17" s="9">
        <f>C17/(C17+E17)</f>
        <v>0.38831642661415278</v>
      </c>
      <c r="J17" s="9">
        <f>C17/(C17+F17)</f>
        <v>0.92571442799910841</v>
      </c>
      <c r="K17" s="9">
        <f>(2*C17)/(2*C17+E17+F17)</f>
        <v>0.5471258418076882</v>
      </c>
      <c r="L17" s="9">
        <v>0.37658171474976898</v>
      </c>
      <c r="M17" s="7" t="s">
        <v>221</v>
      </c>
    </row>
    <row r="18" spans="1:13" ht="16.5" customHeight="1" x14ac:dyDescent="0.4">
      <c r="A18" s="41"/>
      <c r="B18" s="7" t="s">
        <v>3</v>
      </c>
      <c r="C18" s="8">
        <v>2553822</v>
      </c>
      <c r="D18" s="8">
        <v>2263361</v>
      </c>
      <c r="E18" s="8">
        <v>7047990</v>
      </c>
      <c r="F18" s="8">
        <v>134827</v>
      </c>
      <c r="G18" s="8">
        <f>SUM(C18:F18)</f>
        <v>12000000</v>
      </c>
      <c r="H18" s="9">
        <f>(C18+D18)/(C18+D18+E18+F18)</f>
        <v>0.40143191666666667</v>
      </c>
      <c r="I18" s="9">
        <f>C18/(C18+E18)</f>
        <v>0.2659729226108572</v>
      </c>
      <c r="J18" s="9">
        <f>C18/(C18+F18)</f>
        <v>0.94985325343694915</v>
      </c>
      <c r="K18" s="9">
        <f>(2*C18)/(2*C18+E18+F18)</f>
        <v>0.41557790224467578</v>
      </c>
      <c r="L18" s="9">
        <v>0.26228989284700799</v>
      </c>
      <c r="M18" s="7" t="s">
        <v>223</v>
      </c>
    </row>
    <row r="19" spans="1:13" ht="16.5" customHeight="1" x14ac:dyDescent="0.4">
      <c r="A19" s="41"/>
      <c r="B19" s="3" t="s">
        <v>7</v>
      </c>
      <c r="C19" s="10">
        <f>SUM(C20:C21)</f>
        <v>719156</v>
      </c>
      <c r="D19" s="10">
        <f>SUM(D20:D21)</f>
        <v>28857</v>
      </c>
      <c r="E19" s="10">
        <f>SUM(E20:E21)</f>
        <v>894753</v>
      </c>
      <c r="F19" s="10">
        <f>SUM(F20:F21)</f>
        <v>17484</v>
      </c>
      <c r="G19" s="10">
        <f>SUM(G20:G21)</f>
        <v>1660250</v>
      </c>
      <c r="H19" s="33">
        <f>(C19+D19)/(C19+D19+E19+F19)</f>
        <v>0.450542388194549</v>
      </c>
      <c r="I19" s="33">
        <f>C19/(C19+E19)</f>
        <v>0.4455988534669551</v>
      </c>
      <c r="J19" s="33">
        <f>C19/(C19+F19)</f>
        <v>0.97626520417028673</v>
      </c>
      <c r="K19" s="33">
        <f>(2*C19)/(2*C19+E19+F19)</f>
        <v>0.61190470821922882</v>
      </c>
      <c r="L19" s="6">
        <f>(G20*L20+G21*L21)/G19</f>
        <v>0.44083846077357003</v>
      </c>
    </row>
    <row r="20" spans="1:13" ht="16.5" customHeight="1" x14ac:dyDescent="0.4">
      <c r="A20" s="41"/>
      <c r="B20" s="7" t="s">
        <v>5</v>
      </c>
      <c r="C20" s="8">
        <v>255691</v>
      </c>
      <c r="D20" s="8">
        <v>7991</v>
      </c>
      <c r="E20" s="8">
        <v>182106</v>
      </c>
      <c r="F20" s="8">
        <v>6276</v>
      </c>
      <c r="G20" s="8">
        <f>SUM(C20:F20)</f>
        <v>452064</v>
      </c>
      <c r="H20" s="9">
        <f t="shared" ref="H20:H21" si="12">(C20+D20)/(C20+D20+E20+F20)</f>
        <v>0.58328466765767684</v>
      </c>
      <c r="I20" s="9">
        <f t="shared" ref="I20:I21" si="13">C20/(C20+E20)</f>
        <v>0.58404009164064619</v>
      </c>
      <c r="J20" s="9">
        <f t="shared" ref="J20:J21" si="14">C20/(C20+F20)</f>
        <v>0.97604278401478051</v>
      </c>
      <c r="K20" s="9">
        <f t="shared" ref="K20:K21" si="15">(2*C20)/(2*C20+E20+F20)</f>
        <v>0.73079209562080927</v>
      </c>
      <c r="L20" s="9">
        <v>0.57578596311867603</v>
      </c>
      <c r="M20" s="7" t="s">
        <v>225</v>
      </c>
    </row>
    <row r="21" spans="1:13" ht="16.5" customHeight="1" x14ac:dyDescent="0.4">
      <c r="A21" s="41"/>
      <c r="B21" s="7" t="s">
        <v>2</v>
      </c>
      <c r="C21" s="8">
        <v>463465</v>
      </c>
      <c r="D21" s="8">
        <v>20866</v>
      </c>
      <c r="E21" s="8">
        <v>712647</v>
      </c>
      <c r="F21" s="8">
        <v>11208</v>
      </c>
      <c r="G21" s="8">
        <f>SUM(C21:F21)</f>
        <v>1208186</v>
      </c>
      <c r="H21" s="9">
        <f t="shared" si="12"/>
        <v>0.40087453421906893</v>
      </c>
      <c r="I21" s="9">
        <f t="shared" si="13"/>
        <v>0.39406536112207002</v>
      </c>
      <c r="J21" s="9">
        <f t="shared" si="14"/>
        <v>0.97638795549778479</v>
      </c>
      <c r="K21" s="9">
        <f t="shared" si="15"/>
        <v>0.56150861559803367</v>
      </c>
      <c r="L21" s="9">
        <v>0.39034548394704</v>
      </c>
      <c r="M21" s="7" t="s">
        <v>222</v>
      </c>
    </row>
    <row r="22" spans="1:13" ht="16.5" customHeight="1" x14ac:dyDescent="0.4">
      <c r="A22" s="41"/>
      <c r="B22" s="3" t="s">
        <v>8</v>
      </c>
      <c r="C22" s="10">
        <f>SUM(C23:C24)</f>
        <v>1202231</v>
      </c>
      <c r="D22" s="10">
        <f>SUM(D23:D24)</f>
        <v>595042</v>
      </c>
      <c r="E22" s="10">
        <f>SUM(E23:E24)</f>
        <v>6165978</v>
      </c>
      <c r="F22" s="10">
        <f>SUM(F23:F24)</f>
        <v>36749</v>
      </c>
      <c r="G22" s="10">
        <f>SUM(G23:G24)</f>
        <v>8000000</v>
      </c>
      <c r="H22" s="33">
        <f>(C22+D22)/(C22+D22+E22+F22)</f>
        <v>0.22465912499999999</v>
      </c>
      <c r="I22" s="33">
        <f>C22/(C22+E22)</f>
        <v>0.16316461707315849</v>
      </c>
      <c r="J22" s="33">
        <f>C22/(C22+F22)</f>
        <v>0.9703393113690294</v>
      </c>
      <c r="K22" s="33">
        <f>(2*C22)/(2*C22+E22+F22)</f>
        <v>0.27935508329142067</v>
      </c>
      <c r="L22" s="6">
        <f>(G23*L23+G24*L24)/G22</f>
        <v>0.1590776837226896</v>
      </c>
    </row>
    <row r="23" spans="1:13" ht="16.5" customHeight="1" x14ac:dyDescent="0.4">
      <c r="A23" s="41"/>
      <c r="B23" s="7" t="s">
        <v>4</v>
      </c>
      <c r="C23" s="8">
        <v>305242</v>
      </c>
      <c r="D23" s="8">
        <v>464317</v>
      </c>
      <c r="E23" s="8">
        <v>3220912</v>
      </c>
      <c r="F23" s="8">
        <v>9529</v>
      </c>
      <c r="G23" s="8">
        <f t="shared" ref="G23" si="16">SUM(C23:F23)</f>
        <v>4000000</v>
      </c>
      <c r="H23" s="9">
        <f t="shared" ref="H23:H24" si="17">(C23+D23)/(C23+D23+E23+F23)</f>
        <v>0.19238975</v>
      </c>
      <c r="I23" s="9">
        <f t="shared" ref="I23:I24" si="18">C23/(C23+E23)</f>
        <v>8.6565135839217461E-2</v>
      </c>
      <c r="J23" s="9">
        <f t="shared" ref="J23:J24" si="19">C23/(C23+F23)</f>
        <v>0.96972719850303868</v>
      </c>
      <c r="K23" s="9">
        <f t="shared" ref="K23:K24" si="20">(2*C23)/(2*C23+E23+F23)</f>
        <v>0.1589419215423368</v>
      </c>
      <c r="L23" s="9">
        <v>8.6331834613001202E-2</v>
      </c>
      <c r="M23" s="7" t="s">
        <v>224</v>
      </c>
    </row>
    <row r="24" spans="1:13" ht="16.5" customHeight="1" x14ac:dyDescent="0.4">
      <c r="A24" s="41"/>
      <c r="B24" s="7" t="s">
        <v>281</v>
      </c>
      <c r="C24" s="8">
        <v>896989</v>
      </c>
      <c r="D24" s="8">
        <v>130725</v>
      </c>
      <c r="E24" s="8">
        <v>2945066</v>
      </c>
      <c r="F24" s="8">
        <v>27220</v>
      </c>
      <c r="G24" s="8">
        <f t="shared" ref="G24" si="21">SUM(C24:F24)</f>
        <v>4000000</v>
      </c>
      <c r="H24" s="9">
        <f t="shared" si="17"/>
        <v>0.2569285</v>
      </c>
      <c r="I24" s="9">
        <f t="shared" si="18"/>
        <v>0.2334659446572212</v>
      </c>
      <c r="J24" s="9">
        <f t="shared" si="19"/>
        <v>0.97054778735112945</v>
      </c>
      <c r="K24" s="9">
        <f t="shared" si="20"/>
        <v>0.37639081679067715</v>
      </c>
      <c r="L24" s="9">
        <v>0.231823532832378</v>
      </c>
      <c r="M24" s="35" t="s">
        <v>304</v>
      </c>
    </row>
    <row r="25" spans="1:13" ht="16.5" customHeight="1" x14ac:dyDescent="0.4">
      <c r="A25" s="41"/>
      <c r="B25" s="16" t="s">
        <v>62</v>
      </c>
      <c r="C25" s="17">
        <f>SUM(C16,C19,C22)</f>
        <v>8341671</v>
      </c>
      <c r="D25" s="17">
        <f>SUM(D16,D19,D22)</f>
        <v>4620001</v>
      </c>
      <c r="E25" s="17">
        <f>SUM(E16,E19,E22)</f>
        <v>20199247</v>
      </c>
      <c r="F25" s="17">
        <f>SUM(F16,F19,F22)</f>
        <v>499331</v>
      </c>
      <c r="G25" s="17">
        <f>SUM(G16,G19,G22)</f>
        <v>33660250</v>
      </c>
      <c r="H25" s="18">
        <f>($G17*H17+$G18*H18+$G20*H20+$G21*H21+$G23*H23+$G24*H24)/$G25</f>
        <v>0.38507355114712455</v>
      </c>
      <c r="I25" s="18">
        <f t="shared" ref="I25:J25" si="22">($G17*I17+$G18*I18+$G20*I20+$G21*I21+$G23*I23+$G24*I24)/$G25</f>
        <v>0.29327542918029254</v>
      </c>
      <c r="J25" s="18">
        <f t="shared" si="22"/>
        <v>0.94737276711145246</v>
      </c>
      <c r="K25" s="18">
        <f>($G17*K17+$G18*K18+$G20*K20+$G21*K21+$G23*K23+$G24*K24)/$G25</f>
        <v>0.43679258258985221</v>
      </c>
      <c r="L25" s="18">
        <f t="shared" ref="L25" si="23">($G17*L17+$G18*L18+$G20*L20+$G21*L21+$G23*L23+$G24*L24)/$G25</f>
        <v>0.28731167520865597</v>
      </c>
    </row>
    <row r="27" spans="1:13" ht="16.5" hidden="1" customHeight="1" x14ac:dyDescent="0.4">
      <c r="A27" s="41" t="s">
        <v>247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1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1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284</v>
      </c>
    </row>
    <row r="30" spans="1:13" ht="16.5" hidden="1" customHeight="1" x14ac:dyDescent="0.4">
      <c r="A30" s="41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284</v>
      </c>
    </row>
    <row r="31" spans="1:13" ht="16.5" hidden="1" customHeight="1" x14ac:dyDescent="0.4">
      <c r="A31" s="41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1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5" t="s">
        <v>285</v>
      </c>
    </row>
    <row r="33" spans="1:13" ht="16.5" hidden="1" customHeight="1" x14ac:dyDescent="0.4">
      <c r="A33" s="41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5" t="s">
        <v>287</v>
      </c>
    </row>
    <row r="34" spans="1:13" ht="16.5" hidden="1" customHeight="1" x14ac:dyDescent="0.4">
      <c r="A34" s="41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1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5" t="s">
        <v>285</v>
      </c>
    </row>
    <row r="36" spans="1:13" ht="16.5" hidden="1" customHeight="1" x14ac:dyDescent="0.4">
      <c r="A36" s="41"/>
      <c r="B36" s="7" t="s">
        <v>281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5" t="s">
        <v>285</v>
      </c>
    </row>
    <row r="37" spans="1:13" ht="16.5" hidden="1" customHeight="1" x14ac:dyDescent="0.4">
      <c r="A37" s="41"/>
      <c r="B37" s="16" t="s">
        <v>62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54</v>
      </c>
    </row>
    <row r="42" spans="1:13" ht="16.5" customHeight="1" x14ac:dyDescent="0.4">
      <c r="B42" s="1" t="s">
        <v>28</v>
      </c>
      <c r="F42" s="12" t="s">
        <v>41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207</v>
      </c>
    </row>
    <row r="45" spans="1:13" ht="16.5" customHeight="1" x14ac:dyDescent="0.4">
      <c r="B45" s="1" t="s">
        <v>31</v>
      </c>
      <c r="F45" s="12" t="s">
        <v>208</v>
      </c>
    </row>
    <row r="46" spans="1:13" ht="16.5" customHeight="1" x14ac:dyDescent="0.4">
      <c r="B46" s="1" t="s">
        <v>310</v>
      </c>
      <c r="F46" s="12" t="s">
        <v>209</v>
      </c>
    </row>
    <row r="47" spans="1:13" ht="16.5" customHeight="1" x14ac:dyDescent="0.4">
      <c r="B47" s="31" t="s">
        <v>276</v>
      </c>
      <c r="F47" s="12" t="s">
        <v>210</v>
      </c>
    </row>
    <row r="48" spans="1:13" ht="16.5" customHeight="1" x14ac:dyDescent="0.4">
      <c r="B48" s="1" t="s">
        <v>33</v>
      </c>
      <c r="F48" s="12" t="s">
        <v>211</v>
      </c>
    </row>
    <row r="49" spans="2:6" ht="16.5" customHeight="1" x14ac:dyDescent="0.4">
      <c r="B49" s="1" t="s">
        <v>34</v>
      </c>
      <c r="F49" s="12" t="s">
        <v>212</v>
      </c>
    </row>
    <row r="50" spans="2:6" ht="16.5" customHeight="1" x14ac:dyDescent="0.4">
      <c r="B50" s="1" t="s">
        <v>24</v>
      </c>
      <c r="F50" s="12" t="s">
        <v>213</v>
      </c>
    </row>
    <row r="51" spans="2:6" ht="16.5" customHeight="1" x14ac:dyDescent="0.4">
      <c r="F51" s="12" t="s">
        <v>214</v>
      </c>
    </row>
    <row r="52" spans="2:6" ht="16.5" customHeight="1" x14ac:dyDescent="0.4">
      <c r="B52" s="1" t="s">
        <v>25</v>
      </c>
      <c r="F52" s="12" t="s">
        <v>215</v>
      </c>
    </row>
    <row r="53" spans="2:6" ht="16.5" customHeight="1" x14ac:dyDescent="0.4">
      <c r="B53" s="1" t="s">
        <v>35</v>
      </c>
      <c r="F53" s="12" t="s">
        <v>216</v>
      </c>
    </row>
    <row r="54" spans="2:6" ht="16.5" customHeight="1" x14ac:dyDescent="0.4">
      <c r="F54" s="12" t="s">
        <v>217</v>
      </c>
    </row>
    <row r="55" spans="2:6" ht="16.5" customHeight="1" x14ac:dyDescent="0.4">
      <c r="B55" s="1" t="s">
        <v>26</v>
      </c>
      <c r="F55" s="12" t="s">
        <v>53</v>
      </c>
    </row>
    <row r="56" spans="2:6" ht="16.5" customHeight="1" x14ac:dyDescent="0.4">
      <c r="B56" s="1" t="s">
        <v>36</v>
      </c>
    </row>
    <row r="57" spans="2:6" ht="16.5" customHeight="1" x14ac:dyDescent="0.4">
      <c r="B57" s="1" t="s">
        <v>37</v>
      </c>
    </row>
    <row r="58" spans="2:6" ht="16.5" customHeight="1" x14ac:dyDescent="0.4">
      <c r="B58" s="1" t="s">
        <v>38</v>
      </c>
    </row>
    <row r="59" spans="2:6" ht="16.5" customHeight="1" x14ac:dyDescent="0.4">
      <c r="B59" s="1" t="s">
        <v>39</v>
      </c>
    </row>
    <row r="60" spans="2:6" ht="16.5" customHeight="1" x14ac:dyDescent="0.4">
      <c r="B60" s="1" t="s">
        <v>40</v>
      </c>
    </row>
    <row r="62" spans="2:6" ht="16.5" customHeight="1" x14ac:dyDescent="0.4">
      <c r="B62" s="1" t="s">
        <v>27</v>
      </c>
    </row>
    <row r="64" spans="2:6" ht="16.5" customHeight="1" x14ac:dyDescent="0.4">
      <c r="B64" s="11" t="s">
        <v>87</v>
      </c>
    </row>
    <row r="65" spans="2:2" ht="16.5" customHeight="1" x14ac:dyDescent="0.4">
      <c r="B65" s="11"/>
    </row>
    <row r="66" spans="2:2" ht="16.5" customHeight="1" x14ac:dyDescent="0.4">
      <c r="B66" s="1" t="s">
        <v>63</v>
      </c>
    </row>
    <row r="67" spans="2:2" ht="16.5" customHeight="1" x14ac:dyDescent="0.4">
      <c r="B67" s="1" t="s">
        <v>64</v>
      </c>
    </row>
    <row r="68" spans="2:2" ht="16.5" customHeight="1" x14ac:dyDescent="0.4">
      <c r="B68" s="1" t="s">
        <v>65</v>
      </c>
    </row>
    <row r="69" spans="2:2" ht="16.5" customHeight="1" x14ac:dyDescent="0.4">
      <c r="B69" s="1" t="s">
        <v>66</v>
      </c>
    </row>
    <row r="70" spans="2:2" ht="16.5" customHeight="1" x14ac:dyDescent="0.4">
      <c r="B70" s="1" t="s">
        <v>67</v>
      </c>
    </row>
    <row r="71" spans="2:2" ht="16.5" customHeight="1" x14ac:dyDescent="0.4">
      <c r="B71" s="1" t="s">
        <v>64</v>
      </c>
    </row>
    <row r="72" spans="2:2" ht="16.5" customHeight="1" x14ac:dyDescent="0.4">
      <c r="B72" s="1" t="s">
        <v>68</v>
      </c>
    </row>
    <row r="73" spans="2:2" ht="16.5" customHeight="1" x14ac:dyDescent="0.4">
      <c r="B73" s="1" t="s">
        <v>64</v>
      </c>
    </row>
    <row r="74" spans="2:2" ht="16.5" customHeight="1" x14ac:dyDescent="0.4">
      <c r="B74" s="1" t="s">
        <v>69</v>
      </c>
    </row>
    <row r="75" spans="2:2" ht="16.5" customHeight="1" x14ac:dyDescent="0.4">
      <c r="B75" s="1" t="s">
        <v>64</v>
      </c>
    </row>
    <row r="76" spans="2:2" ht="16.5" customHeight="1" x14ac:dyDescent="0.4">
      <c r="B76" s="1" t="s">
        <v>70</v>
      </c>
    </row>
    <row r="77" spans="2:2" ht="16.5" customHeight="1" x14ac:dyDescent="0.4">
      <c r="B77" s="1" t="s">
        <v>64</v>
      </c>
    </row>
    <row r="78" spans="2:2" ht="16.5" customHeight="1" x14ac:dyDescent="0.4">
      <c r="B78" s="1" t="s">
        <v>71</v>
      </c>
    </row>
    <row r="79" spans="2:2" ht="16.5" customHeight="1" x14ac:dyDescent="0.4">
      <c r="B79" s="1" t="s">
        <v>64</v>
      </c>
    </row>
    <row r="80" spans="2:2" ht="16.5" customHeight="1" x14ac:dyDescent="0.4">
      <c r="B80" s="1" t="s">
        <v>72</v>
      </c>
    </row>
    <row r="81" spans="2:2" ht="16.5" customHeight="1" x14ac:dyDescent="0.4">
      <c r="B81" s="1" t="s">
        <v>64</v>
      </c>
    </row>
    <row r="82" spans="2:2" ht="16.5" customHeight="1" x14ac:dyDescent="0.4">
      <c r="B82" s="1" t="s">
        <v>73</v>
      </c>
    </row>
    <row r="83" spans="2:2" ht="16.5" customHeight="1" x14ac:dyDescent="0.4">
      <c r="B83" s="1" t="s">
        <v>64</v>
      </c>
    </row>
    <row r="84" spans="2:2" ht="16.5" customHeight="1" x14ac:dyDescent="0.4">
      <c r="B84" s="1" t="s">
        <v>74</v>
      </c>
    </row>
    <row r="85" spans="2:2" ht="16.5" customHeight="1" x14ac:dyDescent="0.4">
      <c r="B85" s="1" t="s">
        <v>64</v>
      </c>
    </row>
    <row r="86" spans="2:2" ht="16.5" customHeight="1" x14ac:dyDescent="0.4">
      <c r="B86" s="1" t="s">
        <v>75</v>
      </c>
    </row>
    <row r="87" spans="2:2" ht="16.5" customHeight="1" x14ac:dyDescent="0.4">
      <c r="B87" s="1" t="s">
        <v>64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64</v>
      </c>
    </row>
    <row r="91" spans="2:2" ht="16.5" customHeight="1" x14ac:dyDescent="0.4">
      <c r="B91" s="1" t="s">
        <v>78</v>
      </c>
    </row>
    <row r="92" spans="2:2" ht="16.5" customHeight="1" x14ac:dyDescent="0.4">
      <c r="B92" s="1" t="s">
        <v>64</v>
      </c>
    </row>
    <row r="93" spans="2:2" ht="16.5" customHeight="1" x14ac:dyDescent="0.4">
      <c r="B93" s="1" t="s">
        <v>79</v>
      </c>
    </row>
    <row r="94" spans="2:2" ht="16.5" customHeight="1" x14ac:dyDescent="0.4">
      <c r="B94" s="1" t="s">
        <v>80</v>
      </c>
    </row>
    <row r="95" spans="2:2" ht="16.5" customHeight="1" x14ac:dyDescent="0.4">
      <c r="B95" s="1" t="s">
        <v>64</v>
      </c>
    </row>
    <row r="96" spans="2:2" ht="16.5" customHeight="1" x14ac:dyDescent="0.4">
      <c r="B96" s="1" t="s">
        <v>81</v>
      </c>
    </row>
    <row r="97" spans="2:2" ht="16.5" customHeight="1" x14ac:dyDescent="0.4">
      <c r="B97" s="1" t="s">
        <v>64</v>
      </c>
    </row>
    <row r="98" spans="2:2" ht="16.5" customHeight="1" x14ac:dyDescent="0.4">
      <c r="B98" s="1" t="s">
        <v>82</v>
      </c>
    </row>
    <row r="99" spans="2:2" ht="16.5" customHeight="1" x14ac:dyDescent="0.4">
      <c r="B99" s="1" t="s">
        <v>64</v>
      </c>
    </row>
    <row r="100" spans="2:2" ht="16.5" customHeight="1" x14ac:dyDescent="0.4">
      <c r="B100" s="1" t="s">
        <v>83</v>
      </c>
    </row>
    <row r="101" spans="2:2" ht="16.5" customHeight="1" x14ac:dyDescent="0.4">
      <c r="B101" s="1" t="s">
        <v>66</v>
      </c>
    </row>
    <row r="102" spans="2:2" ht="16.5" customHeight="1" x14ac:dyDescent="0.4">
      <c r="B102" s="1" t="s">
        <v>84</v>
      </c>
    </row>
    <row r="103" spans="2:2" ht="16.5" customHeight="1" x14ac:dyDescent="0.4">
      <c r="B103" s="1" t="s">
        <v>218</v>
      </c>
    </row>
    <row r="104" spans="2:2" ht="16.5" customHeight="1" x14ac:dyDescent="0.4">
      <c r="B104" s="1" t="s">
        <v>219</v>
      </c>
    </row>
    <row r="105" spans="2:2" ht="16.5" customHeight="1" x14ac:dyDescent="0.4">
      <c r="B105" s="1" t="s">
        <v>64</v>
      </c>
    </row>
    <row r="106" spans="2:2" ht="16.5" customHeight="1" x14ac:dyDescent="0.4">
      <c r="B106" s="1" t="s">
        <v>109</v>
      </c>
    </row>
    <row r="107" spans="2:2" ht="16.5" customHeight="1" x14ac:dyDescent="0.4">
      <c r="B107" s="1" t="s">
        <v>90</v>
      </c>
    </row>
    <row r="108" spans="2:2" ht="16.5" customHeight="1" x14ac:dyDescent="0.4">
      <c r="B108" s="1" t="s">
        <v>91</v>
      </c>
    </row>
    <row r="109" spans="2:2" ht="16.5" customHeight="1" x14ac:dyDescent="0.4">
      <c r="B109" s="31" t="s">
        <v>206</v>
      </c>
    </row>
    <row r="110" spans="2:2" ht="16.5" customHeight="1" x14ac:dyDescent="0.4">
      <c r="B110" s="31" t="s">
        <v>187</v>
      </c>
    </row>
    <row r="111" spans="2:2" ht="16.5" customHeight="1" x14ac:dyDescent="0.4">
      <c r="B111" s="31" t="s">
        <v>167</v>
      </c>
    </row>
    <row r="112" spans="2:2" ht="16.5" customHeight="1" x14ac:dyDescent="0.4">
      <c r="B112" s="31" t="s">
        <v>160</v>
      </c>
    </row>
    <row r="113" spans="2:5" ht="16.5" customHeight="1" x14ac:dyDescent="0.4">
      <c r="B113" s="31" t="s">
        <v>123</v>
      </c>
    </row>
    <row r="114" spans="2:5" ht="16.5" customHeight="1" x14ac:dyDescent="0.4">
      <c r="B114" s="31" t="s">
        <v>110</v>
      </c>
      <c r="C114" s="32"/>
      <c r="D114" s="32"/>
      <c r="E114" s="32"/>
    </row>
    <row r="115" spans="2:5" ht="16.5" customHeight="1" x14ac:dyDescent="0.4">
      <c r="B115" s="1" t="s">
        <v>98</v>
      </c>
    </row>
    <row r="116" spans="2:5" ht="16.5" customHeight="1" x14ac:dyDescent="0.4">
      <c r="B116" s="1" t="s">
        <v>99</v>
      </c>
    </row>
    <row r="117" spans="2:5" ht="16.5" customHeight="1" x14ac:dyDescent="0.4">
      <c r="B117" s="1" t="s">
        <v>100</v>
      </c>
    </row>
    <row r="118" spans="2:5" ht="16.5" customHeight="1" x14ac:dyDescent="0.4">
      <c r="B118" s="1" t="s">
        <v>101</v>
      </c>
    </row>
    <row r="119" spans="2:5" ht="16.5" customHeight="1" x14ac:dyDescent="0.4">
      <c r="B119" s="1" t="s">
        <v>102</v>
      </c>
    </row>
    <row r="120" spans="2:5" ht="16.5" customHeight="1" x14ac:dyDescent="0.4">
      <c r="B120" s="1" t="s">
        <v>103</v>
      </c>
    </row>
    <row r="121" spans="2:5" ht="16.5" customHeight="1" x14ac:dyDescent="0.4">
      <c r="B121" s="31" t="s">
        <v>104</v>
      </c>
      <c r="C121" s="32"/>
      <c r="D121" s="32"/>
      <c r="E121" s="32"/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evolution</vt:lpstr>
      <vt:lpstr>initial</vt:lpstr>
      <vt:lpstr>20210531-165459</vt:lpstr>
      <vt:lpstr>20210531-194847</vt:lpstr>
      <vt:lpstr>20210531-200237</vt:lpstr>
      <vt:lpstr>20210601-085940</vt:lpstr>
      <vt:lpstr>20210601-091608</vt:lpstr>
      <vt:lpstr>20210601-093015</vt:lpstr>
      <vt:lpstr>20210601-095525</vt:lpstr>
      <vt:lpstr>20210601-101027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</dc:creator>
  <cp:lastModifiedBy>Aurore</cp:lastModifiedBy>
  <dcterms:created xsi:type="dcterms:W3CDTF">2021-05-30T14:46:31Z</dcterms:created>
  <dcterms:modified xsi:type="dcterms:W3CDTF">2021-08-10T08:21:52Z</dcterms:modified>
</cp:coreProperties>
</file>