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urore\Documents\FORMATIONS\HES-SO\Cours\Travail de Master\05 Application\"/>
    </mc:Choice>
  </mc:AlternateContent>
  <xr:revisionPtr revIDLastSave="0" documentId="13_ncr:1_{05F5C719-D2D8-404C-8F51-5ABBF9D43D9C}" xr6:coauthVersionLast="47" xr6:coauthVersionMax="47" xr10:uidLastSave="{00000000-0000-0000-0000-000000000000}"/>
  <bookViews>
    <workbookView xWindow="-110" yWindow="-110" windowWidth="25820" windowHeight="14020" xr2:uid="{3E9E9F2B-C1E7-4916-B926-C55B6699BFA2}"/>
  </bookViews>
  <sheets>
    <sheet name="evolution" sheetId="3" r:id="rId1"/>
    <sheet name="initial" sheetId="1" r:id="rId2"/>
    <sheet name="20210601-105538" sheetId="2" r:id="rId3"/>
    <sheet name="20210601-111543" sheetId="4" r:id="rId4"/>
    <sheet name="20210601-113453" sheetId="5" r:id="rId5"/>
    <sheet name="20210601-141004" sheetId="7" r:id="rId6"/>
    <sheet name="20210601-142357" sheetId="6" r:id="rId7"/>
    <sheet name="20210601-143830" sheetId="8" r:id="rId8"/>
    <sheet name="20210601-145054" sheetId="9" r:id="rId9"/>
    <sheet name="20210601-15060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0" l="1"/>
  <c r="E34" i="10"/>
  <c r="I34" i="10" s="1"/>
  <c r="D34" i="10"/>
  <c r="C34" i="10"/>
  <c r="G31" i="10"/>
  <c r="L31" i="10" s="1"/>
  <c r="F31" i="10"/>
  <c r="J31" i="10" s="1"/>
  <c r="E31" i="10"/>
  <c r="D31" i="10"/>
  <c r="C31" i="10"/>
  <c r="F28" i="10"/>
  <c r="E28" i="10"/>
  <c r="D28" i="10"/>
  <c r="C28" i="10"/>
  <c r="H28" i="10" s="1"/>
  <c r="G22" i="10"/>
  <c r="L22" i="10" s="1"/>
  <c r="F22" i="10"/>
  <c r="J22" i="10" s="1"/>
  <c r="E22" i="10"/>
  <c r="I22" i="10" s="1"/>
  <c r="D22" i="10"/>
  <c r="C22" i="10"/>
  <c r="H22" i="10" s="1"/>
  <c r="G19" i="10"/>
  <c r="L19" i="10" s="1"/>
  <c r="F19" i="10"/>
  <c r="J19" i="10" s="1"/>
  <c r="E19" i="10"/>
  <c r="I19" i="10" s="1"/>
  <c r="D19" i="10"/>
  <c r="C19" i="10"/>
  <c r="H19" i="10" s="1"/>
  <c r="G16" i="10"/>
  <c r="L16" i="10" s="1"/>
  <c r="F16" i="10"/>
  <c r="J16" i="10" s="1"/>
  <c r="E16" i="10"/>
  <c r="I16" i="10" s="1"/>
  <c r="D16" i="10"/>
  <c r="C16" i="10"/>
  <c r="H16" i="10" s="1"/>
  <c r="G10" i="10"/>
  <c r="L10" i="10" s="1"/>
  <c r="F10" i="10"/>
  <c r="J10" i="10" s="1"/>
  <c r="E10" i="10"/>
  <c r="I10" i="10" s="1"/>
  <c r="D10" i="10"/>
  <c r="C10" i="10"/>
  <c r="H10" i="10" s="1"/>
  <c r="G7" i="10"/>
  <c r="L7" i="10" s="1"/>
  <c r="F7" i="10"/>
  <c r="J7" i="10" s="1"/>
  <c r="E7" i="10"/>
  <c r="I7" i="10" s="1"/>
  <c r="D7" i="10"/>
  <c r="C7" i="10"/>
  <c r="H7" i="10" s="1"/>
  <c r="F34" i="9"/>
  <c r="E34" i="9"/>
  <c r="I34" i="9" s="1"/>
  <c r="D34" i="9"/>
  <c r="C34" i="9"/>
  <c r="F31" i="9"/>
  <c r="E31" i="9"/>
  <c r="I31" i="9" s="1"/>
  <c r="D31" i="9"/>
  <c r="C31" i="9"/>
  <c r="F28" i="9"/>
  <c r="J28" i="9" s="1"/>
  <c r="E28" i="9"/>
  <c r="D28" i="9"/>
  <c r="C28" i="9"/>
  <c r="G22" i="9"/>
  <c r="L22" i="9" s="1"/>
  <c r="F22" i="9"/>
  <c r="J22" i="9" s="1"/>
  <c r="E22" i="9"/>
  <c r="I22" i="9" s="1"/>
  <c r="D22" i="9"/>
  <c r="C22" i="9"/>
  <c r="H22" i="9" s="1"/>
  <c r="G19" i="9"/>
  <c r="L19" i="9" s="1"/>
  <c r="F19" i="9"/>
  <c r="J19" i="9" s="1"/>
  <c r="E19" i="9"/>
  <c r="I19" i="9" s="1"/>
  <c r="D19" i="9"/>
  <c r="C19" i="9"/>
  <c r="H19" i="9" s="1"/>
  <c r="G16" i="9"/>
  <c r="L16" i="9" s="1"/>
  <c r="F16" i="9"/>
  <c r="J16" i="9" s="1"/>
  <c r="E16" i="9"/>
  <c r="I16" i="9" s="1"/>
  <c r="D16" i="9"/>
  <c r="C16" i="9"/>
  <c r="H16" i="9" s="1"/>
  <c r="I10" i="9"/>
  <c r="G10" i="9"/>
  <c r="L10" i="9" s="1"/>
  <c r="F10" i="9"/>
  <c r="E10" i="9"/>
  <c r="D10" i="9"/>
  <c r="C10" i="9"/>
  <c r="H10" i="9" s="1"/>
  <c r="G7" i="9"/>
  <c r="L7" i="9" s="1"/>
  <c r="F7" i="9"/>
  <c r="J7" i="9" s="1"/>
  <c r="E7" i="9"/>
  <c r="I7" i="9" s="1"/>
  <c r="D7" i="9"/>
  <c r="C7" i="9"/>
  <c r="H7" i="9" s="1"/>
  <c r="F34" i="8"/>
  <c r="E34" i="8"/>
  <c r="D34" i="8"/>
  <c r="C34" i="8"/>
  <c r="F31" i="8"/>
  <c r="E31" i="8"/>
  <c r="I31" i="8" s="1"/>
  <c r="D31" i="8"/>
  <c r="C31" i="8"/>
  <c r="F28" i="8"/>
  <c r="E28" i="8"/>
  <c r="I28" i="8" s="1"/>
  <c r="D28" i="8"/>
  <c r="C28" i="8"/>
  <c r="G22" i="8"/>
  <c r="L22" i="8" s="1"/>
  <c r="F22" i="8"/>
  <c r="E22" i="8"/>
  <c r="I22" i="8" s="1"/>
  <c r="D22" i="8"/>
  <c r="C22" i="8"/>
  <c r="H22" i="8" s="1"/>
  <c r="K19" i="8"/>
  <c r="G19" i="8"/>
  <c r="L19" i="8" s="1"/>
  <c r="F19" i="8"/>
  <c r="E19" i="8"/>
  <c r="I19" i="8" s="1"/>
  <c r="D19" i="8"/>
  <c r="C19" i="8"/>
  <c r="H19" i="8" s="1"/>
  <c r="G16" i="8"/>
  <c r="L16" i="8" s="1"/>
  <c r="F16" i="8"/>
  <c r="J16" i="8" s="1"/>
  <c r="E16" i="8"/>
  <c r="I16" i="8" s="1"/>
  <c r="D16" i="8"/>
  <c r="C16" i="8"/>
  <c r="H16" i="8" s="1"/>
  <c r="L10" i="8"/>
  <c r="G10" i="8"/>
  <c r="F10" i="8"/>
  <c r="J10" i="8" s="1"/>
  <c r="E10" i="8"/>
  <c r="I10" i="8" s="1"/>
  <c r="D10" i="8"/>
  <c r="H10" i="8" s="1"/>
  <c r="C10" i="8"/>
  <c r="K10" i="8" s="1"/>
  <c r="G7" i="8"/>
  <c r="L7" i="8" s="1"/>
  <c r="F7" i="8"/>
  <c r="E7" i="8"/>
  <c r="I7" i="8" s="1"/>
  <c r="D7" i="8"/>
  <c r="C7" i="8"/>
  <c r="H7" i="8" s="1"/>
  <c r="F34" i="6"/>
  <c r="E34" i="6"/>
  <c r="I34" i="6" s="1"/>
  <c r="D34" i="6"/>
  <c r="C34" i="6"/>
  <c r="F31" i="6"/>
  <c r="J31" i="6" s="1"/>
  <c r="E31" i="6"/>
  <c r="I31" i="6" s="1"/>
  <c r="D31" i="6"/>
  <c r="C31" i="6"/>
  <c r="F28" i="6"/>
  <c r="J28" i="6" s="1"/>
  <c r="E28" i="6"/>
  <c r="D28" i="6"/>
  <c r="C28" i="6"/>
  <c r="G22" i="6"/>
  <c r="L22" i="6" s="1"/>
  <c r="F22" i="6"/>
  <c r="J22" i="6" s="1"/>
  <c r="E22" i="6"/>
  <c r="I22" i="6" s="1"/>
  <c r="D22" i="6"/>
  <c r="C22" i="6"/>
  <c r="H22" i="6" s="1"/>
  <c r="G19" i="6"/>
  <c r="L19" i="6" s="1"/>
  <c r="F19" i="6"/>
  <c r="J19" i="6" s="1"/>
  <c r="E19" i="6"/>
  <c r="I19" i="6" s="1"/>
  <c r="D19" i="6"/>
  <c r="C19" i="6"/>
  <c r="H19" i="6" s="1"/>
  <c r="G16" i="6"/>
  <c r="L16" i="6" s="1"/>
  <c r="F16" i="6"/>
  <c r="J16" i="6" s="1"/>
  <c r="E16" i="6"/>
  <c r="I16" i="6" s="1"/>
  <c r="D16" i="6"/>
  <c r="C16" i="6"/>
  <c r="H16" i="6" s="1"/>
  <c r="G10" i="6"/>
  <c r="L10" i="6" s="1"/>
  <c r="F10" i="6"/>
  <c r="J10" i="6" s="1"/>
  <c r="E10" i="6"/>
  <c r="I10" i="6" s="1"/>
  <c r="D10" i="6"/>
  <c r="C10" i="6"/>
  <c r="H10" i="6" s="1"/>
  <c r="G7" i="6"/>
  <c r="L7" i="6" s="1"/>
  <c r="F7" i="6"/>
  <c r="J7" i="6" s="1"/>
  <c r="E7" i="6"/>
  <c r="I7" i="6" s="1"/>
  <c r="D7" i="6"/>
  <c r="C7" i="6"/>
  <c r="H7" i="6" s="1"/>
  <c r="F34" i="7"/>
  <c r="E34" i="7"/>
  <c r="I34" i="7" s="1"/>
  <c r="D34" i="7"/>
  <c r="C34" i="7"/>
  <c r="F31" i="7"/>
  <c r="E31" i="7"/>
  <c r="D31" i="7"/>
  <c r="C31" i="7"/>
  <c r="I31" i="7" s="1"/>
  <c r="I28" i="7"/>
  <c r="F28" i="7"/>
  <c r="E28" i="7"/>
  <c r="D28" i="7"/>
  <c r="C28" i="7"/>
  <c r="G22" i="7"/>
  <c r="L22" i="7" s="1"/>
  <c r="F22" i="7"/>
  <c r="J22" i="7" s="1"/>
  <c r="E22" i="7"/>
  <c r="I22" i="7" s="1"/>
  <c r="D22" i="7"/>
  <c r="C22" i="7"/>
  <c r="H22" i="7" s="1"/>
  <c r="G19" i="7"/>
  <c r="L19" i="7" s="1"/>
  <c r="F19" i="7"/>
  <c r="J19" i="7" s="1"/>
  <c r="E19" i="7"/>
  <c r="I19" i="7" s="1"/>
  <c r="D19" i="7"/>
  <c r="C19" i="7"/>
  <c r="H19" i="7" s="1"/>
  <c r="G16" i="7"/>
  <c r="L16" i="7" s="1"/>
  <c r="F16" i="7"/>
  <c r="J16" i="7" s="1"/>
  <c r="E16" i="7"/>
  <c r="I16" i="7" s="1"/>
  <c r="D16" i="7"/>
  <c r="C16" i="7"/>
  <c r="H16" i="7" s="1"/>
  <c r="G10" i="7"/>
  <c r="L10" i="7" s="1"/>
  <c r="F10" i="7"/>
  <c r="J10" i="7" s="1"/>
  <c r="E10" i="7"/>
  <c r="I10" i="7" s="1"/>
  <c r="D10" i="7"/>
  <c r="C10" i="7"/>
  <c r="H10" i="7" s="1"/>
  <c r="I7" i="7"/>
  <c r="G7" i="7"/>
  <c r="L7" i="7" s="1"/>
  <c r="F7" i="7"/>
  <c r="E7" i="7"/>
  <c r="D7" i="7"/>
  <c r="C7" i="7"/>
  <c r="H7" i="7" s="1"/>
  <c r="F34" i="5"/>
  <c r="E34" i="5"/>
  <c r="I34" i="5" s="1"/>
  <c r="D34" i="5"/>
  <c r="C34" i="5"/>
  <c r="F31" i="5"/>
  <c r="J31" i="5" s="1"/>
  <c r="E31" i="5"/>
  <c r="I31" i="5" s="1"/>
  <c r="D31" i="5"/>
  <c r="C31" i="5"/>
  <c r="J28" i="5"/>
  <c r="F28" i="5"/>
  <c r="E28" i="5"/>
  <c r="I28" i="5" s="1"/>
  <c r="D28" i="5"/>
  <c r="H28" i="5" s="1"/>
  <c r="C28" i="5"/>
  <c r="G22" i="5"/>
  <c r="L22" i="5" s="1"/>
  <c r="F22" i="5"/>
  <c r="J22" i="5" s="1"/>
  <c r="E22" i="5"/>
  <c r="I22" i="5" s="1"/>
  <c r="D22" i="5"/>
  <c r="C22" i="5"/>
  <c r="H22" i="5" s="1"/>
  <c r="G19" i="5"/>
  <c r="L19" i="5" s="1"/>
  <c r="F19" i="5"/>
  <c r="J19" i="5" s="1"/>
  <c r="E19" i="5"/>
  <c r="I19" i="5" s="1"/>
  <c r="D19" i="5"/>
  <c r="C19" i="5"/>
  <c r="H19" i="5" s="1"/>
  <c r="G16" i="5"/>
  <c r="L16" i="5" s="1"/>
  <c r="F16" i="5"/>
  <c r="J16" i="5" s="1"/>
  <c r="E16" i="5"/>
  <c r="I16" i="5" s="1"/>
  <c r="D16" i="5"/>
  <c r="C16" i="5"/>
  <c r="H16" i="5" s="1"/>
  <c r="J10" i="5"/>
  <c r="G10" i="5"/>
  <c r="L10" i="5" s="1"/>
  <c r="F10" i="5"/>
  <c r="E10" i="5"/>
  <c r="I10" i="5" s="1"/>
  <c r="D10" i="5"/>
  <c r="C10" i="5"/>
  <c r="H10" i="5" s="1"/>
  <c r="G7" i="5"/>
  <c r="L7" i="5" s="1"/>
  <c r="F7" i="5"/>
  <c r="J7" i="5" s="1"/>
  <c r="E7" i="5"/>
  <c r="I7" i="5" s="1"/>
  <c r="D7" i="5"/>
  <c r="C7" i="5"/>
  <c r="H7" i="5" s="1"/>
  <c r="F34" i="4"/>
  <c r="E34" i="4"/>
  <c r="D34" i="4"/>
  <c r="C34" i="4"/>
  <c r="F31" i="4"/>
  <c r="J31" i="4" s="1"/>
  <c r="E31" i="4"/>
  <c r="I31" i="4" s="1"/>
  <c r="D31" i="4"/>
  <c r="C31" i="4"/>
  <c r="F28" i="4"/>
  <c r="J28" i="4" s="1"/>
  <c r="E28" i="4"/>
  <c r="D28" i="4"/>
  <c r="C28" i="4"/>
  <c r="G22" i="4"/>
  <c r="L22" i="4" s="1"/>
  <c r="F22" i="4"/>
  <c r="J22" i="4" s="1"/>
  <c r="E22" i="4"/>
  <c r="I22" i="4" s="1"/>
  <c r="D22" i="4"/>
  <c r="C22" i="4"/>
  <c r="H22" i="4" s="1"/>
  <c r="G19" i="4"/>
  <c r="L19" i="4" s="1"/>
  <c r="F19" i="4"/>
  <c r="J19" i="4" s="1"/>
  <c r="E19" i="4"/>
  <c r="I19" i="4" s="1"/>
  <c r="D19" i="4"/>
  <c r="C19" i="4"/>
  <c r="H19" i="4" s="1"/>
  <c r="G16" i="4"/>
  <c r="L16" i="4" s="1"/>
  <c r="F16" i="4"/>
  <c r="J16" i="4" s="1"/>
  <c r="E16" i="4"/>
  <c r="I16" i="4" s="1"/>
  <c r="D16" i="4"/>
  <c r="C16" i="4"/>
  <c r="H16" i="4" s="1"/>
  <c r="G10" i="4"/>
  <c r="L10" i="4" s="1"/>
  <c r="F10" i="4"/>
  <c r="J10" i="4" s="1"/>
  <c r="E10" i="4"/>
  <c r="I10" i="4" s="1"/>
  <c r="D10" i="4"/>
  <c r="C10" i="4"/>
  <c r="H10" i="4" s="1"/>
  <c r="G7" i="4"/>
  <c r="L7" i="4" s="1"/>
  <c r="F7" i="4"/>
  <c r="J7" i="4" s="1"/>
  <c r="E7" i="4"/>
  <c r="I7" i="4" s="1"/>
  <c r="D7" i="4"/>
  <c r="C7" i="4"/>
  <c r="H7" i="4" s="1"/>
  <c r="F34" i="2"/>
  <c r="E34" i="2"/>
  <c r="D34" i="2"/>
  <c r="C34" i="2"/>
  <c r="F31" i="2"/>
  <c r="E31" i="2"/>
  <c r="I31" i="2" s="1"/>
  <c r="D31" i="2"/>
  <c r="C31" i="2"/>
  <c r="F28" i="2"/>
  <c r="J28" i="2" s="1"/>
  <c r="E28" i="2"/>
  <c r="D28" i="2"/>
  <c r="C28" i="2"/>
  <c r="L22" i="2"/>
  <c r="G22" i="2"/>
  <c r="F22" i="2"/>
  <c r="E22" i="2"/>
  <c r="I22" i="2" s="1"/>
  <c r="D22" i="2"/>
  <c r="H22" i="2" s="1"/>
  <c r="C22" i="2"/>
  <c r="K22" i="2" s="1"/>
  <c r="G19" i="2"/>
  <c r="L19" i="2" s="1"/>
  <c r="F19" i="2"/>
  <c r="J19" i="2" s="1"/>
  <c r="E19" i="2"/>
  <c r="I19" i="2" s="1"/>
  <c r="D19" i="2"/>
  <c r="C19" i="2"/>
  <c r="H19" i="2" s="1"/>
  <c r="G16" i="2"/>
  <c r="L16" i="2" s="1"/>
  <c r="F16" i="2"/>
  <c r="J16" i="2" s="1"/>
  <c r="E16" i="2"/>
  <c r="I16" i="2" s="1"/>
  <c r="D16" i="2"/>
  <c r="C16" i="2"/>
  <c r="H16" i="2" s="1"/>
  <c r="G10" i="2"/>
  <c r="L10" i="2" s="1"/>
  <c r="F10" i="2"/>
  <c r="J10" i="2" s="1"/>
  <c r="E10" i="2"/>
  <c r="I10" i="2" s="1"/>
  <c r="D10" i="2"/>
  <c r="C10" i="2"/>
  <c r="H10" i="2" s="1"/>
  <c r="G7" i="2"/>
  <c r="L7" i="2" s="1"/>
  <c r="F7" i="2"/>
  <c r="J7" i="2" s="1"/>
  <c r="E7" i="2"/>
  <c r="I7" i="2" s="1"/>
  <c r="D7" i="2"/>
  <c r="C7" i="2"/>
  <c r="H7" i="2" s="1"/>
  <c r="F34" i="1"/>
  <c r="E34" i="1"/>
  <c r="I34" i="1" s="1"/>
  <c r="D34" i="1"/>
  <c r="C34" i="1"/>
  <c r="F31" i="1"/>
  <c r="J31" i="1" s="1"/>
  <c r="E31" i="1"/>
  <c r="I31" i="1" s="1"/>
  <c r="D31" i="1"/>
  <c r="C31" i="1"/>
  <c r="F28" i="1"/>
  <c r="E28" i="1"/>
  <c r="D28" i="1"/>
  <c r="C28" i="1"/>
  <c r="H28" i="1" s="1"/>
  <c r="G22" i="1"/>
  <c r="L22" i="1" s="1"/>
  <c r="F22" i="1"/>
  <c r="J22" i="1" s="1"/>
  <c r="E22" i="1"/>
  <c r="I22" i="1" s="1"/>
  <c r="D22" i="1"/>
  <c r="C22" i="1"/>
  <c r="H22" i="1" s="1"/>
  <c r="G19" i="1"/>
  <c r="L19" i="1" s="1"/>
  <c r="F19" i="1"/>
  <c r="J19" i="1" s="1"/>
  <c r="E19" i="1"/>
  <c r="I19" i="1" s="1"/>
  <c r="D19" i="1"/>
  <c r="C19" i="1"/>
  <c r="H19" i="1" s="1"/>
  <c r="G16" i="1"/>
  <c r="L16" i="1" s="1"/>
  <c r="F16" i="1"/>
  <c r="J16" i="1" s="1"/>
  <c r="E16" i="1"/>
  <c r="D16" i="1"/>
  <c r="C16" i="1"/>
  <c r="H16" i="1" s="1"/>
  <c r="G10" i="1"/>
  <c r="L10" i="1" s="1"/>
  <c r="F10" i="1"/>
  <c r="J10" i="1" s="1"/>
  <c r="E10" i="1"/>
  <c r="I10" i="1" s="1"/>
  <c r="D10" i="1"/>
  <c r="C10" i="1"/>
  <c r="H10" i="1" s="1"/>
  <c r="L7" i="1"/>
  <c r="G7" i="1"/>
  <c r="F7" i="1"/>
  <c r="J7" i="1" s="1"/>
  <c r="E7" i="1"/>
  <c r="I7" i="1" s="1"/>
  <c r="D7" i="1"/>
  <c r="H7" i="1" s="1"/>
  <c r="C7" i="1"/>
  <c r="K7" i="1" s="1"/>
  <c r="K24" i="10"/>
  <c r="J24" i="10"/>
  <c r="I24" i="10"/>
  <c r="H24" i="10"/>
  <c r="G24" i="10"/>
  <c r="K12" i="10"/>
  <c r="J12" i="10"/>
  <c r="I12" i="10"/>
  <c r="H12" i="10"/>
  <c r="G12" i="10"/>
  <c r="K24" i="9"/>
  <c r="J24" i="9"/>
  <c r="I24" i="9"/>
  <c r="H24" i="9"/>
  <c r="G24" i="9"/>
  <c r="K12" i="9"/>
  <c r="J12" i="9"/>
  <c r="I12" i="9"/>
  <c r="H12" i="9"/>
  <c r="G12" i="9"/>
  <c r="K24" i="8"/>
  <c r="J24" i="8"/>
  <c r="I24" i="8"/>
  <c r="H24" i="8"/>
  <c r="G24" i="8"/>
  <c r="K12" i="8"/>
  <c r="J12" i="8"/>
  <c r="I12" i="8"/>
  <c r="H12" i="8"/>
  <c r="G12" i="8"/>
  <c r="K24" i="6"/>
  <c r="J24" i="6"/>
  <c r="I24" i="6"/>
  <c r="H24" i="6"/>
  <c r="G24" i="6"/>
  <c r="K12" i="6"/>
  <c r="J12" i="6"/>
  <c r="I12" i="6"/>
  <c r="H12" i="6"/>
  <c r="G12" i="6"/>
  <c r="K24" i="7"/>
  <c r="J24" i="7"/>
  <c r="I24" i="7"/>
  <c r="H24" i="7"/>
  <c r="G24" i="7"/>
  <c r="K12" i="7"/>
  <c r="J12" i="7"/>
  <c r="I12" i="7"/>
  <c r="H12" i="7"/>
  <c r="G12" i="7"/>
  <c r="K12" i="5"/>
  <c r="J12" i="5"/>
  <c r="I12" i="5"/>
  <c r="H12" i="5"/>
  <c r="G12" i="5"/>
  <c r="K24" i="5"/>
  <c r="J24" i="5"/>
  <c r="I24" i="5"/>
  <c r="H24" i="5"/>
  <c r="G24" i="5"/>
  <c r="K24" i="4"/>
  <c r="J24" i="4"/>
  <c r="I24" i="4"/>
  <c r="H24" i="4"/>
  <c r="G24" i="4"/>
  <c r="K12" i="4"/>
  <c r="J12" i="4"/>
  <c r="I12" i="4"/>
  <c r="H12" i="4"/>
  <c r="G12" i="4"/>
  <c r="K12" i="2"/>
  <c r="J12" i="2"/>
  <c r="I12" i="2"/>
  <c r="H12" i="2"/>
  <c r="G12" i="2"/>
  <c r="K24" i="2"/>
  <c r="J24" i="2"/>
  <c r="I24" i="2"/>
  <c r="H24" i="2"/>
  <c r="G24" i="2"/>
  <c r="K36" i="10"/>
  <c r="J36" i="10"/>
  <c r="I36" i="10"/>
  <c r="H36" i="10"/>
  <c r="G36" i="10"/>
  <c r="K35" i="10"/>
  <c r="J35" i="10"/>
  <c r="I35" i="10"/>
  <c r="H35" i="10"/>
  <c r="G35" i="10"/>
  <c r="G34" i="10" s="1"/>
  <c r="L34" i="10" s="1"/>
  <c r="K33" i="10"/>
  <c r="J33" i="10"/>
  <c r="I33" i="10"/>
  <c r="H33" i="10"/>
  <c r="G33" i="10"/>
  <c r="K32" i="10"/>
  <c r="J32" i="10"/>
  <c r="I32" i="10"/>
  <c r="H32" i="10"/>
  <c r="G32" i="10"/>
  <c r="K30" i="10"/>
  <c r="J30" i="10"/>
  <c r="I30" i="10"/>
  <c r="H30" i="10"/>
  <c r="G30" i="10"/>
  <c r="K29" i="10"/>
  <c r="J29" i="10"/>
  <c r="I29" i="10"/>
  <c r="H29" i="10"/>
  <c r="G29" i="10"/>
  <c r="G28" i="10" s="1"/>
  <c r="L28" i="10" s="1"/>
  <c r="K36" i="9"/>
  <c r="J36" i="9"/>
  <c r="I36" i="9"/>
  <c r="H36" i="9"/>
  <c r="G36" i="9"/>
  <c r="K35" i="9"/>
  <c r="J35" i="9"/>
  <c r="I35" i="9"/>
  <c r="H35" i="9"/>
  <c r="G35" i="9"/>
  <c r="G34" i="9" s="1"/>
  <c r="L34" i="9" s="1"/>
  <c r="K33" i="9"/>
  <c r="J33" i="9"/>
  <c r="I33" i="9"/>
  <c r="H33" i="9"/>
  <c r="G33" i="9"/>
  <c r="K32" i="9"/>
  <c r="J32" i="9"/>
  <c r="I32" i="9"/>
  <c r="H32" i="9"/>
  <c r="G32" i="9"/>
  <c r="G31" i="9" s="1"/>
  <c r="L31" i="9" s="1"/>
  <c r="K30" i="9"/>
  <c r="J30" i="9"/>
  <c r="I30" i="9"/>
  <c r="H30" i="9"/>
  <c r="G30" i="9"/>
  <c r="K29" i="9"/>
  <c r="J29" i="9"/>
  <c r="I29" i="9"/>
  <c r="H29" i="9"/>
  <c r="G29" i="9"/>
  <c r="G28" i="9" s="1"/>
  <c r="L28" i="9" s="1"/>
  <c r="K36" i="8"/>
  <c r="J36" i="8"/>
  <c r="I36" i="8"/>
  <c r="H36" i="8"/>
  <c r="G36" i="8"/>
  <c r="K35" i="8"/>
  <c r="J35" i="8"/>
  <c r="I35" i="8"/>
  <c r="H35" i="8"/>
  <c r="G35" i="8"/>
  <c r="G34" i="8" s="1"/>
  <c r="L34" i="8" s="1"/>
  <c r="K33" i="8"/>
  <c r="J33" i="8"/>
  <c r="I33" i="8"/>
  <c r="H33" i="8"/>
  <c r="G33" i="8"/>
  <c r="K32" i="8"/>
  <c r="J32" i="8"/>
  <c r="I32" i="8"/>
  <c r="H32" i="8"/>
  <c r="G32" i="8"/>
  <c r="G31" i="8" s="1"/>
  <c r="L31" i="8" s="1"/>
  <c r="K30" i="8"/>
  <c r="J30" i="8"/>
  <c r="I30" i="8"/>
  <c r="H30" i="8"/>
  <c r="G30" i="8"/>
  <c r="K29" i="8"/>
  <c r="J29" i="8"/>
  <c r="I29" i="8"/>
  <c r="H29" i="8"/>
  <c r="G29" i="8"/>
  <c r="G28" i="8" s="1"/>
  <c r="L28" i="8" s="1"/>
  <c r="K36" i="6"/>
  <c r="J36" i="6"/>
  <c r="I36" i="6"/>
  <c r="H36" i="6"/>
  <c r="G36" i="6"/>
  <c r="K35" i="6"/>
  <c r="J35" i="6"/>
  <c r="I35" i="6"/>
  <c r="H35" i="6"/>
  <c r="G35" i="6"/>
  <c r="G34" i="6" s="1"/>
  <c r="L34" i="6" s="1"/>
  <c r="K33" i="6"/>
  <c r="J33" i="6"/>
  <c r="I33" i="6"/>
  <c r="H33" i="6"/>
  <c r="G33" i="6"/>
  <c r="K32" i="6"/>
  <c r="J32" i="6"/>
  <c r="I32" i="6"/>
  <c r="H32" i="6"/>
  <c r="G32" i="6"/>
  <c r="G31" i="6" s="1"/>
  <c r="L31" i="6" s="1"/>
  <c r="K30" i="6"/>
  <c r="J30" i="6"/>
  <c r="I30" i="6"/>
  <c r="H30" i="6"/>
  <c r="G30" i="6"/>
  <c r="K29" i="6"/>
  <c r="J29" i="6"/>
  <c r="I29" i="6"/>
  <c r="H29" i="6"/>
  <c r="G29" i="6"/>
  <c r="G28" i="6" s="1"/>
  <c r="L28" i="6" s="1"/>
  <c r="K36" i="7"/>
  <c r="J36" i="7"/>
  <c r="I36" i="7"/>
  <c r="H36" i="7"/>
  <c r="G36" i="7"/>
  <c r="K35" i="7"/>
  <c r="J35" i="7"/>
  <c r="I35" i="7"/>
  <c r="H35" i="7"/>
  <c r="G35" i="7"/>
  <c r="G34" i="7" s="1"/>
  <c r="L34" i="7" s="1"/>
  <c r="K33" i="7"/>
  <c r="J33" i="7"/>
  <c r="I33" i="7"/>
  <c r="H33" i="7"/>
  <c r="G33" i="7"/>
  <c r="K32" i="7"/>
  <c r="J32" i="7"/>
  <c r="I32" i="7"/>
  <c r="H32" i="7"/>
  <c r="G32" i="7"/>
  <c r="G31" i="7" s="1"/>
  <c r="L31" i="7" s="1"/>
  <c r="K30" i="7"/>
  <c r="J30" i="7"/>
  <c r="I30" i="7"/>
  <c r="H30" i="7"/>
  <c r="G30" i="7"/>
  <c r="K29" i="7"/>
  <c r="J29" i="7"/>
  <c r="I29" i="7"/>
  <c r="H29" i="7"/>
  <c r="G29" i="7"/>
  <c r="G28" i="7" s="1"/>
  <c r="L28" i="7" s="1"/>
  <c r="K36" i="5"/>
  <c r="J36" i="5"/>
  <c r="I36" i="5"/>
  <c r="H36" i="5"/>
  <c r="G36" i="5"/>
  <c r="K35" i="5"/>
  <c r="J35" i="5"/>
  <c r="I35" i="5"/>
  <c r="H35" i="5"/>
  <c r="G35" i="5"/>
  <c r="G34" i="5" s="1"/>
  <c r="L34" i="5" s="1"/>
  <c r="K33" i="5"/>
  <c r="J33" i="5"/>
  <c r="I33" i="5"/>
  <c r="H33" i="5"/>
  <c r="G33" i="5"/>
  <c r="K32" i="5"/>
  <c r="J32" i="5"/>
  <c r="I32" i="5"/>
  <c r="H32" i="5"/>
  <c r="G32" i="5"/>
  <c r="G31" i="5" s="1"/>
  <c r="L31" i="5" s="1"/>
  <c r="K30" i="5"/>
  <c r="J30" i="5"/>
  <c r="I30" i="5"/>
  <c r="H30" i="5"/>
  <c r="G30" i="5"/>
  <c r="K29" i="5"/>
  <c r="J29" i="5"/>
  <c r="I29" i="5"/>
  <c r="H29" i="5"/>
  <c r="G29" i="5"/>
  <c r="G28" i="5" s="1"/>
  <c r="K36" i="4"/>
  <c r="J36" i="4"/>
  <c r="I36" i="4"/>
  <c r="H36" i="4"/>
  <c r="G36" i="4"/>
  <c r="K35" i="4"/>
  <c r="J35" i="4"/>
  <c r="I35" i="4"/>
  <c r="H35" i="4"/>
  <c r="G35" i="4"/>
  <c r="G34" i="4" s="1"/>
  <c r="L34" i="4" s="1"/>
  <c r="K33" i="4"/>
  <c r="J33" i="4"/>
  <c r="I33" i="4"/>
  <c r="H33" i="4"/>
  <c r="G33" i="4"/>
  <c r="K32" i="4"/>
  <c r="J32" i="4"/>
  <c r="I32" i="4"/>
  <c r="H32" i="4"/>
  <c r="G32" i="4"/>
  <c r="G31" i="4" s="1"/>
  <c r="L31" i="4" s="1"/>
  <c r="K30" i="4"/>
  <c r="J30" i="4"/>
  <c r="I30" i="4"/>
  <c r="H30" i="4"/>
  <c r="G30" i="4"/>
  <c r="K29" i="4"/>
  <c r="J29" i="4"/>
  <c r="I29" i="4"/>
  <c r="H29" i="4"/>
  <c r="G29" i="4"/>
  <c r="G28" i="4" s="1"/>
  <c r="L28" i="4" s="1"/>
  <c r="K36" i="2"/>
  <c r="J36" i="2"/>
  <c r="I36" i="2"/>
  <c r="H36" i="2"/>
  <c r="G36" i="2"/>
  <c r="K35" i="2"/>
  <c r="J35" i="2"/>
  <c r="I35" i="2"/>
  <c r="H35" i="2"/>
  <c r="G35" i="2"/>
  <c r="G34" i="2" s="1"/>
  <c r="L34" i="2" s="1"/>
  <c r="K33" i="2"/>
  <c r="J33" i="2"/>
  <c r="I33" i="2"/>
  <c r="H33" i="2"/>
  <c r="G33" i="2"/>
  <c r="K32" i="2"/>
  <c r="J32" i="2"/>
  <c r="I32" i="2"/>
  <c r="H32" i="2"/>
  <c r="G32" i="2"/>
  <c r="G31" i="2" s="1"/>
  <c r="L31" i="2" s="1"/>
  <c r="K30" i="2"/>
  <c r="J30" i="2"/>
  <c r="I30" i="2"/>
  <c r="H30" i="2"/>
  <c r="G30" i="2"/>
  <c r="K29" i="2"/>
  <c r="J29" i="2"/>
  <c r="I29" i="2"/>
  <c r="H29" i="2"/>
  <c r="G29" i="2"/>
  <c r="G28" i="2" s="1"/>
  <c r="L28" i="2" s="1"/>
  <c r="D37" i="2"/>
  <c r="K36" i="1"/>
  <c r="J36" i="1"/>
  <c r="I36" i="1"/>
  <c r="H36" i="1"/>
  <c r="G36" i="1"/>
  <c r="K35" i="1"/>
  <c r="J35" i="1"/>
  <c r="I35" i="1"/>
  <c r="H35" i="1"/>
  <c r="G35" i="1"/>
  <c r="K33" i="1"/>
  <c r="J33" i="1"/>
  <c r="I33" i="1"/>
  <c r="H33" i="1"/>
  <c r="G33" i="1"/>
  <c r="K32" i="1"/>
  <c r="J32" i="1"/>
  <c r="I32" i="1"/>
  <c r="H32" i="1"/>
  <c r="G32" i="1"/>
  <c r="G31" i="1" s="1"/>
  <c r="L31" i="1" s="1"/>
  <c r="K30" i="1"/>
  <c r="J30" i="1"/>
  <c r="I30" i="1"/>
  <c r="H30" i="1"/>
  <c r="G30" i="1"/>
  <c r="K29" i="1"/>
  <c r="J29" i="1"/>
  <c r="I29" i="1"/>
  <c r="H29" i="1"/>
  <c r="G29" i="1"/>
  <c r="G28" i="1" s="1"/>
  <c r="L28" i="1" s="1"/>
  <c r="D37" i="1"/>
  <c r="K24" i="1"/>
  <c r="J24" i="1"/>
  <c r="I24" i="1"/>
  <c r="H24" i="1"/>
  <c r="G24" i="1"/>
  <c r="K23" i="1"/>
  <c r="J23" i="1"/>
  <c r="I23" i="1"/>
  <c r="H23" i="1"/>
  <c r="G23" i="1"/>
  <c r="K21" i="1"/>
  <c r="J21" i="1"/>
  <c r="I21" i="1"/>
  <c r="H21" i="1"/>
  <c r="G21" i="1"/>
  <c r="K20" i="1"/>
  <c r="J20" i="1"/>
  <c r="I20" i="1"/>
  <c r="H20" i="1"/>
  <c r="G20" i="1"/>
  <c r="K18" i="1"/>
  <c r="J18" i="1"/>
  <c r="I18" i="1"/>
  <c r="H18" i="1"/>
  <c r="G18" i="1"/>
  <c r="K17" i="1"/>
  <c r="J17" i="1"/>
  <c r="I17" i="1"/>
  <c r="H17" i="1"/>
  <c r="G17" i="1"/>
  <c r="F25" i="1"/>
  <c r="D25" i="1"/>
  <c r="K12" i="1"/>
  <c r="J12" i="1"/>
  <c r="I12" i="1"/>
  <c r="H12" i="1"/>
  <c r="G12" i="1"/>
  <c r="K11" i="1"/>
  <c r="J11" i="1"/>
  <c r="I11" i="1"/>
  <c r="H11" i="1"/>
  <c r="G11" i="1"/>
  <c r="K9" i="1"/>
  <c r="J9" i="1"/>
  <c r="I9" i="1"/>
  <c r="H9" i="1"/>
  <c r="G9" i="1"/>
  <c r="K8" i="1"/>
  <c r="J8" i="1"/>
  <c r="I8" i="1"/>
  <c r="H8" i="1"/>
  <c r="G8" i="1"/>
  <c r="K6" i="1"/>
  <c r="J6" i="1"/>
  <c r="I6" i="1"/>
  <c r="H6" i="1"/>
  <c r="G6" i="1"/>
  <c r="K5" i="1"/>
  <c r="J5" i="1"/>
  <c r="I5" i="1"/>
  <c r="H5" i="1"/>
  <c r="G5" i="1"/>
  <c r="F4" i="1"/>
  <c r="E4" i="1"/>
  <c r="I4" i="1" s="1"/>
  <c r="D4" i="1"/>
  <c r="C4" i="1"/>
  <c r="H4" i="1" s="1"/>
  <c r="K23" i="10"/>
  <c r="J23" i="10"/>
  <c r="I23" i="10"/>
  <c r="H23" i="10"/>
  <c r="G23" i="10"/>
  <c r="K21" i="10"/>
  <c r="J21" i="10"/>
  <c r="I21" i="10"/>
  <c r="H21" i="10"/>
  <c r="G21" i="10"/>
  <c r="K20" i="10"/>
  <c r="J20" i="10"/>
  <c r="I20" i="10"/>
  <c r="H20" i="10"/>
  <c r="G20" i="10"/>
  <c r="K18" i="10"/>
  <c r="J18" i="10"/>
  <c r="I18" i="10"/>
  <c r="H18" i="10"/>
  <c r="G18" i="10"/>
  <c r="K17" i="10"/>
  <c r="J17" i="10"/>
  <c r="I17" i="10"/>
  <c r="H17" i="10"/>
  <c r="G17" i="10"/>
  <c r="K23" i="9"/>
  <c r="J23" i="9"/>
  <c r="I23" i="9"/>
  <c r="H23" i="9"/>
  <c r="G23" i="9"/>
  <c r="K21" i="9"/>
  <c r="J21" i="9"/>
  <c r="I21" i="9"/>
  <c r="H21" i="9"/>
  <c r="G21" i="9"/>
  <c r="K20" i="9"/>
  <c r="J20" i="9"/>
  <c r="I20" i="9"/>
  <c r="H20" i="9"/>
  <c r="G20" i="9"/>
  <c r="K18" i="9"/>
  <c r="J18" i="9"/>
  <c r="I18" i="9"/>
  <c r="H18" i="9"/>
  <c r="G18" i="9"/>
  <c r="K17" i="9"/>
  <c r="J17" i="9"/>
  <c r="I17" i="9"/>
  <c r="H17" i="9"/>
  <c r="G17" i="9"/>
  <c r="D25" i="9"/>
  <c r="K23" i="8"/>
  <c r="J23" i="8"/>
  <c r="I23" i="8"/>
  <c r="H23" i="8"/>
  <c r="G23" i="8"/>
  <c r="K21" i="8"/>
  <c r="J21" i="8"/>
  <c r="I21" i="8"/>
  <c r="H21" i="8"/>
  <c r="G21" i="8"/>
  <c r="K20" i="8"/>
  <c r="J20" i="8"/>
  <c r="I20" i="8"/>
  <c r="H20" i="8"/>
  <c r="G20" i="8"/>
  <c r="K18" i="8"/>
  <c r="J18" i="8"/>
  <c r="I18" i="8"/>
  <c r="H18" i="8"/>
  <c r="G18" i="8"/>
  <c r="K17" i="8"/>
  <c r="J17" i="8"/>
  <c r="I17" i="8"/>
  <c r="H17" i="8"/>
  <c r="G17" i="8"/>
  <c r="K23" i="6"/>
  <c r="J23" i="6"/>
  <c r="I23" i="6"/>
  <c r="H23" i="6"/>
  <c r="G23" i="6"/>
  <c r="K21" i="6"/>
  <c r="J21" i="6"/>
  <c r="I21" i="6"/>
  <c r="H21" i="6"/>
  <c r="G21" i="6"/>
  <c r="K20" i="6"/>
  <c r="J20" i="6"/>
  <c r="I20" i="6"/>
  <c r="H20" i="6"/>
  <c r="G20" i="6"/>
  <c r="K18" i="6"/>
  <c r="J18" i="6"/>
  <c r="I18" i="6"/>
  <c r="H18" i="6"/>
  <c r="G18" i="6"/>
  <c r="K17" i="6"/>
  <c r="J17" i="6"/>
  <c r="I17" i="6"/>
  <c r="H17" i="6"/>
  <c r="G17" i="6"/>
  <c r="K23" i="7"/>
  <c r="J23" i="7"/>
  <c r="I23" i="7"/>
  <c r="H23" i="7"/>
  <c r="G23" i="7"/>
  <c r="K21" i="7"/>
  <c r="J21" i="7"/>
  <c r="I21" i="7"/>
  <c r="H21" i="7"/>
  <c r="G21" i="7"/>
  <c r="K20" i="7"/>
  <c r="J20" i="7"/>
  <c r="I20" i="7"/>
  <c r="H20" i="7"/>
  <c r="G20" i="7"/>
  <c r="K18" i="7"/>
  <c r="J18" i="7"/>
  <c r="I18" i="7"/>
  <c r="H18" i="7"/>
  <c r="G18" i="7"/>
  <c r="K17" i="7"/>
  <c r="J17" i="7"/>
  <c r="I17" i="7"/>
  <c r="H17" i="7"/>
  <c r="G17" i="7"/>
  <c r="K23" i="5"/>
  <c r="J23" i="5"/>
  <c r="I23" i="5"/>
  <c r="H23" i="5"/>
  <c r="G23" i="5"/>
  <c r="K21" i="5"/>
  <c r="J21" i="5"/>
  <c r="I21" i="5"/>
  <c r="H21" i="5"/>
  <c r="G21" i="5"/>
  <c r="K20" i="5"/>
  <c r="J20" i="5"/>
  <c r="I20" i="5"/>
  <c r="H20" i="5"/>
  <c r="G20" i="5"/>
  <c r="K18" i="5"/>
  <c r="J18" i="5"/>
  <c r="I18" i="5"/>
  <c r="H18" i="5"/>
  <c r="G18" i="5"/>
  <c r="K17" i="5"/>
  <c r="J17" i="5"/>
  <c r="I17" i="5"/>
  <c r="H17" i="5"/>
  <c r="G17" i="5"/>
  <c r="K23" i="4"/>
  <c r="J23" i="4"/>
  <c r="I23" i="4"/>
  <c r="H23" i="4"/>
  <c r="G23" i="4"/>
  <c r="K21" i="4"/>
  <c r="J21" i="4"/>
  <c r="I21" i="4"/>
  <c r="H21" i="4"/>
  <c r="G21" i="4"/>
  <c r="K20" i="4"/>
  <c r="J20" i="4"/>
  <c r="I20" i="4"/>
  <c r="H20" i="4"/>
  <c r="G20" i="4"/>
  <c r="K18" i="4"/>
  <c r="J18" i="4"/>
  <c r="I18" i="4"/>
  <c r="H18" i="4"/>
  <c r="G18" i="4"/>
  <c r="K17" i="4"/>
  <c r="J17" i="4"/>
  <c r="I17" i="4"/>
  <c r="H17" i="4"/>
  <c r="G17" i="4"/>
  <c r="K23" i="2"/>
  <c r="J23" i="2"/>
  <c r="I23" i="2"/>
  <c r="H23" i="2"/>
  <c r="G23" i="2"/>
  <c r="K21" i="2"/>
  <c r="J21" i="2"/>
  <c r="I21" i="2"/>
  <c r="H21" i="2"/>
  <c r="G21" i="2"/>
  <c r="K20" i="2"/>
  <c r="J20" i="2"/>
  <c r="I20" i="2"/>
  <c r="H20" i="2"/>
  <c r="G20" i="2"/>
  <c r="K18" i="2"/>
  <c r="J18" i="2"/>
  <c r="I18" i="2"/>
  <c r="H18" i="2"/>
  <c r="G18" i="2"/>
  <c r="K17" i="2"/>
  <c r="J17" i="2"/>
  <c r="I17" i="2"/>
  <c r="H17" i="2"/>
  <c r="G17" i="2"/>
  <c r="K30" i="3"/>
  <c r="C29" i="3"/>
  <c r="N37" i="3"/>
  <c r="N30" i="3"/>
  <c r="H33" i="3"/>
  <c r="N34" i="3"/>
  <c r="Z37" i="3"/>
  <c r="K28" i="3"/>
  <c r="K34" i="3"/>
  <c r="E34" i="3"/>
  <c r="T31" i="3"/>
  <c r="Z29" i="3"/>
  <c r="E31" i="3"/>
  <c r="Q29" i="3"/>
  <c r="E37" i="3"/>
  <c r="Q36" i="3"/>
  <c r="H36" i="3"/>
  <c r="Q35" i="3"/>
  <c r="W34" i="3"/>
  <c r="H28" i="3"/>
  <c r="K29" i="3"/>
  <c r="Q33" i="3"/>
  <c r="T30" i="3"/>
  <c r="T33" i="3"/>
  <c r="W32" i="3"/>
  <c r="E36" i="3"/>
  <c r="W37" i="3"/>
  <c r="H30" i="3"/>
  <c r="H37" i="3"/>
  <c r="N33" i="3"/>
  <c r="W17" i="3"/>
  <c r="T36" i="3"/>
  <c r="H35" i="3"/>
  <c r="T32" i="3"/>
  <c r="H32" i="3"/>
  <c r="Z30" i="3"/>
  <c r="N31" i="3"/>
  <c r="E29" i="3"/>
  <c r="W36" i="3"/>
  <c r="Q37" i="3"/>
  <c r="Q30" i="3"/>
  <c r="W30" i="3"/>
  <c r="Z31" i="3"/>
  <c r="N28" i="3"/>
  <c r="C17" i="3"/>
  <c r="T29" i="3"/>
  <c r="E35" i="3"/>
  <c r="W33" i="3"/>
  <c r="K31" i="3"/>
  <c r="N29" i="3"/>
  <c r="T28" i="3"/>
  <c r="Z34" i="3"/>
  <c r="W35" i="3"/>
  <c r="W28" i="3"/>
  <c r="C19" i="3"/>
  <c r="Z32" i="3"/>
  <c r="T34" i="3"/>
  <c r="Z35" i="3"/>
  <c r="Q28" i="3"/>
  <c r="E32" i="3"/>
  <c r="K37" i="3"/>
  <c r="Q32" i="3"/>
  <c r="E33" i="3"/>
  <c r="Z36" i="3"/>
  <c r="K33" i="3"/>
  <c r="E28" i="3"/>
  <c r="T35" i="3"/>
  <c r="H34" i="3"/>
  <c r="Q31" i="3"/>
  <c r="N32" i="3"/>
  <c r="K35" i="3"/>
  <c r="N36" i="3"/>
  <c r="T37" i="3"/>
  <c r="E30" i="3"/>
  <c r="W29" i="3"/>
  <c r="K32" i="3"/>
  <c r="W31" i="3"/>
  <c r="Z33" i="3"/>
  <c r="N35" i="3"/>
  <c r="K36" i="3"/>
  <c r="H31" i="3"/>
  <c r="Q34" i="3"/>
  <c r="H29" i="3"/>
  <c r="Z28" i="3"/>
  <c r="H31" i="10" l="1"/>
  <c r="I28" i="10"/>
  <c r="I31" i="10"/>
  <c r="J34" i="10"/>
  <c r="J28" i="10"/>
  <c r="H34" i="10"/>
  <c r="K34" i="10"/>
  <c r="K31" i="10"/>
  <c r="K28" i="10"/>
  <c r="K22" i="10"/>
  <c r="K19" i="10"/>
  <c r="K16" i="10"/>
  <c r="K10" i="10"/>
  <c r="K7" i="10"/>
  <c r="D37" i="10"/>
  <c r="H28" i="9"/>
  <c r="F37" i="9"/>
  <c r="H31" i="9"/>
  <c r="I28" i="9"/>
  <c r="H34" i="9"/>
  <c r="J34" i="9"/>
  <c r="K34" i="9"/>
  <c r="J31" i="9"/>
  <c r="K31" i="9"/>
  <c r="K28" i="9"/>
  <c r="K22" i="9"/>
  <c r="K19" i="9"/>
  <c r="K16" i="9"/>
  <c r="J10" i="9"/>
  <c r="K10" i="9"/>
  <c r="K7" i="9"/>
  <c r="E37" i="9"/>
  <c r="H28" i="8"/>
  <c r="J31" i="8"/>
  <c r="I34" i="8"/>
  <c r="H31" i="8"/>
  <c r="J34" i="8"/>
  <c r="H34" i="8"/>
  <c r="K34" i="8"/>
  <c r="K31" i="8"/>
  <c r="J28" i="8"/>
  <c r="K28" i="8"/>
  <c r="J22" i="8"/>
  <c r="K22" i="8"/>
  <c r="J19" i="8"/>
  <c r="K16" i="8"/>
  <c r="J7" i="8"/>
  <c r="K7" i="8"/>
  <c r="H31" i="6"/>
  <c r="J34" i="6"/>
  <c r="H28" i="6"/>
  <c r="I28" i="6"/>
  <c r="H34" i="6"/>
  <c r="K34" i="6"/>
  <c r="K31" i="6"/>
  <c r="K28" i="6"/>
  <c r="K22" i="6"/>
  <c r="K19" i="6"/>
  <c r="K16" i="6"/>
  <c r="K10" i="6"/>
  <c r="K7" i="6"/>
  <c r="D37" i="6"/>
  <c r="J34" i="7"/>
  <c r="H31" i="7"/>
  <c r="H28" i="7"/>
  <c r="H34" i="7"/>
  <c r="K34" i="7"/>
  <c r="F37" i="7"/>
  <c r="J31" i="7"/>
  <c r="K31" i="7"/>
  <c r="J28" i="7"/>
  <c r="K28" i="7"/>
  <c r="K22" i="7"/>
  <c r="K19" i="7"/>
  <c r="K16" i="7"/>
  <c r="K10" i="7"/>
  <c r="J7" i="7"/>
  <c r="K7" i="7"/>
  <c r="L28" i="5"/>
  <c r="H31" i="5"/>
  <c r="J34" i="5"/>
  <c r="K28" i="5"/>
  <c r="H34" i="5"/>
  <c r="K34" i="5"/>
  <c r="K31" i="5"/>
  <c r="D37" i="5"/>
  <c r="K22" i="5"/>
  <c r="K19" i="5"/>
  <c r="K16" i="5"/>
  <c r="K10" i="5"/>
  <c r="K7" i="5"/>
  <c r="H28" i="4"/>
  <c r="I34" i="4"/>
  <c r="H31" i="4"/>
  <c r="J34" i="4"/>
  <c r="H34" i="4"/>
  <c r="K34" i="4"/>
  <c r="K31" i="4"/>
  <c r="E37" i="4"/>
  <c r="I28" i="4"/>
  <c r="K28" i="4"/>
  <c r="K22" i="4"/>
  <c r="K19" i="4"/>
  <c r="K16" i="4"/>
  <c r="K10" i="4"/>
  <c r="K7" i="4"/>
  <c r="D37" i="4"/>
  <c r="H28" i="2"/>
  <c r="I34" i="2"/>
  <c r="H31" i="2"/>
  <c r="J34" i="2"/>
  <c r="H34" i="2"/>
  <c r="K34" i="2"/>
  <c r="J31" i="2"/>
  <c r="K31" i="2"/>
  <c r="E37" i="2"/>
  <c r="I28" i="2"/>
  <c r="K28" i="2"/>
  <c r="J22" i="2"/>
  <c r="K19" i="2"/>
  <c r="K16" i="2"/>
  <c r="K10" i="2"/>
  <c r="K7" i="2"/>
  <c r="C37" i="2"/>
  <c r="H31" i="1"/>
  <c r="I28" i="1"/>
  <c r="K34" i="1"/>
  <c r="G34" i="1"/>
  <c r="L34" i="1" s="1"/>
  <c r="J28" i="1"/>
  <c r="H34" i="1"/>
  <c r="J34" i="1"/>
  <c r="K31" i="1"/>
  <c r="K28" i="1"/>
  <c r="K22" i="1"/>
  <c r="K19" i="1"/>
  <c r="E25" i="1"/>
  <c r="I16" i="1"/>
  <c r="K16" i="1"/>
  <c r="K10" i="1"/>
  <c r="F13" i="1"/>
  <c r="D13" i="1"/>
  <c r="E37" i="10"/>
  <c r="F37" i="10"/>
  <c r="D37" i="9"/>
  <c r="D37" i="8"/>
  <c r="E37" i="6"/>
  <c r="F37" i="6"/>
  <c r="C37" i="6"/>
  <c r="D37" i="7"/>
  <c r="E37" i="7"/>
  <c r="F37" i="4"/>
  <c r="F37" i="2"/>
  <c r="F37" i="1"/>
  <c r="E37" i="8"/>
  <c r="D25" i="8"/>
  <c r="F37" i="8"/>
  <c r="C37" i="10"/>
  <c r="C37" i="9"/>
  <c r="C37" i="8"/>
  <c r="E25" i="8"/>
  <c r="F25" i="8"/>
  <c r="C37" i="7"/>
  <c r="E37" i="5"/>
  <c r="F37" i="5"/>
  <c r="C37" i="5"/>
  <c r="C37" i="4"/>
  <c r="E13" i="1"/>
  <c r="E37" i="1"/>
  <c r="C37" i="1"/>
  <c r="C25" i="1"/>
  <c r="G25" i="1"/>
  <c r="H25" i="1" s="1"/>
  <c r="J4" i="1"/>
  <c r="G4" i="1"/>
  <c r="G13" i="1" s="1"/>
  <c r="K4" i="1"/>
  <c r="C13" i="1"/>
  <c r="D25" i="2"/>
  <c r="E25" i="2"/>
  <c r="F25" i="4"/>
  <c r="E25" i="4"/>
  <c r="D25" i="4"/>
  <c r="E25" i="5"/>
  <c r="F25" i="5"/>
  <c r="D25" i="5"/>
  <c r="C25" i="5"/>
  <c r="E25" i="7"/>
  <c r="D25" i="7"/>
  <c r="C25" i="7"/>
  <c r="D25" i="6"/>
  <c r="E25" i="6"/>
  <c r="F25" i="9"/>
  <c r="G25" i="9"/>
  <c r="E25" i="9"/>
  <c r="E25" i="10"/>
  <c r="F25" i="10"/>
  <c r="D25" i="10"/>
  <c r="F29" i="3"/>
  <c r="G29" i="3" s="1"/>
  <c r="R29" i="3"/>
  <c r="S29" i="3" s="1"/>
  <c r="I29" i="3"/>
  <c r="J29" i="3" s="1"/>
  <c r="O29" i="3"/>
  <c r="P29" i="3" s="1"/>
  <c r="U29" i="3"/>
  <c r="V29" i="3" s="1"/>
  <c r="AA29" i="3"/>
  <c r="AB29" i="3" s="1"/>
  <c r="L29" i="3"/>
  <c r="M29" i="3" s="1"/>
  <c r="X29" i="3"/>
  <c r="Y29" i="3" s="1"/>
  <c r="X17" i="3"/>
  <c r="Y17" i="3" s="1"/>
  <c r="C25" i="10"/>
  <c r="C25" i="9"/>
  <c r="C25" i="8"/>
  <c r="F25" i="6"/>
  <c r="C25" i="6"/>
  <c r="F25" i="7"/>
  <c r="C25" i="4"/>
  <c r="F25" i="2"/>
  <c r="C25" i="2"/>
  <c r="Q17" i="3"/>
  <c r="C20" i="3"/>
  <c r="T19" i="3"/>
  <c r="Z17" i="3"/>
  <c r="K17" i="3"/>
  <c r="C4" i="3"/>
  <c r="Q19" i="3"/>
  <c r="E16" i="3"/>
  <c r="E17" i="3"/>
  <c r="H16" i="3"/>
  <c r="C7" i="3"/>
  <c r="C21" i="3"/>
  <c r="C6" i="3"/>
  <c r="C5" i="3"/>
  <c r="K19" i="3"/>
  <c r="Z18" i="3"/>
  <c r="C30" i="3"/>
  <c r="H18" i="3"/>
  <c r="Q16" i="3"/>
  <c r="K16" i="3"/>
  <c r="Q18" i="3"/>
  <c r="W18" i="3"/>
  <c r="K18" i="3"/>
  <c r="T18" i="3"/>
  <c r="W20" i="3"/>
  <c r="W16" i="3"/>
  <c r="C31" i="3"/>
  <c r="C28" i="3"/>
  <c r="H19" i="3"/>
  <c r="E18" i="3"/>
  <c r="C8" i="3"/>
  <c r="N18" i="3"/>
  <c r="H17" i="3"/>
  <c r="T16" i="3"/>
  <c r="N17" i="3"/>
  <c r="C16" i="3"/>
  <c r="N16" i="3"/>
  <c r="C18" i="3"/>
  <c r="N19" i="3"/>
  <c r="W19" i="3"/>
  <c r="Z16" i="3"/>
  <c r="Z19" i="3"/>
  <c r="E19" i="3"/>
  <c r="T17" i="3"/>
  <c r="AA19" i="3" l="1"/>
  <c r="AB19" i="3" s="1"/>
  <c r="AA17" i="3"/>
  <c r="AB17" i="3" s="1"/>
  <c r="X19" i="3"/>
  <c r="Y19" i="3" s="1"/>
  <c r="H25" i="9"/>
  <c r="U17" i="3"/>
  <c r="V17" i="3" s="1"/>
  <c r="U19" i="3"/>
  <c r="V19" i="3" s="1"/>
  <c r="R17" i="3"/>
  <c r="S17" i="3" s="1"/>
  <c r="R19" i="3"/>
  <c r="S19" i="3" s="1"/>
  <c r="G37" i="6"/>
  <c r="L37" i="6" s="1"/>
  <c r="O19" i="3"/>
  <c r="P19" i="3" s="1"/>
  <c r="O17" i="3"/>
  <c r="P17" i="3" s="1"/>
  <c r="L17" i="3"/>
  <c r="M17" i="3" s="1"/>
  <c r="L19" i="3"/>
  <c r="M19" i="3" s="1"/>
  <c r="I17" i="3"/>
  <c r="J17" i="3" s="1"/>
  <c r="I19" i="3"/>
  <c r="J19" i="3" s="1"/>
  <c r="F19" i="3"/>
  <c r="G19" i="3" s="1"/>
  <c r="F17" i="3"/>
  <c r="G17" i="3" s="1"/>
  <c r="X18" i="3"/>
  <c r="Y18" i="3" s="1"/>
  <c r="AA18" i="3"/>
  <c r="AB18" i="3" s="1"/>
  <c r="R18" i="3"/>
  <c r="S18" i="3" s="1"/>
  <c r="U18" i="3"/>
  <c r="V18" i="3" s="1"/>
  <c r="F18" i="3"/>
  <c r="G18" i="3" s="1"/>
  <c r="I18" i="3"/>
  <c r="J18" i="3" s="1"/>
  <c r="L18" i="3"/>
  <c r="M18" i="3" s="1"/>
  <c r="O18" i="3"/>
  <c r="P18" i="3" s="1"/>
  <c r="AA16" i="3"/>
  <c r="AB16" i="3" s="1"/>
  <c r="X16" i="3"/>
  <c r="Y16" i="3" s="1"/>
  <c r="F16" i="3"/>
  <c r="G16" i="3" s="1"/>
  <c r="U16" i="3"/>
  <c r="V16" i="3" s="1"/>
  <c r="R16" i="3"/>
  <c r="S16" i="3" s="1"/>
  <c r="I16" i="3"/>
  <c r="J16" i="3" s="1"/>
  <c r="O16" i="3"/>
  <c r="P16" i="3" s="1"/>
  <c r="L16" i="3"/>
  <c r="M16" i="3" s="1"/>
  <c r="X20" i="3"/>
  <c r="Y20" i="3" s="1"/>
  <c r="J13" i="1"/>
  <c r="F30" i="3"/>
  <c r="G30" i="3" s="1"/>
  <c r="I30" i="3"/>
  <c r="J30" i="3" s="1"/>
  <c r="AA30" i="3"/>
  <c r="AB30" i="3" s="1"/>
  <c r="R30" i="3"/>
  <c r="S30" i="3" s="1"/>
  <c r="L30" i="3"/>
  <c r="M30" i="3" s="1"/>
  <c r="O30" i="3"/>
  <c r="P30" i="3" s="1"/>
  <c r="X30" i="3"/>
  <c r="Y30" i="3" s="1"/>
  <c r="U30" i="3"/>
  <c r="V30" i="3" s="1"/>
  <c r="X31" i="3"/>
  <c r="Y31" i="3" s="1"/>
  <c r="AA31" i="3"/>
  <c r="AB31" i="3" s="1"/>
  <c r="R31" i="3"/>
  <c r="S31" i="3" s="1"/>
  <c r="F31" i="3"/>
  <c r="G31" i="3" s="1"/>
  <c r="U31" i="3"/>
  <c r="V31" i="3" s="1"/>
  <c r="O31" i="3"/>
  <c r="P31" i="3" s="1"/>
  <c r="L31" i="3"/>
  <c r="M31" i="3" s="1"/>
  <c r="I31" i="3"/>
  <c r="J31" i="3" s="1"/>
  <c r="AA28" i="3"/>
  <c r="AB28" i="3" s="1"/>
  <c r="F28" i="3"/>
  <c r="G28" i="3" s="1"/>
  <c r="U28" i="3"/>
  <c r="V28" i="3" s="1"/>
  <c r="L28" i="3"/>
  <c r="M28" i="3" s="1"/>
  <c r="O28" i="3"/>
  <c r="P28" i="3" s="1"/>
  <c r="I28" i="3"/>
  <c r="J28" i="3" s="1"/>
  <c r="R28" i="3"/>
  <c r="S28" i="3" s="1"/>
  <c r="X28" i="3"/>
  <c r="Y28" i="3" s="1"/>
  <c r="K37" i="6"/>
  <c r="H37" i="6"/>
  <c r="G37" i="1"/>
  <c r="J37" i="1" s="1"/>
  <c r="J25" i="9"/>
  <c r="I25" i="9"/>
  <c r="L25" i="9"/>
  <c r="K25" i="9"/>
  <c r="G37" i="10"/>
  <c r="G37" i="9"/>
  <c r="G37" i="8"/>
  <c r="G37" i="7"/>
  <c r="G37" i="5"/>
  <c r="G37" i="4"/>
  <c r="G37" i="2"/>
  <c r="H13" i="1"/>
  <c r="I13" i="1"/>
  <c r="L25" i="1"/>
  <c r="K25" i="1"/>
  <c r="I25" i="1"/>
  <c r="K13" i="1"/>
  <c r="L13" i="1"/>
  <c r="L4" i="1"/>
  <c r="J25" i="1"/>
  <c r="G25" i="4"/>
  <c r="G25" i="10"/>
  <c r="G25" i="8"/>
  <c r="G25" i="6"/>
  <c r="G25" i="7"/>
  <c r="G25" i="5"/>
  <c r="G25" i="2"/>
  <c r="C13" i="3"/>
  <c r="E20" i="3"/>
  <c r="C22" i="3"/>
  <c r="W22" i="3"/>
  <c r="Z20" i="3"/>
  <c r="C11" i="3"/>
  <c r="C25" i="3"/>
  <c r="W23" i="3"/>
  <c r="H20" i="3"/>
  <c r="C35" i="3"/>
  <c r="K20" i="3"/>
  <c r="C9" i="3"/>
  <c r="W25" i="3"/>
  <c r="C10" i="3"/>
  <c r="Q20" i="3"/>
  <c r="T20" i="3"/>
  <c r="C12" i="3"/>
  <c r="C24" i="3"/>
  <c r="C23" i="3"/>
  <c r="C32" i="3"/>
  <c r="W24" i="3"/>
  <c r="W21" i="3"/>
  <c r="N20" i="3"/>
  <c r="AA20" i="3" l="1"/>
  <c r="AB20" i="3" s="1"/>
  <c r="X21" i="3"/>
  <c r="Y21" i="3" s="1"/>
  <c r="U20" i="3"/>
  <c r="V20" i="3" s="1"/>
  <c r="J37" i="6"/>
  <c r="I37" i="6"/>
  <c r="R20" i="3"/>
  <c r="S20" i="3" s="1"/>
  <c r="O20" i="3"/>
  <c r="P20" i="3" s="1"/>
  <c r="L20" i="3"/>
  <c r="M20" i="3" s="1"/>
  <c r="I20" i="3"/>
  <c r="J20" i="3" s="1"/>
  <c r="F20" i="3"/>
  <c r="G20" i="3" s="1"/>
  <c r="X24" i="3"/>
  <c r="Y24" i="3" s="1"/>
  <c r="X25" i="3"/>
  <c r="Y25" i="3" s="1"/>
  <c r="X23" i="3"/>
  <c r="Y23" i="3" s="1"/>
  <c r="X22" i="3"/>
  <c r="Y22" i="3" s="1"/>
  <c r="X35" i="3"/>
  <c r="Y35" i="3" s="1"/>
  <c r="AA35" i="3"/>
  <c r="AB35" i="3" s="1"/>
  <c r="I35" i="3"/>
  <c r="J35" i="3" s="1"/>
  <c r="F35" i="3"/>
  <c r="G35" i="3" s="1"/>
  <c r="O35" i="3"/>
  <c r="P35" i="3" s="1"/>
  <c r="L35" i="3"/>
  <c r="M35" i="3" s="1"/>
  <c r="U35" i="3"/>
  <c r="V35" i="3" s="1"/>
  <c r="R35" i="3"/>
  <c r="S35" i="3" s="1"/>
  <c r="AA32" i="3"/>
  <c r="AB32" i="3" s="1"/>
  <c r="F32" i="3"/>
  <c r="G32" i="3" s="1"/>
  <c r="L32" i="3"/>
  <c r="M32" i="3" s="1"/>
  <c r="X32" i="3"/>
  <c r="Y32" i="3" s="1"/>
  <c r="I32" i="3"/>
  <c r="J32" i="3" s="1"/>
  <c r="R32" i="3"/>
  <c r="S32" i="3" s="1"/>
  <c r="U32" i="3"/>
  <c r="V32" i="3" s="1"/>
  <c r="O32" i="3"/>
  <c r="P32" i="3" s="1"/>
  <c r="L37" i="1"/>
  <c r="K37" i="1"/>
  <c r="I37" i="1"/>
  <c r="H37" i="1"/>
  <c r="J25" i="2"/>
  <c r="K25" i="2"/>
  <c r="L25" i="2"/>
  <c r="I25" i="2"/>
  <c r="H25" i="2"/>
  <c r="L25" i="4"/>
  <c r="K25" i="4"/>
  <c r="H25" i="4"/>
  <c r="I25" i="4"/>
  <c r="J25" i="4"/>
  <c r="L25" i="5"/>
  <c r="H25" i="5"/>
  <c r="J25" i="5"/>
  <c r="K25" i="5"/>
  <c r="I25" i="5"/>
  <c r="J25" i="7"/>
  <c r="K25" i="7"/>
  <c r="L25" i="7"/>
  <c r="I25" i="7"/>
  <c r="H25" i="7"/>
  <c r="J25" i="6"/>
  <c r="I25" i="6"/>
  <c r="L25" i="6"/>
  <c r="K25" i="6"/>
  <c r="H25" i="6"/>
  <c r="K25" i="8"/>
  <c r="J25" i="8"/>
  <c r="L25" i="8"/>
  <c r="H25" i="8"/>
  <c r="I25" i="8"/>
  <c r="K25" i="10"/>
  <c r="I25" i="10"/>
  <c r="L25" i="10"/>
  <c r="J25" i="10"/>
  <c r="H25" i="10"/>
  <c r="H37" i="10"/>
  <c r="L37" i="10"/>
  <c r="J37" i="10"/>
  <c r="K37" i="10"/>
  <c r="I37" i="10"/>
  <c r="L37" i="9"/>
  <c r="H37" i="9"/>
  <c r="I37" i="9"/>
  <c r="J37" i="9"/>
  <c r="K37" i="9"/>
  <c r="J37" i="8"/>
  <c r="K37" i="8"/>
  <c r="H37" i="8"/>
  <c r="L37" i="8"/>
  <c r="I37" i="8"/>
  <c r="I37" i="7"/>
  <c r="H37" i="7"/>
  <c r="L37" i="7"/>
  <c r="J37" i="7"/>
  <c r="K37" i="7"/>
  <c r="I37" i="5"/>
  <c r="H37" i="5"/>
  <c r="L37" i="5"/>
  <c r="J37" i="5"/>
  <c r="K37" i="5"/>
  <c r="I37" i="4"/>
  <c r="H37" i="4"/>
  <c r="L37" i="4"/>
  <c r="K37" i="4"/>
  <c r="J37" i="4"/>
  <c r="I37" i="2"/>
  <c r="L37" i="2"/>
  <c r="J37" i="2"/>
  <c r="K37" i="2"/>
  <c r="H37" i="2"/>
  <c r="G5" i="8"/>
  <c r="H5" i="8"/>
  <c r="I5" i="8"/>
  <c r="J5" i="8"/>
  <c r="K5" i="8"/>
  <c r="G6" i="8"/>
  <c r="H6" i="8"/>
  <c r="I6" i="8"/>
  <c r="J6" i="8"/>
  <c r="K6" i="8"/>
  <c r="G8" i="4"/>
  <c r="G9" i="4"/>
  <c r="K11" i="10"/>
  <c r="J11" i="10"/>
  <c r="I11" i="10"/>
  <c r="H11" i="10"/>
  <c r="G11" i="10"/>
  <c r="K9" i="10"/>
  <c r="J9" i="10"/>
  <c r="I9" i="10"/>
  <c r="H9" i="10"/>
  <c r="G9" i="10"/>
  <c r="K8" i="10"/>
  <c r="J8" i="10"/>
  <c r="I8" i="10"/>
  <c r="H8" i="10"/>
  <c r="G8" i="10"/>
  <c r="K6" i="10"/>
  <c r="J6" i="10"/>
  <c r="I6" i="10"/>
  <c r="H6" i="10"/>
  <c r="G6" i="10"/>
  <c r="K5" i="10"/>
  <c r="J5" i="10"/>
  <c r="I5" i="10"/>
  <c r="H5" i="10"/>
  <c r="G5" i="10"/>
  <c r="F4" i="10"/>
  <c r="E4" i="10"/>
  <c r="D4" i="10"/>
  <c r="C4" i="10"/>
  <c r="K11" i="9"/>
  <c r="J11" i="9"/>
  <c r="I11" i="9"/>
  <c r="H11" i="9"/>
  <c r="G11" i="9"/>
  <c r="K9" i="9"/>
  <c r="J9" i="9"/>
  <c r="I9" i="9"/>
  <c r="H9" i="9"/>
  <c r="G9" i="9"/>
  <c r="K8" i="9"/>
  <c r="J8" i="9"/>
  <c r="I8" i="9"/>
  <c r="H8" i="9"/>
  <c r="G8" i="9"/>
  <c r="K6" i="9"/>
  <c r="J6" i="9"/>
  <c r="I6" i="9"/>
  <c r="H6" i="9"/>
  <c r="G6" i="9"/>
  <c r="K5" i="9"/>
  <c r="J5" i="9"/>
  <c r="I5" i="9"/>
  <c r="H5" i="9"/>
  <c r="G5" i="9"/>
  <c r="F4" i="9"/>
  <c r="E4" i="9"/>
  <c r="D4" i="9"/>
  <c r="C4" i="9"/>
  <c r="K11" i="8"/>
  <c r="J11" i="8"/>
  <c r="I11" i="8"/>
  <c r="H11" i="8"/>
  <c r="G11" i="8"/>
  <c r="K9" i="8"/>
  <c r="J9" i="8"/>
  <c r="I9" i="8"/>
  <c r="H9" i="8"/>
  <c r="G9" i="8"/>
  <c r="K8" i="8"/>
  <c r="J8" i="8"/>
  <c r="I8" i="8"/>
  <c r="H8" i="8"/>
  <c r="G8" i="8"/>
  <c r="F4" i="8"/>
  <c r="E4" i="8"/>
  <c r="D4" i="8"/>
  <c r="C4" i="8"/>
  <c r="K11" i="7"/>
  <c r="J11" i="7"/>
  <c r="I11" i="7"/>
  <c r="H11" i="7"/>
  <c r="G11" i="7"/>
  <c r="K9" i="7"/>
  <c r="J9" i="7"/>
  <c r="I9" i="7"/>
  <c r="H9" i="7"/>
  <c r="G9" i="7"/>
  <c r="K8" i="7"/>
  <c r="J8" i="7"/>
  <c r="I8" i="7"/>
  <c r="H8" i="7"/>
  <c r="G8" i="7"/>
  <c r="K6" i="7"/>
  <c r="J6" i="7"/>
  <c r="I6" i="7"/>
  <c r="H6" i="7"/>
  <c r="G6" i="7"/>
  <c r="K5" i="7"/>
  <c r="J5" i="7"/>
  <c r="I5" i="7"/>
  <c r="H5" i="7"/>
  <c r="G5" i="7"/>
  <c r="F4" i="7"/>
  <c r="E4" i="7"/>
  <c r="D4" i="7"/>
  <c r="C4" i="7"/>
  <c r="G9" i="6"/>
  <c r="G8" i="6"/>
  <c r="K11" i="6"/>
  <c r="J11" i="6"/>
  <c r="I11" i="6"/>
  <c r="H11" i="6"/>
  <c r="G11" i="6"/>
  <c r="K9" i="6"/>
  <c r="J9" i="6"/>
  <c r="I9" i="6"/>
  <c r="H9" i="6"/>
  <c r="K8" i="6"/>
  <c r="J8" i="6"/>
  <c r="I8" i="6"/>
  <c r="H8" i="6"/>
  <c r="K6" i="6"/>
  <c r="J6" i="6"/>
  <c r="I6" i="6"/>
  <c r="H6" i="6"/>
  <c r="G6" i="6"/>
  <c r="K5" i="6"/>
  <c r="J5" i="6"/>
  <c r="I5" i="6"/>
  <c r="H5" i="6"/>
  <c r="G5" i="6"/>
  <c r="F4" i="6"/>
  <c r="E4" i="6"/>
  <c r="D4" i="6"/>
  <c r="C4" i="6"/>
  <c r="K11" i="5"/>
  <c r="J11" i="5"/>
  <c r="I11" i="5"/>
  <c r="H11" i="5"/>
  <c r="G11" i="5"/>
  <c r="K9" i="5"/>
  <c r="J9" i="5"/>
  <c r="I9" i="5"/>
  <c r="H9" i="5"/>
  <c r="G9" i="5"/>
  <c r="K8" i="5"/>
  <c r="J8" i="5"/>
  <c r="I8" i="5"/>
  <c r="H8" i="5"/>
  <c r="G8" i="5"/>
  <c r="K6" i="5"/>
  <c r="J6" i="5"/>
  <c r="I6" i="5"/>
  <c r="H6" i="5"/>
  <c r="G6" i="5"/>
  <c r="K5" i="5"/>
  <c r="J5" i="5"/>
  <c r="I5" i="5"/>
  <c r="H5" i="5"/>
  <c r="G5" i="5"/>
  <c r="F4" i="5"/>
  <c r="E4" i="5"/>
  <c r="E13" i="5" s="1"/>
  <c r="D4" i="5"/>
  <c r="C4" i="5"/>
  <c r="K11" i="4"/>
  <c r="J11" i="4"/>
  <c r="I11" i="4"/>
  <c r="H11" i="4"/>
  <c r="G11" i="4"/>
  <c r="K9" i="4"/>
  <c r="J9" i="4"/>
  <c r="I9" i="4"/>
  <c r="H9" i="4"/>
  <c r="K8" i="4"/>
  <c r="J8" i="4"/>
  <c r="I8" i="4"/>
  <c r="H8" i="4"/>
  <c r="K6" i="4"/>
  <c r="J6" i="4"/>
  <c r="I6" i="4"/>
  <c r="H6" i="4"/>
  <c r="G6" i="4"/>
  <c r="K5" i="4"/>
  <c r="J5" i="4"/>
  <c r="I5" i="4"/>
  <c r="H5" i="4"/>
  <c r="G5" i="4"/>
  <c r="F4" i="4"/>
  <c r="E4" i="4"/>
  <c r="D4" i="4"/>
  <c r="C4" i="4"/>
  <c r="Z22" i="3"/>
  <c r="H23" i="3"/>
  <c r="N24" i="3"/>
  <c r="Z24" i="3"/>
  <c r="T21" i="3"/>
  <c r="C36" i="3"/>
  <c r="C33" i="3"/>
  <c r="T23" i="3"/>
  <c r="N22" i="3"/>
  <c r="N23" i="3"/>
  <c r="H24" i="3"/>
  <c r="K24" i="3"/>
  <c r="Q24" i="3"/>
  <c r="K22" i="3"/>
  <c r="E22" i="3"/>
  <c r="Q22" i="3"/>
  <c r="Z25" i="3"/>
  <c r="H22" i="3"/>
  <c r="H21" i="3"/>
  <c r="E23" i="3"/>
  <c r="K23" i="3"/>
  <c r="K21" i="3"/>
  <c r="E25" i="3"/>
  <c r="N25" i="3"/>
  <c r="H25" i="3"/>
  <c r="T24" i="3"/>
  <c r="E24" i="3"/>
  <c r="C37" i="3"/>
  <c r="Q23" i="3"/>
  <c r="T22" i="3"/>
  <c r="Z23" i="3"/>
  <c r="T25" i="3"/>
  <c r="N21" i="3"/>
  <c r="C34" i="3"/>
  <c r="Q21" i="3"/>
  <c r="Q25" i="3"/>
  <c r="K25" i="3"/>
  <c r="Z21" i="3"/>
  <c r="E21" i="3"/>
  <c r="K6" i="3"/>
  <c r="AF22" i="3" l="1"/>
  <c r="AE22" i="3"/>
  <c r="AD22" i="3"/>
  <c r="AG22" i="3"/>
  <c r="AC22" i="3"/>
  <c r="AE23" i="3"/>
  <c r="AD23" i="3"/>
  <c r="AG23" i="3"/>
  <c r="AC23" i="3"/>
  <c r="AF23" i="3"/>
  <c r="AG21" i="3"/>
  <c r="AC21" i="3"/>
  <c r="AF21" i="3"/>
  <c r="AE21" i="3"/>
  <c r="AD21" i="3"/>
  <c r="AD24" i="3"/>
  <c r="AG24" i="3"/>
  <c r="AC24" i="3"/>
  <c r="AF24" i="3"/>
  <c r="AE24" i="3"/>
  <c r="AG25" i="3"/>
  <c r="AC25" i="3"/>
  <c r="AF25" i="3"/>
  <c r="AE25" i="3"/>
  <c r="AD25" i="3"/>
  <c r="AA23" i="3"/>
  <c r="AB23" i="3" s="1"/>
  <c r="AA25" i="3"/>
  <c r="AB25" i="3" s="1"/>
  <c r="AA22" i="3"/>
  <c r="AB22" i="3" s="1"/>
  <c r="AA21" i="3"/>
  <c r="AB21" i="3" s="1"/>
  <c r="AA24" i="3"/>
  <c r="AB24" i="3" s="1"/>
  <c r="U25" i="3"/>
  <c r="V25" i="3" s="1"/>
  <c r="U22" i="3"/>
  <c r="V22" i="3" s="1"/>
  <c r="U21" i="3"/>
  <c r="V21" i="3" s="1"/>
  <c r="U23" i="3"/>
  <c r="V23" i="3" s="1"/>
  <c r="U24" i="3"/>
  <c r="V24" i="3" s="1"/>
  <c r="R25" i="3"/>
  <c r="S25" i="3" s="1"/>
  <c r="R22" i="3"/>
  <c r="S22" i="3" s="1"/>
  <c r="R21" i="3"/>
  <c r="S21" i="3" s="1"/>
  <c r="R23" i="3"/>
  <c r="S23" i="3" s="1"/>
  <c r="R24" i="3"/>
  <c r="S24" i="3" s="1"/>
  <c r="O21" i="3"/>
  <c r="P21" i="3" s="1"/>
  <c r="O23" i="3"/>
  <c r="P23" i="3" s="1"/>
  <c r="O22" i="3"/>
  <c r="P22" i="3" s="1"/>
  <c r="O25" i="3"/>
  <c r="P25" i="3" s="1"/>
  <c r="O24" i="3"/>
  <c r="P24" i="3" s="1"/>
  <c r="L23" i="3"/>
  <c r="M23" i="3" s="1"/>
  <c r="L21" i="3"/>
  <c r="M21" i="3" s="1"/>
  <c r="L22" i="3"/>
  <c r="M22" i="3" s="1"/>
  <c r="L25" i="3"/>
  <c r="M25" i="3" s="1"/>
  <c r="L24" i="3"/>
  <c r="M24" i="3" s="1"/>
  <c r="L6" i="3"/>
  <c r="M6" i="3" s="1"/>
  <c r="I22" i="3"/>
  <c r="J22" i="3" s="1"/>
  <c r="I23" i="3"/>
  <c r="J23" i="3" s="1"/>
  <c r="I21" i="3"/>
  <c r="J21" i="3" s="1"/>
  <c r="I25" i="3"/>
  <c r="J25" i="3" s="1"/>
  <c r="I24" i="3"/>
  <c r="J24" i="3" s="1"/>
  <c r="F25" i="3"/>
  <c r="G25" i="3" s="1"/>
  <c r="F24" i="3"/>
  <c r="G24" i="3" s="1"/>
  <c r="F21" i="3"/>
  <c r="G21" i="3" s="1"/>
  <c r="F23" i="3"/>
  <c r="G23" i="3" s="1"/>
  <c r="F22" i="3"/>
  <c r="G22" i="3" s="1"/>
  <c r="L33" i="3"/>
  <c r="M33" i="3" s="1"/>
  <c r="AA33" i="3"/>
  <c r="AB33" i="3" s="1"/>
  <c r="U33" i="3"/>
  <c r="V33" i="3" s="1"/>
  <c r="X33" i="3"/>
  <c r="Y33" i="3" s="1"/>
  <c r="I33" i="3"/>
  <c r="J33" i="3" s="1"/>
  <c r="F33" i="3"/>
  <c r="G33" i="3" s="1"/>
  <c r="O33" i="3"/>
  <c r="P33" i="3" s="1"/>
  <c r="R33" i="3"/>
  <c r="S33" i="3" s="1"/>
  <c r="L34" i="3"/>
  <c r="M34" i="3" s="1"/>
  <c r="I34" i="3"/>
  <c r="J34" i="3" s="1"/>
  <c r="X34" i="3"/>
  <c r="Y34" i="3" s="1"/>
  <c r="F34" i="3"/>
  <c r="G34" i="3" s="1"/>
  <c r="O34" i="3"/>
  <c r="P34" i="3" s="1"/>
  <c r="R34" i="3"/>
  <c r="S34" i="3" s="1"/>
  <c r="U34" i="3"/>
  <c r="V34" i="3" s="1"/>
  <c r="AA34" i="3"/>
  <c r="AB34" i="3" s="1"/>
  <c r="AA36" i="3"/>
  <c r="AB36" i="3" s="1"/>
  <c r="F36" i="3"/>
  <c r="G36" i="3" s="1"/>
  <c r="L36" i="3"/>
  <c r="M36" i="3" s="1"/>
  <c r="O36" i="3"/>
  <c r="P36" i="3" s="1"/>
  <c r="X36" i="3"/>
  <c r="Y36" i="3" s="1"/>
  <c r="I36" i="3"/>
  <c r="J36" i="3" s="1"/>
  <c r="R36" i="3"/>
  <c r="S36" i="3" s="1"/>
  <c r="U36" i="3"/>
  <c r="V36" i="3" s="1"/>
  <c r="L37" i="3"/>
  <c r="M37" i="3" s="1"/>
  <c r="AA37" i="3"/>
  <c r="AB37" i="3" s="1"/>
  <c r="X37" i="3"/>
  <c r="Y37" i="3" s="1"/>
  <c r="I37" i="3"/>
  <c r="J37" i="3" s="1"/>
  <c r="F37" i="3"/>
  <c r="G37" i="3" s="1"/>
  <c r="U37" i="3"/>
  <c r="V37" i="3" s="1"/>
  <c r="O37" i="3"/>
  <c r="P37" i="3" s="1"/>
  <c r="R37" i="3"/>
  <c r="S37" i="3" s="1"/>
  <c r="D13" i="10"/>
  <c r="J4" i="9"/>
  <c r="J4" i="7"/>
  <c r="D13" i="7"/>
  <c r="E13" i="7"/>
  <c r="K4" i="7"/>
  <c r="H4" i="7"/>
  <c r="J4" i="5"/>
  <c r="K4" i="5"/>
  <c r="J4" i="4"/>
  <c r="E13" i="4"/>
  <c r="H4" i="4"/>
  <c r="I4" i="4"/>
  <c r="K4" i="4"/>
  <c r="G4" i="10"/>
  <c r="L4" i="10" s="1"/>
  <c r="E13" i="10"/>
  <c r="F13" i="10"/>
  <c r="K4" i="10"/>
  <c r="I4" i="10"/>
  <c r="H4" i="10"/>
  <c r="J4" i="10"/>
  <c r="C13" i="10"/>
  <c r="D13" i="9"/>
  <c r="G4" i="9"/>
  <c r="E13" i="9"/>
  <c r="K4" i="9"/>
  <c r="L4" i="9"/>
  <c r="H4" i="9"/>
  <c r="I4" i="9"/>
  <c r="F13" i="9"/>
  <c r="C13" i="9"/>
  <c r="J4" i="8"/>
  <c r="D13" i="8"/>
  <c r="K4" i="8"/>
  <c r="I4" i="8"/>
  <c r="E13" i="8"/>
  <c r="F13" i="8"/>
  <c r="C13" i="8"/>
  <c r="H4" i="8"/>
  <c r="G4" i="8"/>
  <c r="I4" i="7"/>
  <c r="F13" i="7"/>
  <c r="C13" i="7"/>
  <c r="G4" i="7"/>
  <c r="I4" i="6"/>
  <c r="J4" i="6"/>
  <c r="D13" i="6"/>
  <c r="C13" i="6"/>
  <c r="K4" i="6"/>
  <c r="E13" i="6"/>
  <c r="F13" i="6"/>
  <c r="H4" i="6"/>
  <c r="G4" i="6"/>
  <c r="I4" i="5"/>
  <c r="H4" i="5"/>
  <c r="C13" i="5"/>
  <c r="F13" i="5"/>
  <c r="D13" i="5"/>
  <c r="G4" i="5"/>
  <c r="D13" i="4"/>
  <c r="F13" i="4"/>
  <c r="C13" i="4"/>
  <c r="G4" i="4"/>
  <c r="T7" i="3"/>
  <c r="Q7" i="3"/>
  <c r="N7" i="3"/>
  <c r="H6" i="3"/>
  <c r="T5" i="3"/>
  <c r="W5" i="3"/>
  <c r="Q5" i="3"/>
  <c r="N5" i="3"/>
  <c r="H7" i="3"/>
  <c r="K7" i="3"/>
  <c r="Z5" i="3"/>
  <c r="T6" i="3"/>
  <c r="N6" i="3"/>
  <c r="H5" i="3"/>
  <c r="H4" i="3"/>
  <c r="Z6" i="3"/>
  <c r="Z7" i="3"/>
  <c r="W4" i="3"/>
  <c r="Q4" i="3"/>
  <c r="Q6" i="3"/>
  <c r="K5" i="3"/>
  <c r="N4" i="3"/>
  <c r="W7" i="3"/>
  <c r="T4" i="3"/>
  <c r="K4" i="3"/>
  <c r="W6" i="3"/>
  <c r="Z4" i="3"/>
  <c r="AA7" i="3" l="1"/>
  <c r="AB7" i="3" s="1"/>
  <c r="AA5" i="3"/>
  <c r="AB5" i="3" s="1"/>
  <c r="AA6" i="3"/>
  <c r="AB6" i="3" s="1"/>
  <c r="AA4" i="3"/>
  <c r="AB4" i="3" s="1"/>
  <c r="X4" i="3"/>
  <c r="Y4" i="3" s="1"/>
  <c r="X7" i="3"/>
  <c r="Y7" i="3" s="1"/>
  <c r="X5" i="3"/>
  <c r="Y5" i="3" s="1"/>
  <c r="X6" i="3"/>
  <c r="Y6" i="3" s="1"/>
  <c r="U4" i="3"/>
  <c r="V4" i="3" s="1"/>
  <c r="U6" i="3"/>
  <c r="V6" i="3" s="1"/>
  <c r="U7" i="3"/>
  <c r="V7" i="3" s="1"/>
  <c r="U5" i="3"/>
  <c r="V5" i="3" s="1"/>
  <c r="R6" i="3"/>
  <c r="S6" i="3" s="1"/>
  <c r="R4" i="3"/>
  <c r="S4" i="3" s="1"/>
  <c r="R7" i="3"/>
  <c r="S7" i="3" s="1"/>
  <c r="R5" i="3"/>
  <c r="S5" i="3" s="1"/>
  <c r="O7" i="3"/>
  <c r="P7" i="3" s="1"/>
  <c r="O4" i="3"/>
  <c r="P4" i="3" s="1"/>
  <c r="O6" i="3"/>
  <c r="P6" i="3" s="1"/>
  <c r="O5" i="3"/>
  <c r="P5" i="3" s="1"/>
  <c r="L5" i="3"/>
  <c r="M5" i="3" s="1"/>
  <c r="L4" i="3"/>
  <c r="M4" i="3" s="1"/>
  <c r="L7" i="3"/>
  <c r="M7" i="3" s="1"/>
  <c r="I7" i="3"/>
  <c r="J7" i="3" s="1"/>
  <c r="I5" i="3"/>
  <c r="J5" i="3" s="1"/>
  <c r="I4" i="3"/>
  <c r="J4" i="3" s="1"/>
  <c r="I6" i="3"/>
  <c r="J6" i="3" s="1"/>
  <c r="G13" i="10"/>
  <c r="G13" i="9"/>
  <c r="G13" i="8"/>
  <c r="L4" i="8"/>
  <c r="G13" i="7"/>
  <c r="L4" i="7"/>
  <c r="G13" i="6"/>
  <c r="L4" i="6"/>
  <c r="G13" i="5"/>
  <c r="L4" i="5"/>
  <c r="L4" i="4"/>
  <c r="G13" i="4"/>
  <c r="W8" i="3"/>
  <c r="H8" i="3"/>
  <c r="Z8" i="3"/>
  <c r="N8" i="3"/>
  <c r="T8" i="3"/>
  <c r="K8" i="3"/>
  <c r="Q8" i="3"/>
  <c r="K13" i="4" l="1"/>
  <c r="L13" i="4"/>
  <c r="J13" i="4"/>
  <c r="H13" i="4"/>
  <c r="I13" i="4"/>
  <c r="L13" i="5"/>
  <c r="K13" i="5"/>
  <c r="J13" i="5"/>
  <c r="I13" i="5"/>
  <c r="H13" i="5"/>
  <c r="L13" i="7"/>
  <c r="K13" i="7"/>
  <c r="J13" i="7"/>
  <c r="H13" i="7"/>
  <c r="I13" i="7"/>
  <c r="I13" i="6"/>
  <c r="J13" i="6"/>
  <c r="L13" i="6"/>
  <c r="K13" i="6"/>
  <c r="H13" i="6"/>
  <c r="L13" i="8"/>
  <c r="K13" i="8"/>
  <c r="J13" i="8"/>
  <c r="H13" i="8"/>
  <c r="I13" i="8"/>
  <c r="J13" i="9"/>
  <c r="I13" i="9"/>
  <c r="L13" i="9"/>
  <c r="K13" i="9"/>
  <c r="H13" i="9"/>
  <c r="K13" i="10"/>
  <c r="I13" i="10"/>
  <c r="H13" i="10"/>
  <c r="J13" i="10"/>
  <c r="L13" i="10"/>
  <c r="F4" i="2"/>
  <c r="F13" i="2" s="1"/>
  <c r="E4" i="2"/>
  <c r="E13" i="2" s="1"/>
  <c r="D4" i="2"/>
  <c r="C4" i="2"/>
  <c r="K5" i="2"/>
  <c r="K11" i="2"/>
  <c r="J11" i="2"/>
  <c r="I11" i="2"/>
  <c r="H11" i="2"/>
  <c r="G11" i="2"/>
  <c r="K9" i="2"/>
  <c r="J9" i="2"/>
  <c r="I9" i="2"/>
  <c r="H9" i="2"/>
  <c r="G9" i="2"/>
  <c r="K8" i="2"/>
  <c r="J8" i="2"/>
  <c r="I8" i="2"/>
  <c r="H8" i="2"/>
  <c r="G8" i="2"/>
  <c r="K6" i="2"/>
  <c r="J6" i="2"/>
  <c r="I6" i="2"/>
  <c r="H6" i="2"/>
  <c r="G6" i="2"/>
  <c r="J5" i="2"/>
  <c r="I5" i="2"/>
  <c r="H5" i="2"/>
  <c r="G5" i="2"/>
  <c r="G4" i="2" s="1"/>
  <c r="L4" i="2" s="1"/>
  <c r="Z9" i="3"/>
  <c r="Z11" i="3"/>
  <c r="H9" i="3"/>
  <c r="H12" i="3"/>
  <c r="Q12" i="3"/>
  <c r="W11" i="3"/>
  <c r="H11" i="3"/>
  <c r="N10" i="3"/>
  <c r="Q13" i="3"/>
  <c r="Z13" i="3"/>
  <c r="N13" i="3"/>
  <c r="Z12" i="3"/>
  <c r="Z10" i="3"/>
  <c r="Q9" i="3"/>
  <c r="H13" i="3"/>
  <c r="K9" i="3"/>
  <c r="T13" i="3"/>
  <c r="E7" i="3"/>
  <c r="W12" i="3"/>
  <c r="W13" i="3"/>
  <c r="W10" i="3"/>
  <c r="K10" i="3"/>
  <c r="K11" i="3"/>
  <c r="Q10" i="3"/>
  <c r="N9" i="3"/>
  <c r="K13" i="3"/>
  <c r="N11" i="3"/>
  <c r="T9" i="3"/>
  <c r="T11" i="3"/>
  <c r="T12" i="3"/>
  <c r="K12" i="3"/>
  <c r="T10" i="3"/>
  <c r="N12" i="3"/>
  <c r="E6" i="3"/>
  <c r="H10" i="3"/>
  <c r="W9" i="3"/>
  <c r="Q11" i="3"/>
  <c r="AA13" i="3" l="1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7" i="3"/>
  <c r="G7" i="3" s="1"/>
  <c r="F6" i="3"/>
  <c r="G6" i="3" s="1"/>
  <c r="I10" i="3"/>
  <c r="J10" i="3" s="1"/>
  <c r="U10" i="3"/>
  <c r="V10" i="3" s="1"/>
  <c r="AA10" i="3"/>
  <c r="AB10" i="3" s="1"/>
  <c r="R10" i="3"/>
  <c r="S10" i="3" s="1"/>
  <c r="L10" i="3"/>
  <c r="M10" i="3" s="1"/>
  <c r="X10" i="3"/>
  <c r="Y10" i="3" s="1"/>
  <c r="O10" i="3"/>
  <c r="P10" i="3" s="1"/>
  <c r="I11" i="3"/>
  <c r="J11" i="3" s="1"/>
  <c r="U11" i="3"/>
  <c r="V11" i="3" s="1"/>
  <c r="AA11" i="3"/>
  <c r="AB11" i="3" s="1"/>
  <c r="R11" i="3"/>
  <c r="S11" i="3" s="1"/>
  <c r="L11" i="3"/>
  <c r="M11" i="3" s="1"/>
  <c r="X11" i="3"/>
  <c r="Y11" i="3" s="1"/>
  <c r="O11" i="3"/>
  <c r="P11" i="3" s="1"/>
  <c r="I8" i="3"/>
  <c r="J8" i="3" s="1"/>
  <c r="U8" i="3"/>
  <c r="V8" i="3" s="1"/>
  <c r="AA8" i="3"/>
  <c r="AB8" i="3" s="1"/>
  <c r="R8" i="3"/>
  <c r="S8" i="3" s="1"/>
  <c r="L8" i="3"/>
  <c r="M8" i="3" s="1"/>
  <c r="X8" i="3"/>
  <c r="Y8" i="3" s="1"/>
  <c r="O8" i="3"/>
  <c r="P8" i="3" s="1"/>
  <c r="I12" i="3"/>
  <c r="J12" i="3" s="1"/>
  <c r="U12" i="3"/>
  <c r="V12" i="3" s="1"/>
  <c r="AA12" i="3"/>
  <c r="AB12" i="3" s="1"/>
  <c r="R12" i="3"/>
  <c r="S12" i="3" s="1"/>
  <c r="L12" i="3"/>
  <c r="M12" i="3" s="1"/>
  <c r="X12" i="3"/>
  <c r="Y12" i="3" s="1"/>
  <c r="O12" i="3"/>
  <c r="P12" i="3" s="1"/>
  <c r="I9" i="3"/>
  <c r="J9" i="3" s="1"/>
  <c r="U9" i="3"/>
  <c r="V9" i="3" s="1"/>
  <c r="AA9" i="3"/>
  <c r="AB9" i="3" s="1"/>
  <c r="R9" i="3"/>
  <c r="S9" i="3" s="1"/>
  <c r="L9" i="3"/>
  <c r="M9" i="3" s="1"/>
  <c r="X9" i="3"/>
  <c r="Y9" i="3" s="1"/>
  <c r="O9" i="3"/>
  <c r="P9" i="3" s="1"/>
  <c r="C13" i="2"/>
  <c r="K4" i="2"/>
  <c r="J4" i="2"/>
  <c r="I4" i="2"/>
  <c r="H4" i="2"/>
  <c r="D13" i="2"/>
  <c r="E4" i="3"/>
  <c r="E5" i="3"/>
  <c r="F5" i="3" l="1"/>
  <c r="G5" i="3" s="1"/>
  <c r="F4" i="3"/>
  <c r="G4" i="3" s="1"/>
  <c r="G13" i="2"/>
  <c r="E8" i="3"/>
  <c r="F8" i="3" l="1"/>
  <c r="G8" i="3" s="1"/>
  <c r="L13" i="2"/>
  <c r="K13" i="2"/>
  <c r="J13" i="2"/>
  <c r="I13" i="2"/>
  <c r="H13" i="2"/>
  <c r="E13" i="3"/>
  <c r="E10" i="3"/>
  <c r="E12" i="3"/>
  <c r="E11" i="3"/>
  <c r="E9" i="3"/>
  <c r="AD12" i="3" l="1"/>
  <c r="AF12" i="3"/>
  <c r="AE12" i="3"/>
  <c r="AG12" i="3"/>
  <c r="AC12" i="3"/>
  <c r="AG13" i="3"/>
  <c r="AC13" i="3"/>
  <c r="AF13" i="3"/>
  <c r="AE13" i="3"/>
  <c r="AD13" i="3"/>
  <c r="AG9" i="3"/>
  <c r="AC9" i="3"/>
  <c r="AD9" i="3"/>
  <c r="AF9" i="3"/>
  <c r="AE9" i="3"/>
  <c r="AF10" i="3"/>
  <c r="AD10" i="3"/>
  <c r="AG10" i="3"/>
  <c r="AE10" i="3"/>
  <c r="AC10" i="3"/>
  <c r="AE11" i="3"/>
  <c r="AG11" i="3"/>
  <c r="AD11" i="3"/>
  <c r="AC11" i="3"/>
  <c r="AF11" i="3"/>
  <c r="F11" i="3"/>
  <c r="G11" i="3" s="1"/>
  <c r="F12" i="3"/>
  <c r="G12" i="3" s="1"/>
  <c r="F9" i="3"/>
  <c r="G9" i="3" s="1"/>
  <c r="F13" i="3"/>
  <c r="G13" i="3" s="1"/>
  <c r="F10" i="3"/>
  <c r="G10" i="3" s="1"/>
</calcChain>
</file>

<file path=xl/sharedStrings.xml><?xml version="1.0" encoding="utf-8"?>
<sst xmlns="http://schemas.openxmlformats.org/spreadsheetml/2006/main" count="2470" uniqueCount="1189">
  <si>
    <t>TP</t>
  </si>
  <si>
    <t>BENUNE_4_DJ0012.jpg</t>
  </si>
  <si>
    <t>Bernunes_Google_1.PNG</t>
  </si>
  <si>
    <t>DJI_0035.jpg</t>
  </si>
  <si>
    <t>swissimage-dop10_2017_2608-1128_2.png</t>
  </si>
  <si>
    <t>VINES_1.JPG</t>
  </si>
  <si>
    <t>UAV</t>
  </si>
  <si>
    <t>Google Maps</t>
  </si>
  <si>
    <t>Swisstopo</t>
  </si>
  <si>
    <t>TN</t>
  </si>
  <si>
    <t>FP</t>
  </si>
  <si>
    <t>FN</t>
  </si>
  <si>
    <t>Max pixels</t>
  </si>
  <si>
    <t>Accuracy</t>
  </si>
  <si>
    <t>Precision</t>
  </si>
  <si>
    <t>Recall</t>
  </si>
  <si>
    <t>F1 Score</t>
  </si>
  <si>
    <t>IoU</t>
  </si>
  <si>
    <t>BENUNE_4_DJ0012_144_14420210530-173831</t>
  </si>
  <si>
    <t>Bernunes_Google_1_25_2520210530-174004</t>
  </si>
  <si>
    <t>DJI_0035_144_14420210530-173914</t>
  </si>
  <si>
    <t>VINES_1_19_1920210530-173859</t>
  </si>
  <si>
    <t>swissimage-dop10_2017_2608-1128_2_41_4120210530-174040</t>
  </si>
  <si>
    <t>Settings</t>
  </si>
  <si>
    <t># num_classes = 2</t>
  </si>
  <si>
    <t>## Datasets</t>
  </si>
  <si>
    <t># Train dataset</t>
  </si>
  <si>
    <t># Validation dataset</t>
  </si>
  <si>
    <t>cut_size = 144</t>
  </si>
  <si>
    <t>gt_size = 144</t>
  </si>
  <si>
    <t>input_size = (cut_size, cut_size, 3)</t>
  </si>
  <si>
    <t>weights_path = 'Weights/'</t>
  </si>
  <si>
    <t>trainable_layers = ['conv2d_7']   # Choose layers with print model.summary</t>
  </si>
  <si>
    <t>epoch = 1</t>
  </si>
  <si>
    <t>datasets_folder = 'datasets'</t>
  </si>
  <si>
    <t>print_train_set = True</t>
  </si>
  <si>
    <t>train_folder = 'train'</t>
  </si>
  <si>
    <t>train_subfolder = 'images'</t>
  </si>
  <si>
    <t>train_labels_folder = 'train_labels'</t>
  </si>
  <si>
    <t>train_labels_subfolder = 'labels'</t>
  </si>
  <si>
    <t>Successful retraining!</t>
  </si>
  <si>
    <t>Training</t>
  </si>
  <si>
    <t>initial</t>
  </si>
  <si>
    <t>Total</t>
  </si>
  <si>
    <t>Model: "model_1"</t>
  </si>
  <si>
    <t>__________________________________________________________________________________________________</t>
  </si>
  <si>
    <t xml:space="preserve">Layer (type)                    Output Shape         Param #     Connected to                     </t>
  </si>
  <si>
    <t>==================================================================================================</t>
  </si>
  <si>
    <t xml:space="preserve">input_1 (InputLayer)            [(None, 144, 144, 3) 0                                            </t>
  </si>
  <si>
    <t xml:space="preserve">conv2d (Conv2D)                 (None, 72, 72, 3)    39          input_1[0][0]                    </t>
  </si>
  <si>
    <t xml:space="preserve">conv2d_1 (Conv2D)               (None, 24, 24, 6)    168         conv2d[0][0]                     </t>
  </si>
  <si>
    <t xml:space="preserve">conv2d_2 (Conv2D)               (None, 20, 20, 12)   1812        conv2d_1[0][0]                   </t>
  </si>
  <si>
    <t xml:space="preserve">conv2d_3 (Conv2D)               (None, 16, 16, 12)   3612        conv2d_2[0][0]                   </t>
  </si>
  <si>
    <t xml:space="preserve">conv2d_4 (Conv2D)               (None, 12, 12, 18)   5418        conv2d_3[0][0]                   </t>
  </si>
  <si>
    <t xml:space="preserve">conv2d_5 (Conv2D)               (None, 8, 8, 18)     8118        conv2d_4[0][0]                   </t>
  </si>
  <si>
    <t xml:space="preserve">conv2d_6 (Conv2D)               (None, 4, 4, 24)     10824       conv2d_5[0][0]                   </t>
  </si>
  <si>
    <t xml:space="preserve">up_sampling2d (UpSampling2D)    (None, 12, 12, 24)   0           conv2d_6[0][0]                   </t>
  </si>
  <si>
    <t xml:space="preserve">concatenate (Concatenate)       (None, 12, 12, 42)   0           conv2d_4[0][0]                   </t>
  </si>
  <si>
    <t xml:space="preserve">                                                                 up_sampling2d[0][0]              </t>
  </si>
  <si>
    <t xml:space="preserve">up_sampling2d_1 (UpSampling2D)  (None, 24, 24, 42)   0           concatenate[0][0]                </t>
  </si>
  <si>
    <t xml:space="preserve">concatenate_1 (Concatenate)     (None, 24, 24, 48)   0           conv2d_1[0][0]                   </t>
  </si>
  <si>
    <t xml:space="preserve">                                                                 up_sampling2d_1[0][0]            </t>
  </si>
  <si>
    <t xml:space="preserve">up_sampling2d_2 (UpSampling2D)  (None, 72, 72, 48)   0           concatenate_1[0][0]              </t>
  </si>
  <si>
    <t xml:space="preserve">up_sampling2d_3 (UpSampling2D)  (None, 144, 144, 48) 0           up_sampling2d_2[0][0]            </t>
  </si>
  <si>
    <t xml:space="preserve">conv2d_7 (Conv2D)               (None, 144, 144, 2)  98          up_sampling2d_3[0][0]            </t>
  </si>
  <si>
    <t>Total params: 30,089</t>
  </si>
  <si>
    <t>Trainable params: 98</t>
  </si>
  <si>
    <t>Non-trainable params: 29,991</t>
  </si>
  <si>
    <t>Model summary</t>
  </si>
  <si>
    <t>Trainable params: 0</t>
  </si>
  <si>
    <t>Non-trainable params: 30,089</t>
  </si>
  <si>
    <t>input_1  | weights: 0  | trainable weights: 0  | non trainable weights: 0  | trainable layer: False</t>
  </si>
  <si>
    <t>conv2d  | weights: 2  | trainable weights: 0  | non trainable weights: 2  | trainable layer: False</t>
  </si>
  <si>
    <t>conv2d_1  | weights: 2  | trainable weights: 0  | non trainable weights: 2  | trainable layer: False</t>
  </si>
  <si>
    <t>conv2d_2  | weights: 2  | trainable weights: 0  | non trainable weights: 2  | trainable layer: False</t>
  </si>
  <si>
    <t>conv2d_3  | weights: 2  | trainable weights: 0  | non trainable weights: 2  | trainable layer: False</t>
  </si>
  <si>
    <t>conv2d_4  | weights: 2  | trainable weights: 0  | non trainable weights: 2  | trainable layer: False</t>
  </si>
  <si>
    <t>conv2d_5  | weights: 2  | trainable weights: 0  | non trainable weights: 2  | trainable layer: False</t>
  </si>
  <si>
    <t>conv2d_6  | weights: 2  | trainable weights: 0  | non trainable weights: 2  | trainable layer: False</t>
  </si>
  <si>
    <t>up_sampling2d  | weights: 0  | trainable weights: 0  | non trainable weights: 0  | trainable layer: False</t>
  </si>
  <si>
    <t>concatenate  | weights: 0  | trainable weights: 0  | non trainable weights: 0  | trainable layer: False</t>
  </si>
  <si>
    <t>up_sampling2d_1  | weights: 0  | trainable weights: 0  | non trainable weights: 0  | trainable layer: False</t>
  </si>
  <si>
    <t>concatenate_1  | weights: 0  | trainable weights: 0  | non trainable weights: 0  | trainable layer: False</t>
  </si>
  <si>
    <t>up_sampling2d_2  | weights: 0  | trainable weights: 0  | non trainable weights: 0  | trainable layer: False</t>
  </si>
  <si>
    <t>up_sampling2d_3  | weights: 0  | trainable weights: 0  | non trainable weights: 0  | trainable layer: False</t>
  </si>
  <si>
    <t>conv2d_7  | weights: 2  | trainable weights: 2  | non trainable weights: 0  | trainable layer: True</t>
  </si>
  <si>
    <t>conv2d_7  | weights: 2  | trainable weights: 2  | non trainable weights: 0  | trainable layer: False</t>
  </si>
  <si>
    <t>trainable_layers = ['conv2d_6', 'conv2d_7']   # Choose layers with print model.summary</t>
  </si>
  <si>
    <t>Trainable params: 10,922</t>
  </si>
  <si>
    <t>Non-trainable params: 19,167</t>
  </si>
  <si>
    <t>None</t>
  </si>
  <si>
    <t>conv2d_6  | weights: 2  | trainable weights: 2  | non trainable weights: 0  | trainable layer: True</t>
  </si>
  <si>
    <t>conv2d_5  | weights: 2  | trainable weights: 0  | non trainable weights: 2  | trainable layer: True</t>
  </si>
  <si>
    <t>Trainable params: 19,040</t>
  </si>
  <si>
    <t>Non-trainable params: 11,049</t>
  </si>
  <si>
    <t>Trainable params: 24,458</t>
  </si>
  <si>
    <t>Non-trainable params: 5,631</t>
  </si>
  <si>
    <t>conv2d_4  | weights: 2  | trainable weights: 0  | non trainable weights: 2  | trainable layer: True</t>
  </si>
  <si>
    <t>conv2d_3  | weights: 2  | trainable weights: 0  | non trainable weights: 2  | trainable layer: True</t>
  </si>
  <si>
    <t>Trainable params: 28,070</t>
  </si>
  <si>
    <t>Non-trainable params: 2,019</t>
  </si>
  <si>
    <t>conv2d_2  | weights: 2  | trainable weights: 0  | non trainable weights: 2  | trainable layer: True</t>
  </si>
  <si>
    <t>Trainable params: 29,882</t>
  </si>
  <si>
    <t>Non-trainable params: 207</t>
  </si>
  <si>
    <t>conv2d_1  | weights: 2  | trainable weights: 0  | non trainable weights: 2  | trainable layer: True</t>
  </si>
  <si>
    <t>Trainable params: 30,050</t>
  </si>
  <si>
    <t>Non-trainable params: 39</t>
  </si>
  <si>
    <t>conv2d  | weights: 2  | trainable weights: 0  | non trainable weights: 2  | trainable layer: True</t>
  </si>
  <si>
    <t>Trainable params: 30,089</t>
  </si>
  <si>
    <t>Non-trainable params: 0</t>
  </si>
  <si>
    <t>batch_size = 1</t>
  </si>
  <si>
    <t>Train for 338 steps</t>
  </si>
  <si>
    <t xml:space="preserve">  1/338 [..............................] - ETA: 4:19 - loss: 0.4622 - accuracy: 0.7943</t>
  </si>
  <si>
    <t xml:space="preserve">  4/338 [..............................] - ETA: 1:08 - loss: 0.4114 - accuracy: 0.8180</t>
  </si>
  <si>
    <t xml:space="preserve">  7/338 [..............................] - ETA: 41s - loss: 0.4934 - accuracy: 0.7114 </t>
  </si>
  <si>
    <t xml:space="preserve"> 10/338 [..............................] - ETA: 30s - loss: 0.5185 - accuracy: 0.7086</t>
  </si>
  <si>
    <t xml:space="preserve"> 14/338 [&gt;.............................] - ETA: 23s - loss: 0.5364 - accuracy: 0.6914</t>
  </si>
  <si>
    <t xml:space="preserve"> 17/338 [&gt;.............................] - ETA: 20s - loss: 0.5037 - accuracy: 0.7223</t>
  </si>
  <si>
    <t xml:space="preserve"> 20/338 [&gt;.............................] - ETA: 17s - loss: 0.5103 - accuracy: 0.7187</t>
  </si>
  <si>
    <t xml:space="preserve"> 23/338 [=&gt;............................] - ETA: 16s - loss: 0.5089 - accuracy: 0.7026</t>
  </si>
  <si>
    <t xml:space="preserve"> 26/338 [=&gt;............................] - ETA: 15s - loss: 0.5075 - accuracy: 0.7048</t>
  </si>
  <si>
    <t xml:space="preserve"> 29/338 [=&gt;............................] - ETA: 14s - loss: 0.4855 - accuracy: 0.7255</t>
  </si>
  <si>
    <t xml:space="preserve"> 32/338 [=&gt;............................] - ETA: 13s - loss: 0.4729 - accuracy: 0.7392</t>
  </si>
  <si>
    <t xml:space="preserve"> 34/338 [==&gt;...........................] - ETA: 12s - loss: 0.4880 - accuracy: 0.7220</t>
  </si>
  <si>
    <t xml:space="preserve"> 37/338 [==&gt;...........................] - ETA: 12s - loss: 0.4857 - accuracy: 0.7198</t>
  </si>
  <si>
    <t xml:space="preserve"> 40/338 [==&gt;...........................] - ETA: 11s - loss: 0.4658 - accuracy: 0.7364</t>
  </si>
  <si>
    <t xml:space="preserve"> 42/338 [==&gt;...........................] - ETA: 11s - loss: 0.4638 - accuracy: 0.7407</t>
  </si>
  <si>
    <t xml:space="preserve"> 45/338 [==&gt;...........................] - ETA: 10s - loss: 0.4784 - accuracy: 0.7260</t>
  </si>
  <si>
    <t xml:space="preserve"> 48/338 [===&gt;..........................] - ETA: 10s - loss: 0.4965 - accuracy: 0.7022</t>
  </si>
  <si>
    <t xml:space="preserve"> 51/338 [===&gt;..........................] - ETA: 10s - loss: 0.4948 - accuracy: 0.6990</t>
  </si>
  <si>
    <t xml:space="preserve"> 54/338 [===&gt;..........................] - ETA: 9s - loss: 0.4937 - accuracy: 0.6983 </t>
  </si>
  <si>
    <t xml:space="preserve"> 58/338 [====&gt;.........................] - ETA: 9s - loss: 0.5050 - accuracy: 0.6879</t>
  </si>
  <si>
    <t xml:space="preserve"> 61/338 [====&gt;.........................] - ETA: 9s - loss: 0.5172 - accuracy: 0.6689</t>
  </si>
  <si>
    <t xml:space="preserve"> 64/338 [====&gt;.........................] - ETA: 8s - loss: 0.5239 - accuracy: 0.6636</t>
  </si>
  <si>
    <t xml:space="preserve"> 67/338 [====&gt;.........................] - ETA: 8s - loss: 0.5332 - accuracy: 0.6474</t>
  </si>
  <si>
    <t xml:space="preserve"> 70/338 [=====&gt;........................] - ETA: 8s - loss: 0.5410 - accuracy: 0.6357</t>
  </si>
  <si>
    <t xml:space="preserve"> 73/338 [=====&gt;........................] - ETA: 8s - loss: 0.5480 - accuracy: 0.6261</t>
  </si>
  <si>
    <t xml:space="preserve"> 77/338 [=====&gt;........................] - ETA: 7s - loss: 0.5559 - accuracy: 0.6207</t>
  </si>
  <si>
    <t xml:space="preserve"> 80/338 [======&gt;.......................] - ETA: 7s - loss: 0.5522 - accuracy: 0.6253</t>
  </si>
  <si>
    <t xml:space="preserve"> 84/338 [======&gt;.......................] - ETA: 7s - loss: 0.5532 - accuracy: 0.6274</t>
  </si>
  <si>
    <t xml:space="preserve"> 87/338 [======&gt;.......................] - ETA: 7s - loss: 0.5542 - accuracy: 0.6277</t>
  </si>
  <si>
    <t xml:space="preserve"> 91/338 [=======&gt;......................] - ETA: 6s - loss: 0.5489 - accuracy: 0.6356</t>
  </si>
  <si>
    <t xml:space="preserve"> 95/338 [=======&gt;......................] - ETA: 6s - loss: 0.5323 - accuracy: 0.6481</t>
  </si>
  <si>
    <t xml:space="preserve"> 98/338 [=======&gt;......................] - ETA: 6s - loss: 0.5246 - accuracy: 0.6540</t>
  </si>
  <si>
    <t>101/338 [=======&gt;......................] - ETA: 6s - loss: 0.5271 - accuracy: 0.6537</t>
  </si>
  <si>
    <t>105/338 [========&gt;.....................] - ETA: 6s - loss: 0.5235 - accuracy: 0.6595</t>
  </si>
  <si>
    <t>108/338 [========&gt;.....................] - ETA: 6s - loss: 0.5242 - accuracy: 0.6619</t>
  </si>
  <si>
    <t>112/338 [========&gt;.....................] - ETA: 5s - loss: 0.5232 - accuracy: 0.6667</t>
  </si>
  <si>
    <t>116/338 [=========&gt;....................] - ETA: 5s - loss: 0.5227 - accuracy: 0.6701</t>
  </si>
  <si>
    <t>119/338 [=========&gt;....................] - ETA: 5s - loss: 0.5218 - accuracy: 0.6731</t>
  </si>
  <si>
    <t>122/338 [=========&gt;....................] - ETA: 5s - loss: 0.5236 - accuracy: 0.6735</t>
  </si>
  <si>
    <t>126/338 [==========&gt;...................] - ETA: 5s - loss: 0.5258 - accuracy: 0.6753</t>
  </si>
  <si>
    <t>129/338 [==========&gt;...................] - ETA: 5s - loss: 0.5275 - accuracy: 0.6751</t>
  </si>
  <si>
    <t>133/338 [==========&gt;...................] - ETA: 5s - loss: 0.5299 - accuracy: 0.6739</t>
  </si>
  <si>
    <t>136/338 [===========&gt;..................] - ETA: 5s - loss: 0.5297 - accuracy: 0.6759</t>
  </si>
  <si>
    <t>139/338 [===========&gt;..................] - ETA: 4s - loss: 0.5314 - accuracy: 0.6761</t>
  </si>
  <si>
    <t>143/338 [===========&gt;..................] - ETA: 4s - loss: 0.5352 - accuracy: 0.6729</t>
  </si>
  <si>
    <t>146/338 [===========&gt;..................] - ETA: 4s - loss: 0.5392 - accuracy: 0.6688</t>
  </si>
  <si>
    <t>150/338 [============&gt;.................] - ETA: 4s - loss: 0.5371 - accuracy: 0.6718</t>
  </si>
  <si>
    <t>154/338 [============&gt;.................] - ETA: 4s - loss: 0.5397 - accuracy: 0.6711</t>
  </si>
  <si>
    <t>158/338 [=============&gt;................] - ETA: 4s - loss: 0.5388 - accuracy: 0.6737</t>
  </si>
  <si>
    <t>162/338 [=============&gt;................] - ETA: 4s - loss: 0.5384 - accuracy: 0.6749</t>
  </si>
  <si>
    <t>166/338 [=============&gt;................] - ETA: 4s - loss: 0.5409 - accuracy: 0.6739</t>
  </si>
  <si>
    <t>169/338 [==============&gt;...............] - ETA: 3s - loss: 0.5396 - accuracy: 0.6762</t>
  </si>
  <si>
    <t>173/338 [==============&gt;...............] - ETA: 3s - loss: 0.5410 - accuracy: 0.6752</t>
  </si>
  <si>
    <t>177/338 [==============&gt;...............] - ETA: 3s - loss: 0.5439 - accuracy: 0.6717</t>
  </si>
  <si>
    <t>180/338 [==============&gt;...............] - ETA: 3s - loss: 0.5444 - accuracy: 0.6713</t>
  </si>
  <si>
    <t>184/338 [===============&gt;..............] - ETA: 3s - loss: 0.5423 - accuracy: 0.6741</t>
  </si>
  <si>
    <t>188/338 [===============&gt;..............] - ETA: 3s - loss: 0.5466 - accuracy: 0.6686</t>
  </si>
  <si>
    <t>192/338 [================&gt;.............] - ETA: 3s - loss: 0.5453 - accuracy: 0.6698</t>
  </si>
  <si>
    <t>196/338 [================&gt;.............] - ETA: 3s - loss: 0.5455 - accuracy: 0.6698</t>
  </si>
  <si>
    <t>200/338 [================&gt;.............] - ETA: 3s - loss: 0.5460 - accuracy: 0.6687</t>
  </si>
  <si>
    <t>204/338 [=================&gt;............] - ETA: 2s - loss: 0.5463 - accuracy: 0.6680</t>
  </si>
  <si>
    <t>208/338 [=================&gt;............] - ETA: 2s - loss: 0.5459 - accuracy: 0.6694</t>
  </si>
  <si>
    <t>212/338 [=================&gt;............] - ETA: 2s - loss: 0.5442 - accuracy: 0.6708</t>
  </si>
  <si>
    <t>215/338 [==================&gt;...........] - ETA: 2s - loss: 0.5454 - accuracy: 0.6696</t>
  </si>
  <si>
    <t>220/338 [==================&gt;...........] - ETA: 2s - loss: 0.5412 - accuracy: 0.6730</t>
  </si>
  <si>
    <t>224/338 [==================&gt;...........] - ETA: 2s - loss: 0.5405 - accuracy: 0.6744</t>
  </si>
  <si>
    <t>229/338 [===================&gt;..........] - ETA: 2s - loss: 0.5389 - accuracy: 0.6757</t>
  </si>
  <si>
    <t>233/338 [===================&gt;..........] - ETA: 2s - loss: 0.5363 - accuracy: 0.6779</t>
  </si>
  <si>
    <t>237/338 [====================&gt;.........] - ETA: 2s - loss: 0.5362 - accuracy: 0.6788</t>
  </si>
  <si>
    <t>241/338 [====================&gt;.........] - ETA: 2s - loss: 0.5343 - accuracy: 0.6801</t>
  </si>
  <si>
    <t>244/338 [====================&gt;.........] - ETA: 1s - loss: 0.5321 - accuracy: 0.6817</t>
  </si>
  <si>
    <t>248/338 [=====================&gt;........] - ETA: 1s - loss: 0.5303 - accuracy: 0.6835</t>
  </si>
  <si>
    <t>252/338 [=====================&gt;........] - ETA: 1s - loss: 0.5307 - accuracy: 0.6840</t>
  </si>
  <si>
    <t>256/338 [=====================&gt;........] - ETA: 1s - loss: 0.5265 - accuracy: 0.6869</t>
  </si>
  <si>
    <t>260/338 [======================&gt;.......] - ETA: 1s - loss: 0.5267 - accuracy: 0.6865</t>
  </si>
  <si>
    <t>264/338 [======================&gt;.......] - ETA: 1s - loss: 0.5252 - accuracy: 0.6884</t>
  </si>
  <si>
    <t>268/338 [======================&gt;.......] - ETA: 1s - loss: 0.5246 - accuracy: 0.6899</t>
  </si>
  <si>
    <t>272/338 [=======================&gt;......] - ETA: 1s - loss: 0.5213 - accuracy: 0.6924</t>
  </si>
  <si>
    <t>276/338 [=======================&gt;......] - ETA: 1s - loss: 0.5237 - accuracy: 0.6898</t>
  </si>
  <si>
    <t>280/338 [=======================&gt;......] - ETA: 1s - loss: 0.5226 - accuracy: 0.6909</t>
  </si>
  <si>
    <t>284/338 [========================&gt;.....] - ETA: 1s - loss: 0.5218 - accuracy: 0.6920</t>
  </si>
  <si>
    <t>289/338 [========================&gt;.....] - ETA: 0s - loss: 0.5182 - accuracy: 0.6947</t>
  </si>
  <si>
    <t>294/338 [=========================&gt;....] - ETA: 0s - loss: 0.5193 - accuracy: 0.6942</t>
  </si>
  <si>
    <t>297/338 [=========================&gt;....] - ETA: 0s - loss: 0.5189 - accuracy: 0.6950</t>
  </si>
  <si>
    <t>301/338 [=========================&gt;....] - ETA: 0s - loss: 0.5179 - accuracy: 0.6968</t>
  </si>
  <si>
    <t>305/338 [==========================&gt;...] - ETA: 0s - loss: 0.5180 - accuracy: 0.6977</t>
  </si>
  <si>
    <t>308/338 [==========================&gt;...] - ETA: 0s - loss: 0.5187 - accuracy: 0.6979</t>
  </si>
  <si>
    <t>312/338 [==========================&gt;...] - ETA: 0s - loss: 0.5191 - accuracy: 0.6977</t>
  </si>
  <si>
    <t>315/338 [==========================&gt;...] - ETA: 0s - loss: 0.5181 - accuracy: 0.6992</t>
  </si>
  <si>
    <t>320/338 [===========================&gt;..] - ETA: 0s - loss: 0.5158 - accuracy: 0.7012</t>
  </si>
  <si>
    <t>323/338 [===========================&gt;..] - ETA: 0s - loss: 0.5171 - accuracy: 0.7004</t>
  </si>
  <si>
    <t>327/338 [============================&gt;.] - ETA: 0s - loss: 0.5173 - accuracy: 0.7006</t>
  </si>
  <si>
    <t>331/338 [============================&gt;.] - ETA: 0s - loss: 0.5161 - accuracy: 0.7020</t>
  </si>
  <si>
    <t>334/338 [============================&gt;.] - ETA: 0s - loss: 0.5160 - accuracy: 0.7019</t>
  </si>
  <si>
    <t>338/338 [==============================] - 6s 19ms/step - loss: 0.5180 - accuracy: 0.7000</t>
  </si>
  <si>
    <t>2021-06-01 10:55:38.032088: W tensorflow/core/kernels/data/generator_dataset_op.cc:103] Error occurred when finalizing GeneratorDataset iterator: Cancelled: Operation was cancelled</t>
  </si>
  <si>
    <t>20210601-105538</t>
  </si>
  <si>
    <t>BENUNE_4_DJ0012_144_14420210601-110349</t>
  </si>
  <si>
    <t>Bernunes_Google_1_25_2520210601-110931</t>
  </si>
  <si>
    <t>DJI_0035_144_14420210601-110609</t>
  </si>
  <si>
    <t>swissimage-dop10_2017_2608-1128_2_41_4120210601-111114</t>
  </si>
  <si>
    <t>VINES_1_19_1920210601-110750</t>
  </si>
  <si>
    <t xml:space="preserve">  1/338 [..............................] - ETA: 3:35 - loss: 0.4622 - accuracy: 0.7943</t>
  </si>
  <si>
    <t xml:space="preserve">  4/338 [..............................] - ETA: 58s - loss: 0.4093 - accuracy: 0.8200 </t>
  </si>
  <si>
    <t xml:space="preserve">  7/338 [..............................] - ETA: 35s - loss: 0.4892 - accuracy: 0.7163</t>
  </si>
  <si>
    <t xml:space="preserve"> 10/338 [..............................] - ETA: 26s - loss: 0.5144 - accuracy: 0.7124</t>
  </si>
  <si>
    <t xml:space="preserve"> 13/338 [&gt;.............................] - ETA: 21s - loss: 0.5336 - accuracy: 0.6997</t>
  </si>
  <si>
    <t xml:space="preserve"> 15/338 [&gt;.............................] - ETA: 19s - loss: 0.5152 - accuracy: 0.7131</t>
  </si>
  <si>
    <t xml:space="preserve"> 18/338 [&gt;.............................] - ETA: 17s - loss: 0.4859 - accuracy: 0.7383</t>
  </si>
  <si>
    <t xml:space="preserve"> 21/338 [&gt;.............................] - ETA: 15s - loss: 0.5173 - accuracy: 0.6964</t>
  </si>
  <si>
    <t xml:space="preserve"> 24/338 [=&gt;............................] - ETA: 14s - loss: 0.4961 - accuracy: 0.7168</t>
  </si>
  <si>
    <t xml:space="preserve"> 26/338 [=&gt;............................] - ETA: 13s - loss: 0.4960 - accuracy: 0.7158</t>
  </si>
  <si>
    <t xml:space="preserve"> 29/338 [=&gt;............................] - ETA: 13s - loss: 0.4726 - accuracy: 0.7379</t>
  </si>
  <si>
    <t xml:space="preserve"> 32/338 [=&gt;............................] - ETA: 12s - loss: 0.4602 - accuracy: 0.7507</t>
  </si>
  <si>
    <t xml:space="preserve"> 35/338 [==&gt;...........................] - ETA: 11s - loss: 0.4749 - accuracy: 0.7364</t>
  </si>
  <si>
    <t xml:space="preserve"> 39/338 [==&gt;...........................] - ETA: 10s - loss: 0.4575 - accuracy: 0.7464</t>
  </si>
  <si>
    <t xml:space="preserve"> 42/338 [==&gt;...........................] - ETA: 10s - loss: 0.4464 - accuracy: 0.7570</t>
  </si>
  <si>
    <t xml:space="preserve"> 45/338 [==&gt;...........................] - ETA: 10s - loss: 0.4591 - accuracy: 0.7439</t>
  </si>
  <si>
    <t xml:space="preserve"> 49/338 [===&gt;..........................] - ETA: 9s - loss: 0.4773 - accuracy: 0.7192 </t>
  </si>
  <si>
    <t xml:space="preserve"> 52/338 [===&gt;..........................] - ETA: 9s - loss: 0.4617 - accuracy: 0.7286</t>
  </si>
  <si>
    <t xml:space="preserve"> 55/338 [===&gt;..........................] - ETA: 8s - loss: 0.4705 - accuracy: 0.7201</t>
  </si>
  <si>
    <t xml:space="preserve"> 58/338 [====&gt;.........................] - ETA: 8s - loss: 0.4746 - accuracy: 0.7166</t>
  </si>
  <si>
    <t xml:space="preserve"> 61/338 [====&gt;.........................] - ETA: 8s - loss: 0.4847 - accuracy: 0.7011</t>
  </si>
  <si>
    <t xml:space="preserve"> 65/338 [====&gt;.........................] - ETA: 8s - loss: 0.4926 - accuracy: 0.6931</t>
  </si>
  <si>
    <t xml:space="preserve"> 68/338 [=====&gt;........................] - ETA: 7s - loss: 0.4976 - accuracy: 0.6869</t>
  </si>
  <si>
    <t xml:space="preserve"> 71/338 [=====&gt;........................] - ETA: 7s - loss: 0.5074 - accuracy: 0.6729</t>
  </si>
  <si>
    <t xml:space="preserve"> 75/338 [=====&gt;........................] - ETA: 7s - loss: 0.5121 - accuracy: 0.6710</t>
  </si>
  <si>
    <t xml:space="preserve"> 77/338 [=====&gt;........................] - ETA: 7s - loss: 0.5154 - accuracy: 0.6702</t>
  </si>
  <si>
    <t xml:space="preserve"> 80/338 [======&gt;.......................] - ETA: 7s - loss: 0.5096 - accuracy: 0.6763</t>
  </si>
  <si>
    <t xml:space="preserve"> 83/338 [======&gt;.......................] - ETA: 6s - loss: 0.5095 - accuracy: 0.6787</t>
  </si>
  <si>
    <t xml:space="preserve"> 86/338 [======&gt;.......................] - ETA: 6s - loss: 0.5075 - accuracy: 0.6817</t>
  </si>
  <si>
    <t xml:space="preserve"> 89/338 [======&gt;.......................] - ETA: 6s - loss: 0.5059 - accuracy: 0.6870</t>
  </si>
  <si>
    <t xml:space="preserve"> 92/338 [=======&gt;......................] - ETA: 6s - loss: 0.4949 - accuracy: 0.6963</t>
  </si>
  <si>
    <t xml:space="preserve"> 95/338 [=======&gt;......................] - ETA: 6s - loss: 0.4841 - accuracy: 0.7044</t>
  </si>
  <si>
    <t xml:space="preserve"> 98/338 [=======&gt;......................] - ETA: 6s - loss: 0.4753 - accuracy: 0.7115</t>
  </si>
  <si>
    <t>101/338 [=======&gt;......................] - ETA: 6s - loss: 0.4762 - accuracy: 0.7142</t>
  </si>
  <si>
    <t>104/338 [========&gt;.....................] - ETA: 6s - loss: 0.4734 - accuracy: 0.7187</t>
  </si>
  <si>
    <t>107/338 [========&gt;.....................] - ETA: 5s - loss: 0.4729 - accuracy: 0.7212</t>
  </si>
  <si>
    <t>111/338 [========&gt;.....................] - ETA: 5s - loss: 0.4748 - accuracy: 0.7242</t>
  </si>
  <si>
    <t>114/338 [=========&gt;....................] - ETA: 5s - loss: 0.4734 - accuracy: 0.7275</t>
  </si>
  <si>
    <t>118/338 [=========&gt;....................] - ETA: 5s - loss: 0.4707 - accuracy: 0.7322</t>
  </si>
  <si>
    <t>122/338 [=========&gt;....................] - ETA: 5s - loss: 0.4739 - accuracy: 0.7325</t>
  </si>
  <si>
    <t>125/338 [==========&gt;...................] - ETA: 5s - loss: 0.4767 - accuracy: 0.7330</t>
  </si>
  <si>
    <t>129/338 [==========&gt;...................] - ETA: 5s - loss: 0.4783 - accuracy: 0.7339</t>
  </si>
  <si>
    <t>132/338 [==========&gt;...................] - ETA: 4s - loss: 0.4799 - accuracy: 0.7333</t>
  </si>
  <si>
    <t>134/338 [==========&gt;...................] - ETA: 4s - loss: 0.4809 - accuracy: 0.7340</t>
  </si>
  <si>
    <t>137/338 [===========&gt;..................] - ETA: 4s - loss: 0.4819 - accuracy: 0.7348</t>
  </si>
  <si>
    <t>140/338 [===========&gt;..................] - ETA: 4s - loss: 0.4843 - accuracy: 0.7344</t>
  </si>
  <si>
    <t>143/338 [===========&gt;..................] - ETA: 4s - loss: 0.4866 - accuracy: 0.7332</t>
  </si>
  <si>
    <t>146/338 [===========&gt;..................] - ETA: 4s - loss: 0.4894 - accuracy: 0.7307</t>
  </si>
  <si>
    <t>149/338 [============&gt;.................] - ETA: 4s - loss: 0.4873 - accuracy: 0.7330</t>
  </si>
  <si>
    <t>152/338 [============&gt;.................] - ETA: 4s - loss: 0.4890 - accuracy: 0.7331</t>
  </si>
  <si>
    <t>155/338 [============&gt;.................] - ETA: 4s - loss: 0.4900 - accuracy: 0.7346</t>
  </si>
  <si>
    <t>158/338 [=============&gt;................] - ETA: 4s - loss: 0.4892 - accuracy: 0.7359</t>
  </si>
  <si>
    <t>161/338 [=============&gt;................] - ETA: 4s - loss: 0.4870 - accuracy: 0.7377</t>
  </si>
  <si>
    <t>164/338 [=============&gt;................] - ETA: 4s - loss: 0.4870 - accuracy: 0.7387</t>
  </si>
  <si>
    <t>167/338 [=============&gt;................] - ETA: 4s - loss: 0.4883 - accuracy: 0.7396</t>
  </si>
  <si>
    <t>170/338 [==============&gt;...............] - ETA: 3s - loss: 0.4876 - accuracy: 0.7411</t>
  </si>
  <si>
    <t>173/338 [==============&gt;...............] - ETA: 3s - loss: 0.4872 - accuracy: 0.7422</t>
  </si>
  <si>
    <t>176/338 [==============&gt;...............] - ETA: 3s - loss: 0.4882 - accuracy: 0.7414</t>
  </si>
  <si>
    <t>179/338 [==============&gt;...............] - ETA: 3s - loss: 0.4880 - accuracy: 0.7417</t>
  </si>
  <si>
    <t>182/338 [===============&gt;..............] - ETA: 3s - loss: 0.4884 - accuracy: 0.7419</t>
  </si>
  <si>
    <t>185/338 [===============&gt;..............] - ETA: 3s - loss: 0.4859 - accuracy: 0.7447</t>
  </si>
  <si>
    <t>188/338 [===============&gt;..............] - ETA: 3s - loss: 0.4880 - accuracy: 0.7435</t>
  </si>
  <si>
    <t>191/338 [===============&gt;..............] - ETA: 3s - loss: 0.4867 - accuracy: 0.7455</t>
  </si>
  <si>
    <t>194/338 [================&gt;.............] - ETA: 3s - loss: 0.4843 - accuracy: 0.7480</t>
  </si>
  <si>
    <t>197/338 [================&gt;.............] - ETA: 3s - loss: 0.4817 - accuracy: 0.7506</t>
  </si>
  <si>
    <t>200/338 [================&gt;.............] - ETA: 3s - loss: 0.4803 - accuracy: 0.7512</t>
  </si>
  <si>
    <t>203/338 [=================&gt;............] - ETA: 3s - loss: 0.4787 - accuracy: 0.7538</t>
  </si>
  <si>
    <t>206/338 [=================&gt;............] - ETA: 3s - loss: 0.4762 - accuracy: 0.7567</t>
  </si>
  <si>
    <t>209/338 [=================&gt;............] - ETA: 2s - loss: 0.4765 - accuracy: 0.7572</t>
  </si>
  <si>
    <t>213/338 [=================&gt;............] - ETA: 2s - loss: 0.4724 - accuracy: 0.7604</t>
  </si>
  <si>
    <t>216/338 [==================&gt;...........] - ETA: 2s - loss: 0.4722 - accuracy: 0.7613</t>
  </si>
  <si>
    <t>219/338 [==================&gt;...........] - ETA: 2s - loss: 0.4672 - accuracy: 0.7644</t>
  </si>
  <si>
    <t>223/338 [==================&gt;...........] - ETA: 2s - loss: 0.4668 - accuracy: 0.7653</t>
  </si>
  <si>
    <t>226/338 [===================&gt;..........] - ETA: 2s - loss: 0.4651 - accuracy: 0.7668</t>
  </si>
  <si>
    <t>229/338 [===================&gt;..........] - ETA: 2s - loss: 0.4625 - accuracy: 0.7686</t>
  </si>
  <si>
    <t>232/338 [===================&gt;..........] - ETA: 2s - loss: 0.4584 - accuracy: 0.7713</t>
  </si>
  <si>
    <t>235/338 [===================&gt;..........] - ETA: 2s - loss: 0.4587 - accuracy: 0.7717</t>
  </si>
  <si>
    <t>238/338 [====================&gt;.........] - ETA: 2s - loss: 0.4573 - accuracy: 0.7729</t>
  </si>
  <si>
    <t>240/338 [====================&gt;.........] - ETA: 2s - loss: 0.4561 - accuracy: 0.7738</t>
  </si>
  <si>
    <t>243/338 [====================&gt;.........] - ETA: 2s - loss: 0.4526 - accuracy: 0.7760</t>
  </si>
  <si>
    <t>246/338 [====================&gt;.........] - ETA: 2s - loss: 0.4501 - accuracy: 0.7777</t>
  </si>
  <si>
    <t>250/338 [=====================&gt;........] - ETA: 1s - loss: 0.4503 - accuracy: 0.7782</t>
  </si>
  <si>
    <t>253/338 [=====================&gt;........] - ETA: 1s - loss: 0.4502 - accuracy: 0.7786</t>
  </si>
  <si>
    <t>256/338 [=====================&gt;........] - ETA: 1s - loss: 0.4465 - accuracy: 0.7802</t>
  </si>
  <si>
    <t>260/338 [======================&gt;.......] - ETA: 1s - loss: 0.4448 - accuracy: 0.7820</t>
  </si>
  <si>
    <t>263/338 [======================&gt;.......] - ETA: 1s - loss: 0.4449 - accuracy: 0.7821</t>
  </si>
  <si>
    <t>266/338 [======================&gt;.......] - ETA: 1s - loss: 0.4444 - accuracy: 0.7829</t>
  </si>
  <si>
    <t>270/338 [======================&gt;.......] - ETA: 1s - loss: 0.4414 - accuracy: 0.7849</t>
  </si>
  <si>
    <t>273/338 [=======================&gt;......] - ETA: 1s - loss: 0.4398 - accuracy: 0.7861</t>
  </si>
  <si>
    <t>277/338 [=======================&gt;......] - ETA: 1s - loss: 0.4439 - accuracy: 0.7828</t>
  </si>
  <si>
    <t>281/338 [=======================&gt;......] - ETA: 1s - loss: 0.4422 - accuracy: 0.7840</t>
  </si>
  <si>
    <t>283/338 [========================&gt;.....] - ETA: 1s - loss: 0.4415 - accuracy: 0.7845</t>
  </si>
  <si>
    <t>286/338 [========================&gt;.....] - ETA: 1s - loss: 0.4397 - accuracy: 0.7856</t>
  </si>
  <si>
    <t>289/338 [========================&gt;.....] - ETA: 1s - loss: 0.4386 - accuracy: 0.7863</t>
  </si>
  <si>
    <t>292/338 [========================&gt;.....] - ETA: 0s - loss: 0.4394 - accuracy: 0.7859</t>
  </si>
  <si>
    <t>295/338 [=========================&gt;....] - ETA: 0s - loss: 0.4404 - accuracy: 0.7860</t>
  </si>
  <si>
    <t>298/338 [=========================&gt;....] - ETA: 0s - loss: 0.4409 - accuracy: 0.7856</t>
  </si>
  <si>
    <t>301/338 [=========================&gt;....] - ETA: 0s - loss: 0.4400 - accuracy: 0.7865</t>
  </si>
  <si>
    <t>304/338 [=========================&gt;....] - ETA: 0s - loss: 0.4401 - accuracy: 0.7872</t>
  </si>
  <si>
    <t>307/338 [==========================&gt;...] - ETA: 0s - loss: 0.4408 - accuracy: 0.7872</t>
  </si>
  <si>
    <t>310/338 [==========================&gt;...] - ETA: 0s - loss: 0.4416 - accuracy: 0.7871</t>
  </si>
  <si>
    <t>313/338 [==========================&gt;...] - ETA: 0s - loss: 0.4428 - accuracy: 0.7863</t>
  </si>
  <si>
    <t>317/338 [===========================&gt;..] - ETA: 0s - loss: 0.4395 - accuracy: 0.7886</t>
  </si>
  <si>
    <t>320/338 [===========================&gt;..] - ETA: 0s - loss: 0.4401 - accuracy: 0.7883</t>
  </si>
  <si>
    <t>323/338 [===========================&gt;..] - ETA: 0s - loss: 0.4415 - accuracy: 0.7876</t>
  </si>
  <si>
    <t>326/338 [===========================&gt;..] - ETA: 0s - loss: 0.4417 - accuracy: 0.7877</t>
  </si>
  <si>
    <t>329/338 [============================&gt;.] - ETA: 0s - loss: 0.4414 - accuracy: 0.7881</t>
  </si>
  <si>
    <t>332/338 [============================&gt;.] - ETA: 0s - loss: 0.4392 - accuracy: 0.7896</t>
  </si>
  <si>
    <t>335/338 [============================&gt;.] - ETA: 0s - loss: 0.4420 - accuracy: 0.7874</t>
  </si>
  <si>
    <t>338/338 [==============================] - 7s 21ms/step - loss: 0.4424 - accuracy: 0.7881</t>
  </si>
  <si>
    <t>2021-06-01 11:15:43.049952: W tensorflow/core/kernels/data/generator_dataset_op.cc:103] Error occurred when finalizing GeneratorDataset iterator: Cancelled: Operation was cancelled</t>
  </si>
  <si>
    <t>20210601-111543</t>
  </si>
  <si>
    <t>BENUNE_4_DJ0012_144_14420210601-111846</t>
  </si>
  <si>
    <t>Bernunes_Google_1_25_2520210601-112340</t>
  </si>
  <si>
    <t>DJI_0035_144_14420210601-112028</t>
  </si>
  <si>
    <t>swissimage-dop10_2017_2608-1128_2_41_4120210601-112459</t>
  </si>
  <si>
    <t>VINES_1_19_1920210601-112143</t>
  </si>
  <si>
    <t>234/338 [===================&gt;..........] - ETA: 3s - loss: 0.4584 - accuracy: 0.7718</t>
  </si>
  <si>
    <t>236/338 [===================&gt;..........] - ETA: 3s - loss: 0.4578 - accuracy: 0.7724</t>
  </si>
  <si>
    <t>238/338 [====================&gt;.........] - ETA: 3s - loss: 0.4573 - accuracy: 0.7729</t>
  </si>
  <si>
    <t>239/338 [====================&gt;.........] - ETA: 3s - loss: 0.4569 - accuracy: 0.7732</t>
  </si>
  <si>
    <t>241/338 [====================&gt;.........] - ETA: 3s - loss: 0.4547 - accuracy: 0.7747</t>
  </si>
  <si>
    <t>243/338 [====================&gt;.........] - ETA: 3s - loss: 0.4526 - accuracy: 0.7760</t>
  </si>
  <si>
    <t>245/338 [====================&gt;.........] - ETA: 3s - loss: 0.4517 - accuracy: 0.7768</t>
  </si>
  <si>
    <t>247/338 [====================&gt;.........] - ETA: 2s - loss: 0.4494 - accuracy: 0.7785</t>
  </si>
  <si>
    <t>249/338 [=====================&gt;........] - ETA: 2s - loss: 0.4503 - accuracy: 0.7780</t>
  </si>
  <si>
    <t>251/338 [=====================&gt;........] - ETA: 2s - loss: 0.4511 - accuracy: 0.7777</t>
  </si>
  <si>
    <t>253/338 [=====================&gt;........] - ETA: 2s - loss: 0.4502 - accuracy: 0.7786</t>
  </si>
  <si>
    <t>255/338 [=====================&gt;........] - ETA: 2s - loss: 0.4469 - accuracy: 0.7803</t>
  </si>
  <si>
    <t>257/338 [=====================&gt;........] - ETA: 2s - loss: 0.4459 - accuracy: 0.7807</t>
  </si>
  <si>
    <t>259/338 [=====================&gt;........] - ETA: 2s - loss: 0.4452 - accuracy: 0.7817</t>
  </si>
  <si>
    <t>261/338 [======================&gt;.......] - ETA: 2s - loss: 0.4444 - accuracy: 0.7824</t>
  </si>
  <si>
    <t>263/338 [======================&gt;.......] - ETA: 2s - loss: 0.4449 - accuracy: 0.7821</t>
  </si>
  <si>
    <t>265/338 [======================&gt;.......] - ETA: 2s - loss: 0.4442 - accuracy: 0.7829</t>
  </si>
  <si>
    <t>268/338 [======================&gt;.......] - ETA: 2s - loss: 0.4443 - accuracy: 0.7833</t>
  </si>
  <si>
    <t>270/338 [======================&gt;.......] - ETA: 2s - loss: 0.4414 - accuracy: 0.7849</t>
  </si>
  <si>
    <t>272/338 [=======================&gt;......] - ETA: 2s - loss: 0.4393 - accuracy: 0.7864</t>
  </si>
  <si>
    <t>275/338 [=======================&gt;......] - ETA: 2s - loss: 0.4417 - accuracy: 0.7845</t>
  </si>
  <si>
    <t>280/338 [=======================&gt;......] - ETA: 1s - loss: 0.4421 - accuracy: 0.7840</t>
  </si>
  <si>
    <t>282/338 [========================&gt;.....] - ETA: 1s - loss: 0.4422 - accuracy: 0.7840</t>
  </si>
  <si>
    <t>285/338 [========================&gt;.....] - ETA: 1s - loss: 0.4412 - accuracy: 0.7848</t>
  </si>
  <si>
    <t>288/338 [========================&gt;.....] - ETA: 1s - loss: 0.4389 - accuracy: 0.7858</t>
  </si>
  <si>
    <t>291/338 [========================&gt;.....] - ETA: 1s - loss: 0.4385 - accuracy: 0.7865</t>
  </si>
  <si>
    <t>293/338 [=========================&gt;....] - ETA: 1s - loss: 0.4400 - accuracy: 0.7857</t>
  </si>
  <si>
    <t>296/338 [=========================&gt;....] - ETA: 1s - loss: 0.4400 - accuracy: 0.7862</t>
  </si>
  <si>
    <t>299/338 [=========================&gt;....] - ETA: 1s - loss: 0.4413 - accuracy: 0.7854</t>
  </si>
  <si>
    <t>301/338 [=========================&gt;....] - ETA: 1s - loss: 0.4400 - accuracy: 0.7865</t>
  </si>
  <si>
    <t>304/338 [=========================&gt;....] - ETA: 1s - loss: 0.4401 - accuracy: 0.7872</t>
  </si>
  <si>
    <t>309/338 [==========================&gt;...] - ETA: 0s - loss: 0.4421 - accuracy: 0.7867</t>
  </si>
  <si>
    <t>311/338 [==========================&gt;...] - ETA: 0s - loss: 0.4420 - accuracy: 0.7869</t>
  </si>
  <si>
    <t>314/338 [==========================&gt;...] - ETA: 0s - loss: 0.4426 - accuracy: 0.7866</t>
  </si>
  <si>
    <t>316/338 [===========================&gt;..] - ETA: 0s - loss: 0.4407 - accuracy: 0.7879</t>
  </si>
  <si>
    <t>319/338 [===========================&gt;..] - ETA: 0s - loss: 0.4392 - accuracy: 0.7889</t>
  </si>
  <si>
    <t>322/338 [===========================&gt;..] - ETA: 0s - loss: 0.4412 - accuracy: 0.7877</t>
  </si>
  <si>
    <t>324/338 [===========================&gt;..] - ETA: 0s - loss: 0.4417 - accuracy: 0.7877</t>
  </si>
  <si>
    <t>327/338 [============================&gt;.] - ETA: 0s - loss: 0.4420 - accuracy: 0.7874</t>
  </si>
  <si>
    <t>331/338 [============================&gt;.] - ETA: 0s - loss: 0.4402 - accuracy: 0.7889</t>
  </si>
  <si>
    <t>333/338 [============================&gt;.] - ETA: 0s - loss: 0.4398 - accuracy: 0.7890</t>
  </si>
  <si>
    <t>338/338 [==============================] - 10s 30ms/step - loss: 0.4424 - accuracy: 0.7881</t>
  </si>
  <si>
    <t>2021-06-01 11:33:17.944727: W tensorflow/core/kernels/data/generator_dataset_op.cc:103] Error occurred when finalizing GeneratorDataset iterator: Cancelled: Operation was cancelled</t>
  </si>
  <si>
    <t xml:space="preserve">  1/338 [..............................] - ETA: 5:04 - loss: 0.4622 - accuracy: 0.7943</t>
  </si>
  <si>
    <t xml:space="preserve">  4/338 [..............................] - ETA: 1:20 - loss: 0.4061 - accuracy: 0.8233</t>
  </si>
  <si>
    <t xml:space="preserve">  7/338 [..............................] - ETA: 48s - loss: 0.4830 - accuracy: 0.7235 </t>
  </si>
  <si>
    <t xml:space="preserve"> 10/338 [..............................] - ETA: 35s - loss: 0.5088 - accuracy: 0.7181</t>
  </si>
  <si>
    <t xml:space="preserve"> 13/338 [&gt;.............................] - ETA: 28s - loss: 0.5255 - accuracy: 0.7122</t>
  </si>
  <si>
    <t xml:space="preserve"> 16/338 [&gt;.............................] - ETA: 23s - loss: 0.4962 - accuracy: 0.7365</t>
  </si>
  <si>
    <t xml:space="preserve"> 19/338 [&gt;.............................] - ETA: 20s - loss: 0.4784 - accuracy: 0.7522</t>
  </si>
  <si>
    <t xml:space="preserve"> 22/338 [&gt;.............................] - ETA: 18s - loss: 0.4926 - accuracy: 0.7207</t>
  </si>
  <si>
    <t xml:space="preserve"> 25/338 [=&gt;............................] - ETA: 17s - loss: 0.4815 - accuracy: 0.7336</t>
  </si>
  <si>
    <t xml:space="preserve"> 29/338 [=&gt;............................] - ETA: 15s - loss: 0.4560 - accuracy: 0.7549</t>
  </si>
  <si>
    <t xml:space="preserve"> 32/338 [=&gt;............................] - ETA: 14s - loss: 0.4439 - accuracy: 0.7669</t>
  </si>
  <si>
    <t xml:space="preserve"> 35/338 [==&gt;...........................] - ETA: 13s - loss: 0.4584 - accuracy: 0.7528</t>
  </si>
  <si>
    <t xml:space="preserve"> 38/338 [==&gt;...........................] - ETA: 12s - loss: 0.4454 - accuracy: 0.7592</t>
  </si>
  <si>
    <t xml:space="preserve"> 41/338 [==&gt;...........................] - ETA: 12s - loss: 0.4283 - accuracy: 0.7738</t>
  </si>
  <si>
    <t xml:space="preserve"> 44/338 [==&gt;...........................] - ETA: 11s - loss: 0.4330 - accuracy: 0.7707</t>
  </si>
  <si>
    <t xml:space="preserve"> 47/338 [===&gt;..........................] - ETA: 11s - loss: 0.4432 - accuracy: 0.7580</t>
  </si>
  <si>
    <t xml:space="preserve"> 50/338 [===&gt;..........................] - ETA: 10s - loss: 0.4549 - accuracy: 0.7453</t>
  </si>
  <si>
    <t xml:space="preserve"> 53/338 [===&gt;..........................] - ETA: 10s - loss: 0.4383 - accuracy: 0.7538</t>
  </si>
  <si>
    <t xml:space="preserve"> 56/338 [===&gt;..........................] - ETA: 10s - loss: 0.4475 - accuracy: 0.7467</t>
  </si>
  <si>
    <t xml:space="preserve"> 59/338 [====&gt;.........................] - ETA: 9s - loss: 0.4524 - accuracy: 0.7376 </t>
  </si>
  <si>
    <t xml:space="preserve"> 62/338 [====&gt;.........................] - ETA: 9s - loss: 0.4561 - accuracy: 0.7354</t>
  </si>
  <si>
    <t xml:space="preserve"> 66/338 [====&gt;.........................] - ETA: 8s - loss: 0.4653 - accuracy: 0.7260</t>
  </si>
  <si>
    <t xml:space="preserve"> 69/338 [=====&gt;........................] - ETA: 8s - loss: 0.4703 - accuracy: 0.7219</t>
  </si>
  <si>
    <t xml:space="preserve"> 72/338 [=====&gt;........................] - ETA: 8s - loss: 0.4779 - accuracy: 0.7117</t>
  </si>
  <si>
    <t xml:space="preserve"> 75/338 [=====&gt;........................] - ETA: 8s - loss: 0.4806 - accuracy: 0.7132</t>
  </si>
  <si>
    <t xml:space="preserve"> 78/338 [=====&gt;........................] - ETA: 8s - loss: 0.4851 - accuracy: 0.7127</t>
  </si>
  <si>
    <t xml:space="preserve"> 82/338 [======&gt;.......................] - ETA: 7s - loss: 0.4799 - accuracy: 0.7194</t>
  </si>
  <si>
    <t xml:space="preserve"> 85/338 [======&gt;.......................] - ETA: 7s - loss: 0.4747 - accuracy: 0.7243</t>
  </si>
  <si>
    <t xml:space="preserve"> 88/338 [======&gt;.......................] - ETA: 7s - loss: 0.4752 - accuracy: 0.7265</t>
  </si>
  <si>
    <t xml:space="preserve"> 91/338 [=======&gt;......................] - ETA: 7s - loss: 0.4685 - accuracy: 0.7343</t>
  </si>
  <si>
    <t xml:space="preserve"> 94/338 [=======&gt;......................] - ETA: 7s - loss: 0.4572 - accuracy: 0.7417</t>
  </si>
  <si>
    <t xml:space="preserve"> 97/338 [=======&gt;......................] - ETA: 6s - loss: 0.4480 - accuracy: 0.7478</t>
  </si>
  <si>
    <t>100/338 [=======&gt;......................] - ETA: 6s - loss: 0.4451 - accuracy: 0.7533</t>
  </si>
  <si>
    <t>102/338 [========&gt;.....................] - ETA: 6s - loss: 0.4468 - accuracy: 0.7532</t>
  </si>
  <si>
    <t>105/338 [========&gt;.....................] - ETA: 6s - loss: 0.4430 - accuracy: 0.7582</t>
  </si>
  <si>
    <t>108/338 [========&gt;.....................] - ETA: 6s - loss: 0.4449 - accuracy: 0.7592</t>
  </si>
  <si>
    <t>111/338 [========&gt;.....................] - ETA: 6s - loss: 0.4464 - accuracy: 0.7609</t>
  </si>
  <si>
    <t>114/338 [=========&gt;....................] - ETA: 6s - loss: 0.4446 - accuracy: 0.7647</t>
  </si>
  <si>
    <t>117/338 [=========&gt;....................] - ETA: 6s - loss: 0.4443 - accuracy: 0.7667</t>
  </si>
  <si>
    <t>121/338 [=========&gt;....................] - ETA: 5s - loss: 0.4453 - accuracy: 0.7681</t>
  </si>
  <si>
    <t>124/338 [==========&gt;...................] - ETA: 5s - loss: 0.4495 - accuracy: 0.7673</t>
  </si>
  <si>
    <t>128/338 [==========&gt;...................] - ETA: 5s - loss: 0.4506 - accuracy: 0.7691</t>
  </si>
  <si>
    <t>131/338 [==========&gt;...................] - ETA: 5s - loss: 0.4524 - accuracy: 0.7688</t>
  </si>
  <si>
    <t>134/338 [==========&gt;...................] - ETA: 5s - loss: 0.4545 - accuracy: 0.7684</t>
  </si>
  <si>
    <t>137/338 [===========&gt;..................] - ETA: 5s - loss: 0.4562 - accuracy: 0.7685</t>
  </si>
  <si>
    <t>140/338 [===========&gt;..................] - ETA: 5s - loss: 0.4590 - accuracy: 0.7677</t>
  </si>
  <si>
    <t>143/338 [===========&gt;..................] - ETA: 5s - loss: 0.4604 - accuracy: 0.7686</t>
  </si>
  <si>
    <t>146/338 [===========&gt;..................] - ETA: 4s - loss: 0.4628 - accuracy: 0.7672</t>
  </si>
  <si>
    <t>149/338 [============&gt;.................] - ETA: 4s - loss: 0.4612 - accuracy: 0.7688</t>
  </si>
  <si>
    <t>152/338 [============&gt;.................] - ETA: 4s - loss: 0.4633 - accuracy: 0.7684</t>
  </si>
  <si>
    <t>155/338 [============&gt;.................] - ETA: 4s - loss: 0.4641 - accuracy: 0.7706</t>
  </si>
  <si>
    <t>158/338 [=============&gt;................] - ETA: 4s - loss: 0.4636 - accuracy: 0.7712</t>
  </si>
  <si>
    <t>161/338 [=============&gt;................] - ETA: 4s - loss: 0.4611 - accuracy: 0.7738</t>
  </si>
  <si>
    <t>164/338 [=============&gt;................] - ETA: 4s - loss: 0.4606 - accuracy: 0.7756</t>
  </si>
  <si>
    <t>167/338 [=============&gt;................] - ETA: 4s - loss: 0.4615 - accuracy: 0.7773</t>
  </si>
  <si>
    <t>170/338 [==============&gt;...............] - ETA: 4s - loss: 0.4613 - accuracy: 0.7784</t>
  </si>
  <si>
    <t>173/338 [==============&gt;...............] - ETA: 4s - loss: 0.4600 - accuracy: 0.7805</t>
  </si>
  <si>
    <t>176/338 [==============&gt;...............] - ETA: 3s - loss: 0.4597 - accuracy: 0.7821</t>
  </si>
  <si>
    <t>179/338 [==============&gt;...............] - ETA: 3s - loss: 0.4598 - accuracy: 0.7823</t>
  </si>
  <si>
    <t>182/338 [===============&gt;..............] - ETA: 3s - loss: 0.4610 - accuracy: 0.7822</t>
  </si>
  <si>
    <t>185/338 [===============&gt;..............] - ETA: 3s - loss: 0.4577 - accuracy: 0.7854</t>
  </si>
  <si>
    <t>189/338 [===============&gt;..............] - ETA: 3s - loss: 0.4584 - accuracy: 0.7891</t>
  </si>
  <si>
    <t>192/338 [================&gt;.............] - ETA: 3s - loss: 0.4549 - accuracy: 0.7923</t>
  </si>
  <si>
    <t>195/338 [================&gt;.............] - ETA: 3s - loss: 0.4524 - accuracy: 0.7949</t>
  </si>
  <si>
    <t>198/338 [================&gt;.............] - ETA: 3s - loss: 0.4480 - accuracy: 0.7978</t>
  </si>
  <si>
    <t>201/338 [================&gt;.............] - ETA: 3s - loss: 0.4469 - accuracy: 0.8007</t>
  </si>
  <si>
    <t>204/338 [=================&gt;............] - ETA: 3s - loss: 0.4432 - accuracy: 0.8036</t>
  </si>
  <si>
    <t>207/338 [=================&gt;............] - ETA: 3s - loss: 0.4417 - accuracy: 0.8049</t>
  </si>
  <si>
    <t>210/338 [=================&gt;............] - ETA: 3s - loss: 0.4401 - accuracy: 0.8064</t>
  </si>
  <si>
    <t>214/338 [=================&gt;............] - ETA: 2s - loss: 0.4348 - accuracy: 0.8100</t>
  </si>
  <si>
    <t>217/338 [==================&gt;...........] - ETA: 2s - loss: 0.4330 - accuracy: 0.8115</t>
  </si>
  <si>
    <t>220/338 [==================&gt;...........] - ETA: 2s - loss: 0.4299 - accuracy: 0.8133</t>
  </si>
  <si>
    <t>223/338 [==================&gt;...........] - ETA: 2s - loss: 0.4305 - accuracy: 0.8135</t>
  </si>
  <si>
    <t>226/338 [===================&gt;..........] - ETA: 2s - loss: 0.4293 - accuracy: 0.8145</t>
  </si>
  <si>
    <t>230/338 [===================&gt;..........] - ETA: 2s - loss: 0.4236 - accuracy: 0.8177</t>
  </si>
  <si>
    <t>233/338 [===================&gt;..........] - ETA: 2s - loss: 0.4194 - accuracy: 0.8201</t>
  </si>
  <si>
    <t>236/338 [===================&gt;..........] - ETA: 2s - loss: 0.4205 - accuracy: 0.8200</t>
  </si>
  <si>
    <t>240/338 [====================&gt;.........] - ETA: 2s - loss: 0.4187 - accuracy: 0.8215</t>
  </si>
  <si>
    <t>243/338 [====================&gt;.........] - ETA: 2s - loss: 0.4147 - accuracy: 0.8235</t>
  </si>
  <si>
    <t>246/338 [====================&gt;.........] - ETA: 2s - loss: 0.4123 - accuracy: 0.8248</t>
  </si>
  <si>
    <t>249/338 [=====================&gt;........] - ETA: 2s - loss: 0.4141 - accuracy: 0.8246</t>
  </si>
  <si>
    <t>251/338 [=====================&gt;........] - ETA: 2s - loss: 0.4160 - accuracy: 0.8239</t>
  </si>
  <si>
    <t>254/338 [=====================&gt;........] - ETA: 1s - loss: 0.4139 - accuracy: 0.8251</t>
  </si>
  <si>
    <t>257/338 [=====================&gt;........] - ETA: 1s - loss: 0.4096 - accuracy: 0.8271</t>
  </si>
  <si>
    <t>260/338 [======================&gt;.......] - ETA: 1s - loss: 0.4082 - accuracy: 0.8280</t>
  </si>
  <si>
    <t>263/338 [======================&gt;.......] - ETA: 1s - loss: 0.4101 - accuracy: 0.8276</t>
  </si>
  <si>
    <t>266/338 [======================&gt;.......] - ETA: 1s - loss: 0.4103 - accuracy: 0.8279</t>
  </si>
  <si>
    <t>270/338 [======================&gt;.......] - ETA: 1s - loss: 0.4078 - accuracy: 0.8292</t>
  </si>
  <si>
    <t>273/338 [=======================&gt;......] - ETA: 1s - loss: 0.4067 - accuracy: 0.8299</t>
  </si>
  <si>
    <t>277/338 [=======================&gt;......] - ETA: 1s - loss: 0.4118 - accuracy: 0.8266</t>
  </si>
  <si>
    <t>281/338 [=======================&gt;......] - ETA: 1s - loss: 0.4109 - accuracy: 0.8271</t>
  </si>
  <si>
    <t>283/338 [========================&gt;.....] - ETA: 1s - loss: 0.4106 - accuracy: 0.8272</t>
  </si>
  <si>
    <t>287/338 [========================&gt;.....] - ETA: 1s - loss: 0.4079 - accuracy: 0.8285</t>
  </si>
  <si>
    <t>290/338 [========================&gt;.....] - ETA: 1s - loss: 0.4074 - accuracy: 0.8288</t>
  </si>
  <si>
    <t>293/338 [=========================&gt;....] - ETA: 1s - loss: 0.4101 - accuracy: 0.8272</t>
  </si>
  <si>
    <t>297/338 [=========================&gt;....] - ETA: 0s - loss: 0.4110 - accuracy: 0.8270</t>
  </si>
  <si>
    <t>300/338 [=========================&gt;....] - ETA: 0s - loss: 0.4121 - accuracy: 0.8265</t>
  </si>
  <si>
    <t>303/338 [=========================&gt;....] - ETA: 0s - loss: 0.4121 - accuracy: 0.8270</t>
  </si>
  <si>
    <t>306/338 [==========================&gt;...] - ETA: 0s - loss: 0.4119 - accuracy: 0.8272</t>
  </si>
  <si>
    <t>309/338 [==========================&gt;...] - ETA: 0s - loss: 0.4139 - accuracy: 0.8264</t>
  </si>
  <si>
    <t>313/338 [==========================&gt;...] - ETA: 0s - loss: 0.4154 - accuracy: 0.8255</t>
  </si>
  <si>
    <t>316/338 [===========================&gt;..] - ETA: 0s - loss: 0.4136 - accuracy: 0.8267</t>
  </si>
  <si>
    <t>319/338 [===========================&gt;..] - ETA: 0s - loss: 0.4123 - accuracy: 0.8273</t>
  </si>
  <si>
    <t>322/338 [===========================&gt;..] - ETA: 0s - loss: 0.4147 - accuracy: 0.8257</t>
  </si>
  <si>
    <t>325/338 [===========================&gt;..] - ETA: 0s - loss: 0.4147 - accuracy: 0.8259</t>
  </si>
  <si>
    <t>328/338 [============================&gt;.] - ETA: 0s - loss: 0.4151 - accuracy: 0.8257</t>
  </si>
  <si>
    <t>331/338 [============================&gt;.] - ETA: 0s - loss: 0.4140 - accuracy: 0.8267</t>
  </si>
  <si>
    <t>334/338 [============================&gt;.] - ETA: 0s - loss: 0.4150 - accuracy: 0.8257</t>
  </si>
  <si>
    <t>338/338 [==============================] - 7s 22ms/step - loss: 0.4166 - accuracy: 0.8254</t>
  </si>
  <si>
    <t>2021-06-01 11:34:53.158240: W tensorflow/core/kernels/data/generator_dataset_op.cc:103] Error occurred when finalizing GeneratorDataset iterator: Cancelled: Operation was cancelled</t>
  </si>
  <si>
    <t>20210601-113453</t>
  </si>
  <si>
    <t>BENUNE_4_DJ0012_144_14420210601-113800</t>
  </si>
  <si>
    <t>Bernunes_Google_1_25_2520210601-114138</t>
  </si>
  <si>
    <t>DJI_0035_144_14420210601-113906</t>
  </si>
  <si>
    <t>swissimage-dop10_2017_2608-1128_2_41_4120210601-114302</t>
  </si>
  <si>
    <t>VINES_1_19_1920210601-114019</t>
  </si>
  <si>
    <t xml:space="preserve">  1/338 [..............................] - ETA: 4:28 - loss: 0.4622 - accuracy: 0.7943</t>
  </si>
  <si>
    <t xml:space="preserve">  3/338 [..............................] - ETA: 1:35 - loss: 0.4617 - accuracy: 0.8009</t>
  </si>
  <si>
    <t xml:space="preserve">  6/338 [..............................] - ETA: 51s - loss: 0.4230 - accuracy: 0.8150 </t>
  </si>
  <si>
    <t xml:space="preserve">  9/338 [..............................] - ETA: 35s - loss: 0.4954 - accuracy: 0.7350</t>
  </si>
  <si>
    <t xml:space="preserve"> 12/338 [&gt;.............................] - ETA: 28s - loss: 0.5095 - accuracy: 0.7236</t>
  </si>
  <si>
    <t xml:space="preserve"> 15/338 [&gt;.............................] - ETA: 24s - loss: 0.4941 - accuracy: 0.7400</t>
  </si>
  <si>
    <t xml:space="preserve"> 17/338 [&gt;.............................] - ETA: 22s - loss: 0.4690 - accuracy: 0.7616</t>
  </si>
  <si>
    <t xml:space="preserve"> 20/338 [&gt;.............................] - ETA: 19s - loss: 0.4759 - accuracy: 0.7552</t>
  </si>
  <si>
    <t xml:space="preserve"> 22/338 [&gt;.............................] - ETA: 18s - loss: 0.4802 - accuracy: 0.7346</t>
  </si>
  <si>
    <t xml:space="preserve"> 25/338 [=&gt;............................] - ETA: 17s - loss: 0.4670 - accuracy: 0.7515</t>
  </si>
  <si>
    <t xml:space="preserve"> 28/338 [=&gt;............................] - ETA: 15s - loss: 0.4478 - accuracy: 0.7670</t>
  </si>
  <si>
    <t xml:space="preserve"> 30/338 [=&gt;............................] - ETA: 15s - loss: 0.4288 - accuracy: 0.7803</t>
  </si>
  <si>
    <t xml:space="preserve"> 34/338 [==&gt;...........................] - ETA: 14s - loss: 0.4425 - accuracy: 0.7666</t>
  </si>
  <si>
    <t xml:space="preserve"> 38/338 [==&gt;...........................] - ETA: 12s - loss: 0.4274 - accuracy: 0.7796</t>
  </si>
  <si>
    <t xml:space="preserve"> 41/338 [==&gt;...........................] - ETA: 12s - loss: 0.4079 - accuracy: 0.7945</t>
  </si>
  <si>
    <t xml:space="preserve"> 43/338 [==&gt;...........................] - ETA: 12s - loss: 0.4045 - accuracy: 0.8002</t>
  </si>
  <si>
    <t xml:space="preserve"> 46/338 [===&gt;..........................] - ETA: 11s - loss: 0.4132 - accuracy: 0.7908</t>
  </si>
  <si>
    <t xml:space="preserve"> 50/338 [===&gt;..........................] - ETA: 10s - loss: 0.4277 - accuracy: 0.7769</t>
  </si>
  <si>
    <t xml:space="preserve"> 53/338 [===&gt;..........................] - ETA: 10s - loss: 0.4107 - accuracy: 0.7859</t>
  </si>
  <si>
    <t xml:space="preserve"> 55/338 [===&gt;..........................] - ETA: 10s - loss: 0.4151 - accuracy: 0.7824</t>
  </si>
  <si>
    <t xml:space="preserve"> 58/338 [====&gt;.........................] - ETA: 10s - loss: 0.4168 - accuracy: 0.7811</t>
  </si>
  <si>
    <t xml:space="preserve"> 61/338 [====&gt;.........................] - ETA: 9s - loss: 0.4239 - accuracy: 0.7748 </t>
  </si>
  <si>
    <t xml:space="preserve"> 64/338 [====&gt;.........................] - ETA: 9s - loss: 0.4261 - accuracy: 0.7778</t>
  </si>
  <si>
    <t xml:space="preserve"> 67/338 [====&gt;.........................] - ETA: 9s - loss: 0.4330 - accuracy: 0.7740</t>
  </si>
  <si>
    <t xml:space="preserve"> 70/338 [=====&gt;........................] - ETA: 9s - loss: 0.4364 - accuracy: 0.7711</t>
  </si>
  <si>
    <t xml:space="preserve"> 72/338 [=====&gt;........................] - ETA: 9s - loss: 0.4392 - accuracy: 0.7711</t>
  </si>
  <si>
    <t xml:space="preserve"> 75/338 [=====&gt;........................] - ETA: 8s - loss: 0.4405 - accuracy: 0.7738</t>
  </si>
  <si>
    <t xml:space="preserve"> 77/338 [=====&gt;........................] - ETA: 8s - loss: 0.4432 - accuracy: 0.7740</t>
  </si>
  <si>
    <t xml:space="preserve"> 79/338 [======&gt;.......................] - ETA: 8s - loss: 0.4394 - accuracy: 0.7771</t>
  </si>
  <si>
    <t xml:space="preserve"> 81/338 [======&gt;.......................] - ETA: 8s - loss: 0.4397 - accuracy: 0.7786</t>
  </si>
  <si>
    <t xml:space="preserve"> 83/338 [======&gt;.......................] - ETA: 8s - loss: 0.4365 - accuracy: 0.7815</t>
  </si>
  <si>
    <t xml:space="preserve"> 86/338 [======&gt;.......................] - ETA: 8s - loss: 0.4301 - accuracy: 0.7876</t>
  </si>
  <si>
    <t xml:space="preserve"> 89/338 [======&gt;.......................] - ETA: 8s - loss: 0.4316 - accuracy: 0.7896</t>
  </si>
  <si>
    <t xml:space="preserve"> 92/338 [=======&gt;......................] - ETA: 8s - loss: 0.4196 - accuracy: 0.7965</t>
  </si>
  <si>
    <t xml:space="preserve"> 96/338 [=======&gt;......................] - ETA: 7s - loss: 0.4069 - accuracy: 0.8045</t>
  </si>
  <si>
    <t xml:space="preserve"> 99/338 [=======&gt;......................] - ETA: 7s - loss: 0.4006 - accuracy: 0.8100</t>
  </si>
  <si>
    <t>101/338 [=======&gt;......................] - ETA: 7s - loss: 0.4010 - accuracy: 0.8107</t>
  </si>
  <si>
    <t>105/338 [========&gt;.....................] - ETA: 7s - loss: 0.3997 - accuracy: 0.8138</t>
  </si>
  <si>
    <t>109/338 [========&gt;.....................] - ETA: 7s - loss: 0.4041 - accuracy: 0.8136</t>
  </si>
  <si>
    <t>111/338 [========&gt;.....................] - ETA: 6s - loss: 0.4061 - accuracy: 0.8139</t>
  </si>
  <si>
    <t>113/338 [=========&gt;....................] - ETA: 6s - loss: 0.4033 - accuracy: 0.8170</t>
  </si>
  <si>
    <t>116/338 [=========&gt;....................] - ETA: 6s - loss: 0.4020 - accuracy: 0.8188</t>
  </si>
  <si>
    <t>120/338 [=========&gt;....................] - ETA: 6s - loss: 0.4055 - accuracy: 0.8189</t>
  </si>
  <si>
    <t>123/338 [=========&gt;....................] - ETA: 6s - loss: 0.4099 - accuracy: 0.8171</t>
  </si>
  <si>
    <t>126/338 [==========&gt;...................] - ETA: 6s - loss: 0.4160 - accuracy: 0.8153</t>
  </si>
  <si>
    <t>129/338 [==========&gt;...................] - ETA: 6s - loss: 0.4151 - accuracy: 0.8168</t>
  </si>
  <si>
    <t>132/338 [==========&gt;...................] - ETA: 6s - loss: 0.4162 - accuracy: 0.8173</t>
  </si>
  <si>
    <t>135/338 [==========&gt;...................] - ETA: 5s - loss: 0.4198 - accuracy: 0.8165</t>
  </si>
  <si>
    <t>138/338 [===========&gt;..................] - ETA: 5s - loss: 0.4229 - accuracy: 0.8155</t>
  </si>
  <si>
    <t>141/338 [===========&gt;..................] - ETA: 5s - loss: 0.4265 - accuracy: 0.8146</t>
  </si>
  <si>
    <t>143/338 [===========&gt;..................] - ETA: 5s - loss: 0.4272 - accuracy: 0.8155</t>
  </si>
  <si>
    <t>145/338 [===========&gt;..................] - ETA: 5s - loss: 0.4289 - accuracy: 0.8146</t>
  </si>
  <si>
    <t>148/338 [============&gt;.................] - ETA: 5s - loss: 0.4281 - accuracy: 0.8163</t>
  </si>
  <si>
    <t>151/338 [============&gt;.................] - ETA: 5s - loss: 0.4303 - accuracy: 0.8159</t>
  </si>
  <si>
    <t>154/338 [============&gt;.................] - ETA: 5s - loss: 0.4319 - accuracy: 0.8164</t>
  </si>
  <si>
    <t>157/338 [============&gt;.................] - ETA: 5s - loss: 0.4312 - accuracy: 0.8177</t>
  </si>
  <si>
    <t>160/338 [=============&gt;................] - ETA: 5s - loss: 0.4285 - accuracy: 0.8191</t>
  </si>
  <si>
    <t>164/338 [=============&gt;................] - ETA: 4s - loss: 0.4292 - accuracy: 0.8203</t>
  </si>
  <si>
    <t>167/338 [=============&gt;................] - ETA: 4s - loss: 0.4297 - accuracy: 0.8224</t>
  </si>
  <si>
    <t>169/338 [==============&gt;...............] - ETA: 4s - loss: 0.4287 - accuracy: 0.8234</t>
  </si>
  <si>
    <t>172/338 [==============&gt;...............] - ETA: 4s - loss: 0.4282 - accuracy: 0.8247</t>
  </si>
  <si>
    <t>175/338 [==============&gt;...............] - ETA: 4s - loss: 0.4272 - accuracy: 0.8257</t>
  </si>
  <si>
    <t>178/338 [==============&gt;...............] - ETA: 4s - loss: 0.4273 - accuracy: 0.8260</t>
  </si>
  <si>
    <t>181/338 [===============&gt;..............] - ETA: 4s - loss: 0.4305 - accuracy: 0.8242</t>
  </si>
  <si>
    <t>184/338 [===============&gt;..............] - ETA: 4s - loss: 0.4259 - accuracy: 0.8270</t>
  </si>
  <si>
    <t>187/338 [===============&gt;..............] - ETA: 4s - loss: 0.4262 - accuracy: 0.8292</t>
  </si>
  <si>
    <t>190/338 [===============&gt;..............] - ETA: 4s - loss: 0.4266 - accuracy: 0.8315</t>
  </si>
  <si>
    <t>193/338 [================&gt;.............] - ETA: 3s - loss: 0.4220 - accuracy: 0.8341</t>
  </si>
  <si>
    <t>197/338 [================&gt;.............] - ETA: 3s - loss: 0.4172 - accuracy: 0.8371</t>
  </si>
  <si>
    <t>200/338 [================&gt;.............] - ETA: 3s - loss: 0.4149 - accuracy: 0.8390</t>
  </si>
  <si>
    <t>203/338 [=================&gt;............] - ETA: 3s - loss: 0.4124 - accuracy: 0.8414</t>
  </si>
  <si>
    <t>206/338 [=================&gt;............] - ETA: 3s - loss: 0.4095 - accuracy: 0.8435</t>
  </si>
  <si>
    <t>210/338 [=================&gt;............] - ETA: 3s - loss: 0.4096 - accuracy: 0.8439</t>
  </si>
  <si>
    <t>213/338 [=================&gt;............] - ETA: 3s - loss: 0.4054 - accuracy: 0.8460</t>
  </si>
  <si>
    <t>216/338 [==================&gt;...........] - ETA: 3s - loss: 0.4052 - accuracy: 0.8470</t>
  </si>
  <si>
    <t>219/338 [==================&gt;...........] - ETA: 3s - loss: 0.4003 - accuracy: 0.8491</t>
  </si>
  <si>
    <t>222/338 [==================&gt;...........] - ETA: 3s - loss: 0.4024 - accuracy: 0.8481</t>
  </si>
  <si>
    <t>226/338 [===================&gt;..........] - ETA: 2s - loss: 0.3997 - accuracy: 0.8493</t>
  </si>
  <si>
    <t>229/338 [===================&gt;..........] - ETA: 2s - loss: 0.3962 - accuracy: 0.8512</t>
  </si>
  <si>
    <t>232/338 [===================&gt;..........] - ETA: 2s - loss: 0.3920 - accuracy: 0.8531</t>
  </si>
  <si>
    <t>235/338 [===================&gt;..........] - ETA: 2s - loss: 0.3929 - accuracy: 0.8529</t>
  </si>
  <si>
    <t>238/338 [====================&gt;.........] - ETA: 2s - loss: 0.3922 - accuracy: 0.8532</t>
  </si>
  <si>
    <t>242/338 [====================&gt;.........] - ETA: 2s - loss: 0.3877 - accuracy: 0.8555</t>
  </si>
  <si>
    <t>246/338 [====================&gt;.........] - ETA: 2s - loss: 0.3847 - accuracy: 0.8568</t>
  </si>
  <si>
    <t>249/338 [=====================&gt;........] - ETA: 2s - loss: 0.3859 - accuracy: 0.8562</t>
  </si>
  <si>
    <t>252/338 [=====================&gt;........] - ETA: 2s - loss: 0.3881 - accuracy: 0.8551</t>
  </si>
  <si>
    <t>255/338 [=====================&gt;........] - ETA: 2s - loss: 0.3843 - accuracy: 0.8567</t>
  </si>
  <si>
    <t>258/338 [=====================&gt;........] - ETA: 2s - loss: 0.3815 - accuracy: 0.8583</t>
  </si>
  <si>
    <t>261/338 [======================&gt;.......] - ETA: 1s - loss: 0.3816 - accuracy: 0.8583</t>
  </si>
  <si>
    <t>264/338 [======================&gt;.......] - ETA: 1s - loss: 0.3827 - accuracy: 0.8578</t>
  </si>
  <si>
    <t>268/338 [======================&gt;.......] - ETA: 1s - loss: 0.3840 - accuracy: 0.8573</t>
  </si>
  <si>
    <t>271/338 [=======================&gt;......] - ETA: 1s - loss: 0.3803 - accuracy: 0.8589</t>
  </si>
  <si>
    <t>274/338 [=======================&gt;......] - ETA: 1s - loss: 0.3814 - accuracy: 0.8577</t>
  </si>
  <si>
    <t>277/338 [=======================&gt;......] - ETA: 1s - loss: 0.3855 - accuracy: 0.8550</t>
  </si>
  <si>
    <t>280/338 [=======================&gt;......] - ETA: 1s - loss: 0.3841 - accuracy: 0.8554</t>
  </si>
  <si>
    <t>283/338 [========================&gt;.....] - ETA: 1s - loss: 0.3844 - accuracy: 0.8550</t>
  </si>
  <si>
    <t>286/338 [========================&gt;.....] - ETA: 1s - loss: 0.3830 - accuracy: 0.8554</t>
  </si>
  <si>
    <t>290/338 [========================&gt;.....] - ETA: 1s - loss: 0.3815 - accuracy: 0.8559</t>
  </si>
  <si>
    <t>293/338 [=========================&gt;....] - ETA: 1s - loss: 0.3844 - accuracy: 0.8540</t>
  </si>
  <si>
    <t>296/338 [=========================&gt;....] - ETA: 1s - loss: 0.3848 - accuracy: 0.8540</t>
  </si>
  <si>
    <t>299/338 [=========================&gt;....] - ETA: 0s - loss: 0.3871 - accuracy: 0.8525</t>
  </si>
  <si>
    <t>302/338 [=========================&gt;....] - ETA: 0s - loss: 0.3860 - accuracy: 0.8533</t>
  </si>
  <si>
    <t>305/338 [==========================&gt;...] - ETA: 0s - loss: 0.3872 - accuracy: 0.8528</t>
  </si>
  <si>
    <t>308/338 [==========================&gt;...] - ETA: 0s - loss: 0.3889 - accuracy: 0.8519</t>
  </si>
  <si>
    <t>311/338 [==========================&gt;...] - ETA: 0s - loss: 0.3895 - accuracy: 0.8517</t>
  </si>
  <si>
    <t>314/338 [==========================&gt;...] - ETA: 0s - loss: 0.3908 - accuracy: 0.8507</t>
  </si>
  <si>
    <t>317/338 [===========================&gt;..] - ETA: 0s - loss: 0.3881 - accuracy: 0.8521</t>
  </si>
  <si>
    <t>320/338 [===========================&gt;..] - ETA: 0s - loss: 0.3893 - accuracy: 0.8512</t>
  </si>
  <si>
    <t>323/338 [===========================&gt;..] - ETA: 0s - loss: 0.3912 - accuracy: 0.8501</t>
  </si>
  <si>
    <t>326/338 [===========================&gt;..] - ETA: 0s - loss: 0.3918 - accuracy: 0.8497</t>
  </si>
  <si>
    <t>329/338 [============================&gt;.] - ETA: 0s - loss: 0.3917 - accuracy: 0.8496</t>
  </si>
  <si>
    <t>332/338 [============================&gt;.] - ETA: 0s - loss: 0.3895 - accuracy: 0.8509</t>
  </si>
  <si>
    <t>335/338 [============================&gt;.] - ETA: 0s - loss: 0.3931 - accuracy: 0.8482</t>
  </si>
  <si>
    <t>338/338 [==============================] - 8s 25ms/step - loss: 0.3933 - accuracy: 0.8487</t>
  </si>
  <si>
    <t>2021-06-01 14:10:04.221715: W tensorflow/core/kernels/data/generator_dataset_op.cc:103] Error occurred when finalizing GeneratorDataset iterator: Cancelled: Operation was cancelled</t>
  </si>
  <si>
    <t>20210601-141004</t>
  </si>
  <si>
    <t>BENUNE_4_DJ0012_144_14420210601-141221</t>
  </si>
  <si>
    <t>Bernunes_Google_1_25_2520210601-141719</t>
  </si>
  <si>
    <t>DJI_0035_144_14420210601-141414</t>
  </si>
  <si>
    <t>swissimage-dop10_2017_2608-1128_2_41_4120210601-141917</t>
  </si>
  <si>
    <t>VINES_1_19_1920210601-141544</t>
  </si>
  <si>
    <t xml:space="preserve">  1/338 [..............................] - ETA: 4:40 - loss: 0.4622 - accuracy: 0.7943</t>
  </si>
  <si>
    <t xml:space="preserve">  4/338 [..............................] - ETA: 1:15 - loss: 0.3915 - accuracy: 0.8320</t>
  </si>
  <si>
    <t xml:space="preserve">  8/338 [..............................] - ETA: 40s - loss: 0.4820 - accuracy: 0.7414 </t>
  </si>
  <si>
    <t xml:space="preserve"> 11/338 [..............................] - ETA: 30s - loss: 0.4913 - accuracy: 0.7472</t>
  </si>
  <si>
    <t xml:space="preserve"> 14/338 [&gt;.............................] - ETA: 25s - loss: 0.4906 - accuracy: 0.7511</t>
  </si>
  <si>
    <t xml:space="preserve"> 17/338 [&gt;.............................] - ETA: 21s - loss: 0.4482 - accuracy: 0.7828</t>
  </si>
  <si>
    <t xml:space="preserve"> 20/338 [&gt;.............................] - ETA: 19s - loss: 0.4563 - accuracy: 0.7747</t>
  </si>
  <si>
    <t xml:space="preserve"> 23/338 [=&gt;............................] - ETA: 17s - loss: 0.4518 - accuracy: 0.7645</t>
  </si>
  <si>
    <t xml:space="preserve"> 26/338 [=&gt;............................] - ETA: 15s - loss: 0.4433 - accuracy: 0.7784</t>
  </si>
  <si>
    <t xml:space="preserve"> 29/338 [=&gt;............................] - ETA: 14s - loss: 0.4158 - accuracy: 0.7962</t>
  </si>
  <si>
    <t xml:space="preserve"> 32/338 [=&gt;............................] - ETA: 13s - loss: 0.4066 - accuracy: 0.8048</t>
  </si>
  <si>
    <t xml:space="preserve"> 35/338 [==&gt;...........................] - ETA: 12s - loss: 0.4219 - accuracy: 0.7910</t>
  </si>
  <si>
    <t xml:space="preserve"> 38/338 [==&gt;...........................] - ETA: 12s - loss: 0.4053 - accuracy: 0.8032</t>
  </si>
  <si>
    <t xml:space="preserve"> 40/338 [==&gt;...........................] - ETA: 11s - loss: 0.3882 - accuracy: 0.8128</t>
  </si>
  <si>
    <t xml:space="preserve"> 43/338 [==&gt;...........................] - ETA: 11s - loss: 0.3765 - accuracy: 0.8225</t>
  </si>
  <si>
    <t xml:space="preserve"> 46/338 [===&gt;..........................] - ETA: 11s - loss: 0.3824 - accuracy: 0.8185</t>
  </si>
  <si>
    <t xml:space="preserve"> 49/338 [===&gt;..........................] - ETA: 10s - loss: 0.3950 - accuracy: 0.8098</t>
  </si>
  <si>
    <t xml:space="preserve"> 52/338 [===&gt;..........................] - ETA: 10s - loss: 0.3792 - accuracy: 0.8187</t>
  </si>
  <si>
    <t xml:space="preserve"> 55/338 [===&gt;..........................] - ETA: 9s - loss: 0.3811 - accuracy: 0.8188 </t>
  </si>
  <si>
    <t xml:space="preserve"> 58/338 [====&gt;.........................] - ETA: 9s - loss: 0.3812 - accuracy: 0.8208</t>
  </si>
  <si>
    <t xml:space="preserve"> 61/338 [====&gt;.........................] - ETA: 9s - loss: 0.3850 - accuracy: 0.8221</t>
  </si>
  <si>
    <t xml:space="preserve"> 64/338 [====&gt;.........................] - ETA: 8s - loss: 0.3852 - accuracy: 0.8246</t>
  </si>
  <si>
    <t xml:space="preserve"> 67/338 [====&gt;.........................] - ETA: 8s - loss: 0.3881 - accuracy: 0.8272</t>
  </si>
  <si>
    <t xml:space="preserve"> 70/338 [=====&gt;........................] - ETA: 8s - loss: 0.3883 - accuracy: 0.8285</t>
  </si>
  <si>
    <t xml:space="preserve"> 73/338 [=====&gt;........................] - ETA: 8s - loss: 0.3867 - accuracy: 0.8347</t>
  </si>
  <si>
    <t xml:space="preserve"> 76/338 [=====&gt;........................] - ETA: 8s - loss: 0.3911 - accuracy: 0.8341</t>
  </si>
  <si>
    <t xml:space="preserve"> 79/338 [======&gt;.......................] - ETA: 7s - loss: 0.3896 - accuracy: 0.8356</t>
  </si>
  <si>
    <t xml:space="preserve"> 82/338 [======&gt;.......................] - ETA: 7s - loss: 0.3959 - accuracy: 0.8376</t>
  </si>
  <si>
    <t xml:space="preserve"> 85/338 [======&gt;.......................] - ETA: 7s - loss: 0.3874 - accuracy: 0.8421</t>
  </si>
  <si>
    <t xml:space="preserve"> 88/338 [======&gt;.......................] - ETA: 7s - loss: 0.3975 - accuracy: 0.8426</t>
  </si>
  <si>
    <t xml:space="preserve"> 91/338 [=======&gt;......................] - ETA: 7s - loss: 0.3878 - accuracy: 0.8472</t>
  </si>
  <si>
    <t xml:space="preserve"> 94/338 [=======&gt;......................] - ETA: 6s - loss: 0.3764 - accuracy: 0.8521</t>
  </si>
  <si>
    <t xml:space="preserve"> 97/338 [=======&gt;......................] - ETA: 6s - loss: 0.3685 - accuracy: 0.8562</t>
  </si>
  <si>
    <t>100/338 [=======&gt;......................] - ETA: 6s - loss: 0.3618 - accuracy: 0.8601</t>
  </si>
  <si>
    <t>103/338 [========&gt;.....................] - ETA: 6s - loss: 0.3683 - accuracy: 0.8591</t>
  </si>
  <si>
    <t>106/338 [========&gt;.....................] - ETA: 6s - loss: 0.3700 - accuracy: 0.8602</t>
  </si>
  <si>
    <t>109/338 [========&gt;.....................] - ETA: 6s - loss: 0.3758 - accuracy: 0.8583</t>
  </si>
  <si>
    <t>112/338 [========&gt;.....................] - ETA: 6s - loss: 0.3765 - accuracy: 0.8591</t>
  </si>
  <si>
    <t>115/338 [=========&gt;....................] - ETA: 6s - loss: 0.3727 - accuracy: 0.8619</t>
  </si>
  <si>
    <t>118/338 [=========&gt;....................] - ETA: 5s - loss: 0.3759 - accuracy: 0.8611</t>
  </si>
  <si>
    <t>121/338 [=========&gt;....................] - ETA: 5s - loss: 0.3828 - accuracy: 0.8591</t>
  </si>
  <si>
    <t>124/338 [==========&gt;...................] - ETA: 5s - loss: 0.3906 - accuracy: 0.8561</t>
  </si>
  <si>
    <t>127/338 [==========&gt;...................] - ETA: 5s - loss: 0.3934 - accuracy: 0.8555</t>
  </si>
  <si>
    <t>130/338 [==========&gt;...................] - ETA: 5s - loss: 0.3958 - accuracy: 0.8548</t>
  </si>
  <si>
    <t>133/338 [==========&gt;...................] - ETA: 5s - loss: 0.3970 - accuracy: 0.8550</t>
  </si>
  <si>
    <t>136/338 [===========&gt;..................] - ETA: 5s - loss: 0.4013 - accuracy: 0.8533</t>
  </si>
  <si>
    <t>139/338 [===========&gt;..................] - ETA: 5s - loss: 0.4052 - accuracy: 0.8512</t>
  </si>
  <si>
    <t>142/338 [===========&gt;..................] - ETA: 5s - loss: 0.4076 - accuracy: 0.8514</t>
  </si>
  <si>
    <t>145/338 [===========&gt;..................] - ETA: 4s - loss: 0.4108 - accuracy: 0.8496</t>
  </si>
  <si>
    <t>148/338 [============&gt;.................] - ETA: 4s - loss: 0.4101 - accuracy: 0.8507</t>
  </si>
  <si>
    <t>151/338 [============&gt;.................] - ETA: 4s - loss: 0.4123 - accuracy: 0.8496</t>
  </si>
  <si>
    <t>154/338 [============&gt;.................] - ETA: 4s - loss: 0.4138 - accuracy: 0.8495</t>
  </si>
  <si>
    <t>157/338 [============&gt;.................] - ETA: 4s - loss: 0.4134 - accuracy: 0.8502</t>
  </si>
  <si>
    <t>160/338 [=============&gt;................] - ETA: 4s - loss: 0.4113 - accuracy: 0.8509</t>
  </si>
  <si>
    <t>163/338 [=============&gt;................] - ETA: 4s - loss: 0.4115 - accuracy: 0.8515</t>
  </si>
  <si>
    <t>166/338 [=============&gt;................] - ETA: 4s - loss: 0.4125 - accuracy: 0.8524</t>
  </si>
  <si>
    <t>170/338 [==============&gt;...............] - ETA: 4s - loss: 0.4129 - accuracy: 0.8531</t>
  </si>
  <si>
    <t>174/338 [==============&gt;...............] - ETA: 4s - loss: 0.4104 - accuracy: 0.8551</t>
  </si>
  <si>
    <t>176/338 [==============&gt;...............] - ETA: 3s - loss: 0.4094 - accuracy: 0.8563</t>
  </si>
  <si>
    <t>179/338 [==============&gt;...............] - ETA: 3s - loss: 0.4097 - accuracy: 0.8558</t>
  </si>
  <si>
    <t>182/338 [===============&gt;..............] - ETA: 3s - loss: 0.4113 - accuracy: 0.8546</t>
  </si>
  <si>
    <t>185/338 [===============&gt;..............] - ETA: 3s - loss: 0.4077 - accuracy: 0.8569</t>
  </si>
  <si>
    <t>188/338 [===============&gt;..............] - ETA: 3s - loss: 0.4079 - accuracy: 0.8589</t>
  </si>
  <si>
    <t>191/338 [===============&gt;..............] - ETA: 3s - loss: 0.4053 - accuracy: 0.8611</t>
  </si>
  <si>
    <t>194/338 [================&gt;.............] - ETA: 3s - loss: 0.4012 - accuracy: 0.8632</t>
  </si>
  <si>
    <t>197/338 [================&gt;.............] - ETA: 3s - loss: 0.3974 - accuracy: 0.8649</t>
  </si>
  <si>
    <t>200/338 [================&gt;.............] - ETA: 3s - loss: 0.3946 - accuracy: 0.8669</t>
  </si>
  <si>
    <t>203/338 [=================&gt;............] - ETA: 3s - loss: 0.3916 - accuracy: 0.8688</t>
  </si>
  <si>
    <t>207/338 [=================&gt;............] - ETA: 3s - loss: 0.3900 - accuracy: 0.8698</t>
  </si>
  <si>
    <t>210/338 [=================&gt;............] - ETA: 3s - loss: 0.3885 - accuracy: 0.8704</t>
  </si>
  <si>
    <t>213/338 [=================&gt;............] - ETA: 3s - loss: 0.3840 - accuracy: 0.8722</t>
  </si>
  <si>
    <t>216/338 [==================&gt;...........] - ETA: 2s - loss: 0.3840 - accuracy: 0.8728</t>
  </si>
  <si>
    <t>219/338 [==================&gt;...........] - ETA: 2s - loss: 0.3790 - accuracy: 0.8745</t>
  </si>
  <si>
    <t>222/338 [==================&gt;...........] - ETA: 2s - loss: 0.3825 - accuracy: 0.8733</t>
  </si>
  <si>
    <t>225/338 [==================&gt;...........] - ETA: 2s - loss: 0.3779 - accuracy: 0.8749</t>
  </si>
  <si>
    <t>228/338 [===================&gt;..........] - ETA: 2s - loss: 0.3780 - accuracy: 0.8751</t>
  </si>
  <si>
    <t>231/338 [===================&gt;..........] - ETA: 2s - loss: 0.3738 - accuracy: 0.8767</t>
  </si>
  <si>
    <t>234/338 [===================&gt;..........] - ETA: 2s - loss: 0.3726 - accuracy: 0.8772</t>
  </si>
  <si>
    <t>237/338 [====================&gt;.........] - ETA: 2s - loss: 0.3754 - accuracy: 0.8761</t>
  </si>
  <si>
    <t>240/338 [====================&gt;.........] - ETA: 2s - loss: 0.3718 - accuracy: 0.8777</t>
  </si>
  <si>
    <t>243/338 [====================&gt;.........] - ETA: 2s - loss: 0.3685 - accuracy: 0.8789</t>
  </si>
  <si>
    <t>246/338 [====================&gt;.........] - ETA: 2s - loss: 0.3667 - accuracy: 0.8795</t>
  </si>
  <si>
    <t>248/338 [=====================&gt;........] - ETA: 2s - loss: 0.3671 - accuracy: 0.8793</t>
  </si>
  <si>
    <t>252/338 [=====================&gt;........] - ETA: 2s - loss: 0.3716 - accuracy: 0.8774</t>
  </si>
  <si>
    <t>255/338 [=====================&gt;........] - ETA: 1s - loss: 0.3682 - accuracy: 0.8786</t>
  </si>
  <si>
    <t>258/338 [=====================&gt;........] - ETA: 1s - loss: 0.3655 - accuracy: 0.8800</t>
  </si>
  <si>
    <t>261/338 [======================&gt;.......] - ETA: 1s - loss: 0.3673 - accuracy: 0.8798</t>
  </si>
  <si>
    <t>264/338 [======================&gt;.......] - ETA: 1s - loss: 0.3688 - accuracy: 0.8790</t>
  </si>
  <si>
    <t>267/338 [======================&gt;.......] - ETA: 1s - loss: 0.3699 - accuracy: 0.8784</t>
  </si>
  <si>
    <t>270/338 [======================&gt;.......] - ETA: 1s - loss: 0.3677 - accuracy: 0.8791</t>
  </si>
  <si>
    <t>273/338 [=======================&gt;......] - ETA: 1s - loss: 0.3667 - accuracy: 0.8793</t>
  </si>
  <si>
    <t>276/338 [=======================&gt;......] - ETA: 1s - loss: 0.3709 - accuracy: 0.8764</t>
  </si>
  <si>
    <t>279/338 [=======================&gt;......] - ETA: 1s - loss: 0.3720 - accuracy: 0.8751</t>
  </si>
  <si>
    <t>282/338 [========================&gt;.....] - ETA: 1s - loss: 0.3721 - accuracy: 0.8747</t>
  </si>
  <si>
    <t>285/338 [========================&gt;.....] - ETA: 1s - loss: 0.3717 - accuracy: 0.8746</t>
  </si>
  <si>
    <t>287/338 [========================&gt;.....] - ETA: 1s - loss: 0.3692 - accuracy: 0.8754</t>
  </si>
  <si>
    <t>290/338 [========================&gt;.....] - ETA: 1s - loss: 0.3693 - accuracy: 0.8752</t>
  </si>
  <si>
    <t>292/338 [========================&gt;.....] - ETA: 1s - loss: 0.3714 - accuracy: 0.8736</t>
  </si>
  <si>
    <t>294/338 [=========================&gt;....] - ETA: 1s - loss: 0.3725 - accuracy: 0.8731</t>
  </si>
  <si>
    <t>296/338 [=========================&gt;....] - ETA: 0s - loss: 0.3726 - accuracy: 0.8729</t>
  </si>
  <si>
    <t>299/338 [=========================&gt;....] - ETA: 0s - loss: 0.3747 - accuracy: 0.8712</t>
  </si>
  <si>
    <t>302/338 [=========================&gt;....] - ETA: 0s - loss: 0.3740 - accuracy: 0.8718</t>
  </si>
  <si>
    <t>305/338 [==========================&gt;...] - ETA: 0s - loss: 0.3752 - accuracy: 0.8711</t>
  </si>
  <si>
    <t>308/338 [==========================&gt;...] - ETA: 0s - loss: 0.3769 - accuracy: 0.8701</t>
  </si>
  <si>
    <t>311/338 [==========================&gt;...] - ETA: 0s - loss: 0.3777 - accuracy: 0.8696</t>
  </si>
  <si>
    <t>314/338 [==========================&gt;...] - ETA: 0s - loss: 0.3790 - accuracy: 0.8685</t>
  </si>
  <si>
    <t>317/338 [===========================&gt;..] - ETA: 0s - loss: 0.3768 - accuracy: 0.8698</t>
  </si>
  <si>
    <t>320/338 [===========================&gt;..] - ETA: 0s - loss: 0.3780 - accuracy: 0.8687</t>
  </si>
  <si>
    <t>323/338 [===========================&gt;..] - ETA: 0s - loss: 0.3800 - accuracy: 0.8673</t>
  </si>
  <si>
    <t>326/338 [===========================&gt;..] - ETA: 0s - loss: 0.3807 - accuracy: 0.8667</t>
  </si>
  <si>
    <t>329/338 [============================&gt;.] - ETA: 0s - loss: 0.3806 - accuracy: 0.8665</t>
  </si>
  <si>
    <t>332/338 [============================&gt;.] - ETA: 0s - loss: 0.3786 - accuracy: 0.8677</t>
  </si>
  <si>
    <t>335/338 [============================&gt;.] - ETA: 0s - loss: 0.3820 - accuracy: 0.8648</t>
  </si>
  <si>
    <t>338/338 [==============================] - 8s 23ms/step - loss: 0.3824 - accuracy: 0.8652</t>
  </si>
  <si>
    <t>2021-06-01 14:23:57.088323: W tensorflow/core/kernels/data/generator_dataset_op.cc:103] Error occurred when finalizing GeneratorDataset iterator: Cancelled: Operation was cancelled</t>
  </si>
  <si>
    <t>20210601-142357</t>
  </si>
  <si>
    <t>BENUNE_4_DJ0012_144_14420210601-142555</t>
  </si>
  <si>
    <t>Bernunes_Google_1_25_2520210601-143133</t>
  </si>
  <si>
    <t>DJI_0035_144_14420210601-142724</t>
  </si>
  <si>
    <t>swissimage-dop10_2017_2608-1128_2_41_4120210601-143310</t>
  </si>
  <si>
    <t>VINES_1_19_1920210601-142929</t>
  </si>
  <si>
    <t xml:space="preserve">  1/338 [..............................] - ETA: 3:46 - loss: 0.4622 - accuracy: 0.7943</t>
  </si>
  <si>
    <t xml:space="preserve">  3/338 [..............................] - ETA: 1:20 - loss: 0.4542 - accuracy: 0.8075</t>
  </si>
  <si>
    <t xml:space="preserve">  6/338 [..............................] - ETA: 43s - loss: 0.4072 - accuracy: 0.8250 </t>
  </si>
  <si>
    <t xml:space="preserve">  9/338 [..............................] - ETA: 30s - loss: 0.4898 - accuracy: 0.7471</t>
  </si>
  <si>
    <t xml:space="preserve"> 12/338 [&gt;.............................] - ETA: 24s - loss: 0.4911 - accuracy: 0.7489</t>
  </si>
  <si>
    <t xml:space="preserve"> 15/338 [&gt;.............................] - ETA: 20s - loss: 0.4755 - accuracy: 0.7670</t>
  </si>
  <si>
    <t xml:space="preserve"> 18/338 [&gt;.............................] - ETA: 18s - loss: 0.4319 - accuracy: 0.7956</t>
  </si>
  <si>
    <t xml:space="preserve"> 22/338 [&gt;.............................] - ETA: 15s - loss: 0.4577 - accuracy: 0.7606</t>
  </si>
  <si>
    <t xml:space="preserve"> 25/338 [=&gt;............................] - ETA: 14s - loss: 0.4415 - accuracy: 0.7814</t>
  </si>
  <si>
    <t xml:space="preserve"> 27/338 [=&gt;............................] - ETA: 14s - loss: 0.4282 - accuracy: 0.7909</t>
  </si>
  <si>
    <t xml:space="preserve"> 30/338 [=&gt;............................] - ETA: 13s - loss: 0.3998 - accuracy: 0.8084</t>
  </si>
  <si>
    <t xml:space="preserve"> 33/338 [=&gt;............................] - ETA: 12s - loss: 0.4086 - accuracy: 0.8071</t>
  </si>
  <si>
    <t xml:space="preserve"> 36/338 [==&gt;...........................] - ETA: 11s - loss: 0.4215 - accuracy: 0.7990</t>
  </si>
  <si>
    <t xml:space="preserve"> 39/338 [==&gt;...........................] - ETA: 11s - loss: 0.3919 - accuracy: 0.8145</t>
  </si>
  <si>
    <t xml:space="preserve"> 42/338 [==&gt;...........................] - ETA: 10s - loss: 0.3734 - accuracy: 0.8259</t>
  </si>
  <si>
    <t xml:space="preserve"> 45/338 [==&gt;...........................] - ETA: 10s - loss: 0.3802 - accuracy: 0.8215</t>
  </si>
  <si>
    <t xml:space="preserve"> 48/338 [===&gt;..........................] - ETA: 10s - loss: 0.3872 - accuracy: 0.8159</t>
  </si>
  <si>
    <t xml:space="preserve"> 51/338 [===&gt;..........................] - ETA: 9s - loss: 0.3797 - accuracy: 0.8237 </t>
  </si>
  <si>
    <t xml:space="preserve"> 54/338 [===&gt;..........................] - ETA: 9s - loss: 0.3723 - accuracy: 0.8273</t>
  </si>
  <si>
    <t xml:space="preserve"> 57/338 [====&gt;.........................] - ETA: 9s - loss: 0.3708 - accuracy: 0.8295</t>
  </si>
  <si>
    <t xml:space="preserve"> 60/338 [====&gt;.........................] - ETA: 8s - loss: 0.3780 - accuracy: 0.8316</t>
  </si>
  <si>
    <t xml:space="preserve"> 63/338 [====&gt;.........................] - ETA: 8s - loss: 0.3736 - accuracy: 0.8365</t>
  </si>
  <si>
    <t xml:space="preserve"> 66/338 [====&gt;.........................] - ETA: 8s - loss: 0.3775 - accuracy: 0.8370</t>
  </si>
  <si>
    <t xml:space="preserve"> 69/338 [=====&gt;........................] - ETA: 8s - loss: 0.3746 - accuracy: 0.8430</t>
  </si>
  <si>
    <t xml:space="preserve"> 72/338 [=====&gt;........................] - ETA: 7s - loss: 0.3758 - accuracy: 0.8472</t>
  </si>
  <si>
    <t xml:space="preserve"> 75/338 [=====&gt;........................] - ETA: 7s - loss: 0.3783 - accuracy: 0.8479</t>
  </si>
  <si>
    <t xml:space="preserve"> 78/338 [=====&gt;........................] - ETA: 7s - loss: 0.3855 - accuracy: 0.8464</t>
  </si>
  <si>
    <t xml:space="preserve"> 81/338 [======&gt;.......................] - ETA: 7s - loss: 0.3903 - accuracy: 0.8481</t>
  </si>
  <si>
    <t xml:space="preserve"> 84/338 [======&gt;.......................] - ETA: 7s - loss: 0.3833 - accuracy: 0.8523</t>
  </si>
  <si>
    <t xml:space="preserve"> 87/338 [======&gt;.......................] - ETA: 7s - loss: 0.3814 - accuracy: 0.8548</t>
  </si>
  <si>
    <t xml:space="preserve"> 90/338 [======&gt;.......................] - ETA: 6s - loss: 0.3817 - accuracy: 0.8568</t>
  </si>
  <si>
    <t xml:space="preserve"> 93/338 [=======&gt;......................] - ETA: 6s - loss: 0.3706 - accuracy: 0.8614</t>
  </si>
  <si>
    <t xml:space="preserve"> 96/338 [=======&gt;......................] - ETA: 6s - loss: 0.3612 - accuracy: 0.8653</t>
  </si>
  <si>
    <t xml:space="preserve"> 99/338 [=======&gt;......................] - ETA: 6s - loss: 0.3540 - accuracy: 0.8694</t>
  </si>
  <si>
    <t>102/338 [========&gt;.....................] - ETA: 6s - loss: 0.3590 - accuracy: 0.8678</t>
  </si>
  <si>
    <t>105/338 [========&gt;.....................] - ETA: 6s - loss: 0.3566 - accuracy: 0.8699</t>
  </si>
  <si>
    <t>108/338 [========&gt;.....................] - ETA: 6s - loss: 0.3623 - accuracy: 0.8682</t>
  </si>
  <si>
    <t>111/338 [========&gt;.....................] - ETA: 6s - loss: 0.3675 - accuracy: 0.8670</t>
  </si>
  <si>
    <t>114/338 [=========&gt;....................] - ETA: 5s - loss: 0.3639 - accuracy: 0.8696</t>
  </si>
  <si>
    <t>117/338 [=========&gt;....................] - ETA: 5s - loss: 0.3661 - accuracy: 0.8689</t>
  </si>
  <si>
    <t>120/338 [=========&gt;....................] - ETA: 5s - loss: 0.3691 - accuracy: 0.8682</t>
  </si>
  <si>
    <t>123/338 [=========&gt;....................] - ETA: 5s - loss: 0.3749 - accuracy: 0.8654</t>
  </si>
  <si>
    <t>125/338 [==========&gt;...................] - ETA: 5s - loss: 0.3795 - accuracy: 0.8636</t>
  </si>
  <si>
    <t>128/338 [==========&gt;...................] - ETA: 5s - loss: 0.3808 - accuracy: 0.8635</t>
  </si>
  <si>
    <t>130/338 [==========&gt;...................] - ETA: 5s - loss: 0.3829 - accuracy: 0.8626</t>
  </si>
  <si>
    <t>133/338 [==========&gt;...................] - ETA: 5s - loss: 0.3840 - accuracy: 0.8627</t>
  </si>
  <si>
    <t>136/338 [===========&gt;..................] - ETA: 5s - loss: 0.3876 - accuracy: 0.8608</t>
  </si>
  <si>
    <t>139/338 [===========&gt;..................] - ETA: 5s - loss: 0.3914 - accuracy: 0.8585</t>
  </si>
  <si>
    <t>142/338 [===========&gt;..................] - ETA: 4s - loss: 0.3940 - accuracy: 0.8587</t>
  </si>
  <si>
    <t>145/338 [===========&gt;..................] - ETA: 4s - loss: 0.3976 - accuracy: 0.8568</t>
  </si>
  <si>
    <t>149/338 [============&gt;.................] - ETA: 4s - loss: 0.3969 - accuracy: 0.8576</t>
  </si>
  <si>
    <t>152/338 [============&gt;.................] - ETA: 4s - loss: 0.3996 - accuracy: 0.8559</t>
  </si>
  <si>
    <t>155/338 [============&gt;.................] - ETA: 4s - loss: 0.4003 - accuracy: 0.8570</t>
  </si>
  <si>
    <t>158/338 [=============&gt;................] - ETA: 4s - loss: 0.4015 - accuracy: 0.8559</t>
  </si>
  <si>
    <t>161/338 [=============&gt;................] - ETA: 4s - loss: 0.3992 - accuracy: 0.8577</t>
  </si>
  <si>
    <t>164/338 [=============&gt;................] - ETA: 4s - loss: 0.3994 - accuracy: 0.8583</t>
  </si>
  <si>
    <t>167/338 [=============&gt;................] - ETA: 4s - loss: 0.3995 - accuracy: 0.8597</t>
  </si>
  <si>
    <t>170/338 [==============&gt;...............] - ETA: 4s - loss: 0.4006 - accuracy: 0.8594</t>
  </si>
  <si>
    <t>173/338 [==============&gt;...............] - ETA: 4s - loss: 0.3987 - accuracy: 0.8612</t>
  </si>
  <si>
    <t>176/338 [==============&gt;...............] - ETA: 3s - loss: 0.3971 - accuracy: 0.8625</t>
  </si>
  <si>
    <t>179/338 [==============&gt;...............] - ETA: 3s - loss: 0.3976 - accuracy: 0.8619</t>
  </si>
  <si>
    <t>182/338 [===============&gt;..............] - ETA: 3s - loss: 0.3996 - accuracy: 0.8606</t>
  </si>
  <si>
    <t>185/338 [===============&gt;..............] - ETA: 3s - loss: 0.3961 - accuracy: 0.8628</t>
  </si>
  <si>
    <t>188/338 [===============&gt;..............] - ETA: 3s - loss: 0.3959 - accuracy: 0.8647</t>
  </si>
  <si>
    <t>191/338 [===============&gt;..............] - ETA: 3s - loss: 0.3932 - accuracy: 0.8668</t>
  </si>
  <si>
    <t>194/338 [================&gt;.............] - ETA: 3s - loss: 0.3892 - accuracy: 0.8689</t>
  </si>
  <si>
    <t>197/338 [================&gt;.............] - ETA: 3s - loss: 0.3854 - accuracy: 0.8705</t>
  </si>
  <si>
    <t>200/338 [================&gt;.............] - ETA: 3s - loss: 0.3824 - accuracy: 0.8724</t>
  </si>
  <si>
    <t>203/338 [=================&gt;............] - ETA: 3s - loss: 0.3791 - accuracy: 0.8743</t>
  </si>
  <si>
    <t>207/338 [=================&gt;............] - ETA: 3s - loss: 0.3776 - accuracy: 0.8752</t>
  </si>
  <si>
    <t>210/338 [=================&gt;............] - ETA: 3s - loss: 0.3764 - accuracy: 0.8757</t>
  </si>
  <si>
    <t>213/338 [=================&gt;............] - ETA: 2s - loss: 0.3718 - accuracy: 0.8774</t>
  </si>
  <si>
    <t>216/338 [==================&gt;...........] - ETA: 2s - loss: 0.3722 - accuracy: 0.8780</t>
  </si>
  <si>
    <t>219/338 [==================&gt;...........] - ETA: 2s - loss: 0.3673 - accuracy: 0.8796</t>
  </si>
  <si>
    <t>222/338 [==================&gt;...........] - ETA: 2s - loss: 0.3717 - accuracy: 0.8783</t>
  </si>
  <si>
    <t>224/338 [==================&gt;...........] - ETA: 2s - loss: 0.3687 - accuracy: 0.8793</t>
  </si>
  <si>
    <t>227/338 [===================&gt;..........] - ETA: 2s - loss: 0.3687 - accuracy: 0.8794</t>
  </si>
  <si>
    <t>230/338 [===================&gt;..........] - ETA: 2s - loss: 0.3652 - accuracy: 0.8810</t>
  </si>
  <si>
    <t>233/338 [===================&gt;..........] - ETA: 2s - loss: 0.3612 - accuracy: 0.8825</t>
  </si>
  <si>
    <t>236/338 [===================&gt;..........] - ETA: 2s - loss: 0.3634 - accuracy: 0.8817</t>
  </si>
  <si>
    <t>239/338 [====================&gt;.........] - ETA: 2s - loss: 0.3633 - accuracy: 0.8818</t>
  </si>
  <si>
    <t>241/338 [====================&gt;.........] - ETA: 2s - loss: 0.3610 - accuracy: 0.8828</t>
  </si>
  <si>
    <t>244/338 [====================&gt;.........] - ETA: 2s - loss: 0.3598 - accuracy: 0.8831</t>
  </si>
  <si>
    <t>247/338 [====================&gt;.........] - ETA: 2s - loss: 0.3562 - accuracy: 0.8845</t>
  </si>
  <si>
    <t>250/338 [=====================&gt;........] - ETA: 2s - loss: 0.3595 - accuracy: 0.8829</t>
  </si>
  <si>
    <t>253/338 [=====================&gt;........] - ETA: 1s - loss: 0.3614 - accuracy: 0.8821</t>
  </si>
  <si>
    <t>256/338 [=====================&gt;........] - ETA: 1s - loss: 0.3579 - accuracy: 0.8835</t>
  </si>
  <si>
    <t>259/338 [=====================&gt;........] - ETA: 1s - loss: 0.3571 - accuracy: 0.8841</t>
  </si>
  <si>
    <t>262/338 [======================&gt;.......] - ETA: 1s - loss: 0.3595 - accuracy: 0.8830</t>
  </si>
  <si>
    <t>265/338 [======================&gt;.......] - ETA: 1s - loss: 0.3592 - accuracy: 0.8830</t>
  </si>
  <si>
    <t>268/338 [======================&gt;.......] - ETA: 1s - loss: 0.3604 - accuracy: 0.8823</t>
  </si>
  <si>
    <t>270/338 [======================&gt;.......] - ETA: 1s - loss: 0.3580 - accuracy: 0.8832</t>
  </si>
  <si>
    <t>273/338 [=======================&gt;......] - ETA: 1s - loss: 0.3570 - accuracy: 0.8834</t>
  </si>
  <si>
    <t>276/338 [=======================&gt;......] - ETA: 1s - loss: 0.3611 - accuracy: 0.8804</t>
  </si>
  <si>
    <t>279/338 [=======================&gt;......] - ETA: 1s - loss: 0.3622 - accuracy: 0.8791</t>
  </si>
  <si>
    <t>282/338 [========================&gt;.....] - ETA: 1s - loss: 0.3623 - accuracy: 0.8786</t>
  </si>
  <si>
    <t>285/338 [========================&gt;.....] - ETA: 1s - loss: 0.3619 - accuracy: 0.8785</t>
  </si>
  <si>
    <t>286/338 [========================&gt;.....] - ETA: 1s - loss: 0.3607 - accuracy: 0.8789</t>
  </si>
  <si>
    <t>288/338 [========================&gt;.....] - ETA: 1s - loss: 0.3604 - accuracy: 0.8785</t>
  </si>
  <si>
    <t>290/338 [========================&gt;.....] - ETA: 1s - loss: 0.3596 - accuracy: 0.8791</t>
  </si>
  <si>
    <t>292/338 [========================&gt;.....] - ETA: 1s - loss: 0.3618 - accuracy: 0.8774</t>
  </si>
  <si>
    <t>295/338 [=========================&gt;....] - ETA: 1s - loss: 0.3632 - accuracy: 0.8768</t>
  </si>
  <si>
    <t>298/338 [=========================&gt;....] - ETA: 0s - loss: 0.3646 - accuracy: 0.8755</t>
  </si>
  <si>
    <t>301/338 [=========================&gt;....] - ETA: 0s - loss: 0.3648 - accuracy: 0.8755</t>
  </si>
  <si>
    <t>303/338 [=========================&gt;....] - ETA: 0s - loss: 0.3657 - accuracy: 0.8751</t>
  </si>
  <si>
    <t>306/338 [==========================&gt;...] - ETA: 0s - loss: 0.3660 - accuracy: 0.8748</t>
  </si>
  <si>
    <t>309/338 [==========================&gt;...] - ETA: 0s - loss: 0.3683 - accuracy: 0.8736</t>
  </si>
  <si>
    <t>311/338 [==========================&gt;...] - ETA: 0s - loss: 0.3686 - accuracy: 0.8732</t>
  </si>
  <si>
    <t>314/338 [==========================&gt;...] - ETA: 0s - loss: 0.3701 - accuracy: 0.8721</t>
  </si>
  <si>
    <t>316/338 [===========================&gt;..] - ETA: 0s - loss: 0.3690 - accuracy: 0.8729</t>
  </si>
  <si>
    <t>319/338 [===========================&gt;..] - ETA: 0s - loss: 0.3682 - accuracy: 0.8731</t>
  </si>
  <si>
    <t>322/338 [===========================&gt;..] - ETA: 0s - loss: 0.3709 - accuracy: 0.8711</t>
  </si>
  <si>
    <t>325/338 [===========================&gt;..] - ETA: 0s - loss: 0.3715 - accuracy: 0.8707</t>
  </si>
  <si>
    <t>328/338 [============================&gt;.] - ETA: 0s - loss: 0.3718 - accuracy: 0.8701</t>
  </si>
  <si>
    <t>331/338 [============================&gt;.] - ETA: 0s - loss: 0.3710 - accuracy: 0.8707</t>
  </si>
  <si>
    <t>334/338 [============================&gt;.] - ETA: 0s - loss: 0.3722 - accuracy: 0.8693</t>
  </si>
  <si>
    <t>338/338 [==============================] - 8s 23ms/step - loss: 0.3740 - accuracy: 0.8685</t>
  </si>
  <si>
    <t>2021-06-01 14:38:30.604504: W tensorflow/core/kernels/data/generator_dataset_op.cc:103] Error occurred when finalizing GeneratorDataset iterator: Cancelled: Operation was cancelled</t>
  </si>
  <si>
    <t>20210601-143830</t>
  </si>
  <si>
    <t>BENUNE_4_DJ0012_144_14420210601-144140</t>
  </si>
  <si>
    <t>Bernunes_Google_1_25_2520210601-144602</t>
  </si>
  <si>
    <t>DJI_0035_144_14420210601-144247</t>
  </si>
  <si>
    <t>swissimage-dop10_2017_2608-1128_2_41_4120210601-144750</t>
  </si>
  <si>
    <t>VINES_1_19_1920210601-144405</t>
  </si>
  <si>
    <t xml:space="preserve">  1/338 [..............................] - ETA: 3:54 - loss: 0.4622 - accuracy: 0.7943</t>
  </si>
  <si>
    <t xml:space="preserve">  4/338 [..............................] - ETA: 1:02 - loss: 0.3905 - accuracy: 0.8332</t>
  </si>
  <si>
    <t xml:space="preserve">  7/338 [..............................] - ETA: 37s - loss: 0.4582 - accuracy: 0.7484 </t>
  </si>
  <si>
    <t xml:space="preserve"> 10/338 [..............................] - ETA: 28s - loss: 0.4952 - accuracy: 0.7398</t>
  </si>
  <si>
    <t xml:space="preserve"> 12/338 [&gt;.............................] - ETA: 24s - loss: 0.4899 - accuracy: 0.7511</t>
  </si>
  <si>
    <t xml:space="preserve"> 15/338 [&gt;.............................] - ETA: 21s - loss: 0.4744 - accuracy: 0.7690</t>
  </si>
  <si>
    <t xml:space="preserve"> 18/338 [&gt;.............................] - ETA: 18s - loss: 0.4306 - accuracy: 0.7975</t>
  </si>
  <si>
    <t xml:space="preserve"> 21/338 [&gt;.............................] - ETA: 16s - loss: 0.4658 - accuracy: 0.7546</t>
  </si>
  <si>
    <t xml:space="preserve"> 25/338 [=&gt;............................] - ETA: 14s - loss: 0.4404 - accuracy: 0.7827</t>
  </si>
  <si>
    <t xml:space="preserve"> 28/338 [=&gt;............................] - ETA: 13s - loss: 0.4182 - accuracy: 0.7983</t>
  </si>
  <si>
    <t xml:space="preserve"> 31/338 [=&gt;............................] - ETA: 12s - loss: 0.3971 - accuracy: 0.8116</t>
  </si>
  <si>
    <t xml:space="preserve"> 35/338 [==&gt;...........................] - ETA: 11s - loss: 0.4166 - accuracy: 0.7977</t>
  </si>
  <si>
    <t xml:space="preserve"> 38/338 [==&gt;...........................] - ETA: 11s - loss: 0.3998 - accuracy: 0.8108</t>
  </si>
  <si>
    <t xml:space="preserve"> 41/338 [==&gt;...........................] - ETA: 10s - loss: 0.3770 - accuracy: 0.8237</t>
  </si>
  <si>
    <t xml:space="preserve"> 44/338 [==&gt;...........................] - ETA: 10s - loss: 0.3756 - accuracy: 0.8226</t>
  </si>
  <si>
    <t xml:space="preserve"> 47/338 [===&gt;..........................] - ETA: 9s - loss: 0.3802 - accuracy: 0.8237 </t>
  </si>
  <si>
    <t xml:space="preserve"> 50/338 [===&gt;..........................] - ETA: 9s - loss: 0.3862 - accuracy: 0.8217</t>
  </si>
  <si>
    <t xml:space="preserve"> 53/338 [===&gt;..........................] - ETA: 9s - loss: 0.3697 - accuracy: 0.8297</t>
  </si>
  <si>
    <t xml:space="preserve"> 56/338 [===&gt;..........................] - ETA: 8s - loss: 0.3751 - accuracy: 0.8279</t>
  </si>
  <si>
    <t xml:space="preserve"> 59/338 [====&gt;.........................] - ETA: 8s - loss: 0.3762 - accuracy: 0.8312</t>
  </si>
  <si>
    <t xml:space="preserve"> 62/338 [====&gt;.........................] - ETA: 8s - loss: 0.3725 - accuracy: 0.8377</t>
  </si>
  <si>
    <t xml:space="preserve"> 65/338 [====&gt;.........................] - ETA: 8s - loss: 0.3769 - accuracy: 0.8363</t>
  </si>
  <si>
    <t xml:space="preserve"> 67/338 [====&gt;.........................] - ETA: 8s - loss: 0.3767 - accuracy: 0.8411</t>
  </si>
  <si>
    <t xml:space="preserve"> 70/338 [=====&gt;........................] - ETA: 7s - loss: 0.3758 - accuracy: 0.8446</t>
  </si>
  <si>
    <t xml:space="preserve"> 72/338 [=====&gt;........................] - ETA: 7s - loss: 0.3744 - accuracy: 0.8488</t>
  </si>
  <si>
    <t xml:space="preserve"> 75/338 [=====&gt;........................] - ETA: 7s - loss: 0.3774 - accuracy: 0.8494</t>
  </si>
  <si>
    <t xml:space="preserve"> 78/338 [=====&gt;........................] - ETA: 7s - loss: 0.3851 - accuracy: 0.8479</t>
  </si>
  <si>
    <t xml:space="preserve"> 81/338 [======&gt;.......................] - ETA: 7s - loss: 0.3899 - accuracy: 0.8495</t>
  </si>
  <si>
    <t xml:space="preserve"> 84/338 [======&gt;.......................] - ETA: 7s - loss: 0.3831 - accuracy: 0.8536</t>
  </si>
  <si>
    <t xml:space="preserve"> 87/338 [======&gt;.......................] - ETA: 7s - loss: 0.3810 - accuracy: 0.8561</t>
  </si>
  <si>
    <t xml:space="preserve"> 90/338 [======&gt;.......................] - ETA: 6s - loss: 0.3813 - accuracy: 0.8580</t>
  </si>
  <si>
    <t xml:space="preserve"> 93/338 [=======&gt;......................] - ETA: 6s - loss: 0.3703 - accuracy: 0.8626</t>
  </si>
  <si>
    <t xml:space="preserve"> 96/338 [=======&gt;......................] - ETA: 6s - loss: 0.3608 - accuracy: 0.8665</t>
  </si>
  <si>
    <t xml:space="preserve"> 99/338 [=======&gt;......................] - ETA: 6s - loss: 0.3536 - accuracy: 0.8705</t>
  </si>
  <si>
    <t>102/338 [========&gt;.....................] - ETA: 6s - loss: 0.3584 - accuracy: 0.8690</t>
  </si>
  <si>
    <t>105/338 [========&gt;.....................] - ETA: 6s - loss: 0.3559 - accuracy: 0.8710</t>
  </si>
  <si>
    <t>108/338 [========&gt;.....................] - ETA: 6s - loss: 0.3616 - accuracy: 0.8693</t>
  </si>
  <si>
    <t>111/338 [========&gt;.....................] - ETA: 6s - loss: 0.3666 - accuracy: 0.8680</t>
  </si>
  <si>
    <t>114/338 [=========&gt;....................] - ETA: 5s - loss: 0.3630 - accuracy: 0.8706</t>
  </si>
  <si>
    <t>117/338 [=========&gt;....................] - ETA: 5s - loss: 0.3651 - accuracy: 0.8699</t>
  </si>
  <si>
    <t>120/338 [=========&gt;....................] - ETA: 5s - loss: 0.3679 - accuracy: 0.8691</t>
  </si>
  <si>
    <t>123/338 [=========&gt;....................] - ETA: 5s - loss: 0.3736 - accuracy: 0.8663</t>
  </si>
  <si>
    <t>126/338 [==========&gt;...................] - ETA: 5s - loss: 0.3805 - accuracy: 0.8633</t>
  </si>
  <si>
    <t>128/338 [==========&gt;...................] - ETA: 5s - loss: 0.3793 - accuracy: 0.8643</t>
  </si>
  <si>
    <t>131/338 [==========&gt;...................] - ETA: 5s - loss: 0.3813 - accuracy: 0.8638</t>
  </si>
  <si>
    <t>134/338 [==========&gt;...................] - ETA: 5s - loss: 0.3838 - accuracy: 0.8630</t>
  </si>
  <si>
    <t>137/338 [===========&gt;..................] - ETA: 5s - loss: 0.3870 - accuracy: 0.8610</t>
  </si>
  <si>
    <t>140/338 [===========&gt;..................] - ETA: 5s - loss: 0.3913 - accuracy: 0.8585</t>
  </si>
  <si>
    <t>143/338 [===========&gt;..................] - ETA: 4s - loss: 0.3931 - accuracy: 0.8594</t>
  </si>
  <si>
    <t>147/338 [============&gt;.................] - ETA: 4s - loss: 0.3971 - accuracy: 0.8577</t>
  </si>
  <si>
    <t>150/338 [============&gt;.................] - ETA: 4s - loss: 0.3955 - accuracy: 0.8582</t>
  </si>
  <si>
    <t>153/338 [============&gt;.................] - ETA: 4s - loss: 0.3982 - accuracy: 0.8568</t>
  </si>
  <si>
    <t>157/338 [============&gt;.................] - ETA: 4s - loss: 0.3984 - accuracy: 0.8577</t>
  </si>
  <si>
    <t>160/338 [=============&gt;................] - ETA: 4s - loss: 0.3968 - accuracy: 0.8583</t>
  </si>
  <si>
    <t>163/338 [=============&gt;................] - ETA: 4s - loss: 0.3971 - accuracy: 0.8588</t>
  </si>
  <si>
    <t>166/338 [=============&gt;................] - ETA: 4s - loss: 0.3976 - accuracy: 0.8598</t>
  </si>
  <si>
    <t>169/338 [==============&gt;...............] - ETA: 4s - loss: 0.3969 - accuracy: 0.8612</t>
  </si>
  <si>
    <t>172/338 [==============&gt;...............] - ETA: 4s - loss: 0.3966 - accuracy: 0.8620</t>
  </si>
  <si>
    <t>175/338 [==============&gt;...............] - ETA: 3s - loss: 0.3952 - accuracy: 0.8627</t>
  </si>
  <si>
    <t>178/338 [==============&gt;...............] - ETA: 3s - loss: 0.3949 - accuracy: 0.8632</t>
  </si>
  <si>
    <t>181/338 [===============&gt;..............] - ETA: 3s - loss: 0.3989 - accuracy: 0.8607</t>
  </si>
  <si>
    <t>184/338 [===============&gt;..............] - ETA: 3s - loss: 0.3944 - accuracy: 0.8630</t>
  </si>
  <si>
    <t>187/338 [===============&gt;..............] - ETA: 3s - loss: 0.3937 - accuracy: 0.8651</t>
  </si>
  <si>
    <t>190/338 [===============&gt;..............] - ETA: 3s - loss: 0.3931 - accuracy: 0.8670</t>
  </si>
  <si>
    <t>193/338 [================&gt;.............] - ETA: 3s - loss: 0.3885 - accuracy: 0.8691</t>
  </si>
  <si>
    <t>196/338 [================&gt;.............] - ETA: 3s - loss: 0.3850 - accuracy: 0.8707</t>
  </si>
  <si>
    <t>199/338 [================&gt;.............] - ETA: 3s - loss: 0.3805 - accuracy: 0.8726</t>
  </si>
  <si>
    <t>202/338 [================&gt;.............] - ETA: 3s - loss: 0.3784 - accuracy: 0.8745</t>
  </si>
  <si>
    <t>205/338 [=================&gt;............] - ETA: 3s - loss: 0.3750 - accuracy: 0.8764</t>
  </si>
  <si>
    <t>208/338 [=================&gt;............] - ETA: 3s - loss: 0.3763 - accuracy: 0.8756</t>
  </si>
  <si>
    <t>211/338 [=================&gt;............] - ETA: 2s - loss: 0.3729 - accuracy: 0.8771</t>
  </si>
  <si>
    <t>214/338 [=================&gt;............] - ETA: 2s - loss: 0.3695 - accuracy: 0.8788</t>
  </si>
  <si>
    <t>217/338 [==================&gt;...........] - ETA: 2s - loss: 0.3687 - accuracy: 0.8793</t>
  </si>
  <si>
    <t>220/338 [==================&gt;...........] - ETA: 2s - loss: 0.3664 - accuracy: 0.8802</t>
  </si>
  <si>
    <t>223/338 [==================&gt;...........] - ETA: 2s - loss: 0.3685 - accuracy: 0.8796</t>
  </si>
  <si>
    <t>226/338 [===================&gt;..........] - ETA: 2s - loss: 0.3684 - accuracy: 0.8797</t>
  </si>
  <si>
    <t>229/338 [===================&gt;..........] - ETA: 2s - loss: 0.3649 - accuracy: 0.8812</t>
  </si>
  <si>
    <t>232/338 [===================&gt;..........] - ETA: 2s - loss: 0.3607 - accuracy: 0.8828</t>
  </si>
  <si>
    <t>236/338 [===================&gt;..........] - ETA: 2s - loss: 0.3618 - accuracy: 0.8824</t>
  </si>
  <si>
    <t>239/338 [====================&gt;.........] - ETA: 2s - loss: 0.3617 - accuracy: 0.8825</t>
  </si>
  <si>
    <t>242/338 [====================&gt;.........] - ETA: 2s - loss: 0.3582 - accuracy: 0.8840</t>
  </si>
  <si>
    <t>245/338 [====================&gt;.........] - ETA: 2s - loss: 0.3570 - accuracy: 0.8843</t>
  </si>
  <si>
    <t>248/338 [=====================&gt;........] - ETA: 2s - loss: 0.3561 - accuracy: 0.8845</t>
  </si>
  <si>
    <t>251/338 [=====================&gt;........] - ETA: 2s - loss: 0.3599 - accuracy: 0.8827</t>
  </si>
  <si>
    <t>254/338 [=====================&gt;........] - ETA: 1s - loss: 0.3586 - accuracy: 0.8832</t>
  </si>
  <si>
    <t>257/338 [=====================&gt;........] - ETA: 1s - loss: 0.3556 - accuracy: 0.8846</t>
  </si>
  <si>
    <t>260/338 [======================&gt;.......] - ETA: 1s - loss: 0.3558 - accuracy: 0.8847</t>
  </si>
  <si>
    <t>262/338 [======================&gt;.......] - ETA: 1s - loss: 0.3580 - accuracy: 0.8836</t>
  </si>
  <si>
    <t>265/338 [======================&gt;.......] - ETA: 1s - loss: 0.3577 - accuracy: 0.8837</t>
  </si>
  <si>
    <t>267/338 [======================&gt;.......] - ETA: 1s - loss: 0.3586 - accuracy: 0.8832</t>
  </si>
  <si>
    <t>270/338 [======================&gt;.......] - ETA: 1s - loss: 0.3566 - accuracy: 0.8839</t>
  </si>
  <si>
    <t>273/338 [=======================&gt;......] - ETA: 1s - loss: 0.3556 - accuracy: 0.8840</t>
  </si>
  <si>
    <t>276/338 [=======================&gt;......] - ETA: 1s - loss: 0.3597 - accuracy: 0.8810</t>
  </si>
  <si>
    <t>279/338 [=======================&gt;......] - ETA: 1s - loss: 0.3608 - accuracy: 0.8797</t>
  </si>
  <si>
    <t>282/338 [========================&gt;.....] - ETA: 1s - loss: 0.3609 - accuracy: 0.8792</t>
  </si>
  <si>
    <t>285/338 [========================&gt;.....] - ETA: 1s - loss: 0.3605 - accuracy: 0.8791</t>
  </si>
  <si>
    <t>288/338 [========================&gt;.....] - ETA: 1s - loss: 0.3591 - accuracy: 0.8791</t>
  </si>
  <si>
    <t>291/338 [========================&gt;.....] - ETA: 1s - loss: 0.3594 - accuracy: 0.8789</t>
  </si>
  <si>
    <t>294/338 [=========================&gt;....] - ETA: 0s - loss: 0.3617 - accuracy: 0.8775</t>
  </si>
  <si>
    <t>297/338 [=========================&gt;....] - ETA: 0s - loss: 0.3626 - accuracy: 0.8766</t>
  </si>
  <si>
    <t>300/338 [=========================&gt;....] - ETA: 0s - loss: 0.3640 - accuracy: 0.8756</t>
  </si>
  <si>
    <t>303/338 [=========================&gt;....] - ETA: 0s - loss: 0.3644 - accuracy: 0.8757</t>
  </si>
  <si>
    <t>306/338 [==========================&gt;...] - ETA: 0s - loss: 0.3647 - accuracy: 0.8754</t>
  </si>
  <si>
    <t>309/338 [==========================&gt;...] - ETA: 0s - loss: 0.3670 - accuracy: 0.8742</t>
  </si>
  <si>
    <t>311/338 [==========================&gt;...] - ETA: 0s - loss: 0.3674 - accuracy: 0.8738</t>
  </si>
  <si>
    <t>314/338 [==========================&gt;...] - ETA: 0s - loss: 0.3688 - accuracy: 0.8726</t>
  </si>
  <si>
    <t>317/338 [===========================&gt;..] - ETA: 0s - loss: 0.3668 - accuracy: 0.8738</t>
  </si>
  <si>
    <t>320/338 [===========================&gt;..] - ETA: 0s - loss: 0.3680 - accuracy: 0.8727</t>
  </si>
  <si>
    <t>323/338 [===========================&gt;..] - ETA: 0s - loss: 0.3702 - accuracy: 0.8713</t>
  </si>
  <si>
    <t>326/338 [===========================&gt;..] - ETA: 0s - loss: 0.3709 - accuracy: 0.8707</t>
  </si>
  <si>
    <t>330/338 [============================&gt;.] - ETA: 0s - loss: 0.3708 - accuracy: 0.8708</t>
  </si>
  <si>
    <t>333/338 [============================&gt;.] - ETA: 0s - loss: 0.3698 - accuracy: 0.8708</t>
  </si>
  <si>
    <t>336/338 [============================&gt;.] - ETA: 0s - loss: 0.3724 - accuracy: 0.8688</t>
  </si>
  <si>
    <t>338/338 [==============================] - 8s 22ms/step - loss: 0.3728 - accuracy: 0.8690</t>
  </si>
  <si>
    <t>2021-06-01 14:50:54.599101: W tensorflow/core/kernels/data/generator_dataset_op.cc:103] Error occurred when finalizing GeneratorDataset iterator: Cancelled: Operation was cancelled</t>
  </si>
  <si>
    <t>20210601-145054</t>
  </si>
  <si>
    <t>BENUNE_4_DJ0012_144_14420210601-145658</t>
  </si>
  <si>
    <t>Bernunes_Google_1_25_2520210601-150121</t>
  </si>
  <si>
    <t>DJI_0035_144_14420210601-145820</t>
  </si>
  <si>
    <t>swissimage-dop10_2017_2608-1128_2_41_4120210601-150259</t>
  </si>
  <si>
    <t>VINES_1_19_1920210601-145940</t>
  </si>
  <si>
    <t xml:space="preserve">  1/338 [..............................] - ETA: 3:45 - loss: 0.4622 - accuracy: 0.7943</t>
  </si>
  <si>
    <t xml:space="preserve">  3/338 [..............................] - ETA: 1:20 - loss: 0.4533 - accuracy: 0.8083</t>
  </si>
  <si>
    <t xml:space="preserve">  6/338 [..............................] - ETA: 43s - loss: 0.4061 - accuracy: 0.8263 </t>
  </si>
  <si>
    <t xml:space="preserve">  9/338 [..............................] - ETA: 31s - loss: 0.4893 - accuracy: 0.7489</t>
  </si>
  <si>
    <t xml:space="preserve"> 12/338 [&gt;.............................] - ETA: 24s - loss: 0.4897 - accuracy: 0.7514</t>
  </si>
  <si>
    <t xml:space="preserve"> 15/338 [&gt;.............................] - ETA: 21s - loss: 0.4742 - accuracy: 0.7694</t>
  </si>
  <si>
    <t xml:space="preserve"> 18/338 [&gt;.............................] - ETA: 18s - loss: 0.4304 - accuracy: 0.7978</t>
  </si>
  <si>
    <t xml:space="preserve"> 21/338 [&gt;.............................] - ETA: 16s - loss: 0.4656 - accuracy: 0.7549</t>
  </si>
  <si>
    <t xml:space="preserve"> 23/338 [=&gt;............................] - ETA: 15s - loss: 0.4455 - accuracy: 0.7725</t>
  </si>
  <si>
    <t xml:space="preserve"> 26/338 [=&gt;............................] - ETA: 14s - loss: 0.4368 - accuracy: 0.7867</t>
  </si>
  <si>
    <t xml:space="preserve"> 29/338 [=&gt;............................] - ETA: 13s - loss: 0.4095 - accuracy: 0.8036</t>
  </si>
  <si>
    <t xml:space="preserve"> 32/338 [=&gt;............................] - ETA: 12s - loss: 0.4012 - accuracy: 0.8115</t>
  </si>
  <si>
    <t xml:space="preserve"> 35/338 [==&gt;...........................] - ETA: 12s - loss: 0.4164 - accuracy: 0.7980</t>
  </si>
  <si>
    <t xml:space="preserve"> 38/338 [==&gt;...........................] - ETA: 11s - loss: 0.3996 - accuracy: 0.8111</t>
  </si>
  <si>
    <t xml:space="preserve"> 41/338 [==&gt;...........................] - ETA: 11s - loss: 0.3768 - accuracy: 0.8240</t>
  </si>
  <si>
    <t xml:space="preserve"> 44/338 [==&gt;...........................] - ETA: 10s - loss: 0.3754 - accuracy: 0.8229</t>
  </si>
  <si>
    <t xml:space="preserve"> 46/338 [===&gt;..........................] - ETA: 10s - loss: 0.3756 - accuracy: 0.8264</t>
  </si>
  <si>
    <t xml:space="preserve"> 49/338 [===&gt;..........................] - ETA: 10s - loss: 0.3870 - accuracy: 0.8203</t>
  </si>
  <si>
    <t xml:space="preserve"> 52/338 [===&gt;..........................] - ETA: 9s - loss: 0.3711 - accuracy: 0.8290 </t>
  </si>
  <si>
    <t xml:space="preserve"> 55/338 [===&gt;..........................] - ETA: 9s - loss: 0.3727 - accuracy: 0.8291</t>
  </si>
  <si>
    <t xml:space="preserve"> 58/338 [====&gt;.........................] - ETA: 9s - loss: 0.3720 - accuracy: 0.8321</t>
  </si>
  <si>
    <t xml:space="preserve"> 61/338 [====&gt;.........................] - ETA: 8s - loss: 0.3741 - accuracy: 0.8364</t>
  </si>
  <si>
    <t xml:space="preserve"> 64/338 [====&gt;.........................] - ETA: 8s - loss: 0.3744 - accuracy: 0.8383</t>
  </si>
  <si>
    <t xml:space="preserve"> 67/338 [====&gt;.........................] - ETA: 8s - loss: 0.3761 - accuracy: 0.8416</t>
  </si>
  <si>
    <t xml:space="preserve"> 69/338 [=====&gt;........................] - ETA: 8s - loss: 0.3727 - accuracy: 0.8451</t>
  </si>
  <si>
    <t xml:space="preserve"> 72/338 [=====&gt;........................] - ETA: 8s - loss: 0.3737 - accuracy: 0.8493</t>
  </si>
  <si>
    <t xml:space="preserve"> 75/338 [=====&gt;........................] - ETA: 7s - loss: 0.3765 - accuracy: 0.8499</t>
  </si>
  <si>
    <t xml:space="preserve"> 78/338 [=====&gt;........................] - ETA: 7s - loss: 0.3843 - accuracy: 0.8484</t>
  </si>
  <si>
    <t xml:space="preserve"> 81/338 [======&gt;.......................] - ETA: 7s - loss: 0.3891 - accuracy: 0.8500</t>
  </si>
  <si>
    <t xml:space="preserve"> 83/338 [======&gt;.......................] - ETA: 7s - loss: 0.3867 - accuracy: 0.8523</t>
  </si>
  <si>
    <t xml:space="preserve"> 86/338 [======&gt;.......................] - ETA: 7s - loss: 0.3762 - accuracy: 0.8572</t>
  </si>
  <si>
    <t xml:space="preserve"> 88/338 [======&gt;.......................] - ETA: 7s - loss: 0.3855 - accuracy: 0.8558</t>
  </si>
  <si>
    <t xml:space="preserve"> 91/338 [=======&gt;......................] - ETA: 7s - loss: 0.3764 - accuracy: 0.8600</t>
  </si>
  <si>
    <t xml:space="preserve"> 94/338 [=======&gt;......................] - ETA: 6s - loss: 0.3655 - accuracy: 0.8645</t>
  </si>
  <si>
    <t xml:space="preserve"> 97/338 [=======&gt;......................] - ETA: 6s - loss: 0.3573 - accuracy: 0.8682</t>
  </si>
  <si>
    <t>100/338 [=======&gt;......................] - ETA: 6s - loss: 0.3513 - accuracy: 0.8717</t>
  </si>
  <si>
    <t>102/338 [========&gt;.....................] - ETA: 6s - loss: 0.3575 - accuracy: 0.8693</t>
  </si>
  <si>
    <t>105/338 [========&gt;.....................] - ETA: 6s - loss: 0.3551 - accuracy: 0.8713</t>
  </si>
  <si>
    <t>108/338 [========&gt;.....................] - ETA: 6s - loss: 0.3608 - accuracy: 0.8696</t>
  </si>
  <si>
    <t>110/338 [========&gt;.....................] - ETA: 6s - loss: 0.3655 - accuracy: 0.8683</t>
  </si>
  <si>
    <t>113/338 [=========&gt;....................] - ETA: 6s - loss: 0.3625 - accuracy: 0.8706</t>
  </si>
  <si>
    <t>116/338 [=========&gt;....................] - ETA: 6s - loss: 0.3623 - accuracy: 0.8711</t>
  </si>
  <si>
    <t>119/338 [=========&gt;....................] - ETA: 5s - loss: 0.3650 - accuracy: 0.8702</t>
  </si>
  <si>
    <t>122/338 [=========&gt;....................] - ETA: 5s - loss: 0.3708 - accuracy: 0.8675</t>
  </si>
  <si>
    <t>125/338 [==========&gt;...................] - ETA: 5s - loss: 0.3773 - accuracy: 0.8648</t>
  </si>
  <si>
    <t>128/338 [==========&gt;...................] - ETA: 5s - loss: 0.3785 - accuracy: 0.8646</t>
  </si>
  <si>
    <t>131/338 [==========&gt;...................] - ETA: 5s - loss: 0.3804 - accuracy: 0.8640</t>
  </si>
  <si>
    <t>134/338 [==========&gt;...................] - ETA: 5s - loss: 0.3829 - accuracy: 0.8632</t>
  </si>
  <si>
    <t>137/338 [===========&gt;..................] - ETA: 5s - loss: 0.3860 - accuracy: 0.8613</t>
  </si>
  <si>
    <t>139/338 [===========&gt;..................] - ETA: 5s - loss: 0.3887 - accuracy: 0.8597</t>
  </si>
  <si>
    <t>143/338 [===========&gt;..................] - ETA: 5s - loss: 0.3922 - accuracy: 0.8597</t>
  </si>
  <si>
    <t>146/338 [===========&gt;..................] - ETA: 4s - loss: 0.3954 - accuracy: 0.8585</t>
  </si>
  <si>
    <t>149/338 [============&gt;.................] - ETA: 4s - loss: 0.3942 - accuracy: 0.8587</t>
  </si>
  <si>
    <t>152/338 [============&gt;.................] - ETA: 4s - loss: 0.3969 - accuracy: 0.8571</t>
  </si>
  <si>
    <t>155/338 [============&gt;.................] - ETA: 4s - loss: 0.3974 - accuracy: 0.8581</t>
  </si>
  <si>
    <t>158/338 [=============&gt;................] - ETA: 4s - loss: 0.3987 - accuracy: 0.8571</t>
  </si>
  <si>
    <t>161/338 [=============&gt;................] - ETA: 4s - loss: 0.3965 - accuracy: 0.8589</t>
  </si>
  <si>
    <t>163/338 [=============&gt;................] - ETA: 4s - loss: 0.3962 - accuracy: 0.8590</t>
  </si>
  <si>
    <t>167/338 [=============&gt;................] - ETA: 4s - loss: 0.3965 - accuracy: 0.8609</t>
  </si>
  <si>
    <t>170/338 [==============&gt;...............] - ETA: 4s - loss: 0.3975 - accuracy: 0.8606</t>
  </si>
  <si>
    <t>173/338 [==============&gt;...............] - ETA: 4s - loss: 0.3956 - accuracy: 0.8624</t>
  </si>
  <si>
    <t>177/338 [==============&gt;...............] - ETA: 4s - loss: 0.3953 - accuracy: 0.8628</t>
  </si>
  <si>
    <t>180/338 [==============&gt;...............] - ETA: 3s - loss: 0.3964 - accuracy: 0.8617</t>
  </si>
  <si>
    <t>182/338 [===============&gt;..............] - ETA: 3s - loss: 0.3967 - accuracy: 0.8617</t>
  </si>
  <si>
    <t>185/338 [===============&gt;..............] - ETA: 3s - loss: 0.3933 - accuracy: 0.8639</t>
  </si>
  <si>
    <t>188/338 [===============&gt;..............] - ETA: 3s - loss: 0.3930 - accuracy: 0.8658</t>
  </si>
  <si>
    <t>191/338 [===============&gt;..............] - ETA: 3s - loss: 0.3904 - accuracy: 0.8679</t>
  </si>
  <si>
    <t>194/338 [================&gt;.............] - ETA: 3s - loss: 0.3863 - accuracy: 0.8699</t>
  </si>
  <si>
    <t>197/338 [================&gt;.............] - ETA: 3s - loss: 0.3826 - accuracy: 0.8715</t>
  </si>
  <si>
    <t>201/338 [================&gt;.............] - ETA: 3s - loss: 0.3789 - accuracy: 0.8741</t>
  </si>
  <si>
    <t>204/338 [=================&gt;............] - ETA: 3s - loss: 0.3755 - accuracy: 0.8759</t>
  </si>
  <si>
    <t>207/338 [=================&gt;............] - ETA: 3s - loss: 0.3747 - accuracy: 0.8762</t>
  </si>
  <si>
    <t>210/338 [=================&gt;............] - ETA: 3s - loss: 0.3737 - accuracy: 0.8767</t>
  </si>
  <si>
    <t>213/338 [=================&gt;............] - ETA: 3s - loss: 0.3691 - accuracy: 0.8784</t>
  </si>
  <si>
    <t>216/338 [==================&gt;...........] - ETA: 2s - loss: 0.3694 - accuracy: 0.8789</t>
  </si>
  <si>
    <t>219/338 [==================&gt;...........] - ETA: 2s - loss: 0.3646 - accuracy: 0.8806</t>
  </si>
  <si>
    <t>222/338 [==================&gt;...........] - ETA: 2s - loss: 0.3691 - accuracy: 0.8792</t>
  </si>
  <si>
    <t>225/338 [==================&gt;...........] - ETA: 2s - loss: 0.3647 - accuracy: 0.8808</t>
  </si>
  <si>
    <t>228/338 [===================&gt;..........] - ETA: 2s - loss: 0.3654 - accuracy: 0.8809</t>
  </si>
  <si>
    <t>230/338 [===================&gt;..........] - ETA: 2s - loss: 0.3627 - accuracy: 0.8819</t>
  </si>
  <si>
    <t>233/338 [===================&gt;..........] - ETA: 2s - loss: 0.3587 - accuracy: 0.8834</t>
  </si>
  <si>
    <t>236/338 [===================&gt;..........] - ETA: 2s - loss: 0.3610 - accuracy: 0.8826</t>
  </si>
  <si>
    <t>239/338 [====================&gt;.........] - ETA: 2s - loss: 0.3608 - accuracy: 0.8827</t>
  </si>
  <si>
    <t>242/338 [====================&gt;.........] - ETA: 2s - loss: 0.3575 - accuracy: 0.8841</t>
  </si>
  <si>
    <t>244/338 [====================&gt;.........] - ETA: 2s - loss: 0.3574 - accuracy: 0.8840</t>
  </si>
  <si>
    <t>248/338 [=====================&gt;........] - ETA: 2s - loss: 0.3554 - accuracy: 0.8846</t>
  </si>
  <si>
    <t>250/338 [=====================&gt;........] - ETA: 2s - loss: 0.3573 - accuracy: 0.8838</t>
  </si>
  <si>
    <t>253/338 [=====================&gt;........] - ETA: 2s - loss: 0.3591 - accuracy: 0.8829</t>
  </si>
  <si>
    <t>256/338 [=====================&gt;........] - ETA: 1s - loss: 0.3557 - accuracy: 0.8843</t>
  </si>
  <si>
    <t>259/338 [=====================&gt;........] - ETA: 1s - loss: 0.3549 - accuracy: 0.8849</t>
  </si>
  <si>
    <t>263/338 [======================&gt;.......] - ETA: 1s - loss: 0.3572 - accuracy: 0.8838</t>
  </si>
  <si>
    <t>266/338 [======================&gt;.......] - ETA: 1s - loss: 0.3576 - accuracy: 0.8835</t>
  </si>
  <si>
    <t>268/338 [======================&gt;.......] - ETA: 1s - loss: 0.3582 - accuracy: 0.8831</t>
  </si>
  <si>
    <t>271/338 [=======================&gt;......] - ETA: 1s - loss: 0.3549 - accuracy: 0.8844</t>
  </si>
  <si>
    <t>273/338 [=======================&gt;......] - ETA: 1s - loss: 0.3549 - accuracy: 0.8841</t>
  </si>
  <si>
    <t>276/338 [=======================&gt;......] - ETA: 1s - loss: 0.3591 - accuracy: 0.8812</t>
  </si>
  <si>
    <t>279/338 [=======================&gt;......] - ETA: 1s - loss: 0.3602 - accuracy: 0.8799</t>
  </si>
  <si>
    <t>281/338 [=======================&gt;......] - ETA: 1s - loss: 0.3598 - accuracy: 0.8797</t>
  </si>
  <si>
    <t>284/338 [========================&gt;.....] - ETA: 1s - loss: 0.3607 - accuracy: 0.8788</t>
  </si>
  <si>
    <t>287/338 [========================&gt;.....] - ETA: 1s - loss: 0.3575 - accuracy: 0.8801</t>
  </si>
  <si>
    <t>290/338 [========================&gt;.....] - ETA: 1s - loss: 0.3577 - accuracy: 0.8798</t>
  </si>
  <si>
    <t>293/338 [=========================&gt;....] - ETA: 1s - loss: 0.3607 - accuracy: 0.8776</t>
  </si>
  <si>
    <t>296/338 [=========================&gt;....] - ETA: 0s - loss: 0.3612 - accuracy: 0.8774</t>
  </si>
  <si>
    <t>299/338 [=========================&gt;....] - ETA: 0s - loss: 0.3635 - accuracy: 0.8756</t>
  </si>
  <si>
    <t>302/338 [=========================&gt;....] - ETA: 0s - loss: 0.3629 - accuracy: 0.8762</t>
  </si>
  <si>
    <t>305/338 [==========================&gt;...] - ETA: 0s - loss: 0.3642 - accuracy: 0.8755</t>
  </si>
  <si>
    <t>308/338 [==========================&gt;...] - ETA: 0s - loss: 0.3659 - accuracy: 0.8744</t>
  </si>
  <si>
    <t>311/338 [==========================&gt;...] - ETA: 0s - loss: 0.3668 - accuracy: 0.8739</t>
  </si>
  <si>
    <t>314/338 [==========================&gt;...] - ETA: 0s - loss: 0.3682 - accuracy: 0.8728</t>
  </si>
  <si>
    <t>317/338 [===========================&gt;..] - ETA: 0s - loss: 0.3662 - accuracy: 0.8740</t>
  </si>
  <si>
    <t>319/338 [===========================&gt;..] - ETA: 0s - loss: 0.3664 - accuracy: 0.8738</t>
  </si>
  <si>
    <t>322/338 [===========================&gt;..] - ETA: 0s - loss: 0.3691 - accuracy: 0.8717</t>
  </si>
  <si>
    <t>325/338 [===========================&gt;..] - ETA: 0s - loss: 0.3697 - accuracy: 0.8714</t>
  </si>
  <si>
    <t>328/338 [============================&gt;.] - ETA: 0s - loss: 0.3701 - accuracy: 0.8707</t>
  </si>
  <si>
    <t>331/338 [============================&gt;.] - ETA: 0s - loss: 0.3692 - accuracy: 0.8713</t>
  </si>
  <si>
    <t>333/338 [============================&gt;.] - ETA: 0s - loss: 0.3692 - accuracy: 0.8709</t>
  </si>
  <si>
    <t>337/338 [============================&gt;.] - ETA: 0s - loss: 0.3721 - accuracy: 0.8690</t>
  </si>
  <si>
    <t>338/338 [==============================] - 8s 23ms/step - loss: 0.3722 - accuracy: 0.8691</t>
  </si>
  <si>
    <t>2021-06-01 15:06:01.601244: W tensorflow/core/kernels/data/generator_dataset_op.cc:103] Error occurred when finalizing GeneratorDataset iterator: Cancelled: Operation was cancelled</t>
  </si>
  <si>
    <t>20210601-150601</t>
  </si>
  <si>
    <t>BENUNE_4_DJ0012_144_14420210601-150756</t>
  </si>
  <si>
    <t>Bernunes_Google_1_25_2520210601-151221</t>
  </si>
  <si>
    <t>DJI_0035_144_14420210601-150921</t>
  </si>
  <si>
    <t>swissimage-dop10_2017_2608-1128_2_41_4120210601-151341</t>
  </si>
  <si>
    <t>VINES_1_19_1920210601-151105</t>
  </si>
  <si>
    <t>SANS RATIO</t>
  </si>
  <si>
    <t>RATIO INITIAL</t>
  </si>
  <si>
    <t>RATIO CORRIGÉ</t>
  </si>
  <si>
    <t>VINES_1_144_14420210606-205022</t>
  </si>
  <si>
    <t>Bernunes_Google_1_144_14420210606-205210</t>
  </si>
  <si>
    <t>swissimage-dop10_2017_2608-1128_2_144_14420210606-205333</t>
  </si>
  <si>
    <t>Bernunes_Google_1_144_14420210607-202102</t>
  </si>
  <si>
    <t>swissimage-dop10_2017_2608-1128_2_144_14420210607-202155</t>
  </si>
  <si>
    <t>VINES_1_144_14420210607-202004</t>
  </si>
  <si>
    <t>Bernunes_Google_1_144_14420210607-202511</t>
  </si>
  <si>
    <t>swissimage-dop10_2017_2608-1128_2_144_14420210607-202610</t>
  </si>
  <si>
    <t>VINES_1_144_14420210607-202414</t>
  </si>
  <si>
    <t>Bernunes_Google_1_144_14420210607-203006</t>
  </si>
  <si>
    <t>swissimage-dop10_2017_2608-1128_2_144_14420210607-203101</t>
  </si>
  <si>
    <t>VINES_1_144_14420210607-202812</t>
  </si>
  <si>
    <t>Bernunes_Google_1_144_14420210607-203406</t>
  </si>
  <si>
    <t>swissimage-dop10_2017_2608-1128_2_144_14420210607-203458</t>
  </si>
  <si>
    <t>VINES_1_144_14420210607-203313</t>
  </si>
  <si>
    <t>Bernunes_Google_1_144_14420210607-203841</t>
  </si>
  <si>
    <t>swissimage-dop10_2017_2608-1128_2_144_14420210607-203937</t>
  </si>
  <si>
    <t>VINES_1_144_14420210607-203745</t>
  </si>
  <si>
    <t>Bernunes_Google_1_144_14420210607-204337</t>
  </si>
  <si>
    <t>swissimage-dop10_2017_2608-1128_2_144_14420210607-204457</t>
  </si>
  <si>
    <t>VINES_1_144_14420210607-204211</t>
  </si>
  <si>
    <t>Bernunes_Google_1_144_14420210607-204900</t>
  </si>
  <si>
    <t>swissimage-dop10_2017_2608-1128_2_144_14420210607-205006</t>
  </si>
  <si>
    <t>VINES_1_144_14420210607-204749</t>
  </si>
  <si>
    <t>Bernunes_Google_1_144_14420210607-205527</t>
  </si>
  <si>
    <t>swissimage-dop10_2017_2608-1128_2_144_14420210607-205648</t>
  </si>
  <si>
    <t>VINES_1_144_14420210607-205417</t>
  </si>
  <si>
    <t>trainable_layers = ['conv2d_5','conv2d_6', 'conv2d_7']   # Choose layers with print model.summary</t>
  </si>
  <si>
    <t>trainable_layers = ['conv2d_4', 'conv2d_5','conv2d_6', 'conv2d_7']   # Choose layers with print model.summary</t>
  </si>
  <si>
    <t>trainable_layers = ['conv2d_3', 'conv2d_4', 'conv2d_5','conv2d_6', 'conv2d_7']   # Choose layers with print model.summary</t>
  </si>
  <si>
    <t>trainable_layers = ['conv2d_2', 'conv2d_3', 'conv2d_4', 'conv2d_5','conv2d_6', 'conv2d_7']   # Choose layers with print model.summary</t>
  </si>
  <si>
    <t>trainable_layers = ['conv2d_1', 'conv2d_2', 'conv2d_3', 'conv2d_4', 'conv2d_5','conv2d_6', 'conv2d_7']   # Choose layers with print model.summary</t>
  </si>
  <si>
    <t>trainable_layers = ['conv2d', 'conv2d_1', 'conv2d_2', 'conv2d_3', 'conv2d_4', 'conv2d_5','conv2d_6', 'conv2d_7']   # Choose layers with print model.summary</t>
  </si>
  <si>
    <t>swissimage-dop10_2020_2582-1115_3.png</t>
  </si>
  <si>
    <t>swissimage-dop10_2020_2582-1115_3_144_14420210614-121552</t>
  </si>
  <si>
    <t>swissimage-dop10_2020_2582-1115_3_41_4120210614-121912</t>
  </si>
  <si>
    <t>(--cmpx 1.58)</t>
  </si>
  <si>
    <t>--cmpx 10</t>
  </si>
  <si>
    <t>VINES_1_22_2220210608-150856</t>
  </si>
  <si>
    <t>--cmpx 8</t>
  </si>
  <si>
    <t>Bernunes_Google_1_28_2820210608-151053</t>
  </si>
  <si>
    <t>swissimage-dop10_2017_2608-1128_2_22_2220210608-151343</t>
  </si>
  <si>
    <t>swissimage-dop10_2020_2582-1115_3_22_2220210614-122218</t>
  </si>
  <si>
    <t>swissimage-dop10_2020_2582-1115_3_144_14420210615-090103</t>
  </si>
  <si>
    <t>swissimage-dop10_2020_2582-1115_3_41_4120210615-090255</t>
  </si>
  <si>
    <t>swissimage-dop10_2020_2582-1115_3_144_14420210615-090420</t>
  </si>
  <si>
    <t>swissimage-dop10_2020_2582-1115_3_41_4120210615-090556</t>
  </si>
  <si>
    <t>swissimage-dop10_2020_2582-1115_3_144_14420210615-090727</t>
  </si>
  <si>
    <t>swissimage-dop10_2020_2582-1115_3_41_4120210615-090907</t>
  </si>
  <si>
    <t>swissimage-dop10_2020_2582-1115_3_144_14420210615-091139</t>
  </si>
  <si>
    <t>swissimage-dop10_2020_2582-1115_3_41_4120210615-091304</t>
  </si>
  <si>
    <t>swissimage-dop10_2020_2582-1115_3_144_14420210615-091437</t>
  </si>
  <si>
    <t>swissimage-dop10_2020_2582-1115_3_41_4120210615-091603</t>
  </si>
  <si>
    <t>swissimage-dop10_2020_2582-1115_3_144_14420210615-091711</t>
  </si>
  <si>
    <t>swissimage-dop10_2020_2582-1115_3_41_4120210615-091831</t>
  </si>
  <si>
    <t>swissimage-dop10_2020_2582-1115_3_144_14420210615-091948</t>
  </si>
  <si>
    <t>swissimage-dop10_2020_2582-1115_3_41_4120210615-092106</t>
  </si>
  <si>
    <t>swissimage-dop10_2020_2582-1115_3_144_14420210615-092229</t>
  </si>
  <si>
    <t>swissimage-dop10_2020_2582-1115_3_41_4120210615-092324</t>
  </si>
  <si>
    <t>unet_vines</t>
  </si>
  <si>
    <t>unet_vines_20210601-105538.hdf5</t>
  </si>
  <si>
    <t>pretrained_weights = 'unet_vines.hdf5'</t>
  </si>
  <si>
    <t>unet_vines_20210601-111543.hdf5</t>
  </si>
  <si>
    <t>unet_vines_20210601-113453.hdf5</t>
  </si>
  <si>
    <t>unet_vines_20210601-141004.hdf5</t>
  </si>
  <si>
    <t>unet_vines_20210601-142357.hdf5</t>
  </si>
  <si>
    <t>unet_vines_20210601-143830.hdf5</t>
  </si>
  <si>
    <t>unet_vines_20210601-145054.hdf5</t>
  </si>
  <si>
    <t>unet_vines_20210601-150601.hdf5</t>
  </si>
  <si>
    <t>STATISTIQUES</t>
  </si>
  <si>
    <t>min</t>
  </si>
  <si>
    <t>max</t>
  </si>
  <si>
    <t>med</t>
  </si>
  <si>
    <t>moy</t>
  </si>
  <si>
    <t>sd</t>
  </si>
  <si>
    <t>1 LAYER</t>
  </si>
  <si>
    <t>2 LAYERS</t>
  </si>
  <si>
    <t>3 LAYERS</t>
  </si>
  <si>
    <t>4 LAYERS</t>
  </si>
  <si>
    <t>5 LAYERS</t>
  </si>
  <si>
    <t>6 LAYERS</t>
  </si>
  <si>
    <t>7 LAYERS</t>
  </si>
  <si>
    <t>8 LAYERS</t>
  </si>
  <si>
    <t>THRESHOLD À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</si>
</sst>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#,##0.000000"/>
    <numFmt numFmtId="166" formatCode="#,##0.0000000"/>
    <numFmt numFmtId="167" formatCode="0.0%"/>
    <numFmt numFmtId="168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1"/>
      <color theme="0"/>
      <name val="Franklin Gothic Book"/>
      <family val="2"/>
    </font>
    <font>
      <sz val="11"/>
      <color theme="1" tint="0.34998626667073579"/>
      <name val="Franklin Gothic Book"/>
      <family val="2"/>
    </font>
    <font>
      <b/>
      <sz val="11"/>
      <color theme="1"/>
      <name val="Franklin Gothic Book"/>
      <family val="2"/>
    </font>
    <font>
      <b/>
      <sz val="11"/>
      <color theme="0"/>
      <name val="Franklin Gothic Book"/>
      <family val="2"/>
    </font>
    <font>
      <sz val="9"/>
      <color theme="0"/>
      <name val="Franklin Gothic Book"/>
      <family val="2"/>
    </font>
    <font>
      <sz val="11"/>
      <color theme="0" tint="-0.249977111117893"/>
      <name val="Franklin Gothic Book"/>
      <family val="2"/>
    </font>
    <font>
      <sz val="11"/>
      <color theme="8"/>
      <name val="Franklin Gothic Book"/>
      <family val="2"/>
    </font>
    <font>
      <sz val="11"/>
      <name val="Franklin Gothic Book"/>
      <family val="2"/>
    </font>
    <font>
      <sz val="11"/>
      <color theme="1"/>
      <name val="Calibri"/>
      <family val="2"/>
      <scheme val="minor"/>
    </font>
    <font>
      <b/>
      <sz val="11"/>
      <color rgb="FFC00000"/>
      <name val="Franklin Gothic Book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vertical="center"/>
    </xf>
    <xf numFmtId="0" fontId="5" fillId="3" borderId="0" xfId="0" applyFont="1" applyFill="1"/>
    <xf numFmtId="3" fontId="5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3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4" fontId="9" fillId="2" borderId="0" xfId="0" applyNumberFormat="1" applyFont="1" applyFill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49" fontId="4" fillId="2" borderId="0" xfId="0" quotePrefix="1" applyNumberFormat="1" applyFont="1" applyFill="1" applyAlignment="1">
      <alignment horizontal="center" vertical="center"/>
    </xf>
    <xf numFmtId="0" fontId="3" fillId="0" borderId="0" xfId="0" quotePrefix="1" applyFont="1"/>
    <xf numFmtId="166" fontId="1" fillId="4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7" fillId="0" borderId="0" xfId="1" applyNumberFormat="1" applyFont="1" applyAlignment="1">
      <alignment horizontal="center" vertical="center"/>
    </xf>
    <xf numFmtId="167" fontId="7" fillId="4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textRotation="90"/>
    </xf>
    <xf numFmtId="49" fontId="4" fillId="2" borderId="0" xfId="0" quotePrefix="1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3" fontId="1" fillId="4" borderId="7" xfId="0" applyNumberFormat="1" applyFont="1" applyFill="1" applyBorder="1" applyAlignment="1">
      <alignment horizontal="center" vertical="center"/>
    </xf>
    <xf numFmtId="3" fontId="1" fillId="4" borderId="0" xfId="0" applyNumberFormat="1" applyFont="1" applyFill="1" applyBorder="1" applyAlignment="1">
      <alignment horizontal="center" vertical="center"/>
    </xf>
    <xf numFmtId="3" fontId="1" fillId="4" borderId="8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68" fontId="1" fillId="4" borderId="7" xfId="0" applyNumberFormat="1" applyFont="1" applyFill="1" applyBorder="1" applyAlignment="1">
      <alignment horizontal="center" vertical="center"/>
    </xf>
    <xf numFmtId="168" fontId="1" fillId="4" borderId="0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168" fontId="1" fillId="6" borderId="7" xfId="0" applyNumberFormat="1" applyFont="1" applyFill="1" applyBorder="1" applyAlignment="1">
      <alignment horizontal="center" vertical="center"/>
    </xf>
    <xf numFmtId="168" fontId="1" fillId="6" borderId="0" xfId="0" applyNumberFormat="1" applyFont="1" applyFill="1" applyBorder="1" applyAlignment="1">
      <alignment horizontal="center" vertical="center"/>
    </xf>
    <xf numFmtId="168" fontId="1" fillId="6" borderId="8" xfId="0" applyNumberFormat="1" applyFont="1" applyFill="1" applyBorder="1" applyAlignment="1">
      <alignment horizontal="center" vertical="center"/>
    </xf>
    <xf numFmtId="168" fontId="1" fillId="4" borderId="9" xfId="0" applyNumberFormat="1" applyFont="1" applyFill="1" applyBorder="1" applyAlignment="1">
      <alignment horizontal="center" vertical="center"/>
    </xf>
    <xf numFmtId="168" fontId="1" fillId="4" borderId="10" xfId="0" applyNumberFormat="1" applyFont="1" applyFill="1" applyBorder="1" applyAlignment="1">
      <alignment horizontal="center" vertical="center"/>
    </xf>
    <xf numFmtId="168" fontId="1" fillId="4" borderId="11" xfId="0" applyNumberFormat="1" applyFont="1" applyFill="1" applyBorder="1" applyAlignment="1">
      <alignment horizontal="center" vertical="center"/>
    </xf>
    <xf numFmtId="49" fontId="4" fillId="2" borderId="4" xfId="0" quotePrefix="1" applyNumberFormat="1" applyFont="1" applyFill="1" applyBorder="1" applyAlignment="1">
      <alignment horizontal="center" vertical="center"/>
    </xf>
    <xf numFmtId="49" fontId="4" fillId="2" borderId="5" xfId="0" quotePrefix="1" applyNumberFormat="1" applyFont="1" applyFill="1" applyBorder="1" applyAlignment="1">
      <alignment horizontal="center" vertical="center"/>
    </xf>
    <xf numFmtId="49" fontId="4" fillId="2" borderId="6" xfId="0" quotePrefix="1" applyNumberFormat="1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167" fontId="7" fillId="0" borderId="8" xfId="1" applyNumberFormat="1" applyFont="1" applyBorder="1" applyAlignment="1">
      <alignment horizontal="center" vertical="center"/>
    </xf>
    <xf numFmtId="3" fontId="7" fillId="4" borderId="0" xfId="0" applyNumberFormat="1" applyFont="1" applyFill="1" applyBorder="1" applyAlignment="1">
      <alignment horizontal="center" vertical="center"/>
    </xf>
    <xf numFmtId="167" fontId="7" fillId="4" borderId="8" xfId="1" applyNumberFormat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1" fillId="4" borderId="9" xfId="0" applyNumberFormat="1" applyFont="1" applyFill="1" applyBorder="1" applyAlignment="1">
      <alignment horizontal="center" vertical="center"/>
    </xf>
    <xf numFmtId="165" fontId="7" fillId="4" borderId="10" xfId="0" applyNumberFormat="1" applyFont="1" applyFill="1" applyBorder="1" applyAlignment="1">
      <alignment horizontal="center" vertical="center"/>
    </xf>
    <xf numFmtId="167" fontId="7" fillId="4" borderId="11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</cellXfs>
  <cellStyles count="2">
    <cellStyle name="Normal" xfId="0" builtinId="0"/>
    <cellStyle name="Pourcentage" xfId="1" builtinId="5"/>
  </cellStyles>
  <dxfs count="192"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rgb="FFC00000"/>
      </font>
    </dxf>
    <dxf>
      <font>
        <color theme="8" tint="-0.24994659260841701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  <dxf>
      <font>
        <color theme="8" tint="-0.24994659260841701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Mé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CB4B-E352-484A-815A-12633EEE18B1}">
  <dimension ref="A1:AG37"/>
  <sheetViews>
    <sheetView tabSelected="1" zoomScale="85" zoomScaleNormal="85" workbookViewId="0">
      <pane xSplit="4" topLeftCell="E1" activePane="topRight" state="frozen"/>
      <selection pane="topRight" activeCell="C41" sqref="C41"/>
    </sheetView>
  </sheetViews>
  <sheetFormatPr baseColWidth="10" defaultColWidth="17" defaultRowHeight="16.5" customHeight="1" x14ac:dyDescent="0.35"/>
  <cols>
    <col min="1" max="1" width="4.453125" style="15" customWidth="1"/>
    <col min="2" max="3" width="17" style="15"/>
    <col min="4" max="4" width="3.7265625" style="15" customWidth="1"/>
    <col min="5" max="5" width="17" style="15"/>
    <col min="6" max="6" width="17" style="15" customWidth="1"/>
    <col min="7" max="7" width="8.90625" style="15" customWidth="1"/>
    <col min="8" max="9" width="17" style="15"/>
    <col min="10" max="10" width="8.90625" style="15" customWidth="1"/>
    <col min="11" max="12" width="17" style="15"/>
    <col min="13" max="13" width="8.90625" style="15" customWidth="1"/>
    <col min="14" max="15" width="17" style="15"/>
    <col min="16" max="16" width="8.90625" style="15" customWidth="1"/>
    <col min="17" max="18" width="17" style="15"/>
    <col min="19" max="19" width="8.90625" style="15" customWidth="1"/>
    <col min="20" max="21" width="17" style="15"/>
    <col min="22" max="22" width="8.90625" style="15" customWidth="1"/>
    <col min="23" max="24" width="17" style="15"/>
    <col min="25" max="25" width="8.90625" style="15" customWidth="1"/>
    <col min="26" max="27" width="17" style="15"/>
    <col min="28" max="28" width="8.90625" style="15" customWidth="1"/>
    <col min="29" max="33" width="10.81640625" style="15" customWidth="1"/>
    <col min="34" max="16384" width="17" style="15"/>
  </cols>
  <sheetData>
    <row r="1" spans="1:33" ht="16.5" customHeight="1" x14ac:dyDescent="0.35">
      <c r="B1" s="44" t="s">
        <v>43</v>
      </c>
      <c r="C1" s="44"/>
      <c r="D1" s="22"/>
      <c r="E1" s="45" t="s">
        <v>1180</v>
      </c>
      <c r="F1" s="46"/>
      <c r="G1" s="47"/>
      <c r="H1" s="45" t="s">
        <v>1181</v>
      </c>
      <c r="I1" s="46"/>
      <c r="J1" s="47"/>
      <c r="K1" s="45" t="s">
        <v>1182</v>
      </c>
      <c r="L1" s="46"/>
      <c r="M1" s="47"/>
      <c r="N1" s="48" t="s">
        <v>1183</v>
      </c>
      <c r="O1" s="49"/>
      <c r="P1" s="50"/>
      <c r="Q1" s="45" t="s">
        <v>1184</v>
      </c>
      <c r="R1" s="46"/>
      <c r="S1" s="47"/>
      <c r="T1" s="45" t="s">
        <v>1185</v>
      </c>
      <c r="U1" s="46"/>
      <c r="V1" s="47"/>
      <c r="W1" s="45" t="s">
        <v>1186</v>
      </c>
      <c r="X1" s="46"/>
      <c r="Y1" s="47"/>
      <c r="Z1" s="45" t="s">
        <v>1187</v>
      </c>
      <c r="AA1" s="46"/>
      <c r="AB1" s="47"/>
      <c r="AC1" s="51" t="s">
        <v>1174</v>
      </c>
      <c r="AD1" s="52"/>
      <c r="AE1" s="52"/>
      <c r="AF1" s="52"/>
      <c r="AG1" s="53"/>
    </row>
    <row r="2" spans="1:33" ht="16.5" customHeight="1" x14ac:dyDescent="0.4">
      <c r="B2" s="90" t="s">
        <v>1188</v>
      </c>
      <c r="AA2" s="54"/>
      <c r="AB2" s="54"/>
      <c r="AC2" s="55"/>
      <c r="AD2" s="55"/>
      <c r="AE2" s="55"/>
      <c r="AF2" s="55"/>
      <c r="AG2" s="55"/>
    </row>
    <row r="3" spans="1:33" ht="16.5" customHeight="1" x14ac:dyDescent="0.35">
      <c r="A3" s="42" t="s">
        <v>1102</v>
      </c>
      <c r="B3" s="21"/>
      <c r="C3" s="30" t="s">
        <v>42</v>
      </c>
      <c r="D3" s="30"/>
      <c r="E3" s="76" t="s">
        <v>208</v>
      </c>
      <c r="F3" s="77"/>
      <c r="G3" s="78"/>
      <c r="H3" s="76" t="s">
        <v>325</v>
      </c>
      <c r="I3" s="77"/>
      <c r="J3" s="78"/>
      <c r="K3" s="76" t="s">
        <v>484</v>
      </c>
      <c r="L3" s="77"/>
      <c r="M3" s="78"/>
      <c r="N3" s="76" t="s">
        <v>605</v>
      </c>
      <c r="O3" s="77"/>
      <c r="P3" s="78"/>
      <c r="Q3" s="76" t="s">
        <v>726</v>
      </c>
      <c r="R3" s="77"/>
      <c r="S3" s="78"/>
      <c r="T3" s="76" t="s">
        <v>850</v>
      </c>
      <c r="U3" s="77"/>
      <c r="V3" s="78"/>
      <c r="W3" s="76" t="s">
        <v>971</v>
      </c>
      <c r="X3" s="77"/>
      <c r="Y3" s="78"/>
      <c r="Z3" s="76" t="s">
        <v>1096</v>
      </c>
      <c r="AA3" s="77"/>
      <c r="AB3" s="78"/>
      <c r="AC3" s="56" t="s">
        <v>1175</v>
      </c>
      <c r="AD3" s="57" t="s">
        <v>1176</v>
      </c>
      <c r="AE3" s="57" t="s">
        <v>1177</v>
      </c>
      <c r="AF3" s="57" t="s">
        <v>1178</v>
      </c>
      <c r="AG3" s="58" t="s">
        <v>1179</v>
      </c>
    </row>
    <row r="4" spans="1:33" ht="16.5" customHeight="1" x14ac:dyDescent="0.35">
      <c r="A4" s="42"/>
      <c r="B4" s="15" t="s">
        <v>0</v>
      </c>
      <c r="C4" s="19">
        <f ca="1">VLOOKUP(evolution!$B$1,INDIRECT("'"&amp;C$3&amp;"'!$B$3:$L$13"),2,FALSE)</f>
        <v>8112996</v>
      </c>
      <c r="D4" s="19"/>
      <c r="E4" s="59">
        <f ca="1">VLOOKUP(evolution!$B$1,INDIRECT("'"&amp;E$3&amp;"'!$B$3:$L$13"),2,FALSE)</f>
        <v>8110779</v>
      </c>
      <c r="F4" s="79">
        <f t="shared" ref="F4:F13" ca="1" si="0">E4-$C4</f>
        <v>-2217</v>
      </c>
      <c r="G4" s="80">
        <f t="shared" ref="G4:G13" ca="1" si="1">F4/$C4</f>
        <v>-2.7326526476778741E-4</v>
      </c>
      <c r="H4" s="59">
        <f ca="1">VLOOKUP(evolution!$B$1,INDIRECT("'"&amp;H$3&amp;"'!$B$3:$L$13"),2,FALSE)</f>
        <v>8049579</v>
      </c>
      <c r="I4" s="79">
        <f t="shared" ref="I4:I13" ca="1" si="2">H4-$C4</f>
        <v>-63417</v>
      </c>
      <c r="J4" s="80">
        <f t="shared" ref="J4:J13" ca="1" si="3">I4/$C4</f>
        <v>-7.8167177698596178E-3</v>
      </c>
      <c r="K4" s="59">
        <f ca="1">VLOOKUP(evolution!$B$1,INDIRECT("'"&amp;K$3&amp;"'!$B$3:$L$13"),2,FALSE)</f>
        <v>8061665</v>
      </c>
      <c r="L4" s="79">
        <f t="shared" ref="L4:O13" ca="1" si="4">K4-$C4</f>
        <v>-51331</v>
      </c>
      <c r="M4" s="80">
        <f t="shared" ref="M4:M13" ca="1" si="5">L4/$C4</f>
        <v>-6.327009159131842E-3</v>
      </c>
      <c r="N4" s="59">
        <f ca="1">VLOOKUP(evolution!$B$1,INDIRECT("'"&amp;N$3&amp;"'!$B$3:$L$13"),2,FALSE)</f>
        <v>8079951</v>
      </c>
      <c r="O4" s="79">
        <f t="shared" ca="1" si="4"/>
        <v>-33045</v>
      </c>
      <c r="P4" s="80">
        <f t="shared" ref="P4:P13" ca="1" si="6">O4/$C4</f>
        <v>-4.0730945756660055E-3</v>
      </c>
      <c r="Q4" s="59">
        <f ca="1">VLOOKUP(evolution!$B$1,INDIRECT("'"&amp;Q$3&amp;"'!$B$3:$L$13"),2,FALSE)</f>
        <v>8098989</v>
      </c>
      <c r="R4" s="79">
        <f t="shared" ref="R4:U4" ca="1" si="7">Q4-$C4</f>
        <v>-14007</v>
      </c>
      <c r="S4" s="80">
        <f t="shared" ref="S4:S13" ca="1" si="8">R4/$C4</f>
        <v>-1.7264892032487135E-3</v>
      </c>
      <c r="T4" s="59">
        <f ca="1">VLOOKUP(evolution!$B$1,INDIRECT("'"&amp;T$3&amp;"'!$B$3:$L$13"),2,FALSE)</f>
        <v>8099071</v>
      </c>
      <c r="U4" s="79">
        <f t="shared" ca="1" si="7"/>
        <v>-13925</v>
      </c>
      <c r="V4" s="80">
        <f t="shared" ref="V4:V13" ca="1" si="9">U4/$C4</f>
        <v>-1.7163819629641133E-3</v>
      </c>
      <c r="W4" s="59">
        <f ca="1">VLOOKUP(evolution!$B$1,INDIRECT("'"&amp;W$3&amp;"'!$B$3:$L$13"),2,FALSE)</f>
        <v>8101390</v>
      </c>
      <c r="X4" s="79">
        <f t="shared" ref="X4:AA4" ca="1" si="10">W4-$C4</f>
        <v>-11606</v>
      </c>
      <c r="Y4" s="80">
        <f t="shared" ref="Y4:Y13" ca="1" si="11">X4/$C4</f>
        <v>-1.4305442773545063E-3</v>
      </c>
      <c r="Z4" s="59">
        <f ca="1">VLOOKUP(evolution!$B$1,INDIRECT("'"&amp;Z$3&amp;"'!$B$3:$L$13"),2,FALSE)</f>
        <v>8101261</v>
      </c>
      <c r="AA4" s="79">
        <f t="shared" ca="1" si="10"/>
        <v>-11735</v>
      </c>
      <c r="AB4" s="80">
        <f t="shared" ref="AB4:AB13" ca="1" si="12">AA4/$C4</f>
        <v>-1.4464446919485723E-3</v>
      </c>
      <c r="AC4" s="59"/>
      <c r="AD4" s="60"/>
      <c r="AE4" s="60"/>
      <c r="AF4" s="61"/>
      <c r="AG4" s="62"/>
    </row>
    <row r="5" spans="1:33" ht="16.5" customHeight="1" x14ac:dyDescent="0.35">
      <c r="A5" s="42"/>
      <c r="B5" s="23" t="s">
        <v>9</v>
      </c>
      <c r="C5" s="24">
        <f ca="1">VLOOKUP(evolution!$B$1,INDIRECT("'"&amp;C$3&amp;"'!$B$3:$L$13"),3,FALSE)</f>
        <v>2979596</v>
      </c>
      <c r="D5" s="24"/>
      <c r="E5" s="63">
        <f ca="1">VLOOKUP(evolution!$B$1,INDIRECT("'"&amp;E$3&amp;"'!$B$3:$L$13"),3,FALSE)</f>
        <v>4320431</v>
      </c>
      <c r="F5" s="81">
        <f t="shared" ca="1" si="0"/>
        <v>1340835</v>
      </c>
      <c r="G5" s="82">
        <f t="shared" ca="1" si="1"/>
        <v>0.45000563834828616</v>
      </c>
      <c r="H5" s="63">
        <f ca="1">VLOOKUP(evolution!$B$1,INDIRECT("'"&amp;H$3&amp;"'!$B$3:$L$13"),3,FALSE)</f>
        <v>6135227</v>
      </c>
      <c r="I5" s="81">
        <f t="shared" ca="1" si="2"/>
        <v>3155631</v>
      </c>
      <c r="J5" s="82">
        <f t="shared" ca="1" si="3"/>
        <v>1.0590801571756707</v>
      </c>
      <c r="K5" s="63">
        <f ca="1">VLOOKUP(evolution!$B$1,INDIRECT("'"&amp;K$3&amp;"'!$B$3:$L$13"),3,FALSE)</f>
        <v>5951545</v>
      </c>
      <c r="L5" s="81">
        <f t="shared" ca="1" si="4"/>
        <v>2971949</v>
      </c>
      <c r="M5" s="82">
        <f t="shared" ca="1" si="5"/>
        <v>0.99743354468189649</v>
      </c>
      <c r="N5" s="63">
        <f ca="1">VLOOKUP(evolution!$B$1,INDIRECT("'"&amp;N$3&amp;"'!$B$3:$L$13"),3,FALSE)</f>
        <v>5517275</v>
      </c>
      <c r="O5" s="81">
        <f t="shared" ca="1" si="4"/>
        <v>2537679</v>
      </c>
      <c r="P5" s="82">
        <f t="shared" ca="1" si="6"/>
        <v>0.85168559764478136</v>
      </c>
      <c r="Q5" s="63">
        <f ca="1">VLOOKUP(evolution!$B$1,INDIRECT("'"&amp;Q$3&amp;"'!$B$3:$L$13"),3,FALSE)</f>
        <v>4234913</v>
      </c>
      <c r="R5" s="81">
        <f t="shared" ref="R5:U5" ca="1" si="13">Q5-$C5</f>
        <v>1255317</v>
      </c>
      <c r="S5" s="82">
        <f t="shared" ca="1" si="8"/>
        <v>0.42130443187599931</v>
      </c>
      <c r="T5" s="63">
        <f ca="1">VLOOKUP(evolution!$B$1,INDIRECT("'"&amp;T$3&amp;"'!$B$3:$L$13"),3,FALSE)</f>
        <v>4137255</v>
      </c>
      <c r="U5" s="81">
        <f t="shared" ca="1" si="13"/>
        <v>1157659</v>
      </c>
      <c r="V5" s="82">
        <f t="shared" ca="1" si="9"/>
        <v>0.38852884753503497</v>
      </c>
      <c r="W5" s="63">
        <f ca="1">VLOOKUP(evolution!$B$1,INDIRECT("'"&amp;W$3&amp;"'!$B$3:$L$13"),3,FALSE)</f>
        <v>3861222</v>
      </c>
      <c r="X5" s="81">
        <f t="shared" ref="X5:AA5" ca="1" si="14">W5-$C5</f>
        <v>881626</v>
      </c>
      <c r="Y5" s="82">
        <f t="shared" ca="1" si="11"/>
        <v>0.29588776464997268</v>
      </c>
      <c r="Z5" s="63">
        <f ca="1">VLOOKUP(evolution!$B$1,INDIRECT("'"&amp;Z$3&amp;"'!$B$3:$L$13"),3,FALSE)</f>
        <v>3858069</v>
      </c>
      <c r="AA5" s="81">
        <f t="shared" ca="1" si="14"/>
        <v>878473</v>
      </c>
      <c r="AB5" s="82">
        <f t="shared" ca="1" si="12"/>
        <v>0.29482956749841255</v>
      </c>
      <c r="AC5" s="63"/>
      <c r="AD5" s="64"/>
      <c r="AE5" s="64"/>
      <c r="AF5" s="64"/>
      <c r="AG5" s="65"/>
    </row>
    <row r="6" spans="1:33" ht="16.5" customHeight="1" x14ac:dyDescent="0.35">
      <c r="A6" s="42"/>
      <c r="B6" s="15" t="s">
        <v>10</v>
      </c>
      <c r="C6" s="19">
        <f ca="1">VLOOKUP(evolution!$B$1,INDIRECT("'"&amp;C$3&amp;"'!$B$3:$L$13"),4,FALSE)</f>
        <v>21839652</v>
      </c>
      <c r="D6" s="19"/>
      <c r="E6" s="59">
        <f ca="1">VLOOKUP(evolution!$B$1,INDIRECT("'"&amp;E$3&amp;"'!$B$3:$L$13"),4,FALSE)</f>
        <v>20498817</v>
      </c>
      <c r="F6" s="79">
        <f t="shared" ca="1" si="0"/>
        <v>-1340835</v>
      </c>
      <c r="G6" s="80">
        <f t="shared" ca="1" si="1"/>
        <v>-6.1394522220409004E-2</v>
      </c>
      <c r="H6" s="59">
        <f ca="1">VLOOKUP(evolution!$B$1,INDIRECT("'"&amp;H$3&amp;"'!$B$3:$L$13"),4,FALSE)</f>
        <v>18684021</v>
      </c>
      <c r="I6" s="79">
        <f t="shared" ca="1" si="2"/>
        <v>-3155631</v>
      </c>
      <c r="J6" s="80">
        <f t="shared" ca="1" si="3"/>
        <v>-0.14449090122864594</v>
      </c>
      <c r="K6" s="59">
        <f ca="1">VLOOKUP(evolution!$B$1,INDIRECT("'"&amp;K$3&amp;"'!$B$3:$L$13"),4,FALSE)</f>
        <v>18867703</v>
      </c>
      <c r="L6" s="79">
        <f t="shared" ca="1" si="4"/>
        <v>-2971949</v>
      </c>
      <c r="M6" s="80">
        <f t="shared" ca="1" si="5"/>
        <v>-0.13608041923012326</v>
      </c>
      <c r="N6" s="59">
        <f ca="1">VLOOKUP(evolution!$B$1,INDIRECT("'"&amp;N$3&amp;"'!$B$3:$L$13"),4,FALSE)</f>
        <v>19301973</v>
      </c>
      <c r="O6" s="79">
        <f t="shared" ca="1" si="4"/>
        <v>-2537679</v>
      </c>
      <c r="P6" s="80">
        <f t="shared" ca="1" si="6"/>
        <v>-0.1161959448804404</v>
      </c>
      <c r="Q6" s="59">
        <f ca="1">VLOOKUP(evolution!$B$1,INDIRECT("'"&amp;Q$3&amp;"'!$B$3:$L$13"),4,FALSE)</f>
        <v>20584335</v>
      </c>
      <c r="R6" s="79">
        <f t="shared" ref="R6:U6" ca="1" si="15">Q6-$C6</f>
        <v>-1255317</v>
      </c>
      <c r="S6" s="80">
        <f t="shared" ca="1" si="8"/>
        <v>-5.7478800486381376E-2</v>
      </c>
      <c r="T6" s="59">
        <f ca="1">VLOOKUP(evolution!$B$1,INDIRECT("'"&amp;T$3&amp;"'!$B$3:$L$13"),4,FALSE)</f>
        <v>20681993</v>
      </c>
      <c r="U6" s="79">
        <f t="shared" ca="1" si="15"/>
        <v>-1157659</v>
      </c>
      <c r="V6" s="80">
        <f t="shared" ca="1" si="9"/>
        <v>-5.3007209089229075E-2</v>
      </c>
      <c r="W6" s="59">
        <f ca="1">VLOOKUP(evolution!$B$1,INDIRECT("'"&amp;W$3&amp;"'!$B$3:$L$13"),4,FALSE)</f>
        <v>20958026</v>
      </c>
      <c r="X6" s="79">
        <f t="shared" ref="X6:AA6" ca="1" si="16">W6-$C6</f>
        <v>-881626</v>
      </c>
      <c r="Y6" s="80">
        <f t="shared" ca="1" si="11"/>
        <v>-4.0368134071000768E-2</v>
      </c>
      <c r="Z6" s="59">
        <f ca="1">VLOOKUP(evolution!$B$1,INDIRECT("'"&amp;Z$3&amp;"'!$B$3:$L$13"),4,FALSE)</f>
        <v>20961179</v>
      </c>
      <c r="AA6" s="79">
        <f t="shared" ca="1" si="16"/>
        <v>-878473</v>
      </c>
      <c r="AB6" s="80">
        <f t="shared" ca="1" si="12"/>
        <v>-4.0223763638724645E-2</v>
      </c>
      <c r="AC6" s="59"/>
      <c r="AD6" s="60"/>
      <c r="AE6" s="60"/>
      <c r="AF6" s="60"/>
      <c r="AG6" s="66"/>
    </row>
    <row r="7" spans="1:33" ht="16.5" customHeight="1" x14ac:dyDescent="0.35">
      <c r="A7" s="42"/>
      <c r="B7" s="23" t="s">
        <v>11</v>
      </c>
      <c r="C7" s="24">
        <f ca="1">VLOOKUP(evolution!$B$1,INDIRECT("'"&amp;C$3&amp;"'!$B$3:$L$13"),5,FALSE)</f>
        <v>728006</v>
      </c>
      <c r="D7" s="24"/>
      <c r="E7" s="63">
        <f ca="1">VLOOKUP(evolution!$B$1,INDIRECT("'"&amp;E$3&amp;"'!$B$3:$L$13"),5,FALSE)</f>
        <v>730223</v>
      </c>
      <c r="F7" s="81">
        <f t="shared" ca="1" si="0"/>
        <v>2217</v>
      </c>
      <c r="G7" s="82">
        <f t="shared" ca="1" si="1"/>
        <v>3.045304571665618E-3</v>
      </c>
      <c r="H7" s="63">
        <f ca="1">VLOOKUP(evolution!$B$1,INDIRECT("'"&amp;H$3&amp;"'!$B$3:$L$13"),5,FALSE)</f>
        <v>791423</v>
      </c>
      <c r="I7" s="81">
        <f t="shared" ca="1" si="2"/>
        <v>63417</v>
      </c>
      <c r="J7" s="82">
        <f t="shared" ca="1" si="3"/>
        <v>8.7110545792205007E-2</v>
      </c>
      <c r="K7" s="63">
        <f ca="1">VLOOKUP(evolution!$B$1,INDIRECT("'"&amp;K$3&amp;"'!$B$3:$L$13"),5,FALSE)</f>
        <v>779337</v>
      </c>
      <c r="L7" s="81">
        <f t="shared" ca="1" si="4"/>
        <v>51331</v>
      </c>
      <c r="M7" s="82">
        <f t="shared" ca="1" si="5"/>
        <v>7.0509034266201101E-2</v>
      </c>
      <c r="N7" s="63">
        <f ca="1">VLOOKUP(evolution!$B$1,INDIRECT("'"&amp;N$3&amp;"'!$B$3:$L$13"),5,FALSE)</f>
        <v>761051</v>
      </c>
      <c r="O7" s="81">
        <f t="shared" ca="1" si="4"/>
        <v>33045</v>
      </c>
      <c r="P7" s="82">
        <f t="shared" ca="1" si="6"/>
        <v>4.53911094139334E-2</v>
      </c>
      <c r="Q7" s="63">
        <f ca="1">VLOOKUP(evolution!$B$1,INDIRECT("'"&amp;Q$3&amp;"'!$B$3:$L$13"),5,FALSE)</f>
        <v>742013</v>
      </c>
      <c r="R7" s="81">
        <f t="shared" ref="R7:U7" ca="1" si="17">Q7-$C7</f>
        <v>14007</v>
      </c>
      <c r="S7" s="82">
        <f t="shared" ca="1" si="8"/>
        <v>1.9240226042093061E-2</v>
      </c>
      <c r="T7" s="63">
        <f ca="1">VLOOKUP(evolution!$B$1,INDIRECT("'"&amp;T$3&amp;"'!$B$3:$L$13"),5,FALSE)</f>
        <v>741931</v>
      </c>
      <c r="U7" s="81">
        <f t="shared" ca="1" si="17"/>
        <v>13925</v>
      </c>
      <c r="V7" s="82">
        <f t="shared" ca="1" si="9"/>
        <v>1.9127589607777957E-2</v>
      </c>
      <c r="W7" s="63">
        <f ca="1">VLOOKUP(evolution!$B$1,INDIRECT("'"&amp;W$3&amp;"'!$B$3:$L$13"),5,FALSE)</f>
        <v>739612</v>
      </c>
      <c r="X7" s="81">
        <f t="shared" ref="X7:AA7" ca="1" si="18">W7-$C7</f>
        <v>11606</v>
      </c>
      <c r="Y7" s="82">
        <f t="shared" ca="1" si="11"/>
        <v>1.5942176300744775E-2</v>
      </c>
      <c r="Z7" s="63">
        <f ca="1">VLOOKUP(evolution!$B$1,INDIRECT("'"&amp;Z$3&amp;"'!$B$3:$L$13"),5,FALSE)</f>
        <v>739741</v>
      </c>
      <c r="AA7" s="81">
        <f t="shared" ca="1" si="18"/>
        <v>11735</v>
      </c>
      <c r="AB7" s="82">
        <f t="shared" ca="1" si="12"/>
        <v>1.6119372642533165E-2</v>
      </c>
      <c r="AC7" s="63"/>
      <c r="AD7" s="64"/>
      <c r="AE7" s="64"/>
      <c r="AF7" s="64"/>
      <c r="AG7" s="65"/>
    </row>
    <row r="8" spans="1:33" ht="16.5" customHeight="1" x14ac:dyDescent="0.35">
      <c r="A8" s="42"/>
      <c r="B8" s="15" t="s">
        <v>12</v>
      </c>
      <c r="C8" s="19">
        <f ca="1">VLOOKUP(evolution!$B$1,INDIRECT("'"&amp;C$3&amp;"'!$B$3:$L$13"),6,FALSE)</f>
        <v>33660250</v>
      </c>
      <c r="D8" s="19"/>
      <c r="E8" s="59">
        <f ca="1">VLOOKUP(evolution!$B$1,INDIRECT("'"&amp;E$3&amp;"'!$B$3:$L$13"),6,FALSE)</f>
        <v>33660250</v>
      </c>
      <c r="F8" s="79">
        <f t="shared" ca="1" si="0"/>
        <v>0</v>
      </c>
      <c r="G8" s="80">
        <f t="shared" ca="1" si="1"/>
        <v>0</v>
      </c>
      <c r="H8" s="59">
        <f ca="1">VLOOKUP(evolution!$B$1,INDIRECT("'"&amp;H$3&amp;"'!$B$3:$L$13"),6,FALSE)</f>
        <v>33660250</v>
      </c>
      <c r="I8" s="79">
        <f t="shared" ca="1" si="2"/>
        <v>0</v>
      </c>
      <c r="J8" s="80">
        <f t="shared" ca="1" si="3"/>
        <v>0</v>
      </c>
      <c r="K8" s="59">
        <f ca="1">VLOOKUP(evolution!$B$1,INDIRECT("'"&amp;K$3&amp;"'!$B$3:$L$13"),6,FALSE)</f>
        <v>33660250</v>
      </c>
      <c r="L8" s="79">
        <f t="shared" ca="1" si="4"/>
        <v>0</v>
      </c>
      <c r="M8" s="80">
        <f t="shared" ca="1" si="5"/>
        <v>0</v>
      </c>
      <c r="N8" s="59">
        <f ca="1">VLOOKUP(evolution!$B$1,INDIRECT("'"&amp;N$3&amp;"'!$B$3:$L$13"),6,FALSE)</f>
        <v>33660250</v>
      </c>
      <c r="O8" s="79">
        <f t="shared" ca="1" si="4"/>
        <v>0</v>
      </c>
      <c r="P8" s="80">
        <f t="shared" ca="1" si="6"/>
        <v>0</v>
      </c>
      <c r="Q8" s="59">
        <f ca="1">VLOOKUP(evolution!$B$1,INDIRECT("'"&amp;Q$3&amp;"'!$B$3:$L$13"),6,FALSE)</f>
        <v>33660250</v>
      </c>
      <c r="R8" s="79">
        <f t="shared" ref="R8:U8" ca="1" si="19">Q8-$C8</f>
        <v>0</v>
      </c>
      <c r="S8" s="80">
        <f t="shared" ca="1" si="8"/>
        <v>0</v>
      </c>
      <c r="T8" s="59">
        <f ca="1">VLOOKUP(evolution!$B$1,INDIRECT("'"&amp;T$3&amp;"'!$B$3:$L$13"),6,FALSE)</f>
        <v>33660250</v>
      </c>
      <c r="U8" s="79">
        <f t="shared" ca="1" si="19"/>
        <v>0</v>
      </c>
      <c r="V8" s="80">
        <f t="shared" ca="1" si="9"/>
        <v>0</v>
      </c>
      <c r="W8" s="59">
        <f ca="1">VLOOKUP(evolution!$B$1,INDIRECT("'"&amp;W$3&amp;"'!$B$3:$L$13"),6,FALSE)</f>
        <v>33660250</v>
      </c>
      <c r="X8" s="79">
        <f t="shared" ref="X8:AA8" ca="1" si="20">W8-$C8</f>
        <v>0</v>
      </c>
      <c r="Y8" s="80">
        <f t="shared" ca="1" si="11"/>
        <v>0</v>
      </c>
      <c r="Z8" s="59">
        <f ca="1">VLOOKUP(evolution!$B$1,INDIRECT("'"&amp;Z$3&amp;"'!$B$3:$L$13"),6,FALSE)</f>
        <v>33660250</v>
      </c>
      <c r="AA8" s="79">
        <f t="shared" ca="1" si="20"/>
        <v>0</v>
      </c>
      <c r="AB8" s="80">
        <f t="shared" ca="1" si="12"/>
        <v>0</v>
      </c>
      <c r="AC8" s="59"/>
      <c r="AD8" s="60"/>
      <c r="AE8" s="60"/>
      <c r="AF8" s="60"/>
      <c r="AG8" s="66"/>
    </row>
    <row r="9" spans="1:33" ht="16.5" customHeight="1" x14ac:dyDescent="0.35">
      <c r="A9" s="42"/>
      <c r="B9" s="23" t="s">
        <v>13</v>
      </c>
      <c r="C9" s="38">
        <f ca="1">VLOOKUP(evolution!$B$1,INDIRECT("'"&amp;C$3&amp;"'!$B$3:$L$13"),7,FALSE)</f>
        <v>0.32954574015344507</v>
      </c>
      <c r="D9" s="25"/>
      <c r="E9" s="83">
        <f ca="1">VLOOKUP(evolution!$B$1,INDIRECT("'"&amp;E$3&amp;"'!$B$3:$L$13"),7,FALSE)</f>
        <v>0.36931425048833566</v>
      </c>
      <c r="F9" s="84">
        <f t="shared" ca="1" si="0"/>
        <v>3.9768510334890594E-2</v>
      </c>
      <c r="G9" s="82">
        <f t="shared" ca="1" si="1"/>
        <v>0.12067675436002705</v>
      </c>
      <c r="H9" s="83">
        <f ca="1">VLOOKUP(evolution!$B$1,INDIRECT("'"&amp;H$3&amp;"'!$B$3:$L$13"),7,FALSE)</f>
        <v>0.42141118975646347</v>
      </c>
      <c r="I9" s="84">
        <f t="shared" ca="1" si="2"/>
        <v>9.1865449603018401E-2</v>
      </c>
      <c r="J9" s="82">
        <f t="shared" ca="1" si="3"/>
        <v>0.27876388133630087</v>
      </c>
      <c r="K9" s="83">
        <f ca="1">VLOOKUP(evolution!$B$1,INDIRECT("'"&amp;K$3&amp;"'!$B$3:$L$13"),7,FALSE)</f>
        <v>0.41631330723925103</v>
      </c>
      <c r="L9" s="84">
        <f t="shared" ca="1" si="4"/>
        <v>8.6767567085805963E-2</v>
      </c>
      <c r="M9" s="82">
        <f t="shared" ca="1" si="5"/>
        <v>0.26329445813926994</v>
      </c>
      <c r="N9" s="83">
        <f ca="1">VLOOKUP(evolution!$B$1,INDIRECT("'"&amp;N$3&amp;"'!$B$3:$L$13"),7,FALSE)</f>
        <v>0.40395499142163233</v>
      </c>
      <c r="O9" s="84">
        <f t="shared" ca="1" si="4"/>
        <v>7.440925126818726E-2</v>
      </c>
      <c r="P9" s="82">
        <f t="shared" ca="1" si="6"/>
        <v>0.22579339436625817</v>
      </c>
      <c r="Q9" s="83">
        <f ca="1">VLOOKUP(evolution!$B$1,INDIRECT("'"&amp;Q$3&amp;"'!$B$3:$L$13"),7,FALSE)</f>
        <v>0.36642336286866556</v>
      </c>
      <c r="R9" s="84">
        <f t="shared" ref="R9:U9" ca="1" si="21">Q9-$C9</f>
        <v>3.6877622715220493E-2</v>
      </c>
      <c r="S9" s="82">
        <f t="shared" ca="1" si="8"/>
        <v>0.11190441332377506</v>
      </c>
      <c r="T9" s="83">
        <f ca="1">VLOOKUP(evolution!$B$1,INDIRECT("'"&amp;T$3&amp;"'!$B$3:$L$13"),7,FALSE)</f>
        <v>0.36352451333546243</v>
      </c>
      <c r="U9" s="84">
        <f t="shared" ca="1" si="21"/>
        <v>3.3978773182017363E-2</v>
      </c>
      <c r="V9" s="82">
        <f t="shared" ca="1" si="9"/>
        <v>0.10310791201912051</v>
      </c>
      <c r="W9" s="83">
        <f ca="1">VLOOKUP(evolution!$B$1,INDIRECT("'"&amp;W$3&amp;"'!$B$3:$L$13"),7,FALSE)</f>
        <v>0.3553928446758417</v>
      </c>
      <c r="X9" s="84">
        <f t="shared" ref="X9:AA9" ca="1" si="22">W9-$C9</f>
        <v>2.5847104522396636E-2</v>
      </c>
      <c r="Y9" s="82">
        <f t="shared" ca="1" si="11"/>
        <v>7.8432525058165073E-2</v>
      </c>
      <c r="Z9" s="83">
        <f ca="1">VLOOKUP(evolution!$B$1,INDIRECT("'"&amp;Z$3&amp;"'!$B$3:$L$13"),7,FALSE)</f>
        <v>0.35529534094369469</v>
      </c>
      <c r="AA9" s="84">
        <f t="shared" ca="1" si="22"/>
        <v>2.5749600790249627E-2</v>
      </c>
      <c r="AB9" s="82">
        <f t="shared" ca="1" si="12"/>
        <v>7.8136651920488923E-2</v>
      </c>
      <c r="AC9" s="67">
        <f ca="1">MIN($E9,$H9,$K9,$N9,$Q9,$T9,$W9,$Z9)</f>
        <v>0.35529534094369469</v>
      </c>
      <c r="AD9" s="68">
        <f ca="1">MAX($E9,$H9,$K9,$N9,$Q9,$T9,$W9,$Z9)</f>
        <v>0.42141118975646347</v>
      </c>
      <c r="AE9" s="68">
        <f ca="1">MEDIAN($E9,$H9,$K9,$N9,$Q9,$T9,$W9,$Z9)</f>
        <v>0.36786880667850064</v>
      </c>
      <c r="AF9" s="68">
        <f ca="1">AVERAGE($E9,$H9,$K9,$N9,$Q9,$T9,$W9,$Z9)</f>
        <v>0.38145372509116837</v>
      </c>
      <c r="AG9" s="69">
        <f ca="1">_xlfn.STDEV.P($E9,$H9,$K9,$N9,$Q9,$T9,$W9,$Z9)</f>
        <v>2.5923595073007004E-2</v>
      </c>
    </row>
    <row r="10" spans="1:33" ht="16.5" customHeight="1" x14ac:dyDescent="0.35">
      <c r="A10" s="42"/>
      <c r="B10" s="15" t="s">
        <v>14</v>
      </c>
      <c r="C10" s="39">
        <f ca="1">VLOOKUP(evolution!$B$1,INDIRECT("'"&amp;C$3&amp;"'!$B$3:$L$13"),8,FALSE)</f>
        <v>0.27281026034784434</v>
      </c>
      <c r="D10" s="20"/>
      <c r="E10" s="85">
        <f ca="1">VLOOKUP(evolution!$B$1,INDIRECT("'"&amp;E$3&amp;"'!$B$3:$L$13"),8,FALSE)</f>
        <v>0.28503758673583407</v>
      </c>
      <c r="F10" s="86">
        <f t="shared" ca="1" si="0"/>
        <v>1.2227326387989734E-2</v>
      </c>
      <c r="G10" s="80">
        <f t="shared" ca="1" si="1"/>
        <v>4.4819891936613343E-2</v>
      </c>
      <c r="H10" s="85">
        <f ca="1">VLOOKUP(evolution!$B$1,INDIRECT("'"&amp;H$3&amp;"'!$B$3:$L$13"),8,FALSE)</f>
        <v>0.30184258718015994</v>
      </c>
      <c r="I10" s="86">
        <f t="shared" ca="1" si="2"/>
        <v>2.9032326832315603E-2</v>
      </c>
      <c r="J10" s="80">
        <f t="shared" ca="1" si="3"/>
        <v>0.10641948288637747</v>
      </c>
      <c r="K10" s="85">
        <f ca="1">VLOOKUP(evolution!$B$1,INDIRECT("'"&amp;K$3&amp;"'!$B$3:$L$13"),8,FALSE)</f>
        <v>0.30027125561704765</v>
      </c>
      <c r="L10" s="86">
        <f t="shared" ca="1" si="4"/>
        <v>2.7460995269203314E-2</v>
      </c>
      <c r="M10" s="80">
        <f t="shared" ca="1" si="5"/>
        <v>0.10065968645823442</v>
      </c>
      <c r="N10" s="85">
        <f ca="1">VLOOKUP(evolution!$B$1,INDIRECT("'"&amp;N$3&amp;"'!$B$3:$L$13"),8,FALSE)</f>
        <v>0.29620872183969982</v>
      </c>
      <c r="O10" s="86">
        <f t="shared" ca="1" si="4"/>
        <v>2.3398461491855482E-2</v>
      </c>
      <c r="P10" s="80">
        <f t="shared" ca="1" si="6"/>
        <v>8.5768260555968381E-2</v>
      </c>
      <c r="Q10" s="85">
        <f ca="1">VLOOKUP(evolution!$B$1,INDIRECT("'"&amp;Q$3&amp;"'!$B$3:$L$13"),8,FALSE)</f>
        <v>0.28401180813226357</v>
      </c>
      <c r="R10" s="86">
        <f t="shared" ref="R10:U10" ca="1" si="23">Q10-$C10</f>
        <v>1.120154778441923E-2</v>
      </c>
      <c r="S10" s="80">
        <f t="shared" ca="1" si="8"/>
        <v>4.1059847859595877E-2</v>
      </c>
      <c r="T10" s="85">
        <f ca="1">VLOOKUP(evolution!$B$1,INDIRECT("'"&amp;T$3&amp;"'!$B$3:$L$13"),8,FALSE)</f>
        <v>0.28317595911914067</v>
      </c>
      <c r="U10" s="86">
        <f t="shared" ca="1" si="23"/>
        <v>1.0365698771296339E-2</v>
      </c>
      <c r="V10" s="80">
        <f t="shared" ca="1" si="9"/>
        <v>3.7996000436639171E-2</v>
      </c>
      <c r="W10" s="85">
        <f ca="1">VLOOKUP(evolution!$B$1,INDIRECT("'"&amp;W$3&amp;"'!$B$3:$L$13"),8,FALSE)</f>
        <v>0.28078732833600362</v>
      </c>
      <c r="X10" s="86">
        <f t="shared" ref="X10:AA10" ca="1" si="24">W10-$C10</f>
        <v>7.977067988159281E-3</v>
      </c>
      <c r="Y10" s="80">
        <f t="shared" ca="1" si="11"/>
        <v>2.9240351803440933E-2</v>
      </c>
      <c r="Z10" s="85">
        <f ca="1">VLOOKUP(evolution!$B$1,INDIRECT("'"&amp;Z$3&amp;"'!$B$3:$L$13"),8,FALSE)</f>
        <v>0.28072666012627351</v>
      </c>
      <c r="AA10" s="86">
        <f t="shared" ca="1" si="24"/>
        <v>7.9163997784291729E-3</v>
      </c>
      <c r="AB10" s="80">
        <f t="shared" ca="1" si="12"/>
        <v>2.9017969369390419E-2</v>
      </c>
      <c r="AC10" s="70">
        <f ca="1">MIN($E10,$H10,$K10,$N10,$Q10,$T10,$W10,$Z10)</f>
        <v>0.28072666012627351</v>
      </c>
      <c r="AD10" s="71">
        <f ca="1">MAX($E10,$H10,$K10,$N10,$Q10,$T10,$W10,$Z10)</f>
        <v>0.30184258718015994</v>
      </c>
      <c r="AE10" s="71">
        <f ca="1">MEDIAN($E10,$H10,$K10,$N10,$Q10,$T10,$W10,$Z10)</f>
        <v>0.28452469743404885</v>
      </c>
      <c r="AF10" s="71">
        <f ca="1">AVERAGE($E10,$H10,$K10,$N10,$Q10,$T10,$W10,$Z10)</f>
        <v>0.2890077383858029</v>
      </c>
      <c r="AG10" s="72">
        <f ca="1">_xlfn.STDEV.P($E10,$H10,$K10,$N10,$Q10,$T10,$W10,$Z10)</f>
        <v>8.3241876319869457E-3</v>
      </c>
    </row>
    <row r="11" spans="1:33" ht="16.5" customHeight="1" x14ac:dyDescent="0.35">
      <c r="A11" s="42"/>
      <c r="B11" s="23" t="s">
        <v>15</v>
      </c>
      <c r="C11" s="38">
        <f ca="1">VLOOKUP(evolution!$B$1,INDIRECT("'"&amp;C$3&amp;"'!$B$3:$L$13"),9,FALSE)</f>
        <v>0.91921262828078154</v>
      </c>
      <c r="D11" s="25"/>
      <c r="E11" s="83">
        <f ca="1">VLOOKUP(evolution!$B$1,INDIRECT("'"&amp;E$3&amp;"'!$B$3:$L$13"),9,FALSE)</f>
        <v>0.91902131840671508</v>
      </c>
      <c r="F11" s="84">
        <f t="shared" ca="1" si="0"/>
        <v>-1.9130987406645872E-4</v>
      </c>
      <c r="G11" s="82">
        <f t="shared" ca="1" si="1"/>
        <v>-2.0812363557740575E-4</v>
      </c>
      <c r="H11" s="83">
        <f ca="1">VLOOKUP(evolution!$B$1,INDIRECT("'"&amp;H$3&amp;"'!$B$3:$L$13"),9,FALSE)</f>
        <v>0.91330038618636744</v>
      </c>
      <c r="I11" s="84">
        <f t="shared" ca="1" si="2"/>
        <v>-5.9122420944140996E-3</v>
      </c>
      <c r="J11" s="82">
        <f t="shared" ca="1" si="3"/>
        <v>-6.4318547336233434E-3</v>
      </c>
      <c r="K11" s="83">
        <f ca="1">VLOOKUP(evolution!$B$1,INDIRECT("'"&amp;K$3&amp;"'!$B$3:$L$13"),9,FALSE)</f>
        <v>0.91446883665615675</v>
      </c>
      <c r="L11" s="84">
        <f t="shared" ca="1" si="4"/>
        <v>-4.7437916246247935E-3</v>
      </c>
      <c r="M11" s="82">
        <f t="shared" ca="1" si="5"/>
        <v>-5.1607119818373086E-3</v>
      </c>
      <c r="N11" s="83">
        <f ca="1">VLOOKUP(evolution!$B$1,INDIRECT("'"&amp;N$3&amp;"'!$B$3:$L$13"),9,FALSE)</f>
        <v>0.9158393482913656</v>
      </c>
      <c r="O11" s="84">
        <f t="shared" ca="1" si="4"/>
        <v>-3.3732799894159449E-3</v>
      </c>
      <c r="P11" s="82">
        <f t="shared" ca="1" si="6"/>
        <v>-3.6697493981616047E-3</v>
      </c>
      <c r="Q11" s="83">
        <f ca="1">VLOOKUP(evolution!$B$1,INDIRECT("'"&amp;Q$3&amp;"'!$B$3:$L$13"),9,FALSE)</f>
        <v>0.91742526171552297</v>
      </c>
      <c r="R11" s="84">
        <f t="shared" ref="R11:U11" ca="1" si="25">Q11-$C11</f>
        <v>-1.7873665652585746E-3</v>
      </c>
      <c r="S11" s="82">
        <f t="shared" ca="1" si="8"/>
        <v>-1.9444538839740655E-3</v>
      </c>
      <c r="T11" s="83">
        <f ca="1">VLOOKUP(evolution!$B$1,INDIRECT("'"&amp;T$3&amp;"'!$B$3:$L$13"),9,FALSE)</f>
        <v>0.91742914288055755</v>
      </c>
      <c r="U11" s="84">
        <f t="shared" ca="1" si="25"/>
        <v>-1.7834854002239942E-3</v>
      </c>
      <c r="V11" s="82">
        <f t="shared" ca="1" si="9"/>
        <v>-1.9402316127441332E-3</v>
      </c>
      <c r="W11" s="83">
        <f ca="1">VLOOKUP(evolution!$B$1,INDIRECT("'"&amp;W$3&amp;"'!$B$3:$L$13"),9,FALSE)</f>
        <v>0.91770124893594052</v>
      </c>
      <c r="X11" s="84">
        <f t="shared" ref="X11:AA11" ca="1" si="26">W11-$C11</f>
        <v>-1.511379344841024E-3</v>
      </c>
      <c r="Y11" s="82">
        <f t="shared" ca="1" si="11"/>
        <v>-1.6442108151492453E-3</v>
      </c>
      <c r="Z11" s="83">
        <f ca="1">VLOOKUP(evolution!$B$1,INDIRECT("'"&amp;Z$3&amp;"'!$B$3:$L$13"),9,FALSE)</f>
        <v>0.91768003409576504</v>
      </c>
      <c r="AA11" s="84">
        <f t="shared" ca="1" si="26"/>
        <v>-1.5325941850165004E-3</v>
      </c>
      <c r="AB11" s="82">
        <f t="shared" ca="1" si="12"/>
        <v>-1.6672901762489233E-3</v>
      </c>
      <c r="AC11" s="67">
        <f ca="1">MIN($E11,$H11,$K11,$N11,$Q11,$T11,$W11,$Z11)</f>
        <v>0.91330038618636744</v>
      </c>
      <c r="AD11" s="68">
        <f ca="1">MAX($E11,$H11,$K11,$N11,$Q11,$T11,$W11,$Z11)</f>
        <v>0.91902131840671508</v>
      </c>
      <c r="AE11" s="68">
        <f ca="1">MEDIAN($E11,$H11,$K11,$N11,$Q11,$T11,$W11,$Z11)</f>
        <v>0.91742720229804031</v>
      </c>
      <c r="AF11" s="68">
        <f ca="1">AVERAGE($E11,$H11,$K11,$N11,$Q11,$T11,$W11,$Z11)</f>
        <v>0.9166081971460488</v>
      </c>
      <c r="AG11" s="69">
        <f ca="1">_xlfn.STDEV.P($E11,$H11,$K11,$N11,$Q11,$T11,$W11,$Z11)</f>
        <v>1.789479760383838E-3</v>
      </c>
    </row>
    <row r="12" spans="1:33" ht="16.5" customHeight="1" x14ac:dyDescent="0.35">
      <c r="A12" s="42"/>
      <c r="B12" s="15" t="s">
        <v>16</v>
      </c>
      <c r="C12" s="39">
        <f ca="1">VLOOKUP(evolution!$B$1,INDIRECT("'"&amp;C$3&amp;"'!$B$3:$L$13"),10,FALSE)</f>
        <v>0.40942495628563863</v>
      </c>
      <c r="D12" s="20"/>
      <c r="E12" s="85">
        <f ca="1">VLOOKUP(evolution!$B$1,INDIRECT("'"&amp;E$3&amp;"'!$B$3:$L$13"),10,FALSE)</f>
        <v>0.4239094865023974</v>
      </c>
      <c r="F12" s="86">
        <f t="shared" ca="1" si="0"/>
        <v>1.4484530216758773E-2</v>
      </c>
      <c r="G12" s="80">
        <f t="shared" ca="1" si="1"/>
        <v>3.5377741376990034E-2</v>
      </c>
      <c r="H12" s="85">
        <f ca="1">VLOOKUP(evolution!$B$1,INDIRECT("'"&amp;H$3&amp;"'!$B$3:$L$13"),10,FALSE)</f>
        <v>0.44257109935420991</v>
      </c>
      <c r="I12" s="86">
        <f t="shared" ca="1" si="2"/>
        <v>3.3146143068571277E-2</v>
      </c>
      <c r="J12" s="80">
        <f t="shared" ca="1" si="3"/>
        <v>8.0957798394308431E-2</v>
      </c>
      <c r="K12" s="85">
        <f ca="1">VLOOKUP(evolution!$B$1,INDIRECT("'"&amp;K$3&amp;"'!$B$3:$L$13"),10,FALSE)</f>
        <v>0.44105805379771928</v>
      </c>
      <c r="L12" s="86">
        <f t="shared" ca="1" si="4"/>
        <v>3.1633097512080655E-2</v>
      </c>
      <c r="M12" s="80">
        <f t="shared" ca="1" si="5"/>
        <v>7.726226021750264E-2</v>
      </c>
      <c r="N12" s="85">
        <f ca="1">VLOOKUP(evolution!$B$1,INDIRECT("'"&amp;N$3&amp;"'!$B$3:$L$13"),10,FALSE)</f>
        <v>0.43654352055149087</v>
      </c>
      <c r="O12" s="86">
        <f t="shared" ca="1" si="4"/>
        <v>2.7118564265852241E-2</v>
      </c>
      <c r="P12" s="80">
        <f t="shared" ca="1" si="6"/>
        <v>6.6235738319118859E-2</v>
      </c>
      <c r="Q12" s="85">
        <f ca="1">VLOOKUP(evolution!$B$1,INDIRECT("'"&amp;Q$3&amp;"'!$B$3:$L$13"),10,FALSE)</f>
        <v>0.42240493315589489</v>
      </c>
      <c r="R12" s="86">
        <f t="shared" ref="R12:U12" ca="1" si="27">Q12-$C12</f>
        <v>1.297997687025626E-2</v>
      </c>
      <c r="S12" s="80">
        <f t="shared" ca="1" si="8"/>
        <v>3.1702944998791609E-2</v>
      </c>
      <c r="T12" s="85">
        <f ca="1">VLOOKUP(evolution!$B$1,INDIRECT("'"&amp;T$3&amp;"'!$B$3:$L$13"),10,FALSE)</f>
        <v>0.42137659042506037</v>
      </c>
      <c r="U12" s="86">
        <f t="shared" ca="1" si="27"/>
        <v>1.1951634139421741E-2</v>
      </c>
      <c r="V12" s="80">
        <f t="shared" ca="1" si="9"/>
        <v>2.9191269256883274E-2</v>
      </c>
      <c r="W12" s="85">
        <f ca="1">VLOOKUP(evolution!$B$1,INDIRECT("'"&amp;W$3&amp;"'!$B$3:$L$13"),10,FALSE)</f>
        <v>0.41851697875954785</v>
      </c>
      <c r="X12" s="86">
        <f t="shared" ref="X12:AA12" ca="1" si="28">W12-$C12</f>
        <v>9.0920224739092226E-3</v>
      </c>
      <c r="Y12" s="80">
        <f t="shared" ca="1" si="11"/>
        <v>2.2206810636052433E-2</v>
      </c>
      <c r="Z12" s="85">
        <f ca="1">VLOOKUP(evolution!$B$1,INDIRECT("'"&amp;Z$3&amp;"'!$B$3:$L$13"),10,FALSE)</f>
        <v>0.41846042770251257</v>
      </c>
      <c r="AA12" s="86">
        <f t="shared" ca="1" si="28"/>
        <v>9.0354714168739414E-3</v>
      </c>
      <c r="AB12" s="80">
        <f t="shared" ca="1" si="12"/>
        <v>2.206868750465292E-2</v>
      </c>
      <c r="AC12" s="70">
        <f ca="1">MIN($E12,$H12,$K12,$N12,$Q12,$T12,$W12,$Z12)</f>
        <v>0.41846042770251257</v>
      </c>
      <c r="AD12" s="71">
        <f ca="1">MAX($E12,$H12,$K12,$N12,$Q12,$T12,$W12,$Z12)</f>
        <v>0.44257109935420991</v>
      </c>
      <c r="AE12" s="71">
        <f ca="1">MEDIAN($E12,$H12,$K12,$N12,$Q12,$T12,$W12,$Z12)</f>
        <v>0.42315720982914617</v>
      </c>
      <c r="AF12" s="71">
        <f ca="1">AVERAGE($E12,$H12,$K12,$N12,$Q12,$T12,$W12,$Z12)</f>
        <v>0.42810513628110419</v>
      </c>
      <c r="AG12" s="72">
        <f ca="1">_xlfn.STDEV.P($E12,$H12,$K12,$N12,$Q12,$T12,$W12,$Z12)</f>
        <v>9.5431309014300334E-3</v>
      </c>
    </row>
    <row r="13" spans="1:33" ht="16.5" customHeight="1" x14ac:dyDescent="0.35">
      <c r="A13" s="42"/>
      <c r="B13" s="23" t="s">
        <v>17</v>
      </c>
      <c r="C13" s="38">
        <f ca="1">VLOOKUP(evolution!$B$1,INDIRECT("'"&amp;C$3&amp;"'!$B$3:$L$13"),11,FALSE)</f>
        <v>0.26476317080056322</v>
      </c>
      <c r="D13" s="25"/>
      <c r="E13" s="87">
        <f ca="1">VLOOKUP(evolution!$B$1,INDIRECT("'"&amp;E$3&amp;"'!$B$3:$L$13"),11,FALSE)</f>
        <v>0.27653093862747691</v>
      </c>
      <c r="F13" s="88">
        <f t="shared" ca="1" si="0"/>
        <v>1.1767767826913689E-2</v>
      </c>
      <c r="G13" s="89">
        <f t="shared" ca="1" si="1"/>
        <v>4.4446392567861842E-2</v>
      </c>
      <c r="H13" s="87">
        <f ca="1">VLOOKUP(evolution!$B$1,INDIRECT("'"&amp;H$3&amp;"'!$B$3:$L$13"),11,FALSE)</f>
        <v>0.29183902506339826</v>
      </c>
      <c r="I13" s="88">
        <f t="shared" ca="1" si="2"/>
        <v>2.7075854262835042E-2</v>
      </c>
      <c r="J13" s="89">
        <f t="shared" ca="1" si="3"/>
        <v>0.10226442817165961</v>
      </c>
      <c r="K13" s="87">
        <f ca="1">VLOOKUP(evolution!$B$1,INDIRECT("'"&amp;K$3&amp;"'!$B$3:$L$13"),11,FALSE)</f>
        <v>0.29053166762422344</v>
      </c>
      <c r="L13" s="88">
        <f t="shared" ca="1" si="4"/>
        <v>2.5768496823660225E-2</v>
      </c>
      <c r="M13" s="89">
        <f t="shared" ca="1" si="5"/>
        <v>9.7326590951997347E-2</v>
      </c>
      <c r="N13" s="87">
        <f ca="1">VLOOKUP(evolution!$B$1,INDIRECT("'"&amp;N$3&amp;"'!$B$3:$L$13"),11,FALSE)</f>
        <v>0.28689842140806643</v>
      </c>
      <c r="O13" s="88">
        <f t="shared" ca="1" si="4"/>
        <v>2.213525060750321E-2</v>
      </c>
      <c r="P13" s="89">
        <f t="shared" ca="1" si="6"/>
        <v>8.3603964027825134E-2</v>
      </c>
      <c r="Q13" s="87">
        <f ca="1">VLOOKUP(evolution!$B$1,INDIRECT("'"&amp;Q$3&amp;"'!$B$3:$L$13"),11,FALSE)</f>
        <v>0.27541379776686459</v>
      </c>
      <c r="R13" s="88">
        <f t="shared" ref="R13:U13" ca="1" si="29">Q13-$C13</f>
        <v>1.0650626966301369E-2</v>
      </c>
      <c r="S13" s="89">
        <f t="shared" ca="1" si="8"/>
        <v>4.0226995824597191E-2</v>
      </c>
      <c r="T13" s="87">
        <f ca="1">VLOOKUP(evolution!$B$1,INDIRECT("'"&amp;T$3&amp;"'!$B$3:$L$13"),11,FALSE)</f>
        <v>0.27460577385311508</v>
      </c>
      <c r="U13" s="88">
        <f t="shared" ca="1" si="29"/>
        <v>9.8426030525518571E-3</v>
      </c>
      <c r="V13" s="89">
        <f t="shared" ca="1" si="9"/>
        <v>3.7175121535184909E-2</v>
      </c>
      <c r="W13" s="87">
        <f ca="1">VLOOKUP(evolution!$B$1,INDIRECT("'"&amp;W$3&amp;"'!$B$3:$L$13"),11,FALSE)</f>
        <v>0.27232201418489144</v>
      </c>
      <c r="X13" s="88">
        <f t="shared" ref="X13:AA13" ca="1" si="30">W13-$C13</f>
        <v>7.5588433843282177E-3</v>
      </c>
      <c r="Y13" s="89">
        <f t="shared" ca="1" si="11"/>
        <v>2.8549451804314688E-2</v>
      </c>
      <c r="Z13" s="87">
        <f ca="1">VLOOKUP(evolution!$B$1,INDIRECT("'"&amp;Z$3&amp;"'!$B$3:$L$13"),11,FALSE)</f>
        <v>0.27226477795564247</v>
      </c>
      <c r="AA13" s="88">
        <f t="shared" ca="1" si="30"/>
        <v>7.5016071550792485E-3</v>
      </c>
      <c r="AB13" s="89">
        <f t="shared" ca="1" si="12"/>
        <v>2.8333272835480375E-2</v>
      </c>
      <c r="AC13" s="73">
        <f ca="1">MIN($E13,$H13,$K13,$N13,$Q13,$T13,$W13,$Z13)</f>
        <v>0.27226477795564247</v>
      </c>
      <c r="AD13" s="74">
        <f ca="1">MAX($E13,$H13,$K13,$N13,$Q13,$T13,$W13,$Z13)</f>
        <v>0.29183902506339826</v>
      </c>
      <c r="AE13" s="74">
        <f ca="1">MEDIAN($E13,$H13,$K13,$N13,$Q13,$T13,$W13,$Z13)</f>
        <v>0.27597236819717075</v>
      </c>
      <c r="AF13" s="74">
        <f ca="1">AVERAGE($E13,$H13,$K13,$N13,$Q13,$T13,$W13,$Z13)</f>
        <v>0.28005080206045985</v>
      </c>
      <c r="AG13" s="75">
        <f ca="1">_xlfn.STDEV.P($E13,$H13,$K13,$N13,$Q13,$T13,$W13,$Z13)</f>
        <v>7.7427106706339449E-3</v>
      </c>
    </row>
    <row r="15" spans="1:33" ht="16.5" customHeight="1" x14ac:dyDescent="0.35">
      <c r="A15" s="42" t="s">
        <v>1103</v>
      </c>
      <c r="B15" s="21"/>
      <c r="C15" s="30" t="s">
        <v>42</v>
      </c>
      <c r="D15" s="30"/>
      <c r="E15" s="76" t="s">
        <v>208</v>
      </c>
      <c r="F15" s="77"/>
      <c r="G15" s="78"/>
      <c r="H15" s="76" t="s">
        <v>325</v>
      </c>
      <c r="I15" s="77"/>
      <c r="J15" s="78"/>
      <c r="K15" s="76" t="s">
        <v>484</v>
      </c>
      <c r="L15" s="77"/>
      <c r="M15" s="78"/>
      <c r="N15" s="76" t="s">
        <v>605</v>
      </c>
      <c r="O15" s="77"/>
      <c r="P15" s="78"/>
      <c r="Q15" s="76" t="s">
        <v>726</v>
      </c>
      <c r="R15" s="77"/>
      <c r="S15" s="78"/>
      <c r="T15" s="43" t="s">
        <v>850</v>
      </c>
      <c r="U15" s="43"/>
      <c r="V15" s="43"/>
      <c r="W15" s="76" t="s">
        <v>971</v>
      </c>
      <c r="X15" s="77"/>
      <c r="Y15" s="78"/>
      <c r="Z15" s="43" t="s">
        <v>1096</v>
      </c>
      <c r="AA15" s="43"/>
      <c r="AB15" s="43"/>
      <c r="AC15" s="56" t="s">
        <v>1175</v>
      </c>
      <c r="AD15" s="57" t="s">
        <v>1176</v>
      </c>
      <c r="AE15" s="57" t="s">
        <v>1177</v>
      </c>
      <c r="AF15" s="57" t="s">
        <v>1178</v>
      </c>
      <c r="AG15" s="58" t="s">
        <v>1179</v>
      </c>
    </row>
    <row r="16" spans="1:33" ht="16.5" customHeight="1" x14ac:dyDescent="0.35">
      <c r="A16" s="42"/>
      <c r="B16" s="15" t="s">
        <v>0</v>
      </c>
      <c r="C16" s="19">
        <f ca="1">VLOOKUP(evolution!$B$1,INDIRECT("'"&amp;C$15&amp;"'!$B$15:$L$25"),2,FALSE)</f>
        <v>8355726</v>
      </c>
      <c r="D16" s="19"/>
      <c r="E16" s="59">
        <f ca="1">VLOOKUP(evolution!$B$1,INDIRECT("'"&amp;E$15&amp;"'!$B$15:$L$25"),2,FALSE)</f>
        <v>8353502</v>
      </c>
      <c r="F16" s="79">
        <f t="shared" ref="F16:F25" ca="1" si="31">E16-$C16</f>
        <v>-2224</v>
      </c>
      <c r="G16" s="80">
        <f t="shared" ref="G16:G25" ca="1" si="32">F16/$C16</f>
        <v>-2.6616478328753243E-4</v>
      </c>
      <c r="H16" s="59">
        <f ca="1">VLOOKUP(evolution!$B$1,INDIRECT("'"&amp;H$15&amp;"'!$B$15:$L$25"),2,FALSE)</f>
        <v>8286355</v>
      </c>
      <c r="I16" s="79">
        <f t="shared" ref="I16:I25" ca="1" si="33">H16-$C16</f>
        <v>-69371</v>
      </c>
      <c r="J16" s="80">
        <f t="shared" ref="J16:J25" ca="1" si="34">I16/$C16</f>
        <v>-8.3022109628774331E-3</v>
      </c>
      <c r="K16" s="59">
        <f ca="1">VLOOKUP(evolution!$B$1,INDIRECT("'"&amp;K$15&amp;"'!$B$15:$L$25"),2,FALSE)</f>
        <v>8291701</v>
      </c>
      <c r="L16" s="79">
        <f t="shared" ref="L16:L25" ca="1" si="35">K16-$C16</f>
        <v>-64025</v>
      </c>
      <c r="M16" s="80">
        <f t="shared" ref="M16:M25" ca="1" si="36">L16/$C16</f>
        <v>-7.6624101843454414E-3</v>
      </c>
      <c r="N16" s="59">
        <f ca="1">VLOOKUP(evolution!$B$1,INDIRECT("'"&amp;N$15&amp;"'!$B$15:$L$25"),2,FALSE)</f>
        <v>8322168</v>
      </c>
      <c r="O16" s="79">
        <f t="shared" ref="O16:O25" ca="1" si="37">N16-$C16</f>
        <v>-33558</v>
      </c>
      <c r="P16" s="80">
        <f t="shared" ref="P16:P25" ca="1" si="38">O16/$C16</f>
        <v>-4.0161680744438006E-3</v>
      </c>
      <c r="Q16" s="59">
        <f ca="1">VLOOKUP(evolution!$B$1,INDIRECT("'"&amp;Q$15&amp;"'!$B$15:$L$25"),2,FALSE)</f>
        <v>8341878</v>
      </c>
      <c r="R16" s="79">
        <f t="shared" ref="R16:R25" ca="1" si="39">Q16-$C16</f>
        <v>-13848</v>
      </c>
      <c r="S16" s="80">
        <f t="shared" ref="S16:S25" ca="1" si="40">R16/$C16</f>
        <v>-1.6573066182399949E-3</v>
      </c>
      <c r="T16" s="19">
        <f ca="1">VLOOKUP(evolution!$B$1,INDIRECT("'"&amp;T$15&amp;"'!$B$15:$L$25"),2,FALSE)</f>
        <v>8341967</v>
      </c>
      <c r="U16" s="26">
        <f t="shared" ref="U16:U25" ca="1" si="41">T16-$C16</f>
        <v>-13759</v>
      </c>
      <c r="V16" s="40">
        <f t="shared" ref="V16:V25" ca="1" si="42">U16/$C16</f>
        <v>-1.6466552397721036E-3</v>
      </c>
      <c r="W16" s="59">
        <f ca="1">VLOOKUP(evolution!$B$1,INDIRECT("'"&amp;W$15&amp;"'!$B$15:$L$25"),2,FALSE)</f>
        <v>8344299</v>
      </c>
      <c r="X16" s="79">
        <f t="shared" ref="X16:X25" ca="1" si="43">W16-$C16</f>
        <v>-11427</v>
      </c>
      <c r="Y16" s="80">
        <f t="shared" ref="Y16:Y25" ca="1" si="44">X16/$C16</f>
        <v>-1.3675651882313997E-3</v>
      </c>
      <c r="Z16" s="19">
        <f ca="1">VLOOKUP(evolution!$B$1,INDIRECT("'"&amp;Z$15&amp;"'!$B$15:$L$25"),2,FALSE)</f>
        <v>8344164</v>
      </c>
      <c r="AA16" s="26">
        <f t="shared" ref="AA16:AA25" ca="1" si="45">Z16-$C16</f>
        <v>-11562</v>
      </c>
      <c r="AB16" s="40">
        <f t="shared" ref="AB16:AB25" ca="1" si="46">AA16/$C16</f>
        <v>-1.3837217735478641E-3</v>
      </c>
      <c r="AC16" s="59"/>
      <c r="AD16" s="60"/>
      <c r="AE16" s="60"/>
      <c r="AF16" s="61"/>
      <c r="AG16" s="62"/>
    </row>
    <row r="17" spans="1:33" ht="16.5" customHeight="1" x14ac:dyDescent="0.35">
      <c r="A17" s="42"/>
      <c r="B17" s="23" t="s">
        <v>9</v>
      </c>
      <c r="C17" s="24">
        <f ca="1">VLOOKUP(evolution!$B$1,INDIRECT("'"&amp;C$15&amp;"'!$B$15:$L$25"),3,FALSE)</f>
        <v>2215134</v>
      </c>
      <c r="D17" s="24"/>
      <c r="E17" s="63">
        <f ca="1">VLOOKUP(evolution!$B$1,INDIRECT("'"&amp;E$15&amp;"'!$B$15:$L$25"),3,FALSE)</f>
        <v>3717992</v>
      </c>
      <c r="F17" s="81">
        <f t="shared" ca="1" si="31"/>
        <v>1502858</v>
      </c>
      <c r="G17" s="82">
        <f t="shared" ca="1" si="32"/>
        <v>0.67845015245127382</v>
      </c>
      <c r="H17" s="63">
        <f ca="1">VLOOKUP(evolution!$B$1,INDIRECT("'"&amp;H$15&amp;"'!$B$15:$L$25"),3,FALSE)</f>
        <v>5870001</v>
      </c>
      <c r="I17" s="81">
        <f t="shared" ca="1" si="33"/>
        <v>3654867</v>
      </c>
      <c r="J17" s="82">
        <f t="shared" ca="1" si="34"/>
        <v>1.6499530051003686</v>
      </c>
      <c r="K17" s="63">
        <f ca="1">VLOOKUP(evolution!$B$1,INDIRECT("'"&amp;K$15&amp;"'!$B$15:$L$25"),3,FALSE)</f>
        <v>5828023</v>
      </c>
      <c r="L17" s="81">
        <f t="shared" ca="1" si="35"/>
        <v>3612889</v>
      </c>
      <c r="M17" s="82">
        <f t="shared" ca="1" si="36"/>
        <v>1.6310024585420115</v>
      </c>
      <c r="N17" s="63">
        <f ca="1">VLOOKUP(evolution!$B$1,INDIRECT("'"&amp;N$15&amp;"'!$B$15:$L$25"),3,FALSE)</f>
        <v>5183297</v>
      </c>
      <c r="O17" s="81">
        <f t="shared" ca="1" si="37"/>
        <v>2968163</v>
      </c>
      <c r="P17" s="82">
        <f t="shared" ca="1" si="38"/>
        <v>1.3399473801584916</v>
      </c>
      <c r="Q17" s="63">
        <f ca="1">VLOOKUP(evolution!$B$1,INDIRECT("'"&amp;Q$15&amp;"'!$B$15:$L$25"),3,FALSE)</f>
        <v>3543580</v>
      </c>
      <c r="R17" s="81">
        <f t="shared" ca="1" si="39"/>
        <v>1328446</v>
      </c>
      <c r="S17" s="82">
        <f t="shared" ca="1" si="40"/>
        <v>0.59971360649062311</v>
      </c>
      <c r="T17" s="24">
        <f ca="1">VLOOKUP(evolution!$B$1,INDIRECT("'"&amp;T$15&amp;"'!$B$15:$L$25"),3,FALSE)</f>
        <v>3437812</v>
      </c>
      <c r="U17" s="27">
        <f t="shared" ca="1" si="41"/>
        <v>1222678</v>
      </c>
      <c r="V17" s="41">
        <f t="shared" ca="1" si="42"/>
        <v>0.55196570500926811</v>
      </c>
      <c r="W17" s="63">
        <f ca="1">VLOOKUP(evolution!$B$1,INDIRECT("'"&amp;W$15&amp;"'!$B$15:$L$25"),3,FALSE)</f>
        <v>3127095</v>
      </c>
      <c r="X17" s="81">
        <f t="shared" ca="1" si="43"/>
        <v>911961</v>
      </c>
      <c r="Y17" s="82">
        <f t="shared" ca="1" si="44"/>
        <v>0.4116956355687737</v>
      </c>
      <c r="Z17" s="24">
        <f ca="1">VLOOKUP(evolution!$B$1,INDIRECT("'"&amp;Z$15&amp;"'!$B$15:$L$25"),3,FALSE)</f>
        <v>3124976</v>
      </c>
      <c r="AA17" s="27">
        <f t="shared" ca="1" si="45"/>
        <v>909842</v>
      </c>
      <c r="AB17" s="41">
        <f t="shared" ca="1" si="46"/>
        <v>0.41073903429769937</v>
      </c>
      <c r="AC17" s="63"/>
      <c r="AD17" s="64"/>
      <c r="AE17" s="64"/>
      <c r="AF17" s="64"/>
      <c r="AG17" s="65"/>
    </row>
    <row r="18" spans="1:33" ht="16.5" customHeight="1" x14ac:dyDescent="0.35">
      <c r="A18" s="42"/>
      <c r="B18" s="15" t="s">
        <v>10</v>
      </c>
      <c r="C18" s="19">
        <f ca="1">VLOOKUP(evolution!$B$1,INDIRECT("'"&amp;C$15&amp;"'!$B$15:$L$25"),4,FALSE)</f>
        <v>22604114</v>
      </c>
      <c r="D18" s="19"/>
      <c r="E18" s="59">
        <f ca="1">VLOOKUP(evolution!$B$1,INDIRECT("'"&amp;E$15&amp;"'!$B$15:$L$25"),4,FALSE)</f>
        <v>21101256</v>
      </c>
      <c r="F18" s="79">
        <f t="shared" ca="1" si="31"/>
        <v>-1502858</v>
      </c>
      <c r="G18" s="80">
        <f t="shared" ca="1" si="32"/>
        <v>-6.6486038780374221E-2</v>
      </c>
      <c r="H18" s="59">
        <f ca="1">VLOOKUP(evolution!$B$1,INDIRECT("'"&amp;H$15&amp;"'!$B$15:$L$25"),4,FALSE)</f>
        <v>18949247</v>
      </c>
      <c r="I18" s="79">
        <f t="shared" ca="1" si="33"/>
        <v>-3654867</v>
      </c>
      <c r="J18" s="80">
        <f t="shared" ca="1" si="34"/>
        <v>-0.16169034539464808</v>
      </c>
      <c r="K18" s="59">
        <f ca="1">VLOOKUP(evolution!$B$1,INDIRECT("'"&amp;K$15&amp;"'!$B$15:$L$25"),4,FALSE)</f>
        <v>18991225</v>
      </c>
      <c r="L18" s="79">
        <f t="shared" ca="1" si="35"/>
        <v>-3612889</v>
      </c>
      <c r="M18" s="80">
        <f t="shared" ca="1" si="36"/>
        <v>-0.15983324982346134</v>
      </c>
      <c r="N18" s="59">
        <f ca="1">VLOOKUP(evolution!$B$1,INDIRECT("'"&amp;N$15&amp;"'!$B$15:$L$25"),4,FALSE)</f>
        <v>19635951</v>
      </c>
      <c r="O18" s="79">
        <f t="shared" ca="1" si="37"/>
        <v>-2968163</v>
      </c>
      <c r="P18" s="80">
        <f t="shared" ca="1" si="38"/>
        <v>-0.13131074281433902</v>
      </c>
      <c r="Q18" s="59">
        <f ca="1">VLOOKUP(evolution!$B$1,INDIRECT("'"&amp;Q$15&amp;"'!$B$15:$L$25"),4,FALSE)</f>
        <v>21275668</v>
      </c>
      <c r="R18" s="79">
        <f t="shared" ca="1" si="39"/>
        <v>-1328446</v>
      </c>
      <c r="S18" s="80">
        <f t="shared" ca="1" si="40"/>
        <v>-5.8770098221943137E-2</v>
      </c>
      <c r="T18" s="19">
        <f ca="1">VLOOKUP(evolution!$B$1,INDIRECT("'"&amp;T$15&amp;"'!$B$15:$L$25"),4,FALSE)</f>
        <v>21381436</v>
      </c>
      <c r="U18" s="26">
        <f t="shared" ca="1" si="41"/>
        <v>-1222678</v>
      </c>
      <c r="V18" s="40">
        <f t="shared" ca="1" si="42"/>
        <v>-5.4090949992554455E-2</v>
      </c>
      <c r="W18" s="59">
        <f ca="1">VLOOKUP(evolution!$B$1,INDIRECT("'"&amp;W$15&amp;"'!$B$15:$L$25"),4,FALSE)</f>
        <v>21692153</v>
      </c>
      <c r="X18" s="79">
        <f t="shared" ca="1" si="43"/>
        <v>-911961</v>
      </c>
      <c r="Y18" s="80">
        <f t="shared" ca="1" si="44"/>
        <v>-4.0344912434966483E-2</v>
      </c>
      <c r="Z18" s="19">
        <f ca="1">VLOOKUP(evolution!$B$1,INDIRECT("'"&amp;Z$15&amp;"'!$B$15:$L$25"),4,FALSE)</f>
        <v>21694272</v>
      </c>
      <c r="AA18" s="26">
        <f t="shared" ca="1" si="45"/>
        <v>-909842</v>
      </c>
      <c r="AB18" s="40">
        <f t="shared" ca="1" si="46"/>
        <v>-4.0251168437745448E-2</v>
      </c>
      <c r="AC18" s="59"/>
      <c r="AD18" s="60"/>
      <c r="AE18" s="60"/>
      <c r="AF18" s="60"/>
      <c r="AG18" s="66"/>
    </row>
    <row r="19" spans="1:33" ht="16.5" customHeight="1" x14ac:dyDescent="0.35">
      <c r="A19" s="42"/>
      <c r="B19" s="23" t="s">
        <v>11</v>
      </c>
      <c r="C19" s="24">
        <f ca="1">VLOOKUP(evolution!$B$1,INDIRECT("'"&amp;C$15&amp;"'!$B$15:$L$25"),5,FALSE)</f>
        <v>485276</v>
      </c>
      <c r="D19" s="24"/>
      <c r="E19" s="63">
        <f ca="1">VLOOKUP(evolution!$B$1,INDIRECT("'"&amp;E$15&amp;"'!$B$15:$L$25"),5,FALSE)</f>
        <v>487500</v>
      </c>
      <c r="F19" s="81">
        <f t="shared" ca="1" si="31"/>
        <v>2224</v>
      </c>
      <c r="G19" s="82">
        <f t="shared" ca="1" si="32"/>
        <v>4.5829589759229803E-3</v>
      </c>
      <c r="H19" s="63">
        <f ca="1">VLOOKUP(evolution!$B$1,INDIRECT("'"&amp;H$15&amp;"'!$B$15:$L$25"),5,FALSE)</f>
        <v>554647</v>
      </c>
      <c r="I19" s="81">
        <f t="shared" ca="1" si="33"/>
        <v>69371</v>
      </c>
      <c r="J19" s="82">
        <f t="shared" ca="1" si="34"/>
        <v>0.14295163989152565</v>
      </c>
      <c r="K19" s="63">
        <f ca="1">VLOOKUP(evolution!$B$1,INDIRECT("'"&amp;K$15&amp;"'!$B$15:$L$25"),5,FALSE)</f>
        <v>549301</v>
      </c>
      <c r="L19" s="81">
        <f t="shared" ca="1" si="35"/>
        <v>64025</v>
      </c>
      <c r="M19" s="82">
        <f t="shared" ca="1" si="36"/>
        <v>0.13193522861217122</v>
      </c>
      <c r="N19" s="63">
        <f ca="1">VLOOKUP(evolution!$B$1,INDIRECT("'"&amp;N$15&amp;"'!$B$15:$L$25"),5,FALSE)</f>
        <v>518834</v>
      </c>
      <c r="O19" s="81">
        <f t="shared" ca="1" si="37"/>
        <v>33558</v>
      </c>
      <c r="P19" s="82">
        <f t="shared" ca="1" si="38"/>
        <v>6.9152399871413375E-2</v>
      </c>
      <c r="Q19" s="63">
        <f ca="1">VLOOKUP(evolution!$B$1,INDIRECT("'"&amp;Q$15&amp;"'!$B$15:$L$25"),5,FALSE)</f>
        <v>499124</v>
      </c>
      <c r="R19" s="81">
        <f t="shared" ca="1" si="39"/>
        <v>13848</v>
      </c>
      <c r="S19" s="82">
        <f t="shared" ca="1" si="40"/>
        <v>2.8536338083894525E-2</v>
      </c>
      <c r="T19" s="24">
        <f ca="1">VLOOKUP(evolution!$B$1,INDIRECT("'"&amp;T$15&amp;"'!$B$15:$L$25"),5,FALSE)</f>
        <v>499035</v>
      </c>
      <c r="U19" s="27">
        <f t="shared" ca="1" si="41"/>
        <v>13759</v>
      </c>
      <c r="V19" s="41">
        <f t="shared" ca="1" si="42"/>
        <v>2.8352937297537895E-2</v>
      </c>
      <c r="W19" s="63">
        <f ca="1">VLOOKUP(evolution!$B$1,INDIRECT("'"&amp;W$15&amp;"'!$B$15:$L$25"),5,FALSE)</f>
        <v>496703</v>
      </c>
      <c r="X19" s="81">
        <f t="shared" ca="1" si="43"/>
        <v>11427</v>
      </c>
      <c r="Y19" s="82">
        <f t="shared" ca="1" si="44"/>
        <v>2.3547424558395636E-2</v>
      </c>
      <c r="Z19" s="24">
        <f ca="1">VLOOKUP(evolution!$B$1,INDIRECT("'"&amp;Z$15&amp;"'!$B$15:$L$25"),5,FALSE)</f>
        <v>496838</v>
      </c>
      <c r="AA19" s="27">
        <f t="shared" ca="1" si="45"/>
        <v>11562</v>
      </c>
      <c r="AB19" s="41">
        <f t="shared" ca="1" si="46"/>
        <v>2.3825616762419736E-2</v>
      </c>
      <c r="AC19" s="63"/>
      <c r="AD19" s="64"/>
      <c r="AE19" s="64"/>
      <c r="AF19" s="64"/>
      <c r="AG19" s="65"/>
    </row>
    <row r="20" spans="1:33" ht="16.5" customHeight="1" x14ac:dyDescent="0.35">
      <c r="A20" s="42"/>
      <c r="B20" s="15" t="s">
        <v>12</v>
      </c>
      <c r="C20" s="19">
        <f ca="1">VLOOKUP(evolution!$B$1,INDIRECT("'"&amp;C$15&amp;"'!$B$15:$L$25"),6,FALSE)</f>
        <v>33660250</v>
      </c>
      <c r="D20" s="19"/>
      <c r="E20" s="59">
        <f ca="1">VLOOKUP(evolution!$B$1,INDIRECT("'"&amp;E$15&amp;"'!$B$15:$L$25"),6,FALSE)</f>
        <v>33660250</v>
      </c>
      <c r="F20" s="79">
        <f t="shared" ca="1" si="31"/>
        <v>0</v>
      </c>
      <c r="G20" s="80">
        <f t="shared" ca="1" si="32"/>
        <v>0</v>
      </c>
      <c r="H20" s="59">
        <f ca="1">VLOOKUP(evolution!$B$1,INDIRECT("'"&amp;H$15&amp;"'!$B$15:$L$25"),6,FALSE)</f>
        <v>33660250</v>
      </c>
      <c r="I20" s="79">
        <f t="shared" ca="1" si="33"/>
        <v>0</v>
      </c>
      <c r="J20" s="80">
        <f t="shared" ca="1" si="34"/>
        <v>0</v>
      </c>
      <c r="K20" s="59">
        <f ca="1">VLOOKUP(evolution!$B$1,INDIRECT("'"&amp;K$15&amp;"'!$B$15:$L$25"),6,FALSE)</f>
        <v>33660250</v>
      </c>
      <c r="L20" s="79">
        <f t="shared" ca="1" si="35"/>
        <v>0</v>
      </c>
      <c r="M20" s="80">
        <f t="shared" ca="1" si="36"/>
        <v>0</v>
      </c>
      <c r="N20" s="59">
        <f ca="1">VLOOKUP(evolution!$B$1,INDIRECT("'"&amp;N$15&amp;"'!$B$15:$L$25"),6,FALSE)</f>
        <v>33660250</v>
      </c>
      <c r="O20" s="79">
        <f t="shared" ca="1" si="37"/>
        <v>0</v>
      </c>
      <c r="P20" s="80">
        <f t="shared" ca="1" si="38"/>
        <v>0</v>
      </c>
      <c r="Q20" s="59">
        <f ca="1">VLOOKUP(evolution!$B$1,INDIRECT("'"&amp;Q$15&amp;"'!$B$15:$L$25"),6,FALSE)</f>
        <v>33660250</v>
      </c>
      <c r="R20" s="79">
        <f t="shared" ca="1" si="39"/>
        <v>0</v>
      </c>
      <c r="S20" s="80">
        <f t="shared" ca="1" si="40"/>
        <v>0</v>
      </c>
      <c r="T20" s="19">
        <f ca="1">VLOOKUP(evolution!$B$1,INDIRECT("'"&amp;T$15&amp;"'!$B$15:$L$25"),6,FALSE)</f>
        <v>33660250</v>
      </c>
      <c r="U20" s="26">
        <f t="shared" ca="1" si="41"/>
        <v>0</v>
      </c>
      <c r="V20" s="40">
        <f t="shared" ca="1" si="42"/>
        <v>0</v>
      </c>
      <c r="W20" s="59">
        <f ca="1">VLOOKUP(evolution!$B$1,INDIRECT("'"&amp;W$15&amp;"'!$B$15:$L$25"),6,FALSE)</f>
        <v>33660250</v>
      </c>
      <c r="X20" s="79">
        <f t="shared" ca="1" si="43"/>
        <v>0</v>
      </c>
      <c r="Y20" s="80">
        <f t="shared" ca="1" si="44"/>
        <v>0</v>
      </c>
      <c r="Z20" s="19">
        <f ca="1">VLOOKUP(evolution!$B$1,INDIRECT("'"&amp;Z$15&amp;"'!$B$15:$L$25"),6,FALSE)</f>
        <v>33660250</v>
      </c>
      <c r="AA20" s="26">
        <f t="shared" ca="1" si="45"/>
        <v>0</v>
      </c>
      <c r="AB20" s="40">
        <f t="shared" ca="1" si="46"/>
        <v>0</v>
      </c>
      <c r="AC20" s="59"/>
      <c r="AD20" s="60"/>
      <c r="AE20" s="60"/>
      <c r="AF20" s="60"/>
      <c r="AG20" s="66"/>
    </row>
    <row r="21" spans="1:33" ht="16.5" customHeight="1" x14ac:dyDescent="0.35">
      <c r="A21" s="42"/>
      <c r="B21" s="23" t="s">
        <v>13</v>
      </c>
      <c r="C21" s="25">
        <f ca="1">VLOOKUP(evolution!$B$1,INDIRECT("'"&amp;C$15&amp;"'!$B$15:$L$25"),7,FALSE)</f>
        <v>0.31404579585713116</v>
      </c>
      <c r="D21" s="25"/>
      <c r="E21" s="83">
        <f ca="1">VLOOKUP(evolution!$B$1,INDIRECT("'"&amp;E$15&amp;"'!$B$15:$L$25"),7,FALSE)</f>
        <v>0.35862758000906114</v>
      </c>
      <c r="F21" s="84">
        <f t="shared" ca="1" si="31"/>
        <v>4.4581784151929982E-2</v>
      </c>
      <c r="G21" s="82">
        <f t="shared" ca="1" si="32"/>
        <v>0.14195949998391819</v>
      </c>
      <c r="H21" s="83">
        <f ca="1">VLOOKUP(evolution!$B$1,INDIRECT("'"&amp;H$15&amp;"'!$B$15:$L$25"),7,FALSE)</f>
        <v>0.42056597915939425</v>
      </c>
      <c r="I21" s="84">
        <f t="shared" ca="1" si="33"/>
        <v>0.10652018330226309</v>
      </c>
      <c r="J21" s="82">
        <f t="shared" ca="1" si="34"/>
        <v>0.33918678328915541</v>
      </c>
      <c r="K21" s="83">
        <f ca="1">VLOOKUP(evolution!$B$1,INDIRECT("'"&amp;K$15&amp;"'!$B$15:$L$25"),7,FALSE)</f>
        <v>0.41947769253050704</v>
      </c>
      <c r="L21" s="84">
        <f t="shared" ca="1" si="35"/>
        <v>0.10543189667337588</v>
      </c>
      <c r="M21" s="82">
        <f t="shared" ca="1" si="36"/>
        <v>0.33572140771895576</v>
      </c>
      <c r="N21" s="83">
        <f ca="1">VLOOKUP(evolution!$B$1,INDIRECT("'"&amp;N$15&amp;"'!$B$15:$L$25"),7,FALSE)</f>
        <v>0.40122889758691632</v>
      </c>
      <c r="O21" s="84">
        <f t="shared" ca="1" si="37"/>
        <v>8.7183101729785162E-2</v>
      </c>
      <c r="P21" s="82">
        <f t="shared" ca="1" si="38"/>
        <v>0.27761270133177446</v>
      </c>
      <c r="Q21" s="83">
        <f ca="1">VLOOKUP(evolution!$B$1,INDIRECT("'"&amp;Q$15&amp;"'!$B$15:$L$25"),7,FALSE)</f>
        <v>0.3531007048373081</v>
      </c>
      <c r="R21" s="84">
        <f t="shared" ca="1" si="39"/>
        <v>3.9054908980176939E-2</v>
      </c>
      <c r="S21" s="82">
        <f t="shared" ca="1" si="40"/>
        <v>0.12436055344598272</v>
      </c>
      <c r="T21" s="25">
        <f ca="1">VLOOKUP(evolution!$B$1,INDIRECT("'"&amp;T$15&amp;"'!$B$15:$L$25"),7,FALSE)</f>
        <v>0.34996112625426135</v>
      </c>
      <c r="U21" s="28">
        <f t="shared" ca="1" si="41"/>
        <v>3.5915330397130185E-2</v>
      </c>
      <c r="V21" s="41">
        <f t="shared" ca="1" si="42"/>
        <v>0.11436335359658546</v>
      </c>
      <c r="W21" s="83">
        <f ca="1">VLOOKUP(evolution!$B$1,INDIRECT("'"&amp;W$15&amp;"'!$B$15:$L$25"),7,FALSE)</f>
        <v>0.34079942959425436</v>
      </c>
      <c r="X21" s="84">
        <f t="shared" ca="1" si="43"/>
        <v>2.6753633737123195E-2</v>
      </c>
      <c r="Y21" s="82">
        <f t="shared" ca="1" si="44"/>
        <v>8.5190230501586542E-2</v>
      </c>
      <c r="Z21" s="25">
        <f ca="1">VLOOKUP(evolution!$B$1,INDIRECT("'"&amp;Z$15&amp;"'!$B$15:$L$25"),7,FALSE)</f>
        <v>0.34073246633640569</v>
      </c>
      <c r="AA21" s="28">
        <f t="shared" ca="1" si="45"/>
        <v>2.6686670479274532E-2</v>
      </c>
      <c r="AB21" s="41">
        <f t="shared" ca="1" si="46"/>
        <v>8.4977002817178612E-2</v>
      </c>
      <c r="AC21" s="67">
        <f ca="1">MIN($E21,$H21,$K21,$N21,$Q21,$T21,$W21,$Z21)</f>
        <v>0.34073246633640569</v>
      </c>
      <c r="AD21" s="68">
        <f ca="1">MAX($E21,$H21,$K21,$N21,$Q21,$T21,$W21,$Z21)</f>
        <v>0.42056597915939425</v>
      </c>
      <c r="AE21" s="68">
        <f ca="1">MEDIAN($E21,$H21,$K21,$N21,$Q21,$T21,$W21,$Z21)</f>
        <v>0.35586414242318465</v>
      </c>
      <c r="AF21" s="68">
        <f ca="1">AVERAGE($E21,$H21,$K21,$N21,$Q21,$T21,$W21,$Z21)</f>
        <v>0.37306173453851349</v>
      </c>
      <c r="AG21" s="69">
        <f ca="1">_xlfn.STDEV.P($E21,$H21,$K21,$N21,$Q21,$T21,$W21,$Z21)</f>
        <v>3.2463338970917362E-2</v>
      </c>
    </row>
    <row r="22" spans="1:33" ht="16.5" customHeight="1" x14ac:dyDescent="0.35">
      <c r="A22" s="42"/>
      <c r="B22" s="15" t="s">
        <v>14</v>
      </c>
      <c r="C22" s="20">
        <f ca="1">VLOOKUP(evolution!$B$1,INDIRECT("'"&amp;C$15&amp;"'!$B$15:$L$25"),8,FALSE)</f>
        <v>0.2727166316700444</v>
      </c>
      <c r="D22" s="20"/>
      <c r="E22" s="85">
        <f ca="1">VLOOKUP(evolution!$B$1,INDIRECT("'"&amp;E$15&amp;"'!$B$15:$L$25"),8,FALSE)</f>
        <v>0.28540864167245567</v>
      </c>
      <c r="F22" s="86">
        <f t="shared" ca="1" si="31"/>
        <v>1.2692010002411269E-2</v>
      </c>
      <c r="G22" s="80">
        <f t="shared" ca="1" si="32"/>
        <v>4.6539185838020816E-2</v>
      </c>
      <c r="H22" s="85">
        <f ca="1">VLOOKUP(evolution!$B$1,INDIRECT("'"&amp;H$15&amp;"'!$B$15:$L$25"),8,FALSE)</f>
        <v>0.30402069753250244</v>
      </c>
      <c r="I22" s="86">
        <f t="shared" ca="1" si="33"/>
        <v>3.1304065862458041E-2</v>
      </c>
      <c r="J22" s="80">
        <f t="shared" ca="1" si="34"/>
        <v>0.11478605346054707</v>
      </c>
      <c r="K22" s="85">
        <f ca="1">VLOOKUP(evolution!$B$1,INDIRECT("'"&amp;K$15&amp;"'!$B$15:$L$25"),8,FALSE)</f>
        <v>0.30304855045853618</v>
      </c>
      <c r="L22" s="86">
        <f t="shared" ca="1" si="35"/>
        <v>3.0331918788491785E-2</v>
      </c>
      <c r="M22" s="80">
        <f t="shared" ca="1" si="36"/>
        <v>0.11122137510553409</v>
      </c>
      <c r="N22" s="85">
        <f ca="1">VLOOKUP(evolution!$B$1,INDIRECT("'"&amp;N$15&amp;"'!$B$15:$L$25"),8,FALSE)</f>
        <v>0.29786564291928852</v>
      </c>
      <c r="O22" s="86">
        <f t="shared" ca="1" si="37"/>
        <v>2.5149011249244124E-2</v>
      </c>
      <c r="P22" s="80">
        <f t="shared" ca="1" si="38"/>
        <v>9.2216639283193846E-2</v>
      </c>
      <c r="Q22" s="85">
        <f ca="1">VLOOKUP(evolution!$B$1,INDIRECT("'"&amp;Q$15&amp;"'!$B$15:$L$25"),8,FALSE)</f>
        <v>0.28414304775948218</v>
      </c>
      <c r="R22" s="86">
        <f t="shared" ca="1" si="39"/>
        <v>1.1426416089437785E-2</v>
      </c>
      <c r="S22" s="80">
        <f t="shared" ca="1" si="40"/>
        <v>4.1898493756927987E-2</v>
      </c>
      <c r="T22" s="20">
        <f ca="1">VLOOKUP(evolution!$B$1,INDIRECT("'"&amp;T$15&amp;"'!$B$15:$L$25"),8,FALSE)</f>
        <v>0.28328780693691802</v>
      </c>
      <c r="U22" s="29">
        <f t="shared" ca="1" si="41"/>
        <v>1.0571175266873623E-2</v>
      </c>
      <c r="V22" s="40">
        <f t="shared" ca="1" si="42"/>
        <v>3.8762488382679657E-2</v>
      </c>
      <c r="W22" s="85">
        <f ca="1">VLOOKUP(evolution!$B$1,INDIRECT("'"&amp;W$15&amp;"'!$B$15:$L$25"),8,FALSE)</f>
        <v>0.28081327229841585</v>
      </c>
      <c r="X22" s="86">
        <f t="shared" ca="1" si="43"/>
        <v>8.0966406283714543E-3</v>
      </c>
      <c r="Y22" s="80">
        <f t="shared" ca="1" si="44"/>
        <v>2.9688840679755291E-2</v>
      </c>
      <c r="Z22" s="20">
        <f ca="1">VLOOKUP(evolution!$B$1,INDIRECT("'"&amp;Z$15&amp;"'!$B$15:$L$25"),8,FALSE)</f>
        <v>0.28075524049700518</v>
      </c>
      <c r="AA22" s="29">
        <f t="shared" ca="1" si="45"/>
        <v>8.0386088269607803E-3</v>
      </c>
      <c r="AB22" s="40">
        <f t="shared" ca="1" si="46"/>
        <v>2.9476049105382644E-2</v>
      </c>
      <c r="AC22" s="70">
        <f ca="1">MIN($E22,$H22,$K22,$N22,$Q22,$T22,$W22,$Z22)</f>
        <v>0.28075524049700518</v>
      </c>
      <c r="AD22" s="71">
        <f ca="1">MAX($E22,$H22,$K22,$N22,$Q22,$T22,$W22,$Z22)</f>
        <v>0.30402069753250244</v>
      </c>
      <c r="AE22" s="71">
        <f ca="1">MEDIAN($E22,$H22,$K22,$N22,$Q22,$T22,$W22,$Z22)</f>
        <v>0.28477584471596895</v>
      </c>
      <c r="AF22" s="71">
        <f ca="1">AVERAGE($E22,$H22,$K22,$N22,$Q22,$T22,$W22,$Z22)</f>
        <v>0.2899178625093255</v>
      </c>
      <c r="AG22" s="72">
        <f ca="1">_xlfn.STDEV.P($E22,$H22,$K22,$N22,$Q22,$T22,$W22,$Z22)</f>
        <v>9.3471822963434661E-3</v>
      </c>
    </row>
    <row r="23" spans="1:33" ht="16.5" customHeight="1" x14ac:dyDescent="0.35">
      <c r="A23" s="42"/>
      <c r="B23" s="23" t="s">
        <v>15</v>
      </c>
      <c r="C23" s="25">
        <f ca="1">VLOOKUP(evolution!$B$1,INDIRECT("'"&amp;C$15&amp;"'!$B$15:$L$25"),9,FALSE)</f>
        <v>0.94859456921346763</v>
      </c>
      <c r="D23" s="25"/>
      <c r="E23" s="83">
        <f ca="1">VLOOKUP(evolution!$B$1,INDIRECT("'"&amp;E$15&amp;"'!$B$15:$L$25"),9,FALSE)</f>
        <v>0.94840275436802557</v>
      </c>
      <c r="F23" s="84">
        <f t="shared" ca="1" si="31"/>
        <v>-1.9181484544206207E-4</v>
      </c>
      <c r="G23" s="82">
        <f t="shared" ca="1" si="32"/>
        <v>-2.0220951254349516E-4</v>
      </c>
      <c r="H23" s="83">
        <f ca="1">VLOOKUP(evolution!$B$1,INDIRECT("'"&amp;H$15&amp;"'!$B$15:$L$25"),9,FALSE)</f>
        <v>0.94237582535157283</v>
      </c>
      <c r="I23" s="84">
        <f t="shared" ca="1" si="33"/>
        <v>-6.2187438618948043E-3</v>
      </c>
      <c r="J23" s="82">
        <f t="shared" ca="1" si="34"/>
        <v>-6.555744744618462E-3</v>
      </c>
      <c r="K23" s="83">
        <f ca="1">VLOOKUP(evolution!$B$1,INDIRECT("'"&amp;K$15&amp;"'!$B$15:$L$25"),9,FALSE)</f>
        <v>0.94310276622592493</v>
      </c>
      <c r="L23" s="84">
        <f t="shared" ca="1" si="35"/>
        <v>-5.4918029875427044E-3</v>
      </c>
      <c r="M23" s="82">
        <f t="shared" ca="1" si="36"/>
        <v>-5.7894101081521713E-3</v>
      </c>
      <c r="N23" s="83">
        <f ca="1">VLOOKUP(evolution!$B$1,INDIRECT("'"&amp;N$15&amp;"'!$B$15:$L$25"),9,FALSE)</f>
        <v>0.94525512143787949</v>
      </c>
      <c r="O23" s="84">
        <f t="shared" ca="1" si="37"/>
        <v>-3.3394477755881447E-3</v>
      </c>
      <c r="P23" s="82">
        <f t="shared" ca="1" si="38"/>
        <v>-3.5204162916060819E-3</v>
      </c>
      <c r="Q23" s="83">
        <f ca="1">VLOOKUP(evolution!$B$1,INDIRECT("'"&amp;Q$15&amp;"'!$B$15:$L$25"),9,FALSE)</f>
        <v>0.94688682718942929</v>
      </c>
      <c r="R23" s="84">
        <f t="shared" ca="1" si="39"/>
        <v>-1.707742024038339E-3</v>
      </c>
      <c r="S23" s="82">
        <f t="shared" ca="1" si="40"/>
        <v>-1.8002865285791406E-3</v>
      </c>
      <c r="T23" s="25">
        <f ca="1">VLOOKUP(evolution!$B$1,INDIRECT("'"&amp;T$15&amp;"'!$B$15:$L$25"),9,FALSE)</f>
        <v>0.94689134360106209</v>
      </c>
      <c r="U23" s="28">
        <f t="shared" ca="1" si="41"/>
        <v>-1.7032256124055456E-3</v>
      </c>
      <c r="V23" s="41">
        <f t="shared" ca="1" si="42"/>
        <v>-1.7955253674051543E-3</v>
      </c>
      <c r="W23" s="83">
        <f ca="1">VLOOKUP(evolution!$B$1,INDIRECT("'"&amp;W$15&amp;"'!$B$15:$L$25"),9,FALSE)</f>
        <v>0.94716490934361885</v>
      </c>
      <c r="X23" s="84">
        <f t="shared" ca="1" si="43"/>
        <v>-1.4296598698487761E-3</v>
      </c>
      <c r="Y23" s="82">
        <f t="shared" ca="1" si="44"/>
        <v>-1.5071347826017879E-3</v>
      </c>
      <c r="Z23" s="25">
        <f ca="1">VLOOKUP(evolution!$B$1,INDIRECT("'"&amp;Z$15&amp;"'!$B$15:$L$25"),9,FALSE)</f>
        <v>0.94714324079884282</v>
      </c>
      <c r="AA23" s="28">
        <f t="shared" ca="1" si="45"/>
        <v>-1.4513284146248084E-3</v>
      </c>
      <c r="AB23" s="41">
        <f t="shared" ca="1" si="46"/>
        <v>-1.5299775707425622E-3</v>
      </c>
      <c r="AC23" s="67">
        <f ca="1">MIN($E23,$H23,$K23,$N23,$Q23,$T23,$W23,$Z23)</f>
        <v>0.94237582535157283</v>
      </c>
      <c r="AD23" s="68">
        <f ca="1">MAX($E23,$H23,$K23,$N23,$Q23,$T23,$W23,$Z23)</f>
        <v>0.94840275436802557</v>
      </c>
      <c r="AE23" s="68">
        <f ca="1">MEDIAN($E23,$H23,$K23,$N23,$Q23,$T23,$W23,$Z23)</f>
        <v>0.94688908539524563</v>
      </c>
      <c r="AF23" s="68">
        <f ca="1">AVERAGE($E23,$H23,$K23,$N23,$Q23,$T23,$W23,$Z23)</f>
        <v>0.94590284853954443</v>
      </c>
      <c r="AG23" s="69">
        <f ca="1">_xlfn.STDEV.P($E23,$H23,$K23,$N23,$Q23,$T23,$W23,$Z23)</f>
        <v>2.0008167076603291E-3</v>
      </c>
    </row>
    <row r="24" spans="1:33" ht="16.5" customHeight="1" x14ac:dyDescent="0.35">
      <c r="A24" s="42"/>
      <c r="B24" s="15" t="s">
        <v>16</v>
      </c>
      <c r="C24" s="20">
        <f ca="1">VLOOKUP(evolution!$B$1,INDIRECT("'"&amp;C$15&amp;"'!$B$15:$L$25"),10,FALSE)</f>
        <v>0.41235175632911142</v>
      </c>
      <c r="D24" s="20"/>
      <c r="E24" s="85">
        <f ca="1">VLOOKUP(evolution!$B$1,INDIRECT("'"&amp;E$15&amp;"'!$B$15:$L$25"),10,FALSE)</f>
        <v>0.42758535863144859</v>
      </c>
      <c r="F24" s="86">
        <f t="shared" ca="1" si="31"/>
        <v>1.5233602302337168E-2</v>
      </c>
      <c r="G24" s="80">
        <f t="shared" ca="1" si="32"/>
        <v>3.6943221578468875E-2</v>
      </c>
      <c r="H24" s="85">
        <f ca="1">VLOOKUP(evolution!$B$1,INDIRECT("'"&amp;H$15&amp;"'!$B$15:$L$25"),10,FALSE)</f>
        <v>0.44859871561505321</v>
      </c>
      <c r="I24" s="86">
        <f t="shared" ca="1" si="33"/>
        <v>3.6246959285941793E-2</v>
      </c>
      <c r="J24" s="80">
        <f t="shared" ca="1" si="34"/>
        <v>8.7903006909983691E-2</v>
      </c>
      <c r="K24" s="85">
        <f ca="1">VLOOKUP(evolution!$B$1,INDIRECT("'"&amp;K$15&amp;"'!$B$15:$L$25"),10,FALSE)</f>
        <v>0.4478269123778536</v>
      </c>
      <c r="L24" s="86">
        <f t="shared" ca="1" si="35"/>
        <v>3.5475156048742185E-2</v>
      </c>
      <c r="M24" s="80">
        <f t="shared" ca="1" si="36"/>
        <v>8.6031296106395871E-2</v>
      </c>
      <c r="N24" s="85">
        <f ca="1">VLOOKUP(evolution!$B$1,INDIRECT("'"&amp;N$15&amp;"'!$B$15:$L$25"),10,FALSE)</f>
        <v>0.44202108016156849</v>
      </c>
      <c r="O24" s="86">
        <f t="shared" ca="1" si="37"/>
        <v>2.9669323832457073E-2</v>
      </c>
      <c r="P24" s="80">
        <f t="shared" ca="1" si="38"/>
        <v>7.1951491359180761E-2</v>
      </c>
      <c r="Q24" s="85">
        <f ca="1">VLOOKUP(evolution!$B$1,INDIRECT("'"&amp;Q$15&amp;"'!$B$15:$L$25"),10,FALSE)</f>
        <v>0.4256800994774288</v>
      </c>
      <c r="R24" s="86">
        <f t="shared" ca="1" si="39"/>
        <v>1.3328343148317379E-2</v>
      </c>
      <c r="S24" s="80">
        <f t="shared" ca="1" si="40"/>
        <v>3.232275100989164E-2</v>
      </c>
      <c r="T24" s="20">
        <f ca="1">VLOOKUP(evolution!$B$1,INDIRECT("'"&amp;T$15&amp;"'!$B$15:$L$25"),10,FALSE)</f>
        <v>0.42461820655903687</v>
      </c>
      <c r="U24" s="29">
        <f t="shared" ca="1" si="41"/>
        <v>1.2266450229925452E-2</v>
      </c>
      <c r="V24" s="40">
        <f t="shared" ca="1" si="42"/>
        <v>2.9747539671287824E-2</v>
      </c>
      <c r="W24" s="85">
        <f ca="1">VLOOKUP(evolution!$B$1,INDIRECT("'"&amp;W$15&amp;"'!$B$15:$L$25"),10,FALSE)</f>
        <v>0.42161227429550069</v>
      </c>
      <c r="X24" s="86">
        <f t="shared" ca="1" si="43"/>
        <v>9.2605179663892701E-3</v>
      </c>
      <c r="Y24" s="80">
        <f t="shared" ca="1" si="44"/>
        <v>2.2457811381305596E-2</v>
      </c>
      <c r="Z24" s="20">
        <f ca="1">VLOOKUP(evolution!$B$1,INDIRECT("'"&amp;Z$15&amp;"'!$B$15:$L$25"),10,FALSE)</f>
        <v>0.42156012952341321</v>
      </c>
      <c r="AA24" s="29">
        <f t="shared" ca="1" si="45"/>
        <v>9.2083731943017888E-3</v>
      </c>
      <c r="AB24" s="40">
        <f t="shared" ca="1" si="46"/>
        <v>2.2331354366664283E-2</v>
      </c>
      <c r="AC24" s="70">
        <f ca="1">MIN($E24,$H24,$K24,$N24,$Q24,$T24,$W24,$Z24)</f>
        <v>0.42156012952341321</v>
      </c>
      <c r="AD24" s="71">
        <f ca="1">MAX($E24,$H24,$K24,$N24,$Q24,$T24,$W24,$Z24)</f>
        <v>0.44859871561505321</v>
      </c>
      <c r="AE24" s="71">
        <f ca="1">MEDIAN($E24,$H24,$K24,$N24,$Q24,$T24,$W24,$Z24)</f>
        <v>0.42663272905443872</v>
      </c>
      <c r="AF24" s="71">
        <f ca="1">AVERAGE($E24,$H24,$K24,$N24,$Q24,$T24,$W24,$Z24)</f>
        <v>0.43243784708016292</v>
      </c>
      <c r="AG24" s="72">
        <f ca="1">_xlfn.STDEV.P($E24,$H24,$K24,$N24,$Q24,$T24,$W24,$Z24)</f>
        <v>1.0929968543403858E-2</v>
      </c>
    </row>
    <row r="25" spans="1:33" ht="16.5" customHeight="1" x14ac:dyDescent="0.35">
      <c r="A25" s="42"/>
      <c r="B25" s="23" t="s">
        <v>17</v>
      </c>
      <c r="C25" s="25">
        <f ca="1">VLOOKUP(evolution!$B$1,INDIRECT("'"&amp;C$15&amp;"'!$B$15:$L$25"),11,FALSE)</f>
        <v>0.26764632059139098</v>
      </c>
      <c r="D25" s="25"/>
      <c r="E25" s="87">
        <f ca="1">VLOOKUP(evolution!$B$1,INDIRECT("'"&amp;E$15&amp;"'!$B$15:$L$25"),11,FALSE)</f>
        <v>0.27987668047988029</v>
      </c>
      <c r="F25" s="88">
        <f t="shared" ca="1" si="31"/>
        <v>1.2230359888489306E-2</v>
      </c>
      <c r="G25" s="89">
        <f t="shared" ca="1" si="32"/>
        <v>4.5695976172828071E-2</v>
      </c>
      <c r="H25" s="87">
        <f ca="1">VLOOKUP(evolution!$B$1,INDIRECT("'"&amp;H$15&amp;"'!$B$15:$L$25"),11,FALSE)</f>
        <v>0.29687676852280259</v>
      </c>
      <c r="I25" s="88">
        <f t="shared" ca="1" si="33"/>
        <v>2.9230447931411607E-2</v>
      </c>
      <c r="J25" s="89">
        <f t="shared" ca="1" si="34"/>
        <v>0.10921296383534825</v>
      </c>
      <c r="K25" s="87">
        <f ca="1">VLOOKUP(evolution!$B$1,INDIRECT("'"&amp;K$15&amp;"'!$B$15:$L$25"),11,FALSE)</f>
        <v>0.29602745653460327</v>
      </c>
      <c r="L25" s="88">
        <f t="shared" ca="1" si="35"/>
        <v>2.8381135943212288E-2</v>
      </c>
      <c r="M25" s="89">
        <f t="shared" ca="1" si="36"/>
        <v>0.10603970150047781</v>
      </c>
      <c r="N25" s="87">
        <f ca="1">VLOOKUP(evolution!$B$1,INDIRECT("'"&amp;N$15&amp;"'!$B$15:$L$25"),11,FALSE)</f>
        <v>0.29150881905083048</v>
      </c>
      <c r="O25" s="88">
        <f t="shared" ca="1" si="37"/>
        <v>2.3862498459439496E-2</v>
      </c>
      <c r="P25" s="89">
        <f t="shared" ca="1" si="38"/>
        <v>8.9156833565703239E-2</v>
      </c>
      <c r="Q25" s="87">
        <f ca="1">VLOOKUP(evolution!$B$1,INDIRECT("'"&amp;Q$15&amp;"'!$B$15:$L$25"),11,FALSE)</f>
        <v>0.27852196507394</v>
      </c>
      <c r="R25" s="88">
        <f t="shared" ca="1" si="39"/>
        <v>1.0875644482549018E-2</v>
      </c>
      <c r="S25" s="89">
        <f t="shared" ca="1" si="40"/>
        <v>4.0634388167631846E-2</v>
      </c>
      <c r="T25" s="25">
        <f ca="1">VLOOKUP(evolution!$B$1,INDIRECT("'"&amp;T$15&amp;"'!$B$15:$L$25"),11,FALSE)</f>
        <v>0.2776943899955176</v>
      </c>
      <c r="U25" s="28">
        <f t="shared" ca="1" si="41"/>
        <v>1.0048069404126614E-2</v>
      </c>
      <c r="V25" s="41">
        <f t="shared" ca="1" si="42"/>
        <v>3.7542340884509126E-2</v>
      </c>
      <c r="W25" s="87">
        <f ca="1">VLOOKUP(evolution!$B$1,INDIRECT("'"&amp;W$15&amp;"'!$B$15:$L$25"),11,FALSE)</f>
        <v>0.27532471066190334</v>
      </c>
      <c r="X25" s="88">
        <f t="shared" ca="1" si="43"/>
        <v>7.6783900705123531E-3</v>
      </c>
      <c r="Y25" s="89">
        <f t="shared" ca="1" si="44"/>
        <v>2.8688569503014991E-2</v>
      </c>
      <c r="Z25" s="25">
        <f ca="1">VLOOKUP(evolution!$B$1,INDIRECT("'"&amp;Z$15&amp;"'!$B$15:$L$25"),11,FALSE)</f>
        <v>0.27527001042619609</v>
      </c>
      <c r="AA25" s="28">
        <f t="shared" ca="1" si="45"/>
        <v>7.623689834805103E-3</v>
      </c>
      <c r="AB25" s="41">
        <f t="shared" ca="1" si="46"/>
        <v>2.8484194432263469E-2</v>
      </c>
      <c r="AC25" s="73">
        <f ca="1">MIN($E25,$H25,$K25,$N25,$Q25,$T25,$W25,$Z25)</f>
        <v>0.27527001042619609</v>
      </c>
      <c r="AD25" s="74">
        <f ca="1">MAX($E25,$H25,$K25,$N25,$Q25,$T25,$W25,$Z25)</f>
        <v>0.29687676852280259</v>
      </c>
      <c r="AE25" s="74">
        <f ca="1">MEDIAN($E25,$H25,$K25,$N25,$Q25,$T25,$W25,$Z25)</f>
        <v>0.27919932277691017</v>
      </c>
      <c r="AF25" s="74">
        <f ca="1">AVERAGE($E25,$H25,$K25,$N25,$Q25,$T25,$W25,$Z25)</f>
        <v>0.28388760009320924</v>
      </c>
      <c r="AG25" s="75">
        <f ca="1">_xlfn.STDEV.P($E25,$H25,$K25,$N25,$Q25,$T25,$W25,$Z25)</f>
        <v>8.6962411636474675E-3</v>
      </c>
    </row>
    <row r="27" spans="1:33" ht="16.5" hidden="1" customHeight="1" x14ac:dyDescent="0.35">
      <c r="A27" s="42" t="s">
        <v>1104</v>
      </c>
      <c r="B27" s="21"/>
      <c r="C27" s="30" t="s">
        <v>42</v>
      </c>
      <c r="D27" s="30"/>
      <c r="E27" s="43"/>
      <c r="F27" s="43"/>
      <c r="G27" s="36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pans="1:33" ht="16.5" hidden="1" customHeight="1" x14ac:dyDescent="0.35">
      <c r="A28" s="42"/>
      <c r="B28" s="15" t="s">
        <v>0</v>
      </c>
      <c r="C28" s="19">
        <f ca="1">VLOOKUP(evolution!$B$1,INDIRECT("'"&amp;C$27&amp;"'!$B$27:$L$37"),2,FALSE)</f>
        <v>8375446</v>
      </c>
      <c r="D28" s="19"/>
      <c r="E28" s="19" t="e">
        <f ca="1">VLOOKUP(evolution!$B$1,INDIRECT("'"&amp;E$27&amp;"'!$B$27:$L$37"),2,FALSE)</f>
        <v>#REF!</v>
      </c>
      <c r="F28" s="26" t="e">
        <f t="shared" ref="F28:F37" ca="1" si="47">E28-$C28</f>
        <v>#REF!</v>
      </c>
      <c r="G28" s="40" t="e">
        <f t="shared" ref="G28:G37" ca="1" si="48">F28/$C28</f>
        <v>#REF!</v>
      </c>
      <c r="H28" s="19" t="e">
        <f ca="1">VLOOKUP(evolution!$B$1,INDIRECT("'"&amp;H$27&amp;"'!$B$27:$L$37"),2,FALSE)</f>
        <v>#REF!</v>
      </c>
      <c r="I28" s="26" t="e">
        <f t="shared" ref="I28:I37" ca="1" si="49">H28-$C28</f>
        <v>#REF!</v>
      </c>
      <c r="J28" s="40" t="e">
        <f t="shared" ref="J28:J37" ca="1" si="50">I28/$C28</f>
        <v>#REF!</v>
      </c>
      <c r="K28" s="19" t="e">
        <f ca="1">VLOOKUP(evolution!$B$1,INDIRECT("'"&amp;K$27&amp;"'!$B$27:$L$37"),2,FALSE)</f>
        <v>#REF!</v>
      </c>
      <c r="L28" s="26" t="e">
        <f t="shared" ref="L28:L37" ca="1" si="51">K28-$C28</f>
        <v>#REF!</v>
      </c>
      <c r="M28" s="40" t="e">
        <f t="shared" ref="M28:M37" ca="1" si="52">L28/$C28</f>
        <v>#REF!</v>
      </c>
      <c r="N28" s="19" t="e">
        <f ca="1">VLOOKUP(evolution!$B$1,INDIRECT("'"&amp;N$27&amp;"'!$B$27:$L$37"),2,FALSE)</f>
        <v>#REF!</v>
      </c>
      <c r="O28" s="26" t="e">
        <f t="shared" ref="O28:O37" ca="1" si="53">N28-$C28</f>
        <v>#REF!</v>
      </c>
      <c r="P28" s="40" t="e">
        <f t="shared" ref="P28:P37" ca="1" si="54">O28/$C28</f>
        <v>#REF!</v>
      </c>
      <c r="Q28" s="19" t="e">
        <f ca="1">VLOOKUP(evolution!$B$1,INDIRECT("'"&amp;Q$27&amp;"'!$B$27:$L$37"),2,FALSE)</f>
        <v>#REF!</v>
      </c>
      <c r="R28" s="26" t="e">
        <f t="shared" ref="R28:R37" ca="1" si="55">Q28-$C28</f>
        <v>#REF!</v>
      </c>
      <c r="S28" s="40" t="e">
        <f t="shared" ref="S28:S37" ca="1" si="56">R28/$C28</f>
        <v>#REF!</v>
      </c>
      <c r="T28" s="19" t="e">
        <f ca="1">VLOOKUP(evolution!$B$1,INDIRECT("'"&amp;T$27&amp;"'!$B$27:$L$37"),2,FALSE)</f>
        <v>#REF!</v>
      </c>
      <c r="U28" s="26" t="e">
        <f t="shared" ref="U28:U37" ca="1" si="57">T28-$C28</f>
        <v>#REF!</v>
      </c>
      <c r="V28" s="40" t="e">
        <f t="shared" ref="V28:V37" ca="1" si="58">U28/$C28</f>
        <v>#REF!</v>
      </c>
      <c r="W28" s="19" t="e">
        <f ca="1">VLOOKUP(evolution!$B$1,INDIRECT("'"&amp;W$27&amp;"'!$B$27:$L$37"),2,FALSE)</f>
        <v>#REF!</v>
      </c>
      <c r="X28" s="26" t="e">
        <f t="shared" ref="X28:X37" ca="1" si="59">W28-$C28</f>
        <v>#REF!</v>
      </c>
      <c r="Y28" s="40" t="e">
        <f t="shared" ref="Y28:Y37" ca="1" si="60">X28/$C28</f>
        <v>#REF!</v>
      </c>
      <c r="Z28" s="19" t="e">
        <f ca="1">VLOOKUP(evolution!$B$1,INDIRECT("'"&amp;Z$27&amp;"'!$B$27:$L$37"),2,FALSE)</f>
        <v>#REF!</v>
      </c>
      <c r="AA28" s="26" t="e">
        <f t="shared" ref="AA28:AA37" ca="1" si="61">Z28-$C28</f>
        <v>#REF!</v>
      </c>
      <c r="AB28" s="40" t="e">
        <f t="shared" ref="AB28:AB37" ca="1" si="62">AA28/$C28</f>
        <v>#REF!</v>
      </c>
    </row>
    <row r="29" spans="1:33" ht="16.5" hidden="1" customHeight="1" x14ac:dyDescent="0.35">
      <c r="A29" s="42"/>
      <c r="B29" s="23" t="s">
        <v>9</v>
      </c>
      <c r="C29" s="24">
        <f ca="1">VLOOKUP(evolution!$B$1,INDIRECT("'"&amp;C$27&amp;"'!$B$27:$L$37"),3,FALSE)</f>
        <v>2132438</v>
      </c>
      <c r="D29" s="24"/>
      <c r="E29" s="24" t="e">
        <f ca="1">VLOOKUP(evolution!$B$1,INDIRECT("'"&amp;E$27&amp;"'!$B$27:$L$37"),3,FALSE)</f>
        <v>#REF!</v>
      </c>
      <c r="F29" s="27" t="e">
        <f t="shared" ca="1" si="47"/>
        <v>#REF!</v>
      </c>
      <c r="G29" s="41" t="e">
        <f t="shared" ca="1" si="48"/>
        <v>#REF!</v>
      </c>
      <c r="H29" s="24" t="e">
        <f ca="1">VLOOKUP(evolution!$B$1,INDIRECT("'"&amp;H$27&amp;"'!$B$27:$L$37"),3,FALSE)</f>
        <v>#REF!</v>
      </c>
      <c r="I29" s="27" t="e">
        <f t="shared" ca="1" si="49"/>
        <v>#REF!</v>
      </c>
      <c r="J29" s="41" t="e">
        <f t="shared" ca="1" si="50"/>
        <v>#REF!</v>
      </c>
      <c r="K29" s="24" t="e">
        <f ca="1">VLOOKUP(evolution!$B$1,INDIRECT("'"&amp;K$27&amp;"'!$B$27:$L$37"),3,FALSE)</f>
        <v>#REF!</v>
      </c>
      <c r="L29" s="27" t="e">
        <f t="shared" ca="1" si="51"/>
        <v>#REF!</v>
      </c>
      <c r="M29" s="41" t="e">
        <f t="shared" ca="1" si="52"/>
        <v>#REF!</v>
      </c>
      <c r="N29" s="24" t="e">
        <f ca="1">VLOOKUP(evolution!$B$1,INDIRECT("'"&amp;N$27&amp;"'!$B$27:$L$37"),3,FALSE)</f>
        <v>#REF!</v>
      </c>
      <c r="O29" s="27" t="e">
        <f t="shared" ca="1" si="53"/>
        <v>#REF!</v>
      </c>
      <c r="P29" s="41" t="e">
        <f t="shared" ca="1" si="54"/>
        <v>#REF!</v>
      </c>
      <c r="Q29" s="24" t="e">
        <f ca="1">VLOOKUP(evolution!$B$1,INDIRECT("'"&amp;Q$27&amp;"'!$B$27:$L$37"),3,FALSE)</f>
        <v>#REF!</v>
      </c>
      <c r="R29" s="27" t="e">
        <f t="shared" ca="1" si="55"/>
        <v>#REF!</v>
      </c>
      <c r="S29" s="41" t="e">
        <f t="shared" ca="1" si="56"/>
        <v>#REF!</v>
      </c>
      <c r="T29" s="24" t="e">
        <f ca="1">VLOOKUP(evolution!$B$1,INDIRECT("'"&amp;T$27&amp;"'!$B$27:$L$37"),3,FALSE)</f>
        <v>#REF!</v>
      </c>
      <c r="U29" s="27" t="e">
        <f t="shared" ca="1" si="57"/>
        <v>#REF!</v>
      </c>
      <c r="V29" s="41" t="e">
        <f t="shared" ca="1" si="58"/>
        <v>#REF!</v>
      </c>
      <c r="W29" s="24" t="e">
        <f ca="1">VLOOKUP(evolution!$B$1,INDIRECT("'"&amp;W$27&amp;"'!$B$27:$L$37"),3,FALSE)</f>
        <v>#REF!</v>
      </c>
      <c r="X29" s="27" t="e">
        <f t="shared" ca="1" si="59"/>
        <v>#REF!</v>
      </c>
      <c r="Y29" s="41" t="e">
        <f t="shared" ca="1" si="60"/>
        <v>#REF!</v>
      </c>
      <c r="Z29" s="24" t="e">
        <f ca="1">VLOOKUP(evolution!$B$1,INDIRECT("'"&amp;Z$27&amp;"'!$B$27:$L$37"),3,FALSE)</f>
        <v>#REF!</v>
      </c>
      <c r="AA29" s="27" t="e">
        <f t="shared" ca="1" si="61"/>
        <v>#REF!</v>
      </c>
      <c r="AB29" s="41" t="e">
        <f t="shared" ca="1" si="62"/>
        <v>#REF!</v>
      </c>
    </row>
    <row r="30" spans="1:33" ht="16.5" hidden="1" customHeight="1" x14ac:dyDescent="0.35">
      <c r="A30" s="42"/>
      <c r="B30" s="15" t="s">
        <v>10</v>
      </c>
      <c r="C30" s="19">
        <f ca="1">VLOOKUP(evolution!$B$1,INDIRECT("'"&amp;C$27&amp;"'!$B$27:$L$37"),4,FALSE)</f>
        <v>22686810</v>
      </c>
      <c r="D30" s="19"/>
      <c r="E30" s="19" t="e">
        <f ca="1">VLOOKUP(evolution!$B$1,INDIRECT("'"&amp;E$27&amp;"'!$B$27:$L$37"),4,FALSE)</f>
        <v>#REF!</v>
      </c>
      <c r="F30" s="26" t="e">
        <f t="shared" ca="1" si="47"/>
        <v>#REF!</v>
      </c>
      <c r="G30" s="40" t="e">
        <f t="shared" ca="1" si="48"/>
        <v>#REF!</v>
      </c>
      <c r="H30" s="19" t="e">
        <f ca="1">VLOOKUP(evolution!$B$1,INDIRECT("'"&amp;H$27&amp;"'!$B$27:$L$37"),4,FALSE)</f>
        <v>#REF!</v>
      </c>
      <c r="I30" s="26" t="e">
        <f t="shared" ca="1" si="49"/>
        <v>#REF!</v>
      </c>
      <c r="J30" s="40" t="e">
        <f t="shared" ca="1" si="50"/>
        <v>#REF!</v>
      </c>
      <c r="K30" s="19" t="e">
        <f ca="1">VLOOKUP(evolution!$B$1,INDIRECT("'"&amp;K$27&amp;"'!$B$27:$L$37"),4,FALSE)</f>
        <v>#REF!</v>
      </c>
      <c r="L30" s="26" t="e">
        <f t="shared" ca="1" si="51"/>
        <v>#REF!</v>
      </c>
      <c r="M30" s="40" t="e">
        <f t="shared" ca="1" si="52"/>
        <v>#REF!</v>
      </c>
      <c r="N30" s="19" t="e">
        <f ca="1">VLOOKUP(evolution!$B$1,INDIRECT("'"&amp;N$27&amp;"'!$B$27:$L$37"),4,FALSE)</f>
        <v>#REF!</v>
      </c>
      <c r="O30" s="26" t="e">
        <f t="shared" ca="1" si="53"/>
        <v>#REF!</v>
      </c>
      <c r="P30" s="40" t="e">
        <f t="shared" ca="1" si="54"/>
        <v>#REF!</v>
      </c>
      <c r="Q30" s="19" t="e">
        <f ca="1">VLOOKUP(evolution!$B$1,INDIRECT("'"&amp;Q$27&amp;"'!$B$27:$L$37"),4,FALSE)</f>
        <v>#REF!</v>
      </c>
      <c r="R30" s="26" t="e">
        <f t="shared" ca="1" si="55"/>
        <v>#REF!</v>
      </c>
      <c r="S30" s="40" t="e">
        <f t="shared" ca="1" si="56"/>
        <v>#REF!</v>
      </c>
      <c r="T30" s="19" t="e">
        <f ca="1">VLOOKUP(evolution!$B$1,INDIRECT("'"&amp;T$27&amp;"'!$B$27:$L$37"),4,FALSE)</f>
        <v>#REF!</v>
      </c>
      <c r="U30" s="26" t="e">
        <f t="shared" ca="1" si="57"/>
        <v>#REF!</v>
      </c>
      <c r="V30" s="40" t="e">
        <f t="shared" ca="1" si="58"/>
        <v>#REF!</v>
      </c>
      <c r="W30" s="19" t="e">
        <f ca="1">VLOOKUP(evolution!$B$1,INDIRECT("'"&amp;W$27&amp;"'!$B$27:$L$37"),4,FALSE)</f>
        <v>#REF!</v>
      </c>
      <c r="X30" s="26" t="e">
        <f t="shared" ca="1" si="59"/>
        <v>#REF!</v>
      </c>
      <c r="Y30" s="40" t="e">
        <f t="shared" ca="1" si="60"/>
        <v>#REF!</v>
      </c>
      <c r="Z30" s="19" t="e">
        <f ca="1">VLOOKUP(evolution!$B$1,INDIRECT("'"&amp;Z$27&amp;"'!$B$27:$L$37"),4,FALSE)</f>
        <v>#REF!</v>
      </c>
      <c r="AA30" s="26" t="e">
        <f t="shared" ca="1" si="61"/>
        <v>#REF!</v>
      </c>
      <c r="AB30" s="40" t="e">
        <f t="shared" ca="1" si="62"/>
        <v>#REF!</v>
      </c>
    </row>
    <row r="31" spans="1:33" ht="16.5" hidden="1" customHeight="1" x14ac:dyDescent="0.35">
      <c r="A31" s="42"/>
      <c r="B31" s="23" t="s">
        <v>11</v>
      </c>
      <c r="C31" s="24">
        <f ca="1">VLOOKUP(evolution!$B$1,INDIRECT("'"&amp;C$27&amp;"'!$B$27:$L$37"),5,FALSE)</f>
        <v>465556</v>
      </c>
      <c r="D31" s="24"/>
      <c r="E31" s="24" t="e">
        <f ca="1">VLOOKUP(evolution!$B$1,INDIRECT("'"&amp;E$27&amp;"'!$B$27:$L$37"),5,FALSE)</f>
        <v>#REF!</v>
      </c>
      <c r="F31" s="27" t="e">
        <f t="shared" ca="1" si="47"/>
        <v>#REF!</v>
      </c>
      <c r="G31" s="41" t="e">
        <f t="shared" ca="1" si="48"/>
        <v>#REF!</v>
      </c>
      <c r="H31" s="24" t="e">
        <f ca="1">VLOOKUP(evolution!$B$1,INDIRECT("'"&amp;H$27&amp;"'!$B$27:$L$37"),5,FALSE)</f>
        <v>#REF!</v>
      </c>
      <c r="I31" s="27" t="e">
        <f t="shared" ca="1" si="49"/>
        <v>#REF!</v>
      </c>
      <c r="J31" s="41" t="e">
        <f t="shared" ca="1" si="50"/>
        <v>#REF!</v>
      </c>
      <c r="K31" s="24" t="e">
        <f ca="1">VLOOKUP(evolution!$B$1,INDIRECT("'"&amp;K$27&amp;"'!$B$27:$L$37"),5,FALSE)</f>
        <v>#REF!</v>
      </c>
      <c r="L31" s="27" t="e">
        <f t="shared" ca="1" si="51"/>
        <v>#REF!</v>
      </c>
      <c r="M31" s="41" t="e">
        <f t="shared" ca="1" si="52"/>
        <v>#REF!</v>
      </c>
      <c r="N31" s="24" t="e">
        <f ca="1">VLOOKUP(evolution!$B$1,INDIRECT("'"&amp;N$27&amp;"'!$B$27:$L$37"),5,FALSE)</f>
        <v>#REF!</v>
      </c>
      <c r="O31" s="27" t="e">
        <f t="shared" ca="1" si="53"/>
        <v>#REF!</v>
      </c>
      <c r="P31" s="41" t="e">
        <f t="shared" ca="1" si="54"/>
        <v>#REF!</v>
      </c>
      <c r="Q31" s="24" t="e">
        <f ca="1">VLOOKUP(evolution!$B$1,INDIRECT("'"&amp;Q$27&amp;"'!$B$27:$L$37"),5,FALSE)</f>
        <v>#REF!</v>
      </c>
      <c r="R31" s="27" t="e">
        <f t="shared" ca="1" si="55"/>
        <v>#REF!</v>
      </c>
      <c r="S31" s="41" t="e">
        <f t="shared" ca="1" si="56"/>
        <v>#REF!</v>
      </c>
      <c r="T31" s="24" t="e">
        <f ca="1">VLOOKUP(evolution!$B$1,INDIRECT("'"&amp;T$27&amp;"'!$B$27:$L$37"),5,FALSE)</f>
        <v>#REF!</v>
      </c>
      <c r="U31" s="27" t="e">
        <f t="shared" ca="1" si="57"/>
        <v>#REF!</v>
      </c>
      <c r="V31" s="41" t="e">
        <f t="shared" ca="1" si="58"/>
        <v>#REF!</v>
      </c>
      <c r="W31" s="24" t="e">
        <f ca="1">VLOOKUP(evolution!$B$1,INDIRECT("'"&amp;W$27&amp;"'!$B$27:$L$37"),5,FALSE)</f>
        <v>#REF!</v>
      </c>
      <c r="X31" s="27" t="e">
        <f t="shared" ca="1" si="59"/>
        <v>#REF!</v>
      </c>
      <c r="Y31" s="41" t="e">
        <f t="shared" ca="1" si="60"/>
        <v>#REF!</v>
      </c>
      <c r="Z31" s="24" t="e">
        <f ca="1">VLOOKUP(evolution!$B$1,INDIRECT("'"&amp;Z$27&amp;"'!$B$27:$L$37"),5,FALSE)</f>
        <v>#REF!</v>
      </c>
      <c r="AA31" s="27" t="e">
        <f t="shared" ca="1" si="61"/>
        <v>#REF!</v>
      </c>
      <c r="AB31" s="41" t="e">
        <f t="shared" ca="1" si="62"/>
        <v>#REF!</v>
      </c>
    </row>
    <row r="32" spans="1:33" ht="16.5" hidden="1" customHeight="1" x14ac:dyDescent="0.35">
      <c r="A32" s="42"/>
      <c r="B32" s="15" t="s">
        <v>12</v>
      </c>
      <c r="C32" s="19">
        <f ca="1">VLOOKUP(evolution!$B$1,INDIRECT("'"&amp;C$27&amp;"'!$B$27:$L$37"),6,FALSE)</f>
        <v>33660250</v>
      </c>
      <c r="D32" s="19"/>
      <c r="E32" s="19" t="e">
        <f ca="1">VLOOKUP(evolution!$B$1,INDIRECT("'"&amp;E$27&amp;"'!$B$27:$L$37"),6,FALSE)</f>
        <v>#REF!</v>
      </c>
      <c r="F32" s="26" t="e">
        <f t="shared" ca="1" si="47"/>
        <v>#REF!</v>
      </c>
      <c r="G32" s="40" t="e">
        <f t="shared" ca="1" si="48"/>
        <v>#REF!</v>
      </c>
      <c r="H32" s="19" t="e">
        <f ca="1">VLOOKUP(evolution!$B$1,INDIRECT("'"&amp;H$27&amp;"'!$B$27:$L$37"),6,FALSE)</f>
        <v>#REF!</v>
      </c>
      <c r="I32" s="26" t="e">
        <f t="shared" ca="1" si="49"/>
        <v>#REF!</v>
      </c>
      <c r="J32" s="40" t="e">
        <f t="shared" ca="1" si="50"/>
        <v>#REF!</v>
      </c>
      <c r="K32" s="19" t="e">
        <f ca="1">VLOOKUP(evolution!$B$1,INDIRECT("'"&amp;K$27&amp;"'!$B$27:$L$37"),6,FALSE)</f>
        <v>#REF!</v>
      </c>
      <c r="L32" s="26" t="e">
        <f t="shared" ca="1" si="51"/>
        <v>#REF!</v>
      </c>
      <c r="M32" s="40" t="e">
        <f t="shared" ca="1" si="52"/>
        <v>#REF!</v>
      </c>
      <c r="N32" s="19" t="e">
        <f ca="1">VLOOKUP(evolution!$B$1,INDIRECT("'"&amp;N$27&amp;"'!$B$27:$L$37"),6,FALSE)</f>
        <v>#REF!</v>
      </c>
      <c r="O32" s="26" t="e">
        <f t="shared" ca="1" si="53"/>
        <v>#REF!</v>
      </c>
      <c r="P32" s="40" t="e">
        <f t="shared" ca="1" si="54"/>
        <v>#REF!</v>
      </c>
      <c r="Q32" s="19" t="e">
        <f ca="1">VLOOKUP(evolution!$B$1,INDIRECT("'"&amp;Q$27&amp;"'!$B$27:$L$37"),6,FALSE)</f>
        <v>#REF!</v>
      </c>
      <c r="R32" s="26" t="e">
        <f t="shared" ca="1" si="55"/>
        <v>#REF!</v>
      </c>
      <c r="S32" s="40" t="e">
        <f t="shared" ca="1" si="56"/>
        <v>#REF!</v>
      </c>
      <c r="T32" s="19" t="e">
        <f ca="1">VLOOKUP(evolution!$B$1,INDIRECT("'"&amp;T$27&amp;"'!$B$27:$L$37"),6,FALSE)</f>
        <v>#REF!</v>
      </c>
      <c r="U32" s="26" t="e">
        <f t="shared" ca="1" si="57"/>
        <v>#REF!</v>
      </c>
      <c r="V32" s="40" t="e">
        <f t="shared" ca="1" si="58"/>
        <v>#REF!</v>
      </c>
      <c r="W32" s="19" t="e">
        <f ca="1">VLOOKUP(evolution!$B$1,INDIRECT("'"&amp;W$27&amp;"'!$B$27:$L$37"),6,FALSE)</f>
        <v>#REF!</v>
      </c>
      <c r="X32" s="26" t="e">
        <f t="shared" ca="1" si="59"/>
        <v>#REF!</v>
      </c>
      <c r="Y32" s="40" t="e">
        <f t="shared" ca="1" si="60"/>
        <v>#REF!</v>
      </c>
      <c r="Z32" s="19" t="e">
        <f ca="1">VLOOKUP(evolution!$B$1,INDIRECT("'"&amp;Z$27&amp;"'!$B$27:$L$37"),6,FALSE)</f>
        <v>#REF!</v>
      </c>
      <c r="AA32" s="26" t="e">
        <f t="shared" ca="1" si="61"/>
        <v>#REF!</v>
      </c>
      <c r="AB32" s="40" t="e">
        <f t="shared" ca="1" si="62"/>
        <v>#REF!</v>
      </c>
    </row>
    <row r="33" spans="1:28" ht="16.5" hidden="1" customHeight="1" x14ac:dyDescent="0.35">
      <c r="A33" s="42"/>
      <c r="B33" s="23" t="s">
        <v>13</v>
      </c>
      <c r="C33" s="25">
        <f ca="1">VLOOKUP(evolution!$B$1,INDIRECT("'"&amp;C$27&amp;"'!$B$27:$L$37"),7,FALSE)</f>
        <v>0.31217486501140068</v>
      </c>
      <c r="D33" s="25"/>
      <c r="E33" s="25" t="e">
        <f ca="1">VLOOKUP(evolution!$B$1,INDIRECT("'"&amp;E$27&amp;"'!$B$27:$L$37"),7,FALSE)</f>
        <v>#REF!</v>
      </c>
      <c r="F33" s="28" t="e">
        <f t="shared" ca="1" si="47"/>
        <v>#REF!</v>
      </c>
      <c r="G33" s="41" t="e">
        <f t="shared" ca="1" si="48"/>
        <v>#REF!</v>
      </c>
      <c r="H33" s="25" t="e">
        <f ca="1">VLOOKUP(evolution!$B$1,INDIRECT("'"&amp;H$27&amp;"'!$B$27:$L$37"),7,FALSE)</f>
        <v>#REF!</v>
      </c>
      <c r="I33" s="28" t="e">
        <f t="shared" ca="1" si="49"/>
        <v>#REF!</v>
      </c>
      <c r="J33" s="41" t="e">
        <f t="shared" ca="1" si="50"/>
        <v>#REF!</v>
      </c>
      <c r="K33" s="25" t="e">
        <f ca="1">VLOOKUP(evolution!$B$1,INDIRECT("'"&amp;K$27&amp;"'!$B$27:$L$37"),7,FALSE)</f>
        <v>#REF!</v>
      </c>
      <c r="L33" s="28" t="e">
        <f t="shared" ca="1" si="51"/>
        <v>#REF!</v>
      </c>
      <c r="M33" s="41" t="e">
        <f t="shared" ca="1" si="52"/>
        <v>#REF!</v>
      </c>
      <c r="N33" s="25" t="e">
        <f ca="1">VLOOKUP(evolution!$B$1,INDIRECT("'"&amp;N$27&amp;"'!$B$27:$L$37"),7,FALSE)</f>
        <v>#REF!</v>
      </c>
      <c r="O33" s="28" t="e">
        <f t="shared" ca="1" si="53"/>
        <v>#REF!</v>
      </c>
      <c r="P33" s="41" t="e">
        <f t="shared" ca="1" si="54"/>
        <v>#REF!</v>
      </c>
      <c r="Q33" s="25" t="e">
        <f ca="1">VLOOKUP(evolution!$B$1,INDIRECT("'"&amp;Q$27&amp;"'!$B$27:$L$37"),7,FALSE)</f>
        <v>#REF!</v>
      </c>
      <c r="R33" s="28" t="e">
        <f t="shared" ca="1" si="55"/>
        <v>#REF!</v>
      </c>
      <c r="S33" s="41" t="e">
        <f t="shared" ca="1" si="56"/>
        <v>#REF!</v>
      </c>
      <c r="T33" s="25" t="e">
        <f ca="1">VLOOKUP(evolution!$B$1,INDIRECT("'"&amp;T$27&amp;"'!$B$27:$L$37"),7,FALSE)</f>
        <v>#REF!</v>
      </c>
      <c r="U33" s="28" t="e">
        <f t="shared" ca="1" si="57"/>
        <v>#REF!</v>
      </c>
      <c r="V33" s="41" t="e">
        <f t="shared" ca="1" si="58"/>
        <v>#REF!</v>
      </c>
      <c r="W33" s="25" t="e">
        <f ca="1">VLOOKUP(evolution!$B$1,INDIRECT("'"&amp;W$27&amp;"'!$B$27:$L$37"),7,FALSE)</f>
        <v>#REF!</v>
      </c>
      <c r="X33" s="28" t="e">
        <f t="shared" ca="1" si="59"/>
        <v>#REF!</v>
      </c>
      <c r="Y33" s="41" t="e">
        <f t="shared" ca="1" si="60"/>
        <v>#REF!</v>
      </c>
      <c r="Z33" s="25" t="e">
        <f ca="1">VLOOKUP(evolution!$B$1,INDIRECT("'"&amp;Z$27&amp;"'!$B$27:$L$37"),7,FALSE)</f>
        <v>#REF!</v>
      </c>
      <c r="AA33" s="28" t="e">
        <f t="shared" ca="1" si="61"/>
        <v>#REF!</v>
      </c>
      <c r="AB33" s="41" t="e">
        <f t="shared" ca="1" si="62"/>
        <v>#REF!</v>
      </c>
    </row>
    <row r="34" spans="1:28" ht="16.5" hidden="1" customHeight="1" x14ac:dyDescent="0.35">
      <c r="A34" s="42"/>
      <c r="B34" s="15" t="s">
        <v>14</v>
      </c>
      <c r="C34" s="20">
        <f ca="1">VLOOKUP(evolution!$B$1,INDIRECT("'"&amp;C$27&amp;"'!$B$27:$L$37"),8,FALSE)</f>
        <v>0.27272166574387957</v>
      </c>
      <c r="D34" s="20"/>
      <c r="E34" s="20" t="e">
        <f ca="1">VLOOKUP(evolution!$B$1,INDIRECT("'"&amp;E$27&amp;"'!$B$27:$L$37"),8,FALSE)</f>
        <v>#REF!</v>
      </c>
      <c r="F34" s="29" t="e">
        <f t="shared" ca="1" si="47"/>
        <v>#REF!</v>
      </c>
      <c r="G34" s="40" t="e">
        <f t="shared" ca="1" si="48"/>
        <v>#REF!</v>
      </c>
      <c r="H34" s="20" t="e">
        <f ca="1">VLOOKUP(evolution!$B$1,INDIRECT("'"&amp;H$27&amp;"'!$B$27:$L$37"),8,FALSE)</f>
        <v>#REF!</v>
      </c>
      <c r="I34" s="29" t="e">
        <f t="shared" ca="1" si="49"/>
        <v>#REF!</v>
      </c>
      <c r="J34" s="40" t="e">
        <f t="shared" ca="1" si="50"/>
        <v>#REF!</v>
      </c>
      <c r="K34" s="20" t="e">
        <f ca="1">VLOOKUP(evolution!$B$1,INDIRECT("'"&amp;K$27&amp;"'!$B$27:$L$37"),8,FALSE)</f>
        <v>#REF!</v>
      </c>
      <c r="L34" s="29" t="e">
        <f t="shared" ca="1" si="51"/>
        <v>#REF!</v>
      </c>
      <c r="M34" s="40" t="e">
        <f t="shared" ca="1" si="52"/>
        <v>#REF!</v>
      </c>
      <c r="N34" s="20" t="e">
        <f ca="1">VLOOKUP(evolution!$B$1,INDIRECT("'"&amp;N$27&amp;"'!$B$27:$L$37"),8,FALSE)</f>
        <v>#REF!</v>
      </c>
      <c r="O34" s="29" t="e">
        <f t="shared" ca="1" si="53"/>
        <v>#REF!</v>
      </c>
      <c r="P34" s="40" t="e">
        <f t="shared" ca="1" si="54"/>
        <v>#REF!</v>
      </c>
      <c r="Q34" s="20" t="e">
        <f ca="1">VLOOKUP(evolution!$B$1,INDIRECT("'"&amp;Q$27&amp;"'!$B$27:$L$37"),8,FALSE)</f>
        <v>#REF!</v>
      </c>
      <c r="R34" s="29" t="e">
        <f t="shared" ca="1" si="55"/>
        <v>#REF!</v>
      </c>
      <c r="S34" s="40" t="e">
        <f t="shared" ca="1" si="56"/>
        <v>#REF!</v>
      </c>
      <c r="T34" s="20" t="e">
        <f ca="1">VLOOKUP(evolution!$B$1,INDIRECT("'"&amp;T$27&amp;"'!$B$27:$L$37"),8,FALSE)</f>
        <v>#REF!</v>
      </c>
      <c r="U34" s="29" t="e">
        <f t="shared" ca="1" si="57"/>
        <v>#REF!</v>
      </c>
      <c r="V34" s="40" t="e">
        <f t="shared" ca="1" si="58"/>
        <v>#REF!</v>
      </c>
      <c r="W34" s="20" t="e">
        <f ca="1">VLOOKUP(evolution!$B$1,INDIRECT("'"&amp;W$27&amp;"'!$B$27:$L$37"),8,FALSE)</f>
        <v>#REF!</v>
      </c>
      <c r="X34" s="29" t="e">
        <f t="shared" ca="1" si="59"/>
        <v>#REF!</v>
      </c>
      <c r="Y34" s="40" t="e">
        <f t="shared" ca="1" si="60"/>
        <v>#REF!</v>
      </c>
      <c r="Z34" s="20" t="e">
        <f ca="1">VLOOKUP(evolution!$B$1,INDIRECT("'"&amp;Z$27&amp;"'!$B$27:$L$37"),8,FALSE)</f>
        <v>#REF!</v>
      </c>
      <c r="AA34" s="29" t="e">
        <f t="shared" ca="1" si="61"/>
        <v>#REF!</v>
      </c>
      <c r="AB34" s="40" t="e">
        <f t="shared" ca="1" si="62"/>
        <v>#REF!</v>
      </c>
    </row>
    <row r="35" spans="1:28" ht="16.5" hidden="1" customHeight="1" x14ac:dyDescent="0.35">
      <c r="A35" s="42"/>
      <c r="B35" s="23" t="s">
        <v>15</v>
      </c>
      <c r="C35" s="25">
        <f ca="1">VLOOKUP(evolution!$B$1,INDIRECT("'"&amp;C$27&amp;"'!$B$27:$L$37"),9,FALSE)</f>
        <v>0.95164710171041544</v>
      </c>
      <c r="D35" s="25"/>
      <c r="E35" s="25" t="e">
        <f ca="1">VLOOKUP(evolution!$B$1,INDIRECT("'"&amp;E$27&amp;"'!$B$27:$L$37"),9,FALSE)</f>
        <v>#REF!</v>
      </c>
      <c r="F35" s="28" t="e">
        <f t="shared" ca="1" si="47"/>
        <v>#REF!</v>
      </c>
      <c r="G35" s="41" t="e">
        <f t="shared" ca="1" si="48"/>
        <v>#REF!</v>
      </c>
      <c r="H35" s="25" t="e">
        <f ca="1">VLOOKUP(evolution!$B$1,INDIRECT("'"&amp;H$27&amp;"'!$B$27:$L$37"),9,FALSE)</f>
        <v>#REF!</v>
      </c>
      <c r="I35" s="28" t="e">
        <f t="shared" ca="1" si="49"/>
        <v>#REF!</v>
      </c>
      <c r="J35" s="41" t="e">
        <f t="shared" ca="1" si="50"/>
        <v>#REF!</v>
      </c>
      <c r="K35" s="25" t="e">
        <f ca="1">VLOOKUP(evolution!$B$1,INDIRECT("'"&amp;K$27&amp;"'!$B$27:$L$37"),9,FALSE)</f>
        <v>#REF!</v>
      </c>
      <c r="L35" s="28" t="e">
        <f t="shared" ca="1" si="51"/>
        <v>#REF!</v>
      </c>
      <c r="M35" s="41" t="e">
        <f t="shared" ca="1" si="52"/>
        <v>#REF!</v>
      </c>
      <c r="N35" s="25" t="e">
        <f ca="1">VLOOKUP(evolution!$B$1,INDIRECT("'"&amp;N$27&amp;"'!$B$27:$L$37"),9,FALSE)</f>
        <v>#REF!</v>
      </c>
      <c r="O35" s="28" t="e">
        <f t="shared" ca="1" si="53"/>
        <v>#REF!</v>
      </c>
      <c r="P35" s="41" t="e">
        <f t="shared" ca="1" si="54"/>
        <v>#REF!</v>
      </c>
      <c r="Q35" s="25" t="e">
        <f ca="1">VLOOKUP(evolution!$B$1,INDIRECT("'"&amp;Q$27&amp;"'!$B$27:$L$37"),9,FALSE)</f>
        <v>#REF!</v>
      </c>
      <c r="R35" s="28" t="e">
        <f t="shared" ca="1" si="55"/>
        <v>#REF!</v>
      </c>
      <c r="S35" s="41" t="e">
        <f t="shared" ca="1" si="56"/>
        <v>#REF!</v>
      </c>
      <c r="T35" s="25" t="e">
        <f ca="1">VLOOKUP(evolution!$B$1,INDIRECT("'"&amp;T$27&amp;"'!$B$27:$L$37"),9,FALSE)</f>
        <v>#REF!</v>
      </c>
      <c r="U35" s="28" t="e">
        <f t="shared" ca="1" si="57"/>
        <v>#REF!</v>
      </c>
      <c r="V35" s="41" t="e">
        <f t="shared" ca="1" si="58"/>
        <v>#REF!</v>
      </c>
      <c r="W35" s="25" t="e">
        <f ca="1">VLOOKUP(evolution!$B$1,INDIRECT("'"&amp;W$27&amp;"'!$B$27:$L$37"),9,FALSE)</f>
        <v>#REF!</v>
      </c>
      <c r="X35" s="28" t="e">
        <f t="shared" ca="1" si="59"/>
        <v>#REF!</v>
      </c>
      <c r="Y35" s="41" t="e">
        <f t="shared" ca="1" si="60"/>
        <v>#REF!</v>
      </c>
      <c r="Z35" s="25" t="e">
        <f ca="1">VLOOKUP(evolution!$B$1,INDIRECT("'"&amp;Z$27&amp;"'!$B$27:$L$37"),9,FALSE)</f>
        <v>#REF!</v>
      </c>
      <c r="AA35" s="28" t="e">
        <f t="shared" ca="1" si="61"/>
        <v>#REF!</v>
      </c>
      <c r="AB35" s="41" t="e">
        <f t="shared" ca="1" si="62"/>
        <v>#REF!</v>
      </c>
    </row>
    <row r="36" spans="1:28" ht="16.5" hidden="1" customHeight="1" x14ac:dyDescent="0.35">
      <c r="A36" s="42"/>
      <c r="B36" s="15" t="s">
        <v>16</v>
      </c>
      <c r="C36" s="20">
        <f ca="1">VLOOKUP(evolution!$B$1,INDIRECT("'"&amp;C$27&amp;"'!$B$27:$L$37"),10,FALSE)</f>
        <v>0.41254608059170511</v>
      </c>
      <c r="D36" s="20"/>
      <c r="E36" s="20" t="e">
        <f ca="1">VLOOKUP(evolution!$B$1,INDIRECT("'"&amp;E$27&amp;"'!$B$27:$L$37"),10,FALSE)</f>
        <v>#REF!</v>
      </c>
      <c r="F36" s="29" t="e">
        <f t="shared" ca="1" si="47"/>
        <v>#REF!</v>
      </c>
      <c r="G36" s="40" t="e">
        <f t="shared" ca="1" si="48"/>
        <v>#REF!</v>
      </c>
      <c r="H36" s="20" t="e">
        <f ca="1">VLOOKUP(evolution!$B$1,INDIRECT("'"&amp;H$27&amp;"'!$B$27:$L$37"),10,FALSE)</f>
        <v>#REF!</v>
      </c>
      <c r="I36" s="29" t="e">
        <f t="shared" ca="1" si="49"/>
        <v>#REF!</v>
      </c>
      <c r="J36" s="40" t="e">
        <f t="shared" ca="1" si="50"/>
        <v>#REF!</v>
      </c>
      <c r="K36" s="20" t="e">
        <f ca="1">VLOOKUP(evolution!$B$1,INDIRECT("'"&amp;K$27&amp;"'!$B$27:$L$37"),10,FALSE)</f>
        <v>#REF!</v>
      </c>
      <c r="L36" s="29" t="e">
        <f t="shared" ca="1" si="51"/>
        <v>#REF!</v>
      </c>
      <c r="M36" s="40" t="e">
        <f t="shared" ca="1" si="52"/>
        <v>#REF!</v>
      </c>
      <c r="N36" s="20" t="e">
        <f ca="1">VLOOKUP(evolution!$B$1,INDIRECT("'"&amp;N$27&amp;"'!$B$27:$L$37"),10,FALSE)</f>
        <v>#REF!</v>
      </c>
      <c r="O36" s="29" t="e">
        <f t="shared" ca="1" si="53"/>
        <v>#REF!</v>
      </c>
      <c r="P36" s="40" t="e">
        <f t="shared" ca="1" si="54"/>
        <v>#REF!</v>
      </c>
      <c r="Q36" s="20" t="e">
        <f ca="1">VLOOKUP(evolution!$B$1,INDIRECT("'"&amp;Q$27&amp;"'!$B$27:$L$37"),10,FALSE)</f>
        <v>#REF!</v>
      </c>
      <c r="R36" s="29" t="e">
        <f t="shared" ca="1" si="55"/>
        <v>#REF!</v>
      </c>
      <c r="S36" s="40" t="e">
        <f t="shared" ca="1" si="56"/>
        <v>#REF!</v>
      </c>
      <c r="T36" s="20" t="e">
        <f ca="1">VLOOKUP(evolution!$B$1,INDIRECT("'"&amp;T$27&amp;"'!$B$27:$L$37"),10,FALSE)</f>
        <v>#REF!</v>
      </c>
      <c r="U36" s="29" t="e">
        <f t="shared" ca="1" si="57"/>
        <v>#REF!</v>
      </c>
      <c r="V36" s="40" t="e">
        <f t="shared" ca="1" si="58"/>
        <v>#REF!</v>
      </c>
      <c r="W36" s="20" t="e">
        <f ca="1">VLOOKUP(evolution!$B$1,INDIRECT("'"&amp;W$27&amp;"'!$B$27:$L$37"),10,FALSE)</f>
        <v>#REF!</v>
      </c>
      <c r="X36" s="29" t="e">
        <f t="shared" ca="1" si="59"/>
        <v>#REF!</v>
      </c>
      <c r="Y36" s="40" t="e">
        <f t="shared" ca="1" si="60"/>
        <v>#REF!</v>
      </c>
      <c r="Z36" s="20" t="e">
        <f ca="1">VLOOKUP(evolution!$B$1,INDIRECT("'"&amp;Z$27&amp;"'!$B$27:$L$37"),10,FALSE)</f>
        <v>#REF!</v>
      </c>
      <c r="AA36" s="29" t="e">
        <f t="shared" ca="1" si="61"/>
        <v>#REF!</v>
      </c>
      <c r="AB36" s="40" t="e">
        <f t="shared" ca="1" si="62"/>
        <v>#REF!</v>
      </c>
    </row>
    <row r="37" spans="1:28" ht="16.5" hidden="1" customHeight="1" x14ac:dyDescent="0.35">
      <c r="A37" s="42"/>
      <c r="B37" s="23" t="s">
        <v>17</v>
      </c>
      <c r="C37" s="25">
        <f ca="1">VLOOKUP(evolution!$B$1,INDIRECT("'"&amp;C$27&amp;"'!$B$27:$L$37"),11,FALSE)</f>
        <v>0.26782615987335362</v>
      </c>
      <c r="D37" s="25"/>
      <c r="E37" s="25" t="e">
        <f ca="1">VLOOKUP(evolution!$B$1,INDIRECT("'"&amp;E$27&amp;"'!$B$27:$L$37"),11,FALSE)</f>
        <v>#REF!</v>
      </c>
      <c r="F37" s="28" t="e">
        <f t="shared" ca="1" si="47"/>
        <v>#REF!</v>
      </c>
      <c r="G37" s="41" t="e">
        <f t="shared" ca="1" si="48"/>
        <v>#REF!</v>
      </c>
      <c r="H37" s="25" t="e">
        <f ca="1">VLOOKUP(evolution!$B$1,INDIRECT("'"&amp;H$27&amp;"'!$B$27:$L$37"),11,FALSE)</f>
        <v>#REF!</v>
      </c>
      <c r="I37" s="28" t="e">
        <f t="shared" ca="1" si="49"/>
        <v>#REF!</v>
      </c>
      <c r="J37" s="41" t="e">
        <f t="shared" ca="1" si="50"/>
        <v>#REF!</v>
      </c>
      <c r="K37" s="25" t="e">
        <f ca="1">VLOOKUP(evolution!$B$1,INDIRECT("'"&amp;K$27&amp;"'!$B$27:$L$37"),11,FALSE)</f>
        <v>#REF!</v>
      </c>
      <c r="L37" s="28" t="e">
        <f t="shared" ca="1" si="51"/>
        <v>#REF!</v>
      </c>
      <c r="M37" s="41" t="e">
        <f t="shared" ca="1" si="52"/>
        <v>#REF!</v>
      </c>
      <c r="N37" s="25" t="e">
        <f ca="1">VLOOKUP(evolution!$B$1,INDIRECT("'"&amp;N$27&amp;"'!$B$27:$L$37"),11,FALSE)</f>
        <v>#REF!</v>
      </c>
      <c r="O37" s="28" t="e">
        <f t="shared" ca="1" si="53"/>
        <v>#REF!</v>
      </c>
      <c r="P37" s="41" t="e">
        <f t="shared" ca="1" si="54"/>
        <v>#REF!</v>
      </c>
      <c r="Q37" s="25" t="e">
        <f ca="1">VLOOKUP(evolution!$B$1,INDIRECT("'"&amp;Q$27&amp;"'!$B$27:$L$37"),11,FALSE)</f>
        <v>#REF!</v>
      </c>
      <c r="R37" s="28" t="e">
        <f t="shared" ca="1" si="55"/>
        <v>#REF!</v>
      </c>
      <c r="S37" s="41" t="e">
        <f t="shared" ca="1" si="56"/>
        <v>#REF!</v>
      </c>
      <c r="T37" s="25" t="e">
        <f ca="1">VLOOKUP(evolution!$B$1,INDIRECT("'"&amp;T$27&amp;"'!$B$27:$L$37"),11,FALSE)</f>
        <v>#REF!</v>
      </c>
      <c r="U37" s="28" t="e">
        <f t="shared" ca="1" si="57"/>
        <v>#REF!</v>
      </c>
      <c r="V37" s="41" t="e">
        <f t="shared" ca="1" si="58"/>
        <v>#REF!</v>
      </c>
      <c r="W37" s="25" t="e">
        <f ca="1">VLOOKUP(evolution!$B$1,INDIRECT("'"&amp;W$27&amp;"'!$B$27:$L$37"),11,FALSE)</f>
        <v>#REF!</v>
      </c>
      <c r="X37" s="28" t="e">
        <f t="shared" ca="1" si="59"/>
        <v>#REF!</v>
      </c>
      <c r="Y37" s="41" t="e">
        <f t="shared" ca="1" si="60"/>
        <v>#REF!</v>
      </c>
      <c r="Z37" s="25" t="e">
        <f ca="1">VLOOKUP(evolution!$B$1,INDIRECT("'"&amp;Z$27&amp;"'!$B$27:$L$37"),11,FALSE)</f>
        <v>#REF!</v>
      </c>
      <c r="AA37" s="28" t="e">
        <f t="shared" ca="1" si="61"/>
        <v>#REF!</v>
      </c>
      <c r="AB37" s="41" t="e">
        <f t="shared" ca="1" si="62"/>
        <v>#REF!</v>
      </c>
    </row>
  </sheetData>
  <mergeCells count="37">
    <mergeCell ref="Z1:AB1"/>
    <mergeCell ref="AC1:AG1"/>
    <mergeCell ref="N27:P27"/>
    <mergeCell ref="Q27:S27"/>
    <mergeCell ref="T27:V27"/>
    <mergeCell ref="W27:Y27"/>
    <mergeCell ref="Z27:AB27"/>
    <mergeCell ref="Z15:AB15"/>
    <mergeCell ref="W15:Y15"/>
    <mergeCell ref="T15:V15"/>
    <mergeCell ref="Q15:S15"/>
    <mergeCell ref="N15:P15"/>
    <mergeCell ref="Q3:S3"/>
    <mergeCell ref="A15:A25"/>
    <mergeCell ref="A27:A37"/>
    <mergeCell ref="E27:F27"/>
    <mergeCell ref="E15:G15"/>
    <mergeCell ref="K15:M15"/>
    <mergeCell ref="H15:J15"/>
    <mergeCell ref="H27:J27"/>
    <mergeCell ref="K27:M27"/>
    <mergeCell ref="A3:A13"/>
    <mergeCell ref="T3:V3"/>
    <mergeCell ref="W3:Y3"/>
    <mergeCell ref="Z3:AB3"/>
    <mergeCell ref="B1:C1"/>
    <mergeCell ref="E3:G3"/>
    <mergeCell ref="H3:J3"/>
    <mergeCell ref="K3:M3"/>
    <mergeCell ref="N3:P3"/>
    <mergeCell ref="E1:G1"/>
    <mergeCell ref="H1:J1"/>
    <mergeCell ref="K1:M1"/>
    <mergeCell ref="N1:P1"/>
    <mergeCell ref="Q1:S1"/>
    <mergeCell ref="T1:V1"/>
    <mergeCell ref="W1:Y1"/>
  </mergeCells>
  <conditionalFormatting sqref="F6:F7">
    <cfRule type="cellIs" dxfId="191" priority="191" operator="greaterThan">
      <formula>0</formula>
    </cfRule>
    <cfRule type="cellIs" dxfId="190" priority="192" operator="lessThan">
      <formula>0</formula>
    </cfRule>
  </conditionalFormatting>
  <conditionalFormatting sqref="F4:F5 F9:F13">
    <cfRule type="cellIs" dxfId="189" priority="189" operator="lessThan">
      <formula>0</formula>
    </cfRule>
    <cfRule type="cellIs" dxfId="188" priority="190" operator="greaterThan">
      <formula>0</formula>
    </cfRule>
  </conditionalFormatting>
  <conditionalFormatting sqref="I6:I7">
    <cfRule type="cellIs" dxfId="187" priority="187" operator="greaterThan">
      <formula>0</formula>
    </cfRule>
    <cfRule type="cellIs" dxfId="186" priority="188" operator="lessThan">
      <formula>0</formula>
    </cfRule>
  </conditionalFormatting>
  <conditionalFormatting sqref="I4:I5 I9:I13">
    <cfRule type="cellIs" dxfId="185" priority="185" operator="lessThan">
      <formula>0</formula>
    </cfRule>
    <cfRule type="cellIs" dxfId="184" priority="186" operator="greaterThan">
      <formula>0</formula>
    </cfRule>
  </conditionalFormatting>
  <conditionalFormatting sqref="L6:L7">
    <cfRule type="cellIs" dxfId="183" priority="183" operator="greaterThan">
      <formula>0</formula>
    </cfRule>
    <cfRule type="cellIs" dxfId="182" priority="184" operator="lessThan">
      <formula>0</formula>
    </cfRule>
  </conditionalFormatting>
  <conditionalFormatting sqref="L4:L5 L9:L13">
    <cfRule type="cellIs" dxfId="181" priority="181" operator="lessThan">
      <formula>0</formula>
    </cfRule>
    <cfRule type="cellIs" dxfId="180" priority="182" operator="greaterThan">
      <formula>0</formula>
    </cfRule>
  </conditionalFormatting>
  <conditionalFormatting sqref="O6:O7">
    <cfRule type="cellIs" dxfId="179" priority="179" operator="greaterThan">
      <formula>0</formula>
    </cfRule>
    <cfRule type="cellIs" dxfId="178" priority="180" operator="lessThan">
      <formula>0</formula>
    </cfRule>
  </conditionalFormatting>
  <conditionalFormatting sqref="O4:O5 O9:O13">
    <cfRule type="cellIs" dxfId="177" priority="177" operator="lessThan">
      <formula>0</formula>
    </cfRule>
    <cfRule type="cellIs" dxfId="176" priority="178" operator="greaterThan">
      <formula>0</formula>
    </cfRule>
  </conditionalFormatting>
  <conditionalFormatting sqref="R6:R7">
    <cfRule type="cellIs" dxfId="175" priority="175" operator="greaterThan">
      <formula>0</formula>
    </cfRule>
    <cfRule type="cellIs" dxfId="174" priority="176" operator="lessThan">
      <formula>0</formula>
    </cfRule>
  </conditionalFormatting>
  <conditionalFormatting sqref="R4:R5 R9:R13">
    <cfRule type="cellIs" dxfId="173" priority="173" operator="lessThan">
      <formula>0</formula>
    </cfRule>
    <cfRule type="cellIs" dxfId="172" priority="174" operator="greaterThan">
      <formula>0</formula>
    </cfRule>
  </conditionalFormatting>
  <conditionalFormatting sqref="U6:U7">
    <cfRule type="cellIs" dxfId="171" priority="171" operator="greaterThan">
      <formula>0</formula>
    </cfRule>
    <cfRule type="cellIs" dxfId="170" priority="172" operator="lessThan">
      <formula>0</formula>
    </cfRule>
  </conditionalFormatting>
  <conditionalFormatting sqref="U4:U5 U9:U13">
    <cfRule type="cellIs" dxfId="169" priority="169" operator="lessThan">
      <formula>0</formula>
    </cfRule>
    <cfRule type="cellIs" dxfId="168" priority="170" operator="greaterThan">
      <formula>0</formula>
    </cfRule>
  </conditionalFormatting>
  <conditionalFormatting sqref="X6:X7">
    <cfRule type="cellIs" dxfId="167" priority="167" operator="greaterThan">
      <formula>0</formula>
    </cfRule>
    <cfRule type="cellIs" dxfId="166" priority="168" operator="lessThan">
      <formula>0</formula>
    </cfRule>
  </conditionalFormatting>
  <conditionalFormatting sqref="X4:X5 X9:X13">
    <cfRule type="cellIs" dxfId="165" priority="165" operator="lessThan">
      <formula>0</formula>
    </cfRule>
    <cfRule type="cellIs" dxfId="164" priority="166" operator="greaterThan">
      <formula>0</formula>
    </cfRule>
  </conditionalFormatting>
  <conditionalFormatting sqref="AA6:AA7">
    <cfRule type="cellIs" dxfId="163" priority="163" operator="greaterThan">
      <formula>0</formula>
    </cfRule>
    <cfRule type="cellIs" dxfId="162" priority="164" operator="lessThan">
      <formula>0</formula>
    </cfRule>
  </conditionalFormatting>
  <conditionalFormatting sqref="AA4:AA5 AA9:AA13">
    <cfRule type="cellIs" dxfId="161" priority="161" operator="lessThan">
      <formula>0</formula>
    </cfRule>
    <cfRule type="cellIs" dxfId="160" priority="162" operator="greaterThan">
      <formula>0</formula>
    </cfRule>
  </conditionalFormatting>
  <conditionalFormatting sqref="F18:F19">
    <cfRule type="cellIs" dxfId="159" priority="159" operator="greaterThan">
      <formula>0</formula>
    </cfRule>
    <cfRule type="cellIs" dxfId="158" priority="160" operator="lessThan">
      <formula>0</formula>
    </cfRule>
  </conditionalFormatting>
  <conditionalFormatting sqref="F16:F17 F21:F25">
    <cfRule type="cellIs" dxfId="157" priority="157" operator="lessThan">
      <formula>0</formula>
    </cfRule>
    <cfRule type="cellIs" dxfId="156" priority="158" operator="greaterThan">
      <formula>0</formula>
    </cfRule>
  </conditionalFormatting>
  <conditionalFormatting sqref="I18:I19">
    <cfRule type="cellIs" dxfId="155" priority="155" operator="greaterThan">
      <formula>0</formula>
    </cfRule>
    <cfRule type="cellIs" dxfId="154" priority="156" operator="lessThan">
      <formula>0</formula>
    </cfRule>
  </conditionalFormatting>
  <conditionalFormatting sqref="I16:I17 I21:I25">
    <cfRule type="cellIs" dxfId="153" priority="153" operator="lessThan">
      <formula>0</formula>
    </cfRule>
    <cfRule type="cellIs" dxfId="152" priority="154" operator="greaterThan">
      <formula>0</formula>
    </cfRule>
  </conditionalFormatting>
  <conditionalFormatting sqref="L18:L19">
    <cfRule type="cellIs" dxfId="151" priority="151" operator="greaterThan">
      <formula>0</formula>
    </cfRule>
    <cfRule type="cellIs" dxfId="150" priority="152" operator="lessThan">
      <formula>0</formula>
    </cfRule>
  </conditionalFormatting>
  <conditionalFormatting sqref="L16:L17 L21:L25">
    <cfRule type="cellIs" dxfId="149" priority="149" operator="lessThan">
      <formula>0</formula>
    </cfRule>
    <cfRule type="cellIs" dxfId="148" priority="150" operator="greaterThan">
      <formula>0</formula>
    </cfRule>
  </conditionalFormatting>
  <conditionalFormatting sqref="O18:O19">
    <cfRule type="cellIs" dxfId="147" priority="147" operator="greaterThan">
      <formula>0</formula>
    </cfRule>
    <cfRule type="cellIs" dxfId="146" priority="148" operator="lessThan">
      <formula>0</formula>
    </cfRule>
  </conditionalFormatting>
  <conditionalFormatting sqref="O16:O17 O21:O25">
    <cfRule type="cellIs" dxfId="145" priority="145" operator="lessThan">
      <formula>0</formula>
    </cfRule>
    <cfRule type="cellIs" dxfId="144" priority="146" operator="greaterThan">
      <formula>0</formula>
    </cfRule>
  </conditionalFormatting>
  <conditionalFormatting sqref="R18:R19">
    <cfRule type="cellIs" dxfId="143" priority="143" operator="greaterThan">
      <formula>0</formula>
    </cfRule>
    <cfRule type="cellIs" dxfId="142" priority="144" operator="lessThan">
      <formula>0</formula>
    </cfRule>
  </conditionalFormatting>
  <conditionalFormatting sqref="R16:R17 R21:R25">
    <cfRule type="cellIs" dxfId="141" priority="141" operator="lessThan">
      <formula>0</formula>
    </cfRule>
    <cfRule type="cellIs" dxfId="140" priority="142" operator="greaterThan">
      <formula>0</formula>
    </cfRule>
  </conditionalFormatting>
  <conditionalFormatting sqref="U18:U19">
    <cfRule type="cellIs" dxfId="139" priority="139" operator="greaterThan">
      <formula>0</formula>
    </cfRule>
    <cfRule type="cellIs" dxfId="138" priority="140" operator="lessThan">
      <formula>0</formula>
    </cfRule>
  </conditionalFormatting>
  <conditionalFormatting sqref="U16:U17 U21:U25">
    <cfRule type="cellIs" dxfId="137" priority="137" operator="lessThan">
      <formula>0</formula>
    </cfRule>
    <cfRule type="cellIs" dxfId="136" priority="138" operator="greaterThan">
      <formula>0</formula>
    </cfRule>
  </conditionalFormatting>
  <conditionalFormatting sqref="X18:X19">
    <cfRule type="cellIs" dxfId="135" priority="135" operator="greaterThan">
      <formula>0</formula>
    </cfRule>
    <cfRule type="cellIs" dxfId="134" priority="136" operator="lessThan">
      <formula>0</formula>
    </cfRule>
  </conditionalFormatting>
  <conditionalFormatting sqref="X16:X17 X21:X25">
    <cfRule type="cellIs" dxfId="133" priority="133" operator="lessThan">
      <formula>0</formula>
    </cfRule>
    <cfRule type="cellIs" dxfId="132" priority="134" operator="greaterThan">
      <formula>0</formula>
    </cfRule>
  </conditionalFormatting>
  <conditionalFormatting sqref="AA18:AA19">
    <cfRule type="cellIs" dxfId="131" priority="131" operator="greaterThan">
      <formula>0</formula>
    </cfRule>
    <cfRule type="cellIs" dxfId="130" priority="132" operator="lessThan">
      <formula>0</formula>
    </cfRule>
  </conditionalFormatting>
  <conditionalFormatting sqref="AA16:AA17 AA21:AA25">
    <cfRule type="cellIs" dxfId="129" priority="129" operator="lessThan">
      <formula>0</formula>
    </cfRule>
    <cfRule type="cellIs" dxfId="128" priority="130" operator="greaterThan">
      <formula>0</formula>
    </cfRule>
  </conditionalFormatting>
  <conditionalFormatting sqref="F30:F31">
    <cfRule type="cellIs" dxfId="127" priority="127" operator="greaterThan">
      <formula>0</formula>
    </cfRule>
    <cfRule type="cellIs" dxfId="126" priority="128" operator="lessThan">
      <formula>0</formula>
    </cfRule>
  </conditionalFormatting>
  <conditionalFormatting sqref="F28:F29 F33:F37">
    <cfRule type="cellIs" dxfId="125" priority="125" operator="lessThan">
      <formula>0</formula>
    </cfRule>
    <cfRule type="cellIs" dxfId="124" priority="126" operator="greaterThan">
      <formula>0</formula>
    </cfRule>
  </conditionalFormatting>
  <conditionalFormatting sqref="I30:I31">
    <cfRule type="cellIs" dxfId="123" priority="123" operator="greaterThan">
      <formula>0</formula>
    </cfRule>
    <cfRule type="cellIs" dxfId="122" priority="124" operator="lessThan">
      <formula>0</formula>
    </cfRule>
  </conditionalFormatting>
  <conditionalFormatting sqref="I28:I29 I33:I37">
    <cfRule type="cellIs" dxfId="121" priority="121" operator="lessThan">
      <formula>0</formula>
    </cfRule>
    <cfRule type="cellIs" dxfId="120" priority="122" operator="greaterThan">
      <formula>0</formula>
    </cfRule>
  </conditionalFormatting>
  <conditionalFormatting sqref="L30:L31">
    <cfRule type="cellIs" dxfId="119" priority="119" operator="greaterThan">
      <formula>0</formula>
    </cfRule>
    <cfRule type="cellIs" dxfId="118" priority="120" operator="lessThan">
      <formula>0</formula>
    </cfRule>
  </conditionalFormatting>
  <conditionalFormatting sqref="L28:L29 L33:L37">
    <cfRule type="cellIs" dxfId="117" priority="117" operator="lessThan">
      <formula>0</formula>
    </cfRule>
    <cfRule type="cellIs" dxfId="116" priority="118" operator="greaterThan">
      <formula>0</formula>
    </cfRule>
  </conditionalFormatting>
  <conditionalFormatting sqref="O30:O31">
    <cfRule type="cellIs" dxfId="115" priority="115" operator="greaterThan">
      <formula>0</formula>
    </cfRule>
    <cfRule type="cellIs" dxfId="114" priority="116" operator="lessThan">
      <formula>0</formula>
    </cfRule>
  </conditionalFormatting>
  <conditionalFormatting sqref="O28:O29 O33:O37">
    <cfRule type="cellIs" dxfId="113" priority="113" operator="lessThan">
      <formula>0</formula>
    </cfRule>
    <cfRule type="cellIs" dxfId="112" priority="114" operator="greaterThan">
      <formula>0</formula>
    </cfRule>
  </conditionalFormatting>
  <conditionalFormatting sqref="R30:R31">
    <cfRule type="cellIs" dxfId="111" priority="111" operator="greaterThan">
      <formula>0</formula>
    </cfRule>
    <cfRule type="cellIs" dxfId="110" priority="112" operator="lessThan">
      <formula>0</formula>
    </cfRule>
  </conditionalFormatting>
  <conditionalFormatting sqref="R28:R29 R33:R37">
    <cfRule type="cellIs" dxfId="109" priority="109" operator="lessThan">
      <formula>0</formula>
    </cfRule>
    <cfRule type="cellIs" dxfId="108" priority="110" operator="greaterThan">
      <formula>0</formula>
    </cfRule>
  </conditionalFormatting>
  <conditionalFormatting sqref="U30:U31">
    <cfRule type="cellIs" dxfId="107" priority="107" operator="greaterThan">
      <formula>0</formula>
    </cfRule>
    <cfRule type="cellIs" dxfId="106" priority="108" operator="lessThan">
      <formula>0</formula>
    </cfRule>
  </conditionalFormatting>
  <conditionalFormatting sqref="U28:U29 U33:U37">
    <cfRule type="cellIs" dxfId="105" priority="105" operator="lessThan">
      <formula>0</formula>
    </cfRule>
    <cfRule type="cellIs" dxfId="104" priority="106" operator="greaterThan">
      <formula>0</formula>
    </cfRule>
  </conditionalFormatting>
  <conditionalFormatting sqref="X30:X31">
    <cfRule type="cellIs" dxfId="103" priority="103" operator="greaterThan">
      <formula>0</formula>
    </cfRule>
    <cfRule type="cellIs" dxfId="102" priority="104" operator="lessThan">
      <formula>0</formula>
    </cfRule>
  </conditionalFormatting>
  <conditionalFormatting sqref="X28:X29 X33:X37">
    <cfRule type="cellIs" dxfId="101" priority="101" operator="lessThan">
      <formula>0</formula>
    </cfRule>
    <cfRule type="cellIs" dxfId="100" priority="102" operator="greaterThan">
      <formula>0</formula>
    </cfRule>
  </conditionalFormatting>
  <conditionalFormatting sqref="AA30:AA31">
    <cfRule type="cellIs" dxfId="99" priority="99" operator="greaterThan">
      <formula>0</formula>
    </cfRule>
    <cfRule type="cellIs" dxfId="98" priority="100" operator="lessThan">
      <formula>0</formula>
    </cfRule>
  </conditionalFormatting>
  <conditionalFormatting sqref="AA28:AA29 AA33:AA37">
    <cfRule type="cellIs" dxfId="97" priority="97" operator="lessThan">
      <formula>0</formula>
    </cfRule>
    <cfRule type="cellIs" dxfId="96" priority="98" operator="greaterThan">
      <formula>0</formula>
    </cfRule>
  </conditionalFormatting>
  <conditionalFormatting sqref="G16:G17 G20:G25">
    <cfRule type="cellIs" dxfId="95" priority="95" operator="lessThan">
      <formula>0</formula>
    </cfRule>
    <cfRule type="cellIs" dxfId="94" priority="96" operator="greaterThan">
      <formula>0</formula>
    </cfRule>
  </conditionalFormatting>
  <conditionalFormatting sqref="G18:G19">
    <cfRule type="cellIs" dxfId="93" priority="93" operator="lessThan">
      <formula>0</formula>
    </cfRule>
    <cfRule type="cellIs" dxfId="92" priority="94" operator="greaterThan">
      <formula>0</formula>
    </cfRule>
  </conditionalFormatting>
  <conditionalFormatting sqref="G28:G29 G32:G37">
    <cfRule type="cellIs" dxfId="91" priority="91" operator="lessThan">
      <formula>0</formula>
    </cfRule>
    <cfRule type="cellIs" dxfId="90" priority="92" operator="greaterThan">
      <formula>0</formula>
    </cfRule>
  </conditionalFormatting>
  <conditionalFormatting sqref="G30:G31">
    <cfRule type="cellIs" dxfId="89" priority="89" operator="lessThan">
      <formula>0</formula>
    </cfRule>
    <cfRule type="cellIs" dxfId="88" priority="90" operator="greaterThan">
      <formula>0</formula>
    </cfRule>
  </conditionalFormatting>
  <conditionalFormatting sqref="G4:G5 G8:G13">
    <cfRule type="cellIs" dxfId="87" priority="87" operator="lessThan">
      <formula>0</formula>
    </cfRule>
    <cfRule type="cellIs" dxfId="86" priority="88" operator="greaterThan">
      <formula>0</formula>
    </cfRule>
  </conditionalFormatting>
  <conditionalFormatting sqref="G6:G7">
    <cfRule type="cellIs" dxfId="85" priority="85" operator="lessThan">
      <formula>0</formula>
    </cfRule>
    <cfRule type="cellIs" dxfId="84" priority="86" operator="greaterThan">
      <formula>0</formula>
    </cfRule>
  </conditionalFormatting>
  <conditionalFormatting sqref="J16:J17 J20:J25">
    <cfRule type="cellIs" dxfId="83" priority="83" operator="lessThan">
      <formula>0</formula>
    </cfRule>
    <cfRule type="cellIs" dxfId="82" priority="84" operator="greaterThan">
      <formula>0</formula>
    </cfRule>
  </conditionalFormatting>
  <conditionalFormatting sqref="J18:J19">
    <cfRule type="cellIs" dxfId="81" priority="81" operator="lessThan">
      <formula>0</formula>
    </cfRule>
    <cfRule type="cellIs" dxfId="80" priority="82" operator="greaterThan">
      <formula>0</formula>
    </cfRule>
  </conditionalFormatting>
  <conditionalFormatting sqref="J28:J29 J32:J37">
    <cfRule type="cellIs" dxfId="79" priority="79" operator="lessThan">
      <formula>0</formula>
    </cfRule>
    <cfRule type="cellIs" dxfId="78" priority="80" operator="greaterThan">
      <formula>0</formula>
    </cfRule>
  </conditionalFormatting>
  <conditionalFormatting sqref="J30:J31">
    <cfRule type="cellIs" dxfId="77" priority="77" operator="lessThan">
      <formula>0</formula>
    </cfRule>
    <cfRule type="cellIs" dxfId="76" priority="78" operator="greaterThan">
      <formula>0</formula>
    </cfRule>
  </conditionalFormatting>
  <conditionalFormatting sqref="J4:J5 J8:J13">
    <cfRule type="cellIs" dxfId="75" priority="75" operator="lessThan">
      <formula>0</formula>
    </cfRule>
    <cfRule type="cellIs" dxfId="74" priority="76" operator="greaterThan">
      <formula>0</formula>
    </cfRule>
  </conditionalFormatting>
  <conditionalFormatting sqref="J6:J7">
    <cfRule type="cellIs" dxfId="73" priority="73" operator="lessThan">
      <formula>0</formula>
    </cfRule>
    <cfRule type="cellIs" dxfId="72" priority="74" operator="greaterThan">
      <formula>0</formula>
    </cfRule>
  </conditionalFormatting>
  <conditionalFormatting sqref="M16:M17 M20:M25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M18:M19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M28:M29 M32:M37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M30:M31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M4:M5 M8:M13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M6:M7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P16:P17 P20:P25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P18:P19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P28:P29 P32:P37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P30:P31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P4:P5 P8:P13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P6:P7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S16:S17 S20:S25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S18:S19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S28:S29 S32:S37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S30:S31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S4:S5 S8:S13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S6:S7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V16:V17 V20:V25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V18:V19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V28:V29 V32:V37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V30:V31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V4:V5 V8:V13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V6:V7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Y16:Y17 Y20:Y25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Y18:Y19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Y28:Y29 Y32:Y37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Y30:Y31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Y4:Y5 Y8:Y1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Y6:Y7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B16:AB17 AB20:AB2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B18:AB19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B28:AB29 AB32:AB37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30:AB3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B4:AB5 AB8:AB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B6:AB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768EB8-12F6-497A-B0B9-F7DAAEFA25EA}">
          <x14:formula1>
            <xm:f>initial!$B$4:$B$13</xm:f>
          </x14:formula1>
          <xm:sqref>B1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32994-FB15-42C9-872A-2B10F0418FA7}">
  <dimension ref="A2:M163"/>
  <sheetViews>
    <sheetView zoomScale="90" zoomScaleNormal="90" workbookViewId="0">
      <selection activeCell="B2" sqref="B2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90" t="s">
        <v>1188</v>
      </c>
    </row>
    <row r="3" spans="1:13" ht="16.5" customHeight="1" x14ac:dyDescent="0.4">
      <c r="A3" s="42" t="s">
        <v>1102</v>
      </c>
      <c r="B3" s="4" t="s">
        <v>1173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2"/>
      <c r="B4" s="3" t="s">
        <v>6</v>
      </c>
      <c r="C4" s="10">
        <f>SUM(C5:C6)</f>
        <v>6422770</v>
      </c>
      <c r="D4" s="10">
        <f>SUM(D5:D6)</f>
        <v>2822900</v>
      </c>
      <c r="E4" s="10">
        <f>SUM(E5:E6)</f>
        <v>14311718</v>
      </c>
      <c r="F4" s="10">
        <f>SUM(F5:F6)</f>
        <v>442612</v>
      </c>
      <c r="G4" s="10">
        <f>SUM(G5:G6)</f>
        <v>24000000</v>
      </c>
      <c r="H4" s="33">
        <f>(C4+D4)/(C4+D4+E4+F4)</f>
        <v>0.38523625</v>
      </c>
      <c r="I4" s="33">
        <f>C4/(C4+E4)</f>
        <v>0.30976265244649398</v>
      </c>
      <c r="J4" s="33">
        <f>C4/(C4+F4)</f>
        <v>0.93552988020185912</v>
      </c>
      <c r="K4" s="33">
        <f>(2*C4)/(2*C4+E4+F4)</f>
        <v>0.46542030813913254</v>
      </c>
      <c r="L4" s="6">
        <f>(G5*L5+G6*L6)/G4</f>
        <v>0.30397367520180452</v>
      </c>
    </row>
    <row r="5" spans="1:13" ht="16.5" customHeight="1" x14ac:dyDescent="0.4">
      <c r="A5" s="42"/>
      <c r="B5" s="7" t="s">
        <v>1</v>
      </c>
      <c r="C5" s="8">
        <v>3878296</v>
      </c>
      <c r="D5" s="8">
        <v>1521159</v>
      </c>
      <c r="E5" s="8">
        <v>6302108</v>
      </c>
      <c r="F5" s="8">
        <v>298437</v>
      </c>
      <c r="G5" s="8">
        <f>SUM(C5:F5)</f>
        <v>12000000</v>
      </c>
      <c r="H5" s="9">
        <f>(C5+D5)/(C5+D5+E5+F5)</f>
        <v>0.44995458333333332</v>
      </c>
      <c r="I5" s="9">
        <f>C5/(C5+E5)</f>
        <v>0.38095698363247665</v>
      </c>
      <c r="J5" s="9">
        <f>C5/(C5+F5)</f>
        <v>0.92854774293688391</v>
      </c>
      <c r="K5" s="9">
        <f>(2*C5)/(2*C5+E5+F5)</f>
        <v>0.54026035970820641</v>
      </c>
      <c r="L5" s="9">
        <v>0.37010734297810199</v>
      </c>
      <c r="M5" s="7" t="s">
        <v>1097</v>
      </c>
    </row>
    <row r="6" spans="1:13" ht="16.5" customHeight="1" x14ac:dyDescent="0.4">
      <c r="A6" s="42"/>
      <c r="B6" s="7" t="s">
        <v>3</v>
      </c>
      <c r="C6" s="8">
        <v>2544474</v>
      </c>
      <c r="D6" s="8">
        <v>1301741</v>
      </c>
      <c r="E6" s="8">
        <v>8009610</v>
      </c>
      <c r="F6" s="8">
        <v>144175</v>
      </c>
      <c r="G6" s="8">
        <f>SUM(C6:F6)</f>
        <v>12000000</v>
      </c>
      <c r="H6" s="9">
        <f>(C6+D6)/(C6+D6+E6+F6)</f>
        <v>0.32051791666666668</v>
      </c>
      <c r="I6" s="9">
        <f>C6/(C6+E6)</f>
        <v>0.24108904192917169</v>
      </c>
      <c r="J6" s="9">
        <f>C6/(C6+F6)</f>
        <v>0.94637641432555908</v>
      </c>
      <c r="K6" s="9">
        <f>(2*C6)/(2*C6+E6+F6)</f>
        <v>0.38428230788916456</v>
      </c>
      <c r="L6" s="9">
        <v>0.23784000742550701</v>
      </c>
      <c r="M6" s="7" t="s">
        <v>1099</v>
      </c>
    </row>
    <row r="7" spans="1:13" ht="16.5" customHeight="1" x14ac:dyDescent="0.4">
      <c r="A7" s="42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2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1131</v>
      </c>
    </row>
    <row r="9" spans="1:13" ht="16.5" customHeight="1" x14ac:dyDescent="0.4">
      <c r="A9" s="42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1129</v>
      </c>
    </row>
    <row r="10" spans="1:13" ht="16.5" customHeight="1" x14ac:dyDescent="0.4">
      <c r="A10" s="42"/>
      <c r="B10" s="3" t="s">
        <v>8</v>
      </c>
      <c r="C10" s="10">
        <f>SUM(C11:C12)</f>
        <v>1094120</v>
      </c>
      <c r="D10" s="10">
        <f>SUM(D11:D12)</f>
        <v>875028</v>
      </c>
      <c r="E10" s="10">
        <f>SUM(E11:E12)</f>
        <v>5885992</v>
      </c>
      <c r="F10" s="10">
        <f>SUM(F11:F12)</f>
        <v>144860</v>
      </c>
      <c r="G10" s="10">
        <f>SUM(G11:G12)</f>
        <v>8000000</v>
      </c>
      <c r="H10" s="33">
        <f>(C10+D10)/(C10+D10+E10+F10)</f>
        <v>0.24614349999999999</v>
      </c>
      <c r="I10" s="33">
        <f>C10/(C10+E10)</f>
        <v>0.15674820117499547</v>
      </c>
      <c r="J10" s="33">
        <f>C10/(C10+F10)</f>
        <v>0.8830812442493019</v>
      </c>
      <c r="K10" s="33">
        <f>(2*C10)/(2*C10+E10+F10)</f>
        <v>0.26623865507284744</v>
      </c>
      <c r="L10" s="6">
        <f>(G11*L11+G12*L12)/G10</f>
        <v>0.15255698860481176</v>
      </c>
    </row>
    <row r="11" spans="1:13" ht="16.5" customHeight="1" x14ac:dyDescent="0.4">
      <c r="A11" s="42"/>
      <c r="B11" s="7" t="s">
        <v>4</v>
      </c>
      <c r="C11" s="8">
        <v>276433</v>
      </c>
      <c r="D11" s="8">
        <v>485934</v>
      </c>
      <c r="E11" s="8">
        <v>3199295</v>
      </c>
      <c r="F11" s="8">
        <v>38338</v>
      </c>
      <c r="G11" s="8">
        <f t="shared" ref="G11" si="4">SUM(C11:F11)</f>
        <v>4000000</v>
      </c>
      <c r="H11" s="9">
        <f t="shared" ref="H11:H12" si="5">(C11+D11)/(C11+D11+E11+F11)</f>
        <v>0.19059175</v>
      </c>
      <c r="I11" s="9">
        <f t="shared" ref="I11:I12" si="6">C11/(C11+E11)</f>
        <v>7.953240299586159E-2</v>
      </c>
      <c r="J11" s="9">
        <f t="shared" ref="J11:J12" si="7">C11/(C11+F11)</f>
        <v>0.87820351938393304</v>
      </c>
      <c r="K11" s="9">
        <f t="shared" ref="K11:K12" si="8">(2*C11)/(2*C11+E11+F11)</f>
        <v>0.14585573034051716</v>
      </c>
      <c r="L11" s="9">
        <v>7.8664714891524504E-2</v>
      </c>
      <c r="M11" s="7" t="s">
        <v>1130</v>
      </c>
    </row>
    <row r="12" spans="1:13" ht="16.5" customHeight="1" x14ac:dyDescent="0.4">
      <c r="A12" s="42"/>
      <c r="B12" s="7" t="s">
        <v>1138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9">SUM(C12:F12)</f>
        <v>4000000</v>
      </c>
      <c r="H12" s="9">
        <f t="shared" si="5"/>
        <v>0.30169525000000003</v>
      </c>
      <c r="I12" s="9">
        <f t="shared" si="6"/>
        <v>0.23333259140550808</v>
      </c>
      <c r="J12" s="9">
        <f t="shared" si="7"/>
        <v>0.88474252036065437</v>
      </c>
      <c r="K12" s="9">
        <f t="shared" si="8"/>
        <v>0.36927620126753574</v>
      </c>
      <c r="L12" s="9">
        <v>0.226449262318099</v>
      </c>
      <c r="M12" s="7" t="s">
        <v>1162</v>
      </c>
    </row>
    <row r="13" spans="1:13" ht="16.5" customHeight="1" x14ac:dyDescent="0.4">
      <c r="A13" s="42"/>
      <c r="B13" s="16" t="s">
        <v>43</v>
      </c>
      <c r="C13" s="17">
        <f>SUM(C4,C7,C10)</f>
        <v>8101261</v>
      </c>
      <c r="D13" s="17">
        <f>SUM(D4,D7,D10)</f>
        <v>3858069</v>
      </c>
      <c r="E13" s="17">
        <f>SUM(E4,E7,E10)</f>
        <v>20961179</v>
      </c>
      <c r="F13" s="17">
        <f>SUM(F4,F7,F10)</f>
        <v>739741</v>
      </c>
      <c r="G13" s="17">
        <f>SUM(G4,G7,G10)</f>
        <v>33660250</v>
      </c>
      <c r="H13" s="18">
        <f>($G5*H5+$G6*H6+$G8*H8+$G9*H9+$G11*H11+$G12*H12)/$G13</f>
        <v>0.35529534094369469</v>
      </c>
      <c r="I13" s="18">
        <f t="shared" ref="I13:J13" si="10">($G5*I5+$G6*I6+$G8*I8+$G9*I9+$G11*I11+$G12*I12)/$G13</f>
        <v>0.28072666012627351</v>
      </c>
      <c r="J13" s="18">
        <f t="shared" si="10"/>
        <v>0.91768003409576504</v>
      </c>
      <c r="K13" s="18">
        <f>($G5*K5+$G6*K6+$G8*K8+$G9*K9+$G11*K11+$G12*K12)/$G13</f>
        <v>0.41846042770251257</v>
      </c>
      <c r="L13" s="18">
        <f t="shared" ref="L13" si="11">($G5*L5+$G6*L6+$G8*L8+$G9*L9+$G11*L11+$G12*L12)/$G13</f>
        <v>0.27226477795564247</v>
      </c>
    </row>
    <row r="15" spans="1:13" ht="16.5" customHeight="1" x14ac:dyDescent="0.4">
      <c r="A15" s="42" t="s">
        <v>1103</v>
      </c>
      <c r="B15" s="4" t="s">
        <v>1173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2"/>
      <c r="B16" s="3" t="s">
        <v>6</v>
      </c>
      <c r="C16" s="10">
        <f>SUM(C17:C18)</f>
        <v>6422770</v>
      </c>
      <c r="D16" s="10">
        <f>SUM(D17:D18)</f>
        <v>2822900</v>
      </c>
      <c r="E16" s="10">
        <f>SUM(E17:E18)</f>
        <v>14311718</v>
      </c>
      <c r="F16" s="10">
        <f>SUM(F17:F18)</f>
        <v>442612</v>
      </c>
      <c r="G16" s="10">
        <f>SUM(G17:G18)</f>
        <v>24000000</v>
      </c>
      <c r="H16" s="33">
        <f>(C16+D16)/(C16+D16+E16+F16)</f>
        <v>0.38523625</v>
      </c>
      <c r="I16" s="33">
        <f>C16/(C16+E16)</f>
        <v>0.30976265244649398</v>
      </c>
      <c r="J16" s="33">
        <f>C16/(C16+F16)</f>
        <v>0.93552988020185912</v>
      </c>
      <c r="K16" s="33">
        <f>(2*C16)/(2*C16+E16+F16)</f>
        <v>0.46542030813913254</v>
      </c>
      <c r="L16" s="6">
        <f>(G17*L17+G18*L18)/G16</f>
        <v>0.30397367520180452</v>
      </c>
    </row>
    <row r="17" spans="1:13" ht="16.5" customHeight="1" x14ac:dyDescent="0.4">
      <c r="A17" s="42"/>
      <c r="B17" s="7" t="s">
        <v>1</v>
      </c>
      <c r="C17" s="8">
        <v>3878296</v>
      </c>
      <c r="D17" s="8">
        <v>1521159</v>
      </c>
      <c r="E17" s="8">
        <v>6302108</v>
      </c>
      <c r="F17" s="8">
        <v>298437</v>
      </c>
      <c r="G17" s="8">
        <f>SUM(C17:F17)</f>
        <v>12000000</v>
      </c>
      <c r="H17" s="9">
        <f>(C17+D17)/(C17+D17+E17+F17)</f>
        <v>0.44995458333333332</v>
      </c>
      <c r="I17" s="9">
        <f>C17/(C17+E17)</f>
        <v>0.38095698363247665</v>
      </c>
      <c r="J17" s="9">
        <f>C17/(C17+F17)</f>
        <v>0.92854774293688391</v>
      </c>
      <c r="K17" s="9">
        <f>(2*C17)/(2*C17+E17+F17)</f>
        <v>0.54026035970820641</v>
      </c>
      <c r="L17" s="9">
        <v>0.37010734297810199</v>
      </c>
      <c r="M17" s="7" t="s">
        <v>1097</v>
      </c>
    </row>
    <row r="18" spans="1:13" ht="16.5" customHeight="1" x14ac:dyDescent="0.4">
      <c r="A18" s="42"/>
      <c r="B18" s="7" t="s">
        <v>3</v>
      </c>
      <c r="C18" s="8">
        <v>2544474</v>
      </c>
      <c r="D18" s="8">
        <v>1301741</v>
      </c>
      <c r="E18" s="8">
        <v>8009610</v>
      </c>
      <c r="F18" s="8">
        <v>144175</v>
      </c>
      <c r="G18" s="8">
        <f>SUM(C18:F18)</f>
        <v>12000000</v>
      </c>
      <c r="H18" s="9">
        <f>(C18+D18)/(C18+D18+E18+F18)</f>
        <v>0.32051791666666668</v>
      </c>
      <c r="I18" s="9">
        <f>C18/(C18+E18)</f>
        <v>0.24108904192917169</v>
      </c>
      <c r="J18" s="9">
        <f>C18/(C18+F18)</f>
        <v>0.94637641432555908</v>
      </c>
      <c r="K18" s="9">
        <f>(2*C18)/(2*C18+E18+F18)</f>
        <v>0.38428230788916456</v>
      </c>
      <c r="L18" s="9">
        <v>0.23784000742550701</v>
      </c>
      <c r="M18" s="7" t="s">
        <v>1099</v>
      </c>
    </row>
    <row r="19" spans="1:13" ht="16.5" customHeight="1" x14ac:dyDescent="0.4">
      <c r="A19" s="42"/>
      <c r="B19" s="3" t="s">
        <v>7</v>
      </c>
      <c r="C19" s="10">
        <f>SUM(C20:C21)</f>
        <v>719176</v>
      </c>
      <c r="D19" s="10">
        <f>SUM(D20:D21)</f>
        <v>27467</v>
      </c>
      <c r="E19" s="10">
        <f>SUM(E20:E21)</f>
        <v>896143</v>
      </c>
      <c r="F19" s="10">
        <f>SUM(F20:F21)</f>
        <v>17464</v>
      </c>
      <c r="G19" s="10">
        <f>SUM(G20:G21)</f>
        <v>1660250</v>
      </c>
      <c r="H19" s="33">
        <f>(C19+D19)/(C19+D19+E19+F19)</f>
        <v>0.44971721126336395</v>
      </c>
      <c r="I19" s="33">
        <f>C19/(C19+E19)</f>
        <v>0.44522227498097899</v>
      </c>
      <c r="J19" s="33">
        <f>C19/(C19+F19)</f>
        <v>0.97629235447437013</v>
      </c>
      <c r="K19" s="33">
        <f>(2*C19)/(2*C19+E19+F19)</f>
        <v>0.61155487829507227</v>
      </c>
      <c r="L19" s="6">
        <f>(G20*L20+G21*L21)/G19</f>
        <v>0.44031004504199162</v>
      </c>
    </row>
    <row r="20" spans="1:13" ht="16.5" customHeight="1" x14ac:dyDescent="0.4">
      <c r="A20" s="42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>SUM(C20:F20)</f>
        <v>452064</v>
      </c>
      <c r="H20" s="9">
        <f t="shared" ref="H20:H21" si="12">(C20+D20)/(C20+D20+E20+F20)</f>
        <v>0.5792962943300064</v>
      </c>
      <c r="I20" s="9">
        <f t="shared" ref="I20:I21" si="13">C20/(C20+E20)</f>
        <v>0.58162647999308614</v>
      </c>
      <c r="J20" s="9">
        <f t="shared" ref="J20:J21" si="14">C20/(C20+F20)</f>
        <v>0.97622983047483081</v>
      </c>
      <c r="K20" s="9">
        <f t="shared" ref="K20:K21" si="15">(2*C20)/(2*C20+E20+F20)</f>
        <v>0.72895185024192455</v>
      </c>
      <c r="L20" s="9">
        <v>0.573504513090766</v>
      </c>
      <c r="M20" s="7" t="s">
        <v>1101</v>
      </c>
    </row>
    <row r="21" spans="1:13" ht="16.5" customHeight="1" x14ac:dyDescent="0.4">
      <c r="A21" s="42"/>
      <c r="B21" s="7" t="s">
        <v>2</v>
      </c>
      <c r="C21" s="8">
        <v>463436</v>
      </c>
      <c r="D21" s="8">
        <v>21328</v>
      </c>
      <c r="E21" s="8">
        <v>712185</v>
      </c>
      <c r="F21" s="8">
        <v>11237</v>
      </c>
      <c r="G21" s="8">
        <f>SUM(C21:F21)</f>
        <v>1208186</v>
      </c>
      <c r="H21" s="9">
        <f t="shared" si="12"/>
        <v>0.40123292274533889</v>
      </c>
      <c r="I21" s="9">
        <f t="shared" si="13"/>
        <v>0.39420527533958649</v>
      </c>
      <c r="J21" s="9">
        <f t="shared" si="14"/>
        <v>0.97632686080733477</v>
      </c>
      <c r="K21" s="9">
        <f t="shared" si="15"/>
        <v>0.56164053192946228</v>
      </c>
      <c r="L21" s="9">
        <v>0.39047299676962199</v>
      </c>
      <c r="M21" s="7" t="s">
        <v>1098</v>
      </c>
    </row>
    <row r="22" spans="1:13" ht="16.5" customHeight="1" x14ac:dyDescent="0.4">
      <c r="A22" s="42"/>
      <c r="B22" s="3" t="s">
        <v>8</v>
      </c>
      <c r="C22" s="10">
        <f>SUM(C23:C24)</f>
        <v>1202218</v>
      </c>
      <c r="D22" s="10">
        <f>SUM(D23:D24)</f>
        <v>274609</v>
      </c>
      <c r="E22" s="10">
        <f>SUM(E23:E24)</f>
        <v>6486411</v>
      </c>
      <c r="F22" s="10">
        <f>SUM(F23:F24)</f>
        <v>36762</v>
      </c>
      <c r="G22" s="10">
        <f>SUM(G23:G24)</f>
        <v>8000000</v>
      </c>
      <c r="H22" s="33">
        <f>(C22+D22)/(C22+D22+E22+F22)</f>
        <v>0.18460337499999999</v>
      </c>
      <c r="I22" s="33">
        <f>C22/(C22+E22)</f>
        <v>0.15636311753369814</v>
      </c>
      <c r="J22" s="33">
        <f>C22/(C22+F22)</f>
        <v>0.97032881886713263</v>
      </c>
      <c r="K22" s="33">
        <f>(2*C22)/(2*C22+E22+F22)</f>
        <v>0.2693258631734432</v>
      </c>
      <c r="L22" s="6">
        <f>(G23*L23+G24*L24)/G22</f>
        <v>0.15490805141551162</v>
      </c>
    </row>
    <row r="23" spans="1:13" ht="16.5" customHeight="1" x14ac:dyDescent="0.4">
      <c r="A23" s="42"/>
      <c r="B23" s="7" t="s">
        <v>4</v>
      </c>
      <c r="C23" s="8">
        <v>305247</v>
      </c>
      <c r="D23" s="8">
        <v>173860</v>
      </c>
      <c r="E23" s="8">
        <v>3511369</v>
      </c>
      <c r="F23" s="8">
        <v>9524</v>
      </c>
      <c r="G23" s="8">
        <f t="shared" ref="G23" si="16">SUM(C23:F23)</f>
        <v>4000000</v>
      </c>
      <c r="H23" s="9">
        <f t="shared" ref="H23:H24" si="17">(C23+D23)/(C23+D23+E23+F23)</f>
        <v>0.11977675</v>
      </c>
      <c r="I23" s="9">
        <f t="shared" ref="I23:I24" si="18">C23/(C23+E23)</f>
        <v>7.9978441635207731E-2</v>
      </c>
      <c r="J23" s="9">
        <f t="shared" ref="J23:J24" si="19">C23/(C23+F23)</f>
        <v>0.9697430830667374</v>
      </c>
      <c r="K23" s="9">
        <f t="shared" ref="K23:K24" si="20">(2*C23)/(2*C23+E23+F23)</f>
        <v>0.14776974415613933</v>
      </c>
      <c r="L23" s="9">
        <v>7.97793598770562E-2</v>
      </c>
      <c r="M23" s="7" t="s">
        <v>1100</v>
      </c>
    </row>
    <row r="24" spans="1:13" ht="16.5" customHeight="1" x14ac:dyDescent="0.4">
      <c r="A24" s="42"/>
      <c r="B24" s="7" t="s">
        <v>1138</v>
      </c>
      <c r="C24" s="8">
        <v>896971</v>
      </c>
      <c r="D24" s="8">
        <v>100749</v>
      </c>
      <c r="E24" s="8">
        <v>2975042</v>
      </c>
      <c r="F24" s="8">
        <v>27238</v>
      </c>
      <c r="G24" s="8">
        <f t="shared" ref="G24" si="21">SUM(C24:F24)</f>
        <v>4000000</v>
      </c>
      <c r="H24" s="9">
        <f t="shared" si="17"/>
        <v>0.24943000000000001</v>
      </c>
      <c r="I24" s="9">
        <f t="shared" si="18"/>
        <v>0.23165495570391939</v>
      </c>
      <c r="J24" s="9">
        <f t="shared" si="19"/>
        <v>0.97052831123696048</v>
      </c>
      <c r="K24" s="9">
        <f t="shared" si="20"/>
        <v>0.37403231126499148</v>
      </c>
      <c r="L24" s="9">
        <v>0.230036742953967</v>
      </c>
      <c r="M24" s="7" t="s">
        <v>1163</v>
      </c>
    </row>
    <row r="25" spans="1:13" ht="16.5" customHeight="1" x14ac:dyDescent="0.4">
      <c r="A25" s="42"/>
      <c r="B25" s="16" t="s">
        <v>43</v>
      </c>
      <c r="C25" s="17">
        <f>SUM(C16,C19,C22)</f>
        <v>8344164</v>
      </c>
      <c r="D25" s="17">
        <f>SUM(D16,D19,D22)</f>
        <v>3124976</v>
      </c>
      <c r="E25" s="17">
        <f>SUM(E16,E19,E22)</f>
        <v>21694272</v>
      </c>
      <c r="F25" s="17">
        <f>SUM(F16,F19,F22)</f>
        <v>496838</v>
      </c>
      <c r="G25" s="17">
        <f>SUM(G16,G19,G22)</f>
        <v>33660250</v>
      </c>
      <c r="H25" s="18">
        <f>($G17*H17+$G18*H18+$G20*H20+$G21*H21+$G23*H23+$G24*H24)/$G25</f>
        <v>0.34073246633640569</v>
      </c>
      <c r="I25" s="18">
        <f t="shared" ref="I25:J25" si="22">($G17*I17+$G18*I18+$G20*I20+$G21*I21+$G23*I23+$G24*I24)/$G25</f>
        <v>0.28075524049700518</v>
      </c>
      <c r="J25" s="18">
        <f t="shared" si="22"/>
        <v>0.94714324079884282</v>
      </c>
      <c r="K25" s="18">
        <f>($G17*K17+$G18*K18+$G20*K20+$G21*K21+$G23*K23+$G24*K24)/$G25</f>
        <v>0.42156012952341321</v>
      </c>
      <c r="L25" s="18">
        <f t="shared" ref="L25" si="23">($G17*L17+$G18*L18+$G20*L20+$G21*L21+$G23*L23+$G24*L24)/$G25</f>
        <v>0.27527001042619609</v>
      </c>
    </row>
    <row r="27" spans="1:13" ht="16.5" hidden="1" customHeight="1" x14ac:dyDescent="0.4">
      <c r="A27" s="42" t="s">
        <v>1104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2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2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1141</v>
      </c>
    </row>
    <row r="30" spans="1:13" ht="16.5" hidden="1" customHeight="1" x14ac:dyDescent="0.4">
      <c r="A30" s="42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1141</v>
      </c>
    </row>
    <row r="31" spans="1:13" ht="16.5" hidden="1" customHeight="1" x14ac:dyDescent="0.4">
      <c r="A31" s="42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2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7" t="s">
        <v>1142</v>
      </c>
    </row>
    <row r="33" spans="1:13" ht="16.5" hidden="1" customHeight="1" x14ac:dyDescent="0.4">
      <c r="A33" s="42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7" t="s">
        <v>1144</v>
      </c>
    </row>
    <row r="34" spans="1:13" ht="16.5" hidden="1" customHeight="1" x14ac:dyDescent="0.4">
      <c r="A34" s="42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2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7" t="s">
        <v>1142</v>
      </c>
    </row>
    <row r="36" spans="1:13" ht="16.5" hidden="1" customHeight="1" x14ac:dyDescent="0.4">
      <c r="A36" s="42"/>
      <c r="B36" s="7" t="s">
        <v>1138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7" t="s">
        <v>1142</v>
      </c>
    </row>
    <row r="37" spans="1:13" ht="16.5" hidden="1" customHeight="1" x14ac:dyDescent="0.4">
      <c r="A37" s="42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34" t="s">
        <v>111</v>
      </c>
    </row>
    <row r="43" spans="1:13" ht="16.5" customHeight="1" x14ac:dyDescent="0.4">
      <c r="B43" s="1" t="s">
        <v>29</v>
      </c>
      <c r="F43" s="34"/>
    </row>
    <row r="44" spans="1:13" ht="16.5" customHeight="1" x14ac:dyDescent="0.4">
      <c r="B44" s="1" t="s">
        <v>30</v>
      </c>
      <c r="F44" s="34" t="s">
        <v>977</v>
      </c>
    </row>
    <row r="45" spans="1:13" ht="16.5" customHeight="1" x14ac:dyDescent="0.4">
      <c r="B45" s="1" t="s">
        <v>31</v>
      </c>
      <c r="F45" s="34" t="s">
        <v>978</v>
      </c>
    </row>
    <row r="46" spans="1:13" ht="16.5" customHeight="1" x14ac:dyDescent="0.4">
      <c r="B46" s="1" t="s">
        <v>1166</v>
      </c>
      <c r="F46" s="34" t="s">
        <v>979</v>
      </c>
    </row>
    <row r="47" spans="1:13" ht="16.5" customHeight="1" x14ac:dyDescent="0.4">
      <c r="B47" s="31" t="s">
        <v>1137</v>
      </c>
      <c r="F47" s="34" t="s">
        <v>980</v>
      </c>
    </row>
    <row r="48" spans="1:13" ht="16.5" customHeight="1" x14ac:dyDescent="0.4">
      <c r="B48" s="31" t="s">
        <v>110</v>
      </c>
      <c r="F48" s="34" t="s">
        <v>981</v>
      </c>
    </row>
    <row r="49" spans="2:6" ht="16.5" customHeight="1" x14ac:dyDescent="0.4">
      <c r="B49" s="1" t="s">
        <v>33</v>
      </c>
      <c r="F49" s="34" t="s">
        <v>982</v>
      </c>
    </row>
    <row r="50" spans="2:6" ht="16.5" customHeight="1" x14ac:dyDescent="0.4">
      <c r="B50" s="1" t="s">
        <v>24</v>
      </c>
      <c r="F50" s="34" t="s">
        <v>983</v>
      </c>
    </row>
    <row r="51" spans="2:6" ht="16.5" customHeight="1" x14ac:dyDescent="0.4">
      <c r="F51" s="34" t="s">
        <v>984</v>
      </c>
    </row>
    <row r="52" spans="2:6" ht="16.5" customHeight="1" x14ac:dyDescent="0.4">
      <c r="B52" s="1" t="s">
        <v>25</v>
      </c>
      <c r="F52" s="34" t="s">
        <v>985</v>
      </c>
    </row>
    <row r="53" spans="2:6" ht="16.5" customHeight="1" x14ac:dyDescent="0.4">
      <c r="B53" s="1" t="s">
        <v>34</v>
      </c>
      <c r="F53" s="34" t="s">
        <v>986</v>
      </c>
    </row>
    <row r="54" spans="2:6" ht="16.5" customHeight="1" x14ac:dyDescent="0.4">
      <c r="F54" s="34" t="s">
        <v>987</v>
      </c>
    </row>
    <row r="55" spans="2:6" ht="16.5" customHeight="1" x14ac:dyDescent="0.4">
      <c r="B55" s="1" t="s">
        <v>26</v>
      </c>
      <c r="F55" s="34" t="s">
        <v>988</v>
      </c>
    </row>
    <row r="56" spans="2:6" ht="16.5" customHeight="1" x14ac:dyDescent="0.4">
      <c r="B56" s="1" t="s">
        <v>35</v>
      </c>
      <c r="F56" s="34" t="s">
        <v>989</v>
      </c>
    </row>
    <row r="57" spans="2:6" ht="16.5" customHeight="1" x14ac:dyDescent="0.4">
      <c r="B57" s="1" t="s">
        <v>36</v>
      </c>
      <c r="F57" s="34" t="s">
        <v>990</v>
      </c>
    </row>
    <row r="58" spans="2:6" ht="16.5" customHeight="1" x14ac:dyDescent="0.4">
      <c r="B58" s="1" t="s">
        <v>37</v>
      </c>
      <c r="F58" s="34" t="s">
        <v>991</v>
      </c>
    </row>
    <row r="59" spans="2:6" ht="16.5" customHeight="1" x14ac:dyDescent="0.4">
      <c r="B59" s="1" t="s">
        <v>38</v>
      </c>
      <c r="F59" s="34" t="s">
        <v>992</v>
      </c>
    </row>
    <row r="60" spans="2:6" ht="16.5" customHeight="1" x14ac:dyDescent="0.4">
      <c r="B60" s="1" t="s">
        <v>39</v>
      </c>
      <c r="F60" s="34" t="s">
        <v>993</v>
      </c>
    </row>
    <row r="61" spans="2:6" ht="16.5" customHeight="1" x14ac:dyDescent="0.4">
      <c r="F61" s="34" t="s">
        <v>994</v>
      </c>
    </row>
    <row r="62" spans="2:6" ht="16.5" customHeight="1" x14ac:dyDescent="0.4">
      <c r="B62" s="1" t="s">
        <v>27</v>
      </c>
      <c r="F62" s="34" t="s">
        <v>995</v>
      </c>
    </row>
    <row r="63" spans="2:6" ht="16.5" customHeight="1" x14ac:dyDescent="0.4">
      <c r="F63" s="34" t="s">
        <v>996</v>
      </c>
    </row>
    <row r="64" spans="2:6" ht="16.5" customHeight="1" x14ac:dyDescent="0.4">
      <c r="B64" s="11" t="s">
        <v>68</v>
      </c>
      <c r="F64" s="34" t="s">
        <v>997</v>
      </c>
    </row>
    <row r="65" spans="2:6" ht="16.5" customHeight="1" x14ac:dyDescent="0.4">
      <c r="B65" s="11"/>
      <c r="F65" s="34" t="s">
        <v>998</v>
      </c>
    </row>
    <row r="66" spans="2:6" ht="16.5" customHeight="1" x14ac:dyDescent="0.4">
      <c r="B66" s="1" t="s">
        <v>44</v>
      </c>
      <c r="F66" s="34" t="s">
        <v>999</v>
      </c>
    </row>
    <row r="67" spans="2:6" ht="16.5" customHeight="1" x14ac:dyDescent="0.4">
      <c r="B67" s="1" t="s">
        <v>45</v>
      </c>
      <c r="F67" s="34" t="s">
        <v>1000</v>
      </c>
    </row>
    <row r="68" spans="2:6" ht="16.5" customHeight="1" x14ac:dyDescent="0.4">
      <c r="B68" s="1" t="s">
        <v>46</v>
      </c>
      <c r="F68" s="34" t="s">
        <v>1001</v>
      </c>
    </row>
    <row r="69" spans="2:6" ht="16.5" customHeight="1" x14ac:dyDescent="0.4">
      <c r="B69" s="1" t="s">
        <v>47</v>
      </c>
      <c r="F69" s="34" t="s">
        <v>1002</v>
      </c>
    </row>
    <row r="70" spans="2:6" ht="16.5" customHeight="1" x14ac:dyDescent="0.4">
      <c r="B70" s="1" t="s">
        <v>48</v>
      </c>
      <c r="F70" s="34" t="s">
        <v>1003</v>
      </c>
    </row>
    <row r="71" spans="2:6" ht="16.5" customHeight="1" x14ac:dyDescent="0.4">
      <c r="B71" s="1" t="s">
        <v>45</v>
      </c>
      <c r="F71" s="34" t="s">
        <v>1004</v>
      </c>
    </row>
    <row r="72" spans="2:6" ht="16.5" customHeight="1" x14ac:dyDescent="0.4">
      <c r="B72" s="1" t="s">
        <v>49</v>
      </c>
      <c r="F72" s="34" t="s">
        <v>1005</v>
      </c>
    </row>
    <row r="73" spans="2:6" ht="16.5" customHeight="1" x14ac:dyDescent="0.4">
      <c r="B73" s="1" t="s">
        <v>45</v>
      </c>
      <c r="F73" s="34" t="s">
        <v>1006</v>
      </c>
    </row>
    <row r="74" spans="2:6" ht="16.5" customHeight="1" x14ac:dyDescent="0.4">
      <c r="B74" s="1" t="s">
        <v>50</v>
      </c>
      <c r="F74" s="34" t="s">
        <v>1007</v>
      </c>
    </row>
    <row r="75" spans="2:6" ht="16.5" customHeight="1" x14ac:dyDescent="0.4">
      <c r="B75" s="1" t="s">
        <v>45</v>
      </c>
      <c r="F75" s="34" t="s">
        <v>1008</v>
      </c>
    </row>
    <row r="76" spans="2:6" ht="16.5" customHeight="1" x14ac:dyDescent="0.4">
      <c r="B76" s="1" t="s">
        <v>51</v>
      </c>
      <c r="F76" s="34" t="s">
        <v>1009</v>
      </c>
    </row>
    <row r="77" spans="2:6" ht="16.5" customHeight="1" x14ac:dyDescent="0.4">
      <c r="B77" s="1" t="s">
        <v>45</v>
      </c>
      <c r="F77" s="34" t="s">
        <v>1010</v>
      </c>
    </row>
    <row r="78" spans="2:6" ht="16.5" customHeight="1" x14ac:dyDescent="0.4">
      <c r="B78" s="1" t="s">
        <v>52</v>
      </c>
      <c r="F78" s="34" t="s">
        <v>1011</v>
      </c>
    </row>
    <row r="79" spans="2:6" ht="16.5" customHeight="1" x14ac:dyDescent="0.4">
      <c r="B79" s="1" t="s">
        <v>45</v>
      </c>
      <c r="F79" s="34" t="s">
        <v>1012</v>
      </c>
    </row>
    <row r="80" spans="2:6" ht="16.5" customHeight="1" x14ac:dyDescent="0.4">
      <c r="B80" s="1" t="s">
        <v>53</v>
      </c>
      <c r="F80" s="34" t="s">
        <v>1013</v>
      </c>
    </row>
    <row r="81" spans="2:6" ht="16.5" customHeight="1" x14ac:dyDescent="0.4">
      <c r="B81" s="1" t="s">
        <v>45</v>
      </c>
      <c r="F81" s="34" t="s">
        <v>1014</v>
      </c>
    </row>
    <row r="82" spans="2:6" ht="16.5" customHeight="1" x14ac:dyDescent="0.4">
      <c r="B82" s="1" t="s">
        <v>54</v>
      </c>
      <c r="F82" s="34" t="s">
        <v>1015</v>
      </c>
    </row>
    <row r="83" spans="2:6" ht="16.5" customHeight="1" x14ac:dyDescent="0.4">
      <c r="B83" s="1" t="s">
        <v>45</v>
      </c>
      <c r="F83" s="34" t="s">
        <v>1016</v>
      </c>
    </row>
    <row r="84" spans="2:6" ht="16.5" customHeight="1" x14ac:dyDescent="0.4">
      <c r="B84" s="1" t="s">
        <v>55</v>
      </c>
      <c r="F84" s="34" t="s">
        <v>1017</v>
      </c>
    </row>
    <row r="85" spans="2:6" ht="16.5" customHeight="1" x14ac:dyDescent="0.4">
      <c r="B85" s="1" t="s">
        <v>45</v>
      </c>
      <c r="F85" s="34" t="s">
        <v>1018</v>
      </c>
    </row>
    <row r="86" spans="2:6" ht="16.5" customHeight="1" x14ac:dyDescent="0.4">
      <c r="B86" s="1" t="s">
        <v>56</v>
      </c>
      <c r="F86" s="34" t="s">
        <v>1019</v>
      </c>
    </row>
    <row r="87" spans="2:6" ht="16.5" customHeight="1" x14ac:dyDescent="0.4">
      <c r="B87" s="1" t="s">
        <v>45</v>
      </c>
      <c r="F87" s="34" t="s">
        <v>1020</v>
      </c>
    </row>
    <row r="88" spans="2:6" ht="16.5" customHeight="1" x14ac:dyDescent="0.4">
      <c r="B88" s="1" t="s">
        <v>57</v>
      </c>
      <c r="F88" s="34" t="s">
        <v>1021</v>
      </c>
    </row>
    <row r="89" spans="2:6" ht="16.5" customHeight="1" x14ac:dyDescent="0.4">
      <c r="B89" s="1" t="s">
        <v>58</v>
      </c>
      <c r="F89" s="34" t="s">
        <v>1022</v>
      </c>
    </row>
    <row r="90" spans="2:6" ht="16.5" customHeight="1" x14ac:dyDescent="0.4">
      <c r="B90" s="1" t="s">
        <v>45</v>
      </c>
      <c r="F90" s="34" t="s">
        <v>1023</v>
      </c>
    </row>
    <row r="91" spans="2:6" ht="16.5" customHeight="1" x14ac:dyDescent="0.4">
      <c r="B91" s="1" t="s">
        <v>59</v>
      </c>
      <c r="F91" s="34" t="s">
        <v>1024</v>
      </c>
    </row>
    <row r="92" spans="2:6" ht="16.5" customHeight="1" x14ac:dyDescent="0.4">
      <c r="B92" s="1" t="s">
        <v>45</v>
      </c>
      <c r="F92" s="34" t="s">
        <v>1025</v>
      </c>
    </row>
    <row r="93" spans="2:6" ht="16.5" customHeight="1" x14ac:dyDescent="0.4">
      <c r="B93" s="1" t="s">
        <v>60</v>
      </c>
      <c r="F93" s="34" t="s">
        <v>1026</v>
      </c>
    </row>
    <row r="94" spans="2:6" ht="16.5" customHeight="1" x14ac:dyDescent="0.4">
      <c r="B94" s="1" t="s">
        <v>61</v>
      </c>
      <c r="F94" s="34" t="s">
        <v>1027</v>
      </c>
    </row>
    <row r="95" spans="2:6" ht="16.5" customHeight="1" x14ac:dyDescent="0.4">
      <c r="B95" s="1" t="s">
        <v>45</v>
      </c>
      <c r="F95" s="34" t="s">
        <v>1028</v>
      </c>
    </row>
    <row r="96" spans="2:6" ht="16.5" customHeight="1" x14ac:dyDescent="0.4">
      <c r="B96" s="1" t="s">
        <v>62</v>
      </c>
      <c r="F96" s="34" t="s">
        <v>1029</v>
      </c>
    </row>
    <row r="97" spans="2:6" ht="16.5" customHeight="1" x14ac:dyDescent="0.4">
      <c r="B97" s="1" t="s">
        <v>45</v>
      </c>
      <c r="F97" s="34" t="s">
        <v>1030</v>
      </c>
    </row>
    <row r="98" spans="2:6" ht="16.5" customHeight="1" x14ac:dyDescent="0.4">
      <c r="B98" s="1" t="s">
        <v>63</v>
      </c>
      <c r="F98" s="34" t="s">
        <v>1031</v>
      </c>
    </row>
    <row r="99" spans="2:6" ht="16.5" customHeight="1" x14ac:dyDescent="0.4">
      <c r="B99" s="1" t="s">
        <v>45</v>
      </c>
      <c r="F99" s="34" t="s">
        <v>1032</v>
      </c>
    </row>
    <row r="100" spans="2:6" ht="16.5" customHeight="1" x14ac:dyDescent="0.4">
      <c r="B100" s="1" t="s">
        <v>64</v>
      </c>
      <c r="F100" s="34" t="s">
        <v>1033</v>
      </c>
    </row>
    <row r="101" spans="2:6" ht="16.5" customHeight="1" x14ac:dyDescent="0.4">
      <c r="B101" s="1" t="s">
        <v>47</v>
      </c>
      <c r="F101" s="34" t="s">
        <v>1034</v>
      </c>
    </row>
    <row r="102" spans="2:6" ht="16.5" customHeight="1" x14ac:dyDescent="0.4">
      <c r="B102" s="1" t="s">
        <v>65</v>
      </c>
      <c r="F102" s="34" t="s">
        <v>1035</v>
      </c>
    </row>
    <row r="103" spans="2:6" ht="16.5" customHeight="1" x14ac:dyDescent="0.4">
      <c r="B103" s="1" t="s">
        <v>108</v>
      </c>
      <c r="F103" s="34" t="s">
        <v>1036</v>
      </c>
    </row>
    <row r="104" spans="2:6" ht="16.5" customHeight="1" x14ac:dyDescent="0.4">
      <c r="B104" s="1" t="s">
        <v>109</v>
      </c>
      <c r="F104" s="34" t="s">
        <v>1037</v>
      </c>
    </row>
    <row r="105" spans="2:6" ht="16.5" customHeight="1" x14ac:dyDescent="0.4">
      <c r="B105" s="1" t="s">
        <v>45</v>
      </c>
      <c r="F105" s="34" t="s">
        <v>1038</v>
      </c>
    </row>
    <row r="106" spans="2:6" ht="16.5" customHeight="1" x14ac:dyDescent="0.4">
      <c r="B106" s="1" t="s">
        <v>90</v>
      </c>
      <c r="F106" s="34" t="s">
        <v>1039</v>
      </c>
    </row>
    <row r="107" spans="2:6" ht="16.5" customHeight="1" x14ac:dyDescent="0.4">
      <c r="B107" s="1" t="s">
        <v>71</v>
      </c>
      <c r="F107" s="34" t="s">
        <v>1040</v>
      </c>
    </row>
    <row r="108" spans="2:6" ht="16.5" customHeight="1" x14ac:dyDescent="0.4">
      <c r="B108" s="31" t="s">
        <v>107</v>
      </c>
      <c r="F108" s="34" t="s">
        <v>1041</v>
      </c>
    </row>
    <row r="109" spans="2:6" ht="16.5" customHeight="1" x14ac:dyDescent="0.4">
      <c r="B109" s="31" t="s">
        <v>104</v>
      </c>
      <c r="F109" s="34" t="s">
        <v>1042</v>
      </c>
    </row>
    <row r="110" spans="2:6" ht="16.5" customHeight="1" x14ac:dyDescent="0.4">
      <c r="B110" s="31" t="s">
        <v>101</v>
      </c>
      <c r="F110" s="34" t="s">
        <v>1043</v>
      </c>
    </row>
    <row r="111" spans="2:6" ht="16.5" customHeight="1" x14ac:dyDescent="0.4">
      <c r="B111" s="31" t="s">
        <v>98</v>
      </c>
      <c r="F111" s="34" t="s">
        <v>1044</v>
      </c>
    </row>
    <row r="112" spans="2:6" ht="16.5" customHeight="1" x14ac:dyDescent="0.4">
      <c r="B112" s="31" t="s">
        <v>97</v>
      </c>
      <c r="F112" s="34" t="s">
        <v>1045</v>
      </c>
    </row>
    <row r="113" spans="2:6" ht="16.5" customHeight="1" x14ac:dyDescent="0.4">
      <c r="B113" s="31" t="s">
        <v>92</v>
      </c>
      <c r="F113" s="34" t="s">
        <v>1046</v>
      </c>
    </row>
    <row r="114" spans="2:6" ht="16.5" customHeight="1" x14ac:dyDescent="0.4">
      <c r="B114" s="31" t="s">
        <v>91</v>
      </c>
      <c r="C114" s="32"/>
      <c r="D114" s="32"/>
      <c r="E114" s="32"/>
      <c r="F114" s="34" t="s">
        <v>1047</v>
      </c>
    </row>
    <row r="115" spans="2:6" ht="16.5" customHeight="1" x14ac:dyDescent="0.4">
      <c r="B115" s="1" t="s">
        <v>79</v>
      </c>
      <c r="F115" s="34" t="s">
        <v>1048</v>
      </c>
    </row>
    <row r="116" spans="2:6" ht="16.5" customHeight="1" x14ac:dyDescent="0.4">
      <c r="B116" s="1" t="s">
        <v>80</v>
      </c>
      <c r="F116" s="34" t="s">
        <v>1049</v>
      </c>
    </row>
    <row r="117" spans="2:6" ht="16.5" customHeight="1" x14ac:dyDescent="0.4">
      <c r="B117" s="1" t="s">
        <v>81</v>
      </c>
      <c r="F117" s="34" t="s">
        <v>1050</v>
      </c>
    </row>
    <row r="118" spans="2:6" ht="16.5" customHeight="1" x14ac:dyDescent="0.4">
      <c r="B118" s="1" t="s">
        <v>82</v>
      </c>
      <c r="F118" s="34" t="s">
        <v>1051</v>
      </c>
    </row>
    <row r="119" spans="2:6" ht="16.5" customHeight="1" x14ac:dyDescent="0.4">
      <c r="B119" s="1" t="s">
        <v>83</v>
      </c>
      <c r="F119" s="34" t="s">
        <v>1052</v>
      </c>
    </row>
    <row r="120" spans="2:6" ht="16.5" customHeight="1" x14ac:dyDescent="0.4">
      <c r="B120" s="1" t="s">
        <v>84</v>
      </c>
      <c r="F120" s="34" t="s">
        <v>1053</v>
      </c>
    </row>
    <row r="121" spans="2:6" ht="16.5" customHeight="1" x14ac:dyDescent="0.4">
      <c r="B121" s="31" t="s">
        <v>85</v>
      </c>
      <c r="C121" s="32"/>
      <c r="D121" s="32"/>
      <c r="E121" s="32"/>
      <c r="F121" s="34" t="s">
        <v>1054</v>
      </c>
    </row>
    <row r="122" spans="2:6" ht="16.5" customHeight="1" x14ac:dyDescent="0.4">
      <c r="F122" s="34" t="s">
        <v>1055</v>
      </c>
    </row>
    <row r="123" spans="2:6" ht="16.5" customHeight="1" x14ac:dyDescent="0.4">
      <c r="F123" s="34" t="s">
        <v>1056</v>
      </c>
    </row>
    <row r="124" spans="2:6" ht="16.5" customHeight="1" x14ac:dyDescent="0.4">
      <c r="F124" s="34" t="s">
        <v>1057</v>
      </c>
    </row>
    <row r="125" spans="2:6" ht="16.5" customHeight="1" x14ac:dyDescent="0.4">
      <c r="F125" s="34" t="s">
        <v>1058</v>
      </c>
    </row>
    <row r="126" spans="2:6" ht="16.5" customHeight="1" x14ac:dyDescent="0.4">
      <c r="F126" s="34" t="s">
        <v>1059</v>
      </c>
    </row>
    <row r="127" spans="2:6" ht="16.5" customHeight="1" x14ac:dyDescent="0.4">
      <c r="F127" s="34" t="s">
        <v>1060</v>
      </c>
    </row>
    <row r="128" spans="2:6" ht="16.5" customHeight="1" x14ac:dyDescent="0.4">
      <c r="F128" s="34" t="s">
        <v>1061</v>
      </c>
    </row>
    <row r="129" spans="6:6" ht="16.5" customHeight="1" x14ac:dyDescent="0.4">
      <c r="F129" s="34" t="s">
        <v>1062</v>
      </c>
    </row>
    <row r="130" spans="6:6" ht="16.5" customHeight="1" x14ac:dyDescent="0.4">
      <c r="F130" s="34" t="s">
        <v>1063</v>
      </c>
    </row>
    <row r="131" spans="6:6" ht="16.5" customHeight="1" x14ac:dyDescent="0.4">
      <c r="F131" s="34" t="s">
        <v>1064</v>
      </c>
    </row>
    <row r="132" spans="6:6" ht="16.5" customHeight="1" x14ac:dyDescent="0.4">
      <c r="F132" s="34" t="s">
        <v>1065</v>
      </c>
    </row>
    <row r="133" spans="6:6" ht="16.5" customHeight="1" x14ac:dyDescent="0.4">
      <c r="F133" s="34" t="s">
        <v>1066</v>
      </c>
    </row>
    <row r="134" spans="6:6" ht="16.5" customHeight="1" x14ac:dyDescent="0.4">
      <c r="F134" s="34" t="s">
        <v>1067</v>
      </c>
    </row>
    <row r="135" spans="6:6" ht="16.5" customHeight="1" x14ac:dyDescent="0.4">
      <c r="F135" s="34" t="s">
        <v>1068</v>
      </c>
    </row>
    <row r="136" spans="6:6" ht="16.5" customHeight="1" x14ac:dyDescent="0.4">
      <c r="F136" s="34" t="s">
        <v>1069</v>
      </c>
    </row>
    <row r="137" spans="6:6" ht="16.5" customHeight="1" x14ac:dyDescent="0.4">
      <c r="F137" s="34" t="s">
        <v>1070</v>
      </c>
    </row>
    <row r="138" spans="6:6" ht="16.5" customHeight="1" x14ac:dyDescent="0.4">
      <c r="F138" s="34" t="s">
        <v>1071</v>
      </c>
    </row>
    <row r="139" spans="6:6" ht="16.5" customHeight="1" x14ac:dyDescent="0.4">
      <c r="F139" s="34" t="s">
        <v>1072</v>
      </c>
    </row>
    <row r="140" spans="6:6" ht="16.5" customHeight="1" x14ac:dyDescent="0.4">
      <c r="F140" s="34" t="s">
        <v>1073</v>
      </c>
    </row>
    <row r="141" spans="6:6" ht="16.5" customHeight="1" x14ac:dyDescent="0.4">
      <c r="F141" s="34" t="s">
        <v>1074</v>
      </c>
    </row>
    <row r="142" spans="6:6" ht="16.5" customHeight="1" x14ac:dyDescent="0.4">
      <c r="F142" s="34" t="s">
        <v>1075</v>
      </c>
    </row>
    <row r="143" spans="6:6" ht="16.5" customHeight="1" x14ac:dyDescent="0.4">
      <c r="F143" s="34" t="s">
        <v>1076</v>
      </c>
    </row>
    <row r="144" spans="6:6" ht="16.5" customHeight="1" x14ac:dyDescent="0.4">
      <c r="F144" s="34" t="s">
        <v>1077</v>
      </c>
    </row>
    <row r="145" spans="6:6" ht="16.5" customHeight="1" x14ac:dyDescent="0.4">
      <c r="F145" s="34" t="s">
        <v>1078</v>
      </c>
    </row>
    <row r="146" spans="6:6" ht="16.5" customHeight="1" x14ac:dyDescent="0.4">
      <c r="F146" s="34" t="s">
        <v>1079</v>
      </c>
    </row>
    <row r="147" spans="6:6" ht="16.5" customHeight="1" x14ac:dyDescent="0.4">
      <c r="F147" s="34" t="s">
        <v>1080</v>
      </c>
    </row>
    <row r="148" spans="6:6" ht="16.5" customHeight="1" x14ac:dyDescent="0.4">
      <c r="F148" s="34" t="s">
        <v>1081</v>
      </c>
    </row>
    <row r="149" spans="6:6" ht="16.5" customHeight="1" x14ac:dyDescent="0.4">
      <c r="F149" s="34" t="s">
        <v>1082</v>
      </c>
    </row>
    <row r="150" spans="6:6" ht="16.5" customHeight="1" x14ac:dyDescent="0.4">
      <c r="F150" s="34" t="s">
        <v>1083</v>
      </c>
    </row>
    <row r="151" spans="6:6" ht="16.5" customHeight="1" x14ac:dyDescent="0.4">
      <c r="F151" s="34" t="s">
        <v>1084</v>
      </c>
    </row>
    <row r="152" spans="6:6" ht="16.5" customHeight="1" x14ac:dyDescent="0.4">
      <c r="F152" s="34" t="s">
        <v>1085</v>
      </c>
    </row>
    <row r="153" spans="6:6" ht="16.5" customHeight="1" x14ac:dyDescent="0.4">
      <c r="F153" s="34" t="s">
        <v>1086</v>
      </c>
    </row>
    <row r="154" spans="6:6" ht="16.5" customHeight="1" x14ac:dyDescent="0.4">
      <c r="F154" s="34" t="s">
        <v>1087</v>
      </c>
    </row>
    <row r="155" spans="6:6" ht="16.5" customHeight="1" x14ac:dyDescent="0.4">
      <c r="F155" s="34" t="s">
        <v>1088</v>
      </c>
    </row>
    <row r="156" spans="6:6" ht="16.5" customHeight="1" x14ac:dyDescent="0.4">
      <c r="F156" s="34" t="s">
        <v>1089</v>
      </c>
    </row>
    <row r="157" spans="6:6" ht="16.5" customHeight="1" x14ac:dyDescent="0.4">
      <c r="F157" s="34" t="s">
        <v>1090</v>
      </c>
    </row>
    <row r="158" spans="6:6" ht="16.5" customHeight="1" x14ac:dyDescent="0.4">
      <c r="F158" s="34" t="s">
        <v>1091</v>
      </c>
    </row>
    <row r="159" spans="6:6" ht="16.5" customHeight="1" x14ac:dyDescent="0.4">
      <c r="F159" s="34" t="s">
        <v>1092</v>
      </c>
    </row>
    <row r="160" spans="6:6" ht="16.5" customHeight="1" x14ac:dyDescent="0.4">
      <c r="F160" s="34" t="s">
        <v>1093</v>
      </c>
    </row>
    <row r="161" spans="6:6" ht="16.5" customHeight="1" x14ac:dyDescent="0.4">
      <c r="F161" s="34" t="s">
        <v>1094</v>
      </c>
    </row>
    <row r="162" spans="6:6" ht="16.5" customHeight="1" x14ac:dyDescent="0.4">
      <c r="F162" s="34" t="s">
        <v>1095</v>
      </c>
    </row>
    <row r="163" spans="6:6" ht="16.5" customHeight="1" x14ac:dyDescent="0.4">
      <c r="F163" s="34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20AF4-2C72-49BC-96F4-054078937829}">
  <dimension ref="A2:N97"/>
  <sheetViews>
    <sheetView zoomScale="90" zoomScaleNormal="90" workbookViewId="0">
      <selection activeCell="B2" sqref="B2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90" t="s">
        <v>1188</v>
      </c>
    </row>
    <row r="3" spans="1:13" ht="16.5" customHeight="1" x14ac:dyDescent="0.4">
      <c r="A3" s="42" t="s">
        <v>1102</v>
      </c>
      <c r="B3" s="4" t="s">
        <v>1164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2"/>
      <c r="B4" s="3" t="s">
        <v>6</v>
      </c>
      <c r="C4" s="10">
        <f>SUM(C5:C6)</f>
        <v>6434276</v>
      </c>
      <c r="D4" s="10">
        <f>SUM(D5:D6)</f>
        <v>1972674</v>
      </c>
      <c r="E4" s="10">
        <f>SUM(E5:E6)</f>
        <v>15161944</v>
      </c>
      <c r="F4" s="10">
        <f>SUM(F5:F6)</f>
        <v>431106</v>
      </c>
      <c r="G4" s="10">
        <f>SUM(G5:G6)</f>
        <v>24000000</v>
      </c>
      <c r="H4" s="33">
        <f>(C4+D4)/(C4+D4+E4+F4)</f>
        <v>0.35028958333333332</v>
      </c>
      <c r="I4" s="33">
        <f>C4/(C4+E4)</f>
        <v>0.29793528682334225</v>
      </c>
      <c r="J4" s="33">
        <f>C4/(C4+F4)</f>
        <v>0.93720582481790526</v>
      </c>
      <c r="K4" s="33">
        <f>(2*C4)/(2*C4+E4+F4)</f>
        <v>0.45213730414753184</v>
      </c>
      <c r="L4" s="6">
        <f>(G5*L5+G6*L6)/G4</f>
        <v>0.29354636613327301</v>
      </c>
    </row>
    <row r="5" spans="1:13" ht="16.5" customHeight="1" x14ac:dyDescent="0.4">
      <c r="A5" s="42"/>
      <c r="B5" s="7" t="s">
        <v>1</v>
      </c>
      <c r="C5" s="8">
        <v>3879979</v>
      </c>
      <c r="D5" s="8">
        <v>1225014</v>
      </c>
      <c r="E5" s="8">
        <v>6598253</v>
      </c>
      <c r="F5" s="8">
        <v>296754</v>
      </c>
      <c r="G5" s="8">
        <f>SUM(C5:F5)</f>
        <v>12000000</v>
      </c>
      <c r="H5" s="9">
        <f>(C5+D5)/(C5+D5+E5+F5)</f>
        <v>0.42541608333333331</v>
      </c>
      <c r="I5" s="9">
        <f>C5/(C5+E5)</f>
        <v>0.37028947249879562</v>
      </c>
      <c r="J5" s="9">
        <f>C5/(C5+F5)</f>
        <v>0.92895068945034309</v>
      </c>
      <c r="K5" s="9">
        <f>(2*C5)/(2*C5+E5+F5)</f>
        <v>0.52951051060169707</v>
      </c>
      <c r="L5" s="9">
        <v>0.360091326336758</v>
      </c>
      <c r="M5" s="7" t="s">
        <v>18</v>
      </c>
    </row>
    <row r="6" spans="1:13" ht="16.5" customHeight="1" x14ac:dyDescent="0.4">
      <c r="A6" s="42"/>
      <c r="B6" s="7" t="s">
        <v>3</v>
      </c>
      <c r="C6" s="8">
        <v>2554297</v>
      </c>
      <c r="D6" s="8">
        <v>747660</v>
      </c>
      <c r="E6" s="8">
        <v>8563691</v>
      </c>
      <c r="F6" s="8">
        <v>134352</v>
      </c>
      <c r="G6" s="8">
        <f>SUM(C6:F6)</f>
        <v>12000000</v>
      </c>
      <c r="H6" s="9">
        <f>(C6+D6)/(C6+D6+E6+F6)</f>
        <v>0.27516308333333334</v>
      </c>
      <c r="I6" s="9">
        <f>C6/(C6+E6)</f>
        <v>0.22974453651146232</v>
      </c>
      <c r="J6" s="9">
        <f>C6/(C6+F6)</f>
        <v>0.95002992209098325</v>
      </c>
      <c r="K6" s="9">
        <f>(2*C6)/(2*C6+E6+F6)</f>
        <v>0.37001001764586117</v>
      </c>
      <c r="L6" s="9">
        <v>0.22700140592978801</v>
      </c>
      <c r="M6" s="7" t="s">
        <v>20</v>
      </c>
    </row>
    <row r="7" spans="1:13" ht="16.5" customHeight="1" x14ac:dyDescent="0.4">
      <c r="A7" s="42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2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1105</v>
      </c>
    </row>
    <row r="9" spans="1:13" ht="16.5" customHeight="1" x14ac:dyDescent="0.4">
      <c r="A9" s="42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1106</v>
      </c>
    </row>
    <row r="10" spans="1:13" ht="16.5" customHeight="1" x14ac:dyDescent="0.4">
      <c r="A10" s="42"/>
      <c r="B10" s="3" t="s">
        <v>8</v>
      </c>
      <c r="C10" s="10">
        <f>SUM(C11:C12)</f>
        <v>1094349</v>
      </c>
      <c r="D10" s="10">
        <f>SUM(D11:D12)</f>
        <v>846781</v>
      </c>
      <c r="E10" s="10">
        <f>SUM(E11:E12)</f>
        <v>5914239</v>
      </c>
      <c r="F10" s="10">
        <f>SUM(F11:F12)</f>
        <v>144631</v>
      </c>
      <c r="G10" s="10">
        <f>SUM(G11:G12)</f>
        <v>8000000</v>
      </c>
      <c r="H10" s="33">
        <f>(C10+D10)/(C10+D10+E10+F10)</f>
        <v>0.24264125</v>
      </c>
      <c r="I10" s="33">
        <f>C10/(C10+E10)</f>
        <v>0.15614400504067297</v>
      </c>
      <c r="J10" s="33">
        <f>C10/(C10+F10)</f>
        <v>0.88326607370579024</v>
      </c>
      <c r="K10" s="33">
        <f>(2*C10)/(2*C10+E10+F10)</f>
        <v>0.26537495659326482</v>
      </c>
      <c r="L10" s="6">
        <f>(G11*L11+G12*L12)/G10</f>
        <v>0.15227566928018671</v>
      </c>
    </row>
    <row r="11" spans="1:13" ht="16.5" customHeight="1" x14ac:dyDescent="0.4">
      <c r="A11" s="42"/>
      <c r="B11" s="7" t="s">
        <v>4</v>
      </c>
      <c r="C11" s="8">
        <v>276662</v>
      </c>
      <c r="D11" s="8">
        <v>457687</v>
      </c>
      <c r="E11" s="8">
        <v>3227542</v>
      </c>
      <c r="F11" s="8">
        <v>38109</v>
      </c>
      <c r="G11" s="8">
        <f t="shared" ref="G11:G12" si="5">SUM(C11:F11)</f>
        <v>4000000</v>
      </c>
      <c r="H11" s="9">
        <f t="shared" ref="H11:H12" si="6">(C11+D11)/(C11+D11+E11+F11)</f>
        <v>0.18358725000000001</v>
      </c>
      <c r="I11" s="9">
        <f t="shared" ref="I11:I12" si="7">C11/(C11+E11)</f>
        <v>7.8951453739565386E-2</v>
      </c>
      <c r="J11" s="9">
        <f t="shared" ref="J11:J12" si="8">C11/(C11+F11)</f>
        <v>0.87893103240133308</v>
      </c>
      <c r="K11" s="9">
        <f t="shared" ref="K11:K12" si="9">(2*C11)/(2*C11+E11+F11)</f>
        <v>0.14488809169999803</v>
      </c>
      <c r="L11" s="9">
        <v>7.8102076242274401E-2</v>
      </c>
      <c r="M11" s="7" t="s">
        <v>1107</v>
      </c>
    </row>
    <row r="12" spans="1:13" ht="16.5" customHeight="1" x14ac:dyDescent="0.4">
      <c r="A12" s="42"/>
      <c r="B12" s="7" t="s">
        <v>1138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si="5"/>
        <v>4000000</v>
      </c>
      <c r="H12" s="9">
        <f t="shared" si="6"/>
        <v>0.30169525000000003</v>
      </c>
      <c r="I12" s="9">
        <f t="shared" si="7"/>
        <v>0.23333259140550808</v>
      </c>
      <c r="J12" s="9">
        <f t="shared" si="8"/>
        <v>0.88474252036065437</v>
      </c>
      <c r="K12" s="9">
        <f t="shared" si="9"/>
        <v>0.36927620126753574</v>
      </c>
      <c r="L12" s="9">
        <v>0.226449262318099</v>
      </c>
      <c r="M12" s="7" t="s">
        <v>1139</v>
      </c>
    </row>
    <row r="13" spans="1:13" ht="16.5" customHeight="1" x14ac:dyDescent="0.4">
      <c r="A13" s="42"/>
      <c r="B13" s="16" t="s">
        <v>43</v>
      </c>
      <c r="C13" s="17">
        <f>SUM(C4,C7,C10)</f>
        <v>8112996</v>
      </c>
      <c r="D13" s="17">
        <f>SUM(D4,D7,D10)</f>
        <v>2979596</v>
      </c>
      <c r="E13" s="17">
        <f>SUM(E4,E7,E10)</f>
        <v>21839652</v>
      </c>
      <c r="F13" s="17">
        <f>SUM(F4,F7,F10)</f>
        <v>728006</v>
      </c>
      <c r="G13" s="17">
        <f>SUM(G4,G7,G10)</f>
        <v>33660250</v>
      </c>
      <c r="H13" s="18">
        <f>($G5*H5+$G6*H6+$G8*H8+$G9*H9+$G11*H11+$G12*H12)/$G13</f>
        <v>0.32954574015344507</v>
      </c>
      <c r="I13" s="18">
        <f t="shared" ref="I13:L13" si="10">($G5*I5+$G6*I6+$G8*I8+$G9*I9+$G11*I11+$G12*I12)/$G13</f>
        <v>0.27281026034784434</v>
      </c>
      <c r="J13" s="18">
        <f t="shared" si="10"/>
        <v>0.91921262828078154</v>
      </c>
      <c r="K13" s="18">
        <f>($G5*K5+$G6*K6+$G8*K8+$G9*K9+$G11*K11+$G12*K12)/$G13</f>
        <v>0.40942495628563863</v>
      </c>
      <c r="L13" s="18">
        <f t="shared" si="10"/>
        <v>0.26476317080056322</v>
      </c>
    </row>
    <row r="14" spans="1:13" ht="16.5" customHeight="1" x14ac:dyDescent="0.4">
      <c r="H14" s="14"/>
    </row>
    <row r="15" spans="1:13" ht="16.5" customHeight="1" x14ac:dyDescent="0.4">
      <c r="A15" s="42" t="s">
        <v>1103</v>
      </c>
      <c r="B15" s="4" t="s">
        <v>1164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2"/>
      <c r="B16" s="3" t="s">
        <v>6</v>
      </c>
      <c r="C16" s="10">
        <f>SUM(C17:C18)</f>
        <v>6434276</v>
      </c>
      <c r="D16" s="10">
        <f>SUM(D17:D18)</f>
        <v>1972674</v>
      </c>
      <c r="E16" s="10">
        <f>SUM(E17:E18)</f>
        <v>15161944</v>
      </c>
      <c r="F16" s="10">
        <f>SUM(F17:F18)</f>
        <v>431106</v>
      </c>
      <c r="G16" s="10">
        <f>SUM(G17:G18)</f>
        <v>24000000</v>
      </c>
      <c r="H16" s="33">
        <f>(C16+D16)/(C16+D16+E16+F16)</f>
        <v>0.35028958333333332</v>
      </c>
      <c r="I16" s="33">
        <f>C16/(C16+E16)</f>
        <v>0.29793528682334225</v>
      </c>
      <c r="J16" s="33">
        <f>C16/(C16+F16)</f>
        <v>0.93720582481790526</v>
      </c>
      <c r="K16" s="33">
        <f>(2*C16)/(2*C16+E16+F16)</f>
        <v>0.45213730414753184</v>
      </c>
      <c r="L16" s="6">
        <f>(G17*L17+G18*L18)/G16</f>
        <v>0.29354636613327301</v>
      </c>
    </row>
    <row r="17" spans="1:14" ht="16.5" customHeight="1" x14ac:dyDescent="0.4">
      <c r="A17" s="42"/>
      <c r="B17" s="7" t="s">
        <v>1</v>
      </c>
      <c r="C17" s="8">
        <v>3879979</v>
      </c>
      <c r="D17" s="8">
        <v>1225014</v>
      </c>
      <c r="E17" s="8">
        <v>6598253</v>
      </c>
      <c r="F17" s="8">
        <v>296754</v>
      </c>
      <c r="G17" s="8">
        <f>SUM(C17:F17)</f>
        <v>12000000</v>
      </c>
      <c r="H17" s="9">
        <f>(C17+D17)/(C17+D17+E17+F17)</f>
        <v>0.42541608333333331</v>
      </c>
      <c r="I17" s="9">
        <f>C17/(C17+E17)</f>
        <v>0.37028947249879562</v>
      </c>
      <c r="J17" s="9">
        <f>C17/(C17+F17)</f>
        <v>0.92895068945034309</v>
      </c>
      <c r="K17" s="9">
        <f>(2*C17)/(2*C17+E17+F17)</f>
        <v>0.52951051060169707</v>
      </c>
      <c r="L17" s="9">
        <v>0.360091326336758</v>
      </c>
      <c r="M17" s="7" t="s">
        <v>18</v>
      </c>
    </row>
    <row r="18" spans="1:14" ht="16.5" customHeight="1" x14ac:dyDescent="0.4">
      <c r="A18" s="42"/>
      <c r="B18" s="7" t="s">
        <v>3</v>
      </c>
      <c r="C18" s="8">
        <v>2554297</v>
      </c>
      <c r="D18" s="8">
        <v>747660</v>
      </c>
      <c r="E18" s="8">
        <v>8563691</v>
      </c>
      <c r="F18" s="8">
        <v>134352</v>
      </c>
      <c r="G18" s="8">
        <f>SUM(C18:F18)</f>
        <v>12000000</v>
      </c>
      <c r="H18" s="9">
        <f>(C18+D18)/(C18+D18+E18+F18)</f>
        <v>0.27516308333333334</v>
      </c>
      <c r="I18" s="9">
        <f>C18/(C18+E18)</f>
        <v>0.22974453651146232</v>
      </c>
      <c r="J18" s="9">
        <f>C18/(C18+F18)</f>
        <v>0.95002992209098325</v>
      </c>
      <c r="K18" s="9">
        <f>(2*C18)/(2*C18+E18+F18)</f>
        <v>0.37001001764586117</v>
      </c>
      <c r="L18" s="9">
        <v>0.22700140592978801</v>
      </c>
      <c r="M18" s="7" t="s">
        <v>20</v>
      </c>
    </row>
    <row r="19" spans="1:14" ht="16.5" customHeight="1" x14ac:dyDescent="0.4">
      <c r="A19" s="42"/>
      <c r="B19" s="3" t="s">
        <v>7</v>
      </c>
      <c r="C19" s="10">
        <f>SUM(C20:C21)</f>
        <v>719214</v>
      </c>
      <c r="D19" s="10">
        <f>SUM(D20:D21)</f>
        <v>23128</v>
      </c>
      <c r="E19" s="10">
        <f>SUM(E20:E21)</f>
        <v>900482</v>
      </c>
      <c r="F19" s="10">
        <f>SUM(F20:F21)</f>
        <v>17426</v>
      </c>
      <c r="G19" s="10">
        <f>SUM(G20:G21)</f>
        <v>1660250</v>
      </c>
      <c r="H19" s="33">
        <f>(C19+D19)/(C19+D19+E19+F19)</f>
        <v>0.44712663755458515</v>
      </c>
      <c r="I19" s="33">
        <f>C19/(C19+E19)</f>
        <v>0.44404258576918137</v>
      </c>
      <c r="J19" s="33">
        <f>C19/(C19+F19)</f>
        <v>0.97634394005212854</v>
      </c>
      <c r="K19" s="33">
        <f>(2*C19)/(2*C19+E19+F19)</f>
        <v>0.61045114109363008</v>
      </c>
      <c r="L19" s="6">
        <f>(G20*L20+G21*L21)/G19</f>
        <v>0.43929821902019012</v>
      </c>
    </row>
    <row r="20" spans="1:14" ht="16.5" customHeight="1" x14ac:dyDescent="0.4">
      <c r="A20" s="42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 t="shared" ref="G20:G21" si="11">SUM(C20:F20)</f>
        <v>452064</v>
      </c>
      <c r="H20" s="9">
        <f t="shared" ref="H20:H21" si="12">(C20+D20)/(C20+D20+E20+F20)</f>
        <v>0.5792962943300064</v>
      </c>
      <c r="I20" s="9">
        <f t="shared" ref="I20:I21" si="13">C20/(C20+E20)</f>
        <v>0.58162647999308614</v>
      </c>
      <c r="J20" s="9">
        <f t="shared" ref="J20:J21" si="14">C20/(C20+F20)</f>
        <v>0.97622983047483081</v>
      </c>
      <c r="K20" s="9">
        <f t="shared" ref="K20:K21" si="15">(2*C20)/(2*C20+E20+F20)</f>
        <v>0.72895185024192455</v>
      </c>
      <c r="L20" s="9">
        <v>0.573504513090766</v>
      </c>
      <c r="M20" s="7" t="s">
        <v>21</v>
      </c>
    </row>
    <row r="21" spans="1:14" ht="16.5" customHeight="1" x14ac:dyDescent="0.4">
      <c r="A21" s="42"/>
      <c r="B21" s="7" t="s">
        <v>2</v>
      </c>
      <c r="C21" s="8">
        <v>463474</v>
      </c>
      <c r="D21" s="8">
        <v>16989</v>
      </c>
      <c r="E21" s="8">
        <v>716524</v>
      </c>
      <c r="F21" s="8">
        <v>11199</v>
      </c>
      <c r="G21" s="8">
        <f t="shared" si="11"/>
        <v>1208186</v>
      </c>
      <c r="H21" s="9">
        <f t="shared" si="12"/>
        <v>0.39767304040934093</v>
      </c>
      <c r="I21" s="9">
        <f t="shared" si="13"/>
        <v>0.39277524199193559</v>
      </c>
      <c r="J21" s="9">
        <f t="shared" si="14"/>
        <v>0.9764069159189589</v>
      </c>
      <c r="K21" s="9">
        <f t="shared" si="15"/>
        <v>0.56020078915989946</v>
      </c>
      <c r="L21" s="9">
        <v>0.38908257828050202</v>
      </c>
      <c r="M21" s="7" t="s">
        <v>19</v>
      </c>
    </row>
    <row r="22" spans="1:14" ht="16.5" customHeight="1" x14ac:dyDescent="0.4">
      <c r="A22" s="42"/>
      <c r="B22" s="3" t="s">
        <v>8</v>
      </c>
      <c r="C22" s="10">
        <f>SUM(C23:C24)</f>
        <v>1202236</v>
      </c>
      <c r="D22" s="10">
        <f>SUM(D23:D24)</f>
        <v>219332</v>
      </c>
      <c r="E22" s="10">
        <f>SUM(E23:E24)</f>
        <v>6541688</v>
      </c>
      <c r="F22" s="10">
        <f>SUM(F23:F24)</f>
        <v>36744</v>
      </c>
      <c r="G22" s="10">
        <f>SUM(G23:G24)</f>
        <v>8000000</v>
      </c>
      <c r="H22" s="33">
        <f>(C22+D22)/(C22+D22+E22+F22)</f>
        <v>0.17769599999999999</v>
      </c>
      <c r="I22" s="33">
        <f>C22/(C22+E22)</f>
        <v>0.15524894097617695</v>
      </c>
      <c r="J22" s="33">
        <f>C22/(C22+F22)</f>
        <v>0.9703433469466819</v>
      </c>
      <c r="K22" s="33">
        <f>(2*C22)/(2*C22+E22+F22)</f>
        <v>0.26767201341570612</v>
      </c>
      <c r="L22" s="6">
        <f>(G23*L23+G24*L24)/G22</f>
        <v>0.15432305091994322</v>
      </c>
    </row>
    <row r="23" spans="1:14" ht="16.5" customHeight="1" x14ac:dyDescent="0.4">
      <c r="A23" s="42"/>
      <c r="B23" s="7" t="s">
        <v>4</v>
      </c>
      <c r="C23" s="8">
        <v>305247</v>
      </c>
      <c r="D23" s="8">
        <v>119576</v>
      </c>
      <c r="E23" s="8">
        <v>3565653</v>
      </c>
      <c r="F23" s="8">
        <v>9524</v>
      </c>
      <c r="G23" s="8">
        <f t="shared" ref="G23:G24" si="16">SUM(C23:F23)</f>
        <v>4000000</v>
      </c>
      <c r="H23" s="9">
        <f t="shared" ref="H23:H24" si="17">(C23+D23)/(C23+D23+E23+F23)</f>
        <v>0.10620575</v>
      </c>
      <c r="I23" s="9">
        <f t="shared" ref="I23:I24" si="18">C23/(C23+E23)</f>
        <v>7.8856854994962408E-2</v>
      </c>
      <c r="J23" s="9">
        <f t="shared" ref="J23:J24" si="19">C23/(C23+F23)</f>
        <v>0.9697430830667374</v>
      </c>
      <c r="K23" s="9">
        <f t="shared" ref="K23:K24" si="20">(2*C23)/(2*C23+E23+F23)</f>
        <v>0.14585331718618114</v>
      </c>
      <c r="L23" s="9">
        <v>7.8663311019620499E-2</v>
      </c>
      <c r="M23" s="7" t="s">
        <v>22</v>
      </c>
    </row>
    <row r="24" spans="1:14" ht="16.5" customHeight="1" x14ac:dyDescent="0.4">
      <c r="A24" s="42"/>
      <c r="B24" s="7" t="s">
        <v>1138</v>
      </c>
      <c r="C24" s="8">
        <v>896989</v>
      </c>
      <c r="D24" s="8">
        <v>99756</v>
      </c>
      <c r="E24" s="8">
        <v>2976035</v>
      </c>
      <c r="F24" s="8">
        <v>27220</v>
      </c>
      <c r="G24" s="8">
        <f t="shared" si="16"/>
        <v>4000000</v>
      </c>
      <c r="H24" s="9">
        <f t="shared" si="17"/>
        <v>0.24918625</v>
      </c>
      <c r="I24" s="9">
        <f t="shared" si="18"/>
        <v>0.2315991328739507</v>
      </c>
      <c r="J24" s="9">
        <f t="shared" si="19"/>
        <v>0.97054778735112945</v>
      </c>
      <c r="K24" s="9">
        <f t="shared" si="20"/>
        <v>0.37396098959546054</v>
      </c>
      <c r="L24" s="9">
        <v>0.22998279082026599</v>
      </c>
      <c r="M24" s="7" t="s">
        <v>1140</v>
      </c>
    </row>
    <row r="25" spans="1:14" ht="16.5" customHeight="1" x14ac:dyDescent="0.4">
      <c r="A25" s="42"/>
      <c r="B25" s="16" t="s">
        <v>43</v>
      </c>
      <c r="C25" s="17">
        <f>SUM(C16,C19,C22)</f>
        <v>8355726</v>
      </c>
      <c r="D25" s="17">
        <f>SUM(D16,D19,D22)</f>
        <v>2215134</v>
      </c>
      <c r="E25" s="17">
        <f>SUM(E16,E19,E22)</f>
        <v>22604114</v>
      </c>
      <c r="F25" s="17">
        <f>SUM(F16,F19,F22)</f>
        <v>485276</v>
      </c>
      <c r="G25" s="17">
        <f>SUM(G16,G19,G22)</f>
        <v>33660250</v>
      </c>
      <c r="H25" s="18">
        <f>($G17*H17+$G18*H18+$G20*H20+$G21*H21+$G23*H23+$G24*H24)/$G25</f>
        <v>0.31404579585713116</v>
      </c>
      <c r="I25" s="18">
        <f>($G17*I17+$G18*I18+$G20*I20+$G21*I21+$G23*I23+$G24*I24)/$G25</f>
        <v>0.2727166316700444</v>
      </c>
      <c r="J25" s="18">
        <f t="shared" ref="J25" si="21">($G17*J17+$G18*J18+$G20*J20+$G21*J21+$G23*J23+$G24*J24)/$G25</f>
        <v>0.94859456921346763</v>
      </c>
      <c r="K25" s="18">
        <f>($G17*K17+$G18*K18+$G20*K20+$G21*K21+$G23*K23+$G24*K24)/$G25</f>
        <v>0.41235175632911142</v>
      </c>
      <c r="L25" s="18">
        <f t="shared" ref="L25" si="22">($G17*L17+$G18*L18+$G20*L20+$G21*L21+$G23*L23+$G24*L24)/$G25</f>
        <v>0.26764632059139098</v>
      </c>
    </row>
    <row r="26" spans="1:14" ht="16.5" customHeight="1" x14ac:dyDescent="0.4">
      <c r="H26" s="14"/>
    </row>
    <row r="27" spans="1:14" ht="16.5" hidden="1" customHeight="1" x14ac:dyDescent="0.4">
      <c r="A27" s="42" t="s">
        <v>1104</v>
      </c>
      <c r="B27" s="4" t="s">
        <v>1164</v>
      </c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4" ht="16.5" hidden="1" customHeight="1" x14ac:dyDescent="0.4">
      <c r="A28" s="42"/>
      <c r="B28" s="3" t="s">
        <v>6</v>
      </c>
      <c r="C28" s="10">
        <f>SUM(C29:C30)</f>
        <v>6434276</v>
      </c>
      <c r="D28" s="10">
        <f>SUM(D29:D30)</f>
        <v>1972674</v>
      </c>
      <c r="E28" s="10">
        <f>SUM(E29:E30)</f>
        <v>15161944</v>
      </c>
      <c r="F28" s="10">
        <f>SUM(F29:F30)</f>
        <v>431106</v>
      </c>
      <c r="G28" s="10">
        <f>SUM(G29:G30)</f>
        <v>24000000</v>
      </c>
      <c r="H28" s="33">
        <f>(C28+D28)/(C28+D28+E28+F28)</f>
        <v>0.35028958333333332</v>
      </c>
      <c r="I28" s="33">
        <f>C28/(C28+E28)</f>
        <v>0.29793528682334225</v>
      </c>
      <c r="J28" s="33">
        <f>C28/(C28+F28)</f>
        <v>0.93720582481790526</v>
      </c>
      <c r="K28" s="33">
        <f>(2*C28)/(2*C28+E28+F28)</f>
        <v>0.45213730414753184</v>
      </c>
      <c r="L28" s="6">
        <f>(G29*L29+G30*L30)/G28</f>
        <v>0.29354636613327301</v>
      </c>
    </row>
    <row r="29" spans="1:14" ht="16.5" hidden="1" customHeight="1" x14ac:dyDescent="0.4">
      <c r="A29" s="42"/>
      <c r="B29" s="7" t="s">
        <v>1</v>
      </c>
      <c r="C29" s="8">
        <v>3879979</v>
      </c>
      <c r="D29" s="8">
        <v>1225014</v>
      </c>
      <c r="E29" s="8">
        <v>6598253</v>
      </c>
      <c r="F29" s="8">
        <v>296754</v>
      </c>
      <c r="G29" s="8">
        <f>SUM(C29:F29)</f>
        <v>12000000</v>
      </c>
      <c r="H29" s="9">
        <f>(C29+D29)/(C29+D29+E29+F29)</f>
        <v>0.42541608333333331</v>
      </c>
      <c r="I29" s="9">
        <f>C29/(C29+E29)</f>
        <v>0.37028947249879562</v>
      </c>
      <c r="J29" s="9">
        <f>C29/(C29+F29)</f>
        <v>0.92895068945034309</v>
      </c>
      <c r="K29" s="9">
        <f>(2*C29)/(2*C29+E29+F29)</f>
        <v>0.52951051060169707</v>
      </c>
      <c r="L29" s="9">
        <v>0.360091326336758</v>
      </c>
      <c r="M29" s="7" t="s">
        <v>1141</v>
      </c>
      <c r="N29" s="7" t="s">
        <v>18</v>
      </c>
    </row>
    <row r="30" spans="1:14" ht="16.5" hidden="1" customHeight="1" x14ac:dyDescent="0.4">
      <c r="A30" s="42"/>
      <c r="B30" s="7" t="s">
        <v>3</v>
      </c>
      <c r="C30" s="8">
        <v>2554297</v>
      </c>
      <c r="D30" s="8">
        <v>747660</v>
      </c>
      <c r="E30" s="8">
        <v>8563691</v>
      </c>
      <c r="F30" s="8">
        <v>134352</v>
      </c>
      <c r="G30" s="8">
        <f>SUM(C30:F30)</f>
        <v>12000000</v>
      </c>
      <c r="H30" s="9">
        <f>(C30+D30)/(C30+D30+E30+F30)</f>
        <v>0.27516308333333334</v>
      </c>
      <c r="I30" s="9">
        <f>C30/(C30+E30)</f>
        <v>0.22974453651146232</v>
      </c>
      <c r="J30" s="9">
        <f>C30/(C30+F30)</f>
        <v>0.95002992209098325</v>
      </c>
      <c r="K30" s="9">
        <f>(2*C30)/(2*C30+E30+F30)</f>
        <v>0.37001001764586117</v>
      </c>
      <c r="L30" s="9">
        <v>0.22700140592978801</v>
      </c>
      <c r="M30" s="7" t="s">
        <v>1141</v>
      </c>
      <c r="N30" s="7" t="s">
        <v>20</v>
      </c>
    </row>
    <row r="31" spans="1:14" ht="16.5" hidden="1" customHeight="1" x14ac:dyDescent="0.4">
      <c r="A31" s="42"/>
      <c r="B31" s="3" t="s">
        <v>7</v>
      </c>
      <c r="C31" s="10">
        <f>SUM(C32:C33)</f>
        <v>724927</v>
      </c>
      <c r="D31" s="10">
        <f>SUM(D32:D33)</f>
        <v>20120</v>
      </c>
      <c r="E31" s="10">
        <f>SUM(E32:E33)</f>
        <v>903490</v>
      </c>
      <c r="F31" s="10">
        <f>SUM(F32:F33)</f>
        <v>11713</v>
      </c>
      <c r="G31" s="10">
        <f>SUM(G32:G33)</f>
        <v>1660250</v>
      </c>
      <c r="H31" s="33">
        <f>(C31+D31)/(C31+D31+E31+F31)</f>
        <v>0.44875591025447975</v>
      </c>
      <c r="I31" s="33">
        <f>C31/(C31+E31)</f>
        <v>0.44517282735319025</v>
      </c>
      <c r="J31" s="33">
        <f>C31/(C31+F31)</f>
        <v>0.98409942441355347</v>
      </c>
      <c r="K31" s="33">
        <f>(2*C31)/(2*C31+E31+F31)</f>
        <v>0.61303131383302811</v>
      </c>
      <c r="L31" s="6">
        <f>(G32*L32+G33*L33)/G31</f>
        <v>0.44164147220616945</v>
      </c>
    </row>
    <row r="32" spans="1:14" ht="16.5" hidden="1" customHeight="1" x14ac:dyDescent="0.4">
      <c r="A32" s="42"/>
      <c r="B32" s="7" t="s">
        <v>5</v>
      </c>
      <c r="C32" s="8">
        <v>260004</v>
      </c>
      <c r="D32" s="8">
        <v>2401</v>
      </c>
      <c r="E32" s="8">
        <v>187696</v>
      </c>
      <c r="F32" s="8">
        <v>1963</v>
      </c>
      <c r="G32" s="8">
        <f t="shared" ref="G32:G33" si="23">SUM(C32:F32)</f>
        <v>452064</v>
      </c>
      <c r="H32" s="9">
        <f t="shared" ref="H32:H33" si="24">(C32+D32)/(C32+D32+E32+F32)</f>
        <v>0.58045984639343107</v>
      </c>
      <c r="I32" s="9">
        <f t="shared" ref="I32:I33" si="25">C32/(C32+E32)</f>
        <v>0.58075496984587893</v>
      </c>
      <c r="J32" s="9">
        <f t="shared" ref="J32:J33" si="26">C32/(C32+F32)</f>
        <v>0.99250668977390277</v>
      </c>
      <c r="K32" s="9">
        <f t="shared" ref="K32:K33" si="27">(2*C32)/(2*C32+E32+F32)</f>
        <v>0.73274930354659296</v>
      </c>
      <c r="L32" s="9">
        <v>0.57821968896706999</v>
      </c>
      <c r="M32" s="37" t="s">
        <v>1142</v>
      </c>
      <c r="N32" s="7" t="s">
        <v>1143</v>
      </c>
    </row>
    <row r="33" spans="1:14" ht="16.5" hidden="1" customHeight="1" x14ac:dyDescent="0.4">
      <c r="A33" s="42"/>
      <c r="B33" s="7" t="s">
        <v>2</v>
      </c>
      <c r="C33" s="8">
        <v>464923</v>
      </c>
      <c r="D33" s="8">
        <v>17719</v>
      </c>
      <c r="E33" s="8">
        <v>715794</v>
      </c>
      <c r="F33" s="8">
        <v>9750</v>
      </c>
      <c r="G33" s="8">
        <f t="shared" si="23"/>
        <v>1208186</v>
      </c>
      <c r="H33" s="9">
        <f t="shared" si="24"/>
        <v>0.39947657066047776</v>
      </c>
      <c r="I33" s="9">
        <f t="shared" si="25"/>
        <v>0.39376328112494358</v>
      </c>
      <c r="J33" s="9">
        <f t="shared" si="26"/>
        <v>0.97945954372799804</v>
      </c>
      <c r="K33" s="9">
        <f t="shared" si="27"/>
        <v>0.56170811712043689</v>
      </c>
      <c r="L33" s="9">
        <v>0.39053833495594498</v>
      </c>
      <c r="M33" s="37" t="s">
        <v>1144</v>
      </c>
      <c r="N33" s="7" t="s">
        <v>1145</v>
      </c>
    </row>
    <row r="34" spans="1:14" ht="16.5" hidden="1" customHeight="1" x14ac:dyDescent="0.4">
      <c r="A34" s="42"/>
      <c r="B34" s="3" t="s">
        <v>8</v>
      </c>
      <c r="C34" s="10">
        <f>SUM(C35:C36)</f>
        <v>1216243</v>
      </c>
      <c r="D34" s="10">
        <f>SUM(D35:D36)</f>
        <v>139644</v>
      </c>
      <c r="E34" s="10">
        <f>SUM(E35:E36)</f>
        <v>6621376</v>
      </c>
      <c r="F34" s="10">
        <f>SUM(F35:F36)</f>
        <v>22737</v>
      </c>
      <c r="G34" s="10">
        <f>SUM(G35:G36)</f>
        <v>8000000</v>
      </c>
      <c r="H34" s="33">
        <f>(C34+D34)/(C34+D34+E34+F34)</f>
        <v>0.16948587500000001</v>
      </c>
      <c r="I34" s="33">
        <f>C34/(C34+E34)</f>
        <v>0.15518016377167607</v>
      </c>
      <c r="J34" s="33">
        <f>C34/(C34+F34)</f>
        <v>0.98164861418263405</v>
      </c>
      <c r="K34" s="33">
        <f>(2*C34)/(2*C34+E34+F34)</f>
        <v>0.26799531410388405</v>
      </c>
      <c r="L34" s="6">
        <f>(G35*L35+G36*L36)/G34</f>
        <v>0.15459343205602596</v>
      </c>
      <c r="N34" s="7"/>
    </row>
    <row r="35" spans="1:14" ht="16.5" hidden="1" customHeight="1" x14ac:dyDescent="0.4">
      <c r="A35" s="42"/>
      <c r="B35" s="7" t="s">
        <v>4</v>
      </c>
      <c r="C35" s="8">
        <v>308956</v>
      </c>
      <c r="D35" s="8">
        <v>76966</v>
      </c>
      <c r="E35" s="8">
        <v>3608263</v>
      </c>
      <c r="F35" s="8">
        <v>5815</v>
      </c>
      <c r="G35" s="8">
        <f t="shared" ref="G35:G36" si="28">SUM(C35:F35)</f>
        <v>4000000</v>
      </c>
      <c r="H35" s="9">
        <f t="shared" ref="H35:H36" si="29">(C35+D35)/(C35+D35+E35+F35)</f>
        <v>9.6480499999999997E-2</v>
      </c>
      <c r="I35" s="9">
        <f t="shared" ref="I35:I36" si="30">C35/(C35+E35)</f>
        <v>7.8871260452887629E-2</v>
      </c>
      <c r="J35" s="9">
        <f t="shared" ref="J35:J36" si="31">C35/(C35+F35)</f>
        <v>0.98152625241842484</v>
      </c>
      <c r="K35" s="9">
        <f t="shared" ref="K35:K36" si="32">(2*C35)/(2*C35+E35+F35)</f>
        <v>0.14600979680953877</v>
      </c>
      <c r="L35" s="9">
        <v>7.8754351861339902E-2</v>
      </c>
      <c r="M35" s="37" t="s">
        <v>1142</v>
      </c>
      <c r="N35" s="7" t="s">
        <v>1146</v>
      </c>
    </row>
    <row r="36" spans="1:14" ht="16.5" hidden="1" customHeight="1" x14ac:dyDescent="0.4">
      <c r="A36" s="42"/>
      <c r="B36" s="7" t="s">
        <v>1138</v>
      </c>
      <c r="C36" s="8">
        <v>907287</v>
      </c>
      <c r="D36" s="8">
        <v>62678</v>
      </c>
      <c r="E36" s="8">
        <v>3013113</v>
      </c>
      <c r="F36" s="8">
        <v>16922</v>
      </c>
      <c r="G36" s="8">
        <f t="shared" si="28"/>
        <v>4000000</v>
      </c>
      <c r="H36" s="9">
        <f t="shared" si="29"/>
        <v>0.24249124999999999</v>
      </c>
      <c r="I36" s="9">
        <f t="shared" si="30"/>
        <v>0.23142715029078664</v>
      </c>
      <c r="J36" s="9">
        <f t="shared" si="31"/>
        <v>0.98169028866847219</v>
      </c>
      <c r="K36" s="9">
        <f t="shared" si="32"/>
        <v>0.3745553046695822</v>
      </c>
      <c r="L36" s="9">
        <v>0.23043251225071201</v>
      </c>
      <c r="M36" s="37" t="s">
        <v>1142</v>
      </c>
      <c r="N36" s="7" t="s">
        <v>1147</v>
      </c>
    </row>
    <row r="37" spans="1:14" ht="16.5" hidden="1" customHeight="1" x14ac:dyDescent="0.4">
      <c r="A37" s="42"/>
      <c r="B37" s="16" t="s">
        <v>43</v>
      </c>
      <c r="C37" s="17">
        <f>SUM(C28,C31,C34)</f>
        <v>8375446</v>
      </c>
      <c r="D37" s="17">
        <f>SUM(D28,D31,D34)</f>
        <v>2132438</v>
      </c>
      <c r="E37" s="17">
        <f>SUM(E28,E31,E34)</f>
        <v>22686810</v>
      </c>
      <c r="F37" s="17">
        <f>SUM(F28,F31,F34)</f>
        <v>465556</v>
      </c>
      <c r="G37" s="17">
        <f>SUM(G28,G31,G34)</f>
        <v>33660250</v>
      </c>
      <c r="H37" s="18">
        <f>($G29*H29+$G30*H30+$G32*H32+$G33*H33+$G35*H35+$G36*H36)/$G37</f>
        <v>0.31217486501140068</v>
      </c>
      <c r="I37" s="18">
        <f t="shared" ref="I37:J37" si="33">($G29*I29+$G30*I30+$G32*I32+$G33*I33+$G35*I35+$G36*I36)/$G37</f>
        <v>0.27272166574387957</v>
      </c>
      <c r="J37" s="18">
        <f t="shared" si="33"/>
        <v>0.95164710171041544</v>
      </c>
      <c r="K37" s="18">
        <f>($G29*K29+$G30*K30+$G32*K32+$G33*K33+$G35*K35+$G36*K36)/$G37</f>
        <v>0.41254608059170511</v>
      </c>
      <c r="L37" s="18">
        <f t="shared" ref="L37" si="34">($G29*L29+$G30*L30+$G32*L32+$G33*L33+$G35*L35+$G36*L36)/$G37</f>
        <v>0.26782615987335362</v>
      </c>
      <c r="N37" s="7"/>
    </row>
    <row r="38" spans="1:14" ht="16.5" customHeight="1" x14ac:dyDescent="0.4">
      <c r="H38" s="14"/>
    </row>
    <row r="39" spans="1:14" ht="16.5" customHeight="1" x14ac:dyDescent="0.4">
      <c r="H39" s="14"/>
    </row>
    <row r="40" spans="1:14" ht="16.5" customHeight="1" x14ac:dyDescent="0.4">
      <c r="B40" s="11" t="s">
        <v>68</v>
      </c>
    </row>
    <row r="41" spans="1:14" ht="16.5" customHeight="1" x14ac:dyDescent="0.4">
      <c r="B41" s="11"/>
    </row>
    <row r="42" spans="1:14" ht="16.5" customHeight="1" x14ac:dyDescent="0.4">
      <c r="B42" s="1" t="s">
        <v>44</v>
      </c>
    </row>
    <row r="43" spans="1:14" ht="16.5" customHeight="1" x14ac:dyDescent="0.4">
      <c r="B43" s="1" t="s">
        <v>45</v>
      </c>
    </row>
    <row r="44" spans="1:14" ht="16.5" customHeight="1" x14ac:dyDescent="0.4">
      <c r="B44" s="1" t="s">
        <v>46</v>
      </c>
    </row>
    <row r="45" spans="1:14" ht="16.5" customHeight="1" x14ac:dyDescent="0.4">
      <c r="B45" s="1" t="s">
        <v>47</v>
      </c>
    </row>
    <row r="46" spans="1:14" ht="16.5" customHeight="1" x14ac:dyDescent="0.4">
      <c r="B46" s="1" t="s">
        <v>48</v>
      </c>
    </row>
    <row r="47" spans="1:14" ht="16.5" customHeight="1" x14ac:dyDescent="0.4">
      <c r="B47" s="1" t="s">
        <v>45</v>
      </c>
    </row>
    <row r="48" spans="1:14" ht="16.5" customHeight="1" x14ac:dyDescent="0.4">
      <c r="B48" s="1" t="s">
        <v>49</v>
      </c>
    </row>
    <row r="49" spans="2:2" ht="16.5" customHeight="1" x14ac:dyDescent="0.4">
      <c r="B49" s="1" t="s">
        <v>45</v>
      </c>
    </row>
    <row r="50" spans="2:2" ht="16.5" customHeight="1" x14ac:dyDescent="0.4">
      <c r="B50" s="1" t="s">
        <v>50</v>
      </c>
    </row>
    <row r="51" spans="2:2" ht="16.5" customHeight="1" x14ac:dyDescent="0.4">
      <c r="B51" s="1" t="s">
        <v>45</v>
      </c>
    </row>
    <row r="52" spans="2:2" ht="16.5" customHeight="1" x14ac:dyDescent="0.4">
      <c r="B52" s="1" t="s">
        <v>51</v>
      </c>
    </row>
    <row r="53" spans="2:2" ht="16.5" customHeight="1" x14ac:dyDescent="0.4">
      <c r="B53" s="1" t="s">
        <v>45</v>
      </c>
    </row>
    <row r="54" spans="2:2" ht="16.5" customHeight="1" x14ac:dyDescent="0.4">
      <c r="B54" s="1" t="s">
        <v>52</v>
      </c>
    </row>
    <row r="55" spans="2:2" ht="16.5" customHeight="1" x14ac:dyDescent="0.4">
      <c r="B55" s="1" t="s">
        <v>45</v>
      </c>
    </row>
    <row r="56" spans="2:2" ht="16.5" customHeight="1" x14ac:dyDescent="0.4">
      <c r="B56" s="1" t="s">
        <v>53</v>
      </c>
    </row>
    <row r="57" spans="2:2" ht="16.5" customHeight="1" x14ac:dyDescent="0.4">
      <c r="B57" s="1" t="s">
        <v>45</v>
      </c>
    </row>
    <row r="58" spans="2:2" ht="16.5" customHeight="1" x14ac:dyDescent="0.4">
      <c r="B58" s="1" t="s">
        <v>54</v>
      </c>
    </row>
    <row r="59" spans="2:2" ht="16.5" customHeight="1" x14ac:dyDescent="0.4">
      <c r="B59" s="1" t="s">
        <v>45</v>
      </c>
    </row>
    <row r="60" spans="2:2" ht="16.5" customHeight="1" x14ac:dyDescent="0.4">
      <c r="B60" s="1" t="s">
        <v>55</v>
      </c>
    </row>
    <row r="61" spans="2:2" ht="16.5" customHeight="1" x14ac:dyDescent="0.4">
      <c r="B61" s="1" t="s">
        <v>45</v>
      </c>
    </row>
    <row r="62" spans="2:2" ht="16.5" customHeight="1" x14ac:dyDescent="0.4">
      <c r="B62" s="1" t="s">
        <v>56</v>
      </c>
    </row>
    <row r="63" spans="2:2" ht="16.5" customHeight="1" x14ac:dyDescent="0.4">
      <c r="B63" s="1" t="s">
        <v>45</v>
      </c>
    </row>
    <row r="64" spans="2:2" ht="16.5" customHeight="1" x14ac:dyDescent="0.4">
      <c r="B64" s="1" t="s">
        <v>57</v>
      </c>
    </row>
    <row r="65" spans="2:2" ht="16.5" customHeight="1" x14ac:dyDescent="0.4">
      <c r="B65" s="1" t="s">
        <v>58</v>
      </c>
    </row>
    <row r="66" spans="2:2" ht="16.5" customHeight="1" x14ac:dyDescent="0.4">
      <c r="B66" s="1" t="s">
        <v>45</v>
      </c>
    </row>
    <row r="67" spans="2:2" ht="16.5" customHeight="1" x14ac:dyDescent="0.4">
      <c r="B67" s="1" t="s">
        <v>59</v>
      </c>
    </row>
    <row r="68" spans="2:2" ht="16.5" customHeight="1" x14ac:dyDescent="0.4">
      <c r="B68" s="1" t="s">
        <v>45</v>
      </c>
    </row>
    <row r="69" spans="2:2" ht="16.5" customHeight="1" x14ac:dyDescent="0.4">
      <c r="B69" s="1" t="s">
        <v>60</v>
      </c>
    </row>
    <row r="70" spans="2:2" ht="16.5" customHeight="1" x14ac:dyDescent="0.4">
      <c r="B70" s="1" t="s">
        <v>61</v>
      </c>
    </row>
    <row r="71" spans="2:2" ht="16.5" customHeight="1" x14ac:dyDescent="0.4">
      <c r="B71" s="1" t="s">
        <v>45</v>
      </c>
    </row>
    <row r="72" spans="2:2" ht="16.5" customHeight="1" x14ac:dyDescent="0.4">
      <c r="B72" s="1" t="s">
        <v>62</v>
      </c>
    </row>
    <row r="73" spans="2:2" ht="16.5" customHeight="1" x14ac:dyDescent="0.4">
      <c r="B73" s="1" t="s">
        <v>45</v>
      </c>
    </row>
    <row r="74" spans="2:2" ht="16.5" customHeight="1" x14ac:dyDescent="0.4">
      <c r="B74" s="1" t="s">
        <v>63</v>
      </c>
    </row>
    <row r="75" spans="2:2" ht="16.5" customHeight="1" x14ac:dyDescent="0.4">
      <c r="B75" s="1" t="s">
        <v>45</v>
      </c>
    </row>
    <row r="76" spans="2:2" ht="16.5" customHeight="1" x14ac:dyDescent="0.4">
      <c r="B76" s="1" t="s">
        <v>64</v>
      </c>
    </row>
    <row r="77" spans="2:2" ht="16.5" customHeight="1" x14ac:dyDescent="0.4">
      <c r="B77" s="1" t="s">
        <v>47</v>
      </c>
    </row>
    <row r="78" spans="2:2" ht="16.5" customHeight="1" x14ac:dyDescent="0.4">
      <c r="B78" s="1" t="s">
        <v>65</v>
      </c>
    </row>
    <row r="79" spans="2:2" ht="16.5" customHeight="1" x14ac:dyDescent="0.4">
      <c r="B79" s="1" t="s">
        <v>69</v>
      </c>
    </row>
    <row r="80" spans="2:2" ht="16.5" customHeight="1" x14ac:dyDescent="0.4">
      <c r="B80" s="1" t="s">
        <v>70</v>
      </c>
    </row>
    <row r="81" spans="2:2" ht="16.5" customHeight="1" x14ac:dyDescent="0.4">
      <c r="B81" s="1" t="s">
        <v>45</v>
      </c>
    </row>
    <row r="83" spans="2:2" ht="16.5" customHeight="1" x14ac:dyDescent="0.4">
      <c r="B83" s="1" t="s">
        <v>71</v>
      </c>
    </row>
    <row r="84" spans="2:2" ht="16.5" customHeight="1" x14ac:dyDescent="0.4">
      <c r="B84" s="1" t="s">
        <v>72</v>
      </c>
    </row>
    <row r="85" spans="2:2" ht="16.5" customHeight="1" x14ac:dyDescent="0.4">
      <c r="B85" s="1" t="s">
        <v>73</v>
      </c>
    </row>
    <row r="86" spans="2:2" ht="16.5" customHeight="1" x14ac:dyDescent="0.4">
      <c r="B86" s="1" t="s">
        <v>74</v>
      </c>
    </row>
    <row r="87" spans="2:2" ht="16.5" customHeight="1" x14ac:dyDescent="0.4">
      <c r="B87" s="1" t="s">
        <v>75</v>
      </c>
    </row>
    <row r="88" spans="2:2" ht="16.5" customHeight="1" x14ac:dyDescent="0.4">
      <c r="B88" s="1" t="s">
        <v>76</v>
      </c>
    </row>
    <row r="89" spans="2:2" ht="16.5" customHeight="1" x14ac:dyDescent="0.4">
      <c r="B89" s="1" t="s">
        <v>77</v>
      </c>
    </row>
    <row r="90" spans="2:2" ht="16.5" customHeight="1" x14ac:dyDescent="0.4">
      <c r="B90" s="1" t="s">
        <v>78</v>
      </c>
    </row>
    <row r="91" spans="2:2" ht="16.5" customHeight="1" x14ac:dyDescent="0.4">
      <c r="B91" s="1" t="s">
        <v>79</v>
      </c>
    </row>
    <row r="92" spans="2:2" ht="16.5" customHeight="1" x14ac:dyDescent="0.4">
      <c r="B92" s="1" t="s">
        <v>80</v>
      </c>
    </row>
    <row r="93" spans="2:2" ht="16.5" customHeight="1" x14ac:dyDescent="0.4">
      <c r="B93" s="1" t="s">
        <v>81</v>
      </c>
    </row>
    <row r="94" spans="2:2" ht="16.5" customHeight="1" x14ac:dyDescent="0.4">
      <c r="B94" s="1" t="s">
        <v>82</v>
      </c>
    </row>
    <row r="95" spans="2:2" ht="16.5" customHeight="1" x14ac:dyDescent="0.4">
      <c r="B95" s="1" t="s">
        <v>83</v>
      </c>
    </row>
    <row r="96" spans="2:2" ht="16.5" customHeight="1" x14ac:dyDescent="0.4">
      <c r="B96" s="1" t="s">
        <v>84</v>
      </c>
    </row>
    <row r="97" spans="2:2" ht="16.5" customHeight="1" x14ac:dyDescent="0.4">
      <c r="B97" s="1" t="s">
        <v>86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781D-5364-4557-ADC7-69872168C7E3}">
  <dimension ref="A2:M140"/>
  <sheetViews>
    <sheetView topLeftCell="A15" zoomScale="90" zoomScaleNormal="90" workbookViewId="0">
      <selection activeCell="B2" sqref="B2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90" t="s">
        <v>1188</v>
      </c>
    </row>
    <row r="3" spans="1:13" ht="16.5" customHeight="1" x14ac:dyDescent="0.4">
      <c r="A3" s="42" t="s">
        <v>1102</v>
      </c>
      <c r="B3" s="4" t="s">
        <v>1165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2"/>
      <c r="B4" s="3" t="s">
        <v>6</v>
      </c>
      <c r="C4" s="10">
        <f>SUM(C5:C6)</f>
        <v>6432059</v>
      </c>
      <c r="D4" s="10">
        <f>SUM(D5:D6)</f>
        <v>3284961</v>
      </c>
      <c r="E4" s="10">
        <f>SUM(E5:E6)</f>
        <v>13849657</v>
      </c>
      <c r="F4" s="10">
        <f>SUM(F5:F6)</f>
        <v>433323</v>
      </c>
      <c r="G4" s="10">
        <f>SUM(G5:G6)</f>
        <v>24000000</v>
      </c>
      <c r="H4" s="33">
        <f>(C4+D4)/(C4+D4+E4+F4)</f>
        <v>0.40487583333333332</v>
      </c>
      <c r="I4" s="33">
        <f>C4/(C4+E4)</f>
        <v>0.31713583801291767</v>
      </c>
      <c r="J4" s="33">
        <f>C4/(C4+F4)</f>
        <v>0.93688290032513855</v>
      </c>
      <c r="K4" s="33">
        <f>(2*C4)/(2*C4+E4+F4)</f>
        <v>0.47386715147232311</v>
      </c>
      <c r="L4" s="6">
        <f>(G5*L5+G6*L6)/G4</f>
        <v>0.30994502482963798</v>
      </c>
    </row>
    <row r="5" spans="1:13" ht="16.5" customHeight="1" x14ac:dyDescent="0.4">
      <c r="A5" s="42"/>
      <c r="B5" s="7" t="s">
        <v>1</v>
      </c>
      <c r="C5" s="8">
        <v>3877806</v>
      </c>
      <c r="D5" s="8">
        <v>1548029</v>
      </c>
      <c r="E5" s="8">
        <v>6275238</v>
      </c>
      <c r="F5" s="8">
        <v>298927</v>
      </c>
      <c r="G5" s="8">
        <f>SUM(C5:F5)</f>
        <v>12000000</v>
      </c>
      <c r="H5" s="9">
        <f>(C5+D5)/(C5+D5+E5+F5)</f>
        <v>0.45215291666666668</v>
      </c>
      <c r="I5" s="9">
        <f>C5/(C5+E5)</f>
        <v>0.38193530925306735</v>
      </c>
      <c r="J5" s="9">
        <f>C5/(C5+F5)</f>
        <v>0.92843042636433792</v>
      </c>
      <c r="K5" s="9">
        <f>(2*C5)/(2*C5+E5+F5)</f>
        <v>0.54122349566221439</v>
      </c>
      <c r="L5" s="9">
        <v>0.37101193640893099</v>
      </c>
      <c r="M5" s="7" t="s">
        <v>209</v>
      </c>
    </row>
    <row r="6" spans="1:13" ht="16.5" customHeight="1" x14ac:dyDescent="0.4">
      <c r="A6" s="42"/>
      <c r="B6" s="7" t="s">
        <v>3</v>
      </c>
      <c r="C6" s="8">
        <v>2554253</v>
      </c>
      <c r="D6" s="8">
        <v>1736932</v>
      </c>
      <c r="E6" s="8">
        <v>7574419</v>
      </c>
      <c r="F6" s="8">
        <v>134396</v>
      </c>
      <c r="G6" s="8">
        <f>SUM(C6:F6)</f>
        <v>12000000</v>
      </c>
      <c r="H6" s="9">
        <f>(C6+D6)/(C6+D6+E6+F6)</f>
        <v>0.35759875000000002</v>
      </c>
      <c r="I6" s="9">
        <f>C6/(C6+E6)</f>
        <v>0.25218044379361876</v>
      </c>
      <c r="J6" s="9">
        <f>C6/(C6+F6)</f>
        <v>0.95001355699460954</v>
      </c>
      <c r="K6" s="9">
        <f>(2*C6)/(2*C6+E6+F6)</f>
        <v>0.39856269496566404</v>
      </c>
      <c r="L6" s="9">
        <v>0.24887811325034501</v>
      </c>
      <c r="M6" s="7" t="s">
        <v>211</v>
      </c>
    </row>
    <row r="7" spans="1:13" ht="16.5" customHeight="1" x14ac:dyDescent="0.4">
      <c r="A7" s="42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2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1110</v>
      </c>
    </row>
    <row r="9" spans="1:13" ht="16.5" customHeight="1" x14ac:dyDescent="0.4">
      <c r="A9" s="42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1108</v>
      </c>
    </row>
    <row r="10" spans="1:13" ht="16.5" customHeight="1" x14ac:dyDescent="0.4">
      <c r="A10" s="42"/>
      <c r="B10" s="3" t="s">
        <v>8</v>
      </c>
      <c r="C10" s="10">
        <f>SUM(C11:C12)</f>
        <v>1094349</v>
      </c>
      <c r="D10" s="10">
        <f>SUM(D11:D12)</f>
        <v>875329</v>
      </c>
      <c r="E10" s="10">
        <f>SUM(E11:E12)</f>
        <v>5885691</v>
      </c>
      <c r="F10" s="10">
        <f>SUM(F11:F12)</f>
        <v>144631</v>
      </c>
      <c r="G10" s="10">
        <f>SUM(G11:G12)</f>
        <v>8000000</v>
      </c>
      <c r="H10" s="33">
        <f>(C10+D10)/(C10+D10+E10+F10)</f>
        <v>0.24620975</v>
      </c>
      <c r="I10" s="33">
        <f>C10/(C10+E10)</f>
        <v>0.15678262588753072</v>
      </c>
      <c r="J10" s="33">
        <f>C10/(C10+F10)</f>
        <v>0.88326607370579024</v>
      </c>
      <c r="K10" s="33">
        <f>(2*C10)/(2*C10+E10+F10)</f>
        <v>0.26629671177342312</v>
      </c>
      <c r="L10" s="6">
        <f>(G11*L11+G12*L12)/G10</f>
        <v>0.15259294406557566</v>
      </c>
    </row>
    <row r="11" spans="1:13" ht="16.5" customHeight="1" x14ac:dyDescent="0.4">
      <c r="A11" s="42"/>
      <c r="B11" s="7" t="s">
        <v>4</v>
      </c>
      <c r="C11" s="8">
        <v>276662</v>
      </c>
      <c r="D11" s="8">
        <v>486235</v>
      </c>
      <c r="E11" s="8">
        <v>3198994</v>
      </c>
      <c r="F11" s="8">
        <v>38109</v>
      </c>
      <c r="G11" s="8">
        <f t="shared" ref="G11" si="5">SUM(C11:F11)</f>
        <v>4000000</v>
      </c>
      <c r="H11" s="9">
        <f t="shared" ref="H11:H12" si="6">(C11+D11)/(C11+D11+E11+F11)</f>
        <v>0.19072425000000001</v>
      </c>
      <c r="I11" s="9">
        <f t="shared" ref="I11:I12" si="7">C11/(C11+E11)</f>
        <v>7.9599937393113704E-2</v>
      </c>
      <c r="J11" s="9">
        <f t="shared" ref="J11:J12" si="8">C11/(C11+F11)</f>
        <v>0.87893103240133308</v>
      </c>
      <c r="K11" s="9">
        <f t="shared" ref="K11:K12" si="9">(2*C11)/(2*C11+E11+F11)</f>
        <v>0.1459793316162005</v>
      </c>
      <c r="L11" s="9">
        <v>7.8736625813052297E-2</v>
      </c>
      <c r="M11" s="7" t="s">
        <v>1109</v>
      </c>
    </row>
    <row r="12" spans="1:13" ht="16.5" customHeight="1" x14ac:dyDescent="0.4">
      <c r="A12" s="42"/>
      <c r="B12" s="7" t="s">
        <v>1138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10">SUM(C12:F12)</f>
        <v>4000000</v>
      </c>
      <c r="H12" s="9">
        <f t="shared" si="6"/>
        <v>0.30169525000000003</v>
      </c>
      <c r="I12" s="9">
        <f t="shared" si="7"/>
        <v>0.23333259140550808</v>
      </c>
      <c r="J12" s="9">
        <f t="shared" si="8"/>
        <v>0.88474252036065437</v>
      </c>
      <c r="K12" s="9">
        <f t="shared" si="9"/>
        <v>0.36927620126753574</v>
      </c>
      <c r="L12" s="9">
        <v>0.226449262318099</v>
      </c>
      <c r="M12" s="7" t="s">
        <v>1148</v>
      </c>
    </row>
    <row r="13" spans="1:13" ht="16.5" customHeight="1" x14ac:dyDescent="0.4">
      <c r="A13" s="42"/>
      <c r="B13" s="16" t="s">
        <v>43</v>
      </c>
      <c r="C13" s="17">
        <f>SUM(C4,C7,C10)</f>
        <v>8110779</v>
      </c>
      <c r="D13" s="17">
        <f>SUM(D4,D7,D10)</f>
        <v>4320431</v>
      </c>
      <c r="E13" s="17">
        <f>SUM(E4,E7,E10)</f>
        <v>20498817</v>
      </c>
      <c r="F13" s="17">
        <f>SUM(F4,F7,F10)</f>
        <v>730223</v>
      </c>
      <c r="G13" s="17">
        <f>SUM(G4,G7,G10)</f>
        <v>33660250</v>
      </c>
      <c r="H13" s="18">
        <f>($G5*H5+$G6*H6+$G8*H8+$G9*H9+$G11*H11+$G12*H12)/$G13</f>
        <v>0.36931425048833566</v>
      </c>
      <c r="I13" s="18">
        <f t="shared" ref="I13:J13" si="11">($G5*I5+$G6*I6+$G8*I8+$G9*I9+$G11*I11+$G12*I12)/$G13</f>
        <v>0.28503758673583407</v>
      </c>
      <c r="J13" s="18">
        <f t="shared" si="11"/>
        <v>0.91902131840671508</v>
      </c>
      <c r="K13" s="18">
        <f>($G5*K5+$G6*K6+$G8*K8+$G9*K9+$G11*K11+$G12*K12)/$G13</f>
        <v>0.4239094865023974</v>
      </c>
      <c r="L13" s="18">
        <f t="shared" ref="L13" si="12">($G5*L5+$G6*L6+$G8*L8+$G9*L9+$G11*L11+$G12*L12)/$G13</f>
        <v>0.27653093862747691</v>
      </c>
    </row>
    <row r="15" spans="1:13" ht="16.5" customHeight="1" x14ac:dyDescent="0.4">
      <c r="A15" s="42" t="s">
        <v>1103</v>
      </c>
      <c r="B15" s="4" t="s">
        <v>1165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2"/>
      <c r="B16" s="3" t="s">
        <v>6</v>
      </c>
      <c r="C16" s="10">
        <f>SUM(C17:C18)</f>
        <v>6432059</v>
      </c>
      <c r="D16" s="10">
        <f>SUM(D17:D18)</f>
        <v>3284961</v>
      </c>
      <c r="E16" s="10">
        <f>SUM(E17:E18)</f>
        <v>13849657</v>
      </c>
      <c r="F16" s="10">
        <f>SUM(F17:F18)</f>
        <v>433323</v>
      </c>
      <c r="G16" s="10">
        <f>SUM(G17:G18)</f>
        <v>24000000</v>
      </c>
      <c r="H16" s="33">
        <f>(C16+D16)/(C16+D16+E16+F16)</f>
        <v>0.40487583333333332</v>
      </c>
      <c r="I16" s="33">
        <f>C16/(C16+E16)</f>
        <v>0.31713583801291767</v>
      </c>
      <c r="J16" s="33">
        <f>C16/(C16+F16)</f>
        <v>0.93688290032513855</v>
      </c>
      <c r="K16" s="33">
        <f>(2*C16)/(2*C16+E16+F16)</f>
        <v>0.47386715147232311</v>
      </c>
      <c r="L16" s="6">
        <f>(G17*L17+G18*L18)/G16</f>
        <v>0.30994502482963798</v>
      </c>
    </row>
    <row r="17" spans="1:13" ht="16.5" customHeight="1" x14ac:dyDescent="0.4">
      <c r="A17" s="42"/>
      <c r="B17" s="7" t="s">
        <v>1</v>
      </c>
      <c r="C17" s="8">
        <v>3877806</v>
      </c>
      <c r="D17" s="8">
        <v>1548029</v>
      </c>
      <c r="E17" s="8">
        <v>6275238</v>
      </c>
      <c r="F17" s="8">
        <v>298927</v>
      </c>
      <c r="G17" s="8">
        <f>SUM(C17:F17)</f>
        <v>12000000</v>
      </c>
      <c r="H17" s="9">
        <f>(C17+D17)/(C17+D17+E17+F17)</f>
        <v>0.45215291666666668</v>
      </c>
      <c r="I17" s="9">
        <f>C17/(C17+E17)</f>
        <v>0.38193530925306735</v>
      </c>
      <c r="J17" s="9">
        <f>C17/(C17+F17)</f>
        <v>0.92843042636433792</v>
      </c>
      <c r="K17" s="9">
        <f>(2*C17)/(2*C17+E17+F17)</f>
        <v>0.54122349566221439</v>
      </c>
      <c r="L17" s="9">
        <v>0.37101193640893099</v>
      </c>
      <c r="M17" s="7" t="s">
        <v>209</v>
      </c>
    </row>
    <row r="18" spans="1:13" ht="16.5" customHeight="1" x14ac:dyDescent="0.4">
      <c r="A18" s="42"/>
      <c r="B18" s="7" t="s">
        <v>3</v>
      </c>
      <c r="C18" s="8">
        <v>2554253</v>
      </c>
      <c r="D18" s="8">
        <v>1736932</v>
      </c>
      <c r="E18" s="8">
        <v>7574419</v>
      </c>
      <c r="F18" s="8">
        <v>134396</v>
      </c>
      <c r="G18" s="8">
        <f>SUM(C18:F18)</f>
        <v>12000000</v>
      </c>
      <c r="H18" s="9">
        <f>(C18+D18)/(C18+D18+E18+F18)</f>
        <v>0.35759875000000002</v>
      </c>
      <c r="I18" s="9">
        <f>C18/(C18+E18)</f>
        <v>0.25218044379361876</v>
      </c>
      <c r="J18" s="9">
        <f>C18/(C18+F18)</f>
        <v>0.95001355699460954</v>
      </c>
      <c r="K18" s="9">
        <f>(2*C18)/(2*C18+E18+F18)</f>
        <v>0.39856269496566404</v>
      </c>
      <c r="L18" s="9">
        <v>0.24887811325034501</v>
      </c>
      <c r="M18" s="7" t="s">
        <v>211</v>
      </c>
    </row>
    <row r="19" spans="1:13" ht="16.5" customHeight="1" x14ac:dyDescent="0.4">
      <c r="A19" s="42"/>
      <c r="B19" s="3" t="s">
        <v>7</v>
      </c>
      <c r="C19" s="10">
        <f>SUM(C20:C21)</f>
        <v>719207</v>
      </c>
      <c r="D19" s="10">
        <f>SUM(D20:D21)</f>
        <v>26370</v>
      </c>
      <c r="E19" s="10">
        <f>SUM(E20:E21)</f>
        <v>897240</v>
      </c>
      <c r="F19" s="10">
        <f>SUM(F20:F21)</f>
        <v>17433</v>
      </c>
      <c r="G19" s="10">
        <f>SUM(G20:G21)</f>
        <v>1660250</v>
      </c>
      <c r="H19" s="33">
        <f>(C19+D19)/(C19+D19+E19+F19)</f>
        <v>0.44907513928625209</v>
      </c>
      <c r="I19" s="33">
        <f>C19/(C19+E19)</f>
        <v>0.44493076481938476</v>
      </c>
      <c r="J19" s="33">
        <f>C19/(C19+F19)</f>
        <v>0.97633443744569937</v>
      </c>
      <c r="K19" s="33">
        <f>(2*C19)/(2*C19+E19+F19)</f>
        <v>0.61128806542214542</v>
      </c>
      <c r="L19" s="6">
        <f>(G20*L20+G21*L21)/G19</f>
        <v>0.44008679934012074</v>
      </c>
    </row>
    <row r="20" spans="1:13" ht="16.5" customHeight="1" x14ac:dyDescent="0.4">
      <c r="A20" s="42"/>
      <c r="B20" s="7" t="s">
        <v>5</v>
      </c>
      <c r="C20" s="8">
        <v>255739</v>
      </c>
      <c r="D20" s="8">
        <v>6320</v>
      </c>
      <c r="E20" s="8">
        <v>183777</v>
      </c>
      <c r="F20" s="8">
        <v>6228</v>
      </c>
      <c r="G20" s="8">
        <f t="shared" ref="G20:G21" si="13">SUM(C20:F20)</f>
        <v>452064</v>
      </c>
      <c r="H20" s="9">
        <f t="shared" ref="H20:H21" si="14">(C20+D20)/(C20+D20+E20+F20)</f>
        <v>0.57969446803992353</v>
      </c>
      <c r="I20" s="9">
        <f t="shared" ref="I20:I21" si="15">C20/(C20+E20)</f>
        <v>0.58186505155671242</v>
      </c>
      <c r="J20" s="9">
        <f t="shared" ref="J20:J21" si="16">C20/(C20+F20)</f>
        <v>0.97622601320013591</v>
      </c>
      <c r="K20" s="9">
        <f t="shared" ref="K20:K21" si="17">(2*C20)/(2*C20+E20+F20)</f>
        <v>0.72913812594175487</v>
      </c>
      <c r="L20" s="9">
        <v>0.57373514842600204</v>
      </c>
      <c r="M20" s="7" t="s">
        <v>213</v>
      </c>
    </row>
    <row r="21" spans="1:13" ht="16.5" customHeight="1" x14ac:dyDescent="0.4">
      <c r="A21" s="42"/>
      <c r="B21" s="7" t="s">
        <v>2</v>
      </c>
      <c r="C21" s="8">
        <v>463468</v>
      </c>
      <c r="D21" s="8">
        <v>20050</v>
      </c>
      <c r="E21" s="8">
        <v>713463</v>
      </c>
      <c r="F21" s="8">
        <v>11205</v>
      </c>
      <c r="G21" s="8">
        <f t="shared" si="13"/>
        <v>1208186</v>
      </c>
      <c r="H21" s="9">
        <f t="shared" si="14"/>
        <v>0.40020162458429415</v>
      </c>
      <c r="I21" s="9">
        <f t="shared" si="15"/>
        <v>0.39379368883987254</v>
      </c>
      <c r="J21" s="9">
        <f t="shared" si="16"/>
        <v>0.97639427563817616</v>
      </c>
      <c r="K21" s="9">
        <f t="shared" si="17"/>
        <v>0.56123380665098899</v>
      </c>
      <c r="L21" s="9">
        <v>0.39007992351043902</v>
      </c>
      <c r="M21" s="7" t="s">
        <v>210</v>
      </c>
    </row>
    <row r="22" spans="1:13" ht="16.5" customHeight="1" x14ac:dyDescent="0.4">
      <c r="A22" s="42"/>
      <c r="B22" s="3" t="s">
        <v>8</v>
      </c>
      <c r="C22" s="10">
        <f>SUM(C23:C24)</f>
        <v>1202236</v>
      </c>
      <c r="D22" s="10">
        <f>SUM(D23:D24)</f>
        <v>406661</v>
      </c>
      <c r="E22" s="10">
        <f>SUM(E23:E24)</f>
        <v>6354359</v>
      </c>
      <c r="F22" s="10">
        <f>SUM(F23:F24)</f>
        <v>36744</v>
      </c>
      <c r="G22" s="10">
        <f>SUM(G23:G24)</f>
        <v>8000000</v>
      </c>
      <c r="H22" s="33">
        <f>(C22+D22)/(C22+D22+E22+F22)</f>
        <v>0.201112125</v>
      </c>
      <c r="I22" s="33">
        <f>C22/(C22+E22)</f>
        <v>0.15909758297222493</v>
      </c>
      <c r="J22" s="33">
        <f>C22/(C22+F22)</f>
        <v>0.9703433469466819</v>
      </c>
      <c r="K22" s="33">
        <f>(2*C22)/(2*C22+E22+F22)</f>
        <v>0.27337291763187738</v>
      </c>
      <c r="L22" s="6">
        <f>(G23*L23+G24*L24)/G22</f>
        <v>0.15642304120089295</v>
      </c>
    </row>
    <row r="23" spans="1:13" ht="16.5" customHeight="1" x14ac:dyDescent="0.4">
      <c r="A23" s="42"/>
      <c r="B23" s="7" t="s">
        <v>4</v>
      </c>
      <c r="C23" s="8">
        <v>305247</v>
      </c>
      <c r="D23" s="8">
        <v>301188</v>
      </c>
      <c r="E23" s="8">
        <v>3384041</v>
      </c>
      <c r="F23" s="8">
        <v>9524</v>
      </c>
      <c r="G23" s="8">
        <f t="shared" ref="G23" si="18">SUM(C23:F23)</f>
        <v>4000000</v>
      </c>
      <c r="H23" s="9">
        <f t="shared" ref="H23:H24" si="19">(C23+D23)/(C23+D23+E23+F23)</f>
        <v>0.15160874999999999</v>
      </c>
      <c r="I23" s="9">
        <f t="shared" ref="I23:I24" si="20">C23/(C23+E23)</f>
        <v>8.2738728990526089E-2</v>
      </c>
      <c r="J23" s="9">
        <f t="shared" ref="J23:J24" si="21">C23/(C23+F23)</f>
        <v>0.9697430830667374</v>
      </c>
      <c r="K23" s="9">
        <f t="shared" ref="K23:K24" si="22">(2*C23)/(2*C23+E23+F23)</f>
        <v>0.15246878230315786</v>
      </c>
      <c r="L23" s="9">
        <v>8.25256866258679E-2</v>
      </c>
      <c r="M23" s="7" t="s">
        <v>212</v>
      </c>
    </row>
    <row r="24" spans="1:13" ht="16.5" customHeight="1" x14ac:dyDescent="0.4">
      <c r="A24" s="42"/>
      <c r="B24" s="7" t="s">
        <v>1138</v>
      </c>
      <c r="C24" s="8">
        <v>896989</v>
      </c>
      <c r="D24" s="8">
        <v>105473</v>
      </c>
      <c r="E24" s="8">
        <v>2970318</v>
      </c>
      <c r="F24" s="8">
        <v>27220</v>
      </c>
      <c r="G24" s="8">
        <f t="shared" ref="G24" si="23">SUM(C24:F24)</f>
        <v>4000000</v>
      </c>
      <c r="H24" s="9">
        <f t="shared" si="19"/>
        <v>0.25061549999999999</v>
      </c>
      <c r="I24" s="9">
        <f t="shared" si="20"/>
        <v>0.23194150348032883</v>
      </c>
      <c r="J24" s="9">
        <f t="shared" si="21"/>
        <v>0.97054778735112945</v>
      </c>
      <c r="K24" s="9">
        <f t="shared" si="22"/>
        <v>0.37440718135971995</v>
      </c>
      <c r="L24" s="9">
        <v>0.23032039577591801</v>
      </c>
      <c r="M24" s="7" t="s">
        <v>1149</v>
      </c>
    </row>
    <row r="25" spans="1:13" ht="16.5" customHeight="1" x14ac:dyDescent="0.4">
      <c r="A25" s="42"/>
      <c r="B25" s="16" t="s">
        <v>43</v>
      </c>
      <c r="C25" s="17">
        <f>SUM(C16,C19,C22)</f>
        <v>8353502</v>
      </c>
      <c r="D25" s="17">
        <f>SUM(D16,D19,D22)</f>
        <v>3717992</v>
      </c>
      <c r="E25" s="17">
        <f>SUM(E16,E19,E22)</f>
        <v>21101256</v>
      </c>
      <c r="F25" s="17">
        <f>SUM(F16,F19,F22)</f>
        <v>487500</v>
      </c>
      <c r="G25" s="17">
        <f>SUM(G16,G19,G22)</f>
        <v>33660250</v>
      </c>
      <c r="H25" s="18">
        <f>($G17*H17+$G18*H18+$G20*H20+$G21*H21+$G23*H23+$G24*H24)/$G25</f>
        <v>0.35862758000906114</v>
      </c>
      <c r="I25" s="18">
        <f t="shared" ref="I25:J25" si="24">($G17*I17+$G18*I18+$G20*I20+$G21*I21+$G23*I23+$G24*I24)/$G25</f>
        <v>0.28540864167245567</v>
      </c>
      <c r="J25" s="18">
        <f t="shared" si="24"/>
        <v>0.94840275436802557</v>
      </c>
      <c r="K25" s="18">
        <f>($G17*K17+$G18*K18+$G20*K20+$G21*K21+$G23*K23+$G24*K24)/$G25</f>
        <v>0.42758535863144859</v>
      </c>
      <c r="L25" s="18">
        <f t="shared" ref="L25" si="25">($G17*L17+$G18*L18+$G20*L20+$G21*L21+$G23*L23+$G24*L24)/$G25</f>
        <v>0.27987668047988029</v>
      </c>
    </row>
    <row r="27" spans="1:13" ht="16.5" hidden="1" customHeight="1" x14ac:dyDescent="0.4">
      <c r="A27" s="42" t="s">
        <v>1104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2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2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1141</v>
      </c>
    </row>
    <row r="30" spans="1:13" ht="16.5" hidden="1" customHeight="1" x14ac:dyDescent="0.4">
      <c r="A30" s="42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1141</v>
      </c>
    </row>
    <row r="31" spans="1:13" ht="16.5" hidden="1" customHeight="1" x14ac:dyDescent="0.4">
      <c r="A31" s="42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2"/>
      <c r="B32" s="7" t="s">
        <v>5</v>
      </c>
      <c r="C32" s="8"/>
      <c r="D32" s="8"/>
      <c r="E32" s="8"/>
      <c r="F32" s="8"/>
      <c r="G32" s="8">
        <f t="shared" ref="G32:G33" si="26">SUM(C32:F32)</f>
        <v>0</v>
      </c>
      <c r="H32" s="9" t="e">
        <f t="shared" ref="H32:H33" si="27">(C32+D32)/(C32+D32+E32+F32)</f>
        <v>#DIV/0!</v>
      </c>
      <c r="I32" s="9" t="e">
        <f t="shared" ref="I32:I33" si="28">C32/(C32+E32)</f>
        <v>#DIV/0!</v>
      </c>
      <c r="J32" s="9" t="e">
        <f t="shared" ref="J32:J33" si="29">C32/(C32+F32)</f>
        <v>#DIV/0!</v>
      </c>
      <c r="K32" s="9" t="e">
        <f t="shared" ref="K32:K33" si="30">(2*C32)/(2*C32+E32+F32)</f>
        <v>#DIV/0!</v>
      </c>
      <c r="L32" s="9"/>
      <c r="M32" s="37" t="s">
        <v>1142</v>
      </c>
    </row>
    <row r="33" spans="1:13" ht="16.5" hidden="1" customHeight="1" x14ac:dyDescent="0.4">
      <c r="A33" s="42"/>
      <c r="B33" s="7" t="s">
        <v>2</v>
      </c>
      <c r="C33" s="8"/>
      <c r="D33" s="8"/>
      <c r="E33" s="8"/>
      <c r="F33" s="8"/>
      <c r="G33" s="8">
        <f t="shared" si="26"/>
        <v>0</v>
      </c>
      <c r="H33" s="9" t="e">
        <f t="shared" si="27"/>
        <v>#DIV/0!</v>
      </c>
      <c r="I33" s="9" t="e">
        <f t="shared" si="28"/>
        <v>#DIV/0!</v>
      </c>
      <c r="J33" s="9" t="e">
        <f t="shared" si="29"/>
        <v>#DIV/0!</v>
      </c>
      <c r="K33" s="9" t="e">
        <f t="shared" si="30"/>
        <v>#DIV/0!</v>
      </c>
      <c r="L33" s="9"/>
      <c r="M33" s="37" t="s">
        <v>1144</v>
      </c>
    </row>
    <row r="34" spans="1:13" ht="16.5" hidden="1" customHeight="1" x14ac:dyDescent="0.4">
      <c r="A34" s="42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2"/>
      <c r="B35" s="7" t="s">
        <v>4</v>
      </c>
      <c r="C35" s="8"/>
      <c r="D35" s="8"/>
      <c r="E35" s="8"/>
      <c r="F35" s="8"/>
      <c r="G35" s="8">
        <f t="shared" ref="G35:G36" si="31">SUM(C35:F35)</f>
        <v>0</v>
      </c>
      <c r="H35" s="9" t="e">
        <f t="shared" ref="H35:H36" si="32">(C35+D35)/(C35+D35+E35+F35)</f>
        <v>#DIV/0!</v>
      </c>
      <c r="I35" s="9" t="e">
        <f t="shared" ref="I35:I36" si="33">C35/(C35+E35)</f>
        <v>#DIV/0!</v>
      </c>
      <c r="J35" s="9" t="e">
        <f t="shared" ref="J35:J36" si="34">C35/(C35+F35)</f>
        <v>#DIV/0!</v>
      </c>
      <c r="K35" s="9" t="e">
        <f t="shared" ref="K35:K36" si="35">(2*C35)/(2*C35+E35+F35)</f>
        <v>#DIV/0!</v>
      </c>
      <c r="L35" s="9"/>
      <c r="M35" s="37" t="s">
        <v>1142</v>
      </c>
    </row>
    <row r="36" spans="1:13" ht="16.5" hidden="1" customHeight="1" x14ac:dyDescent="0.4">
      <c r="A36" s="42"/>
      <c r="B36" s="7" t="s">
        <v>1138</v>
      </c>
      <c r="C36" s="8"/>
      <c r="D36" s="8"/>
      <c r="E36" s="8"/>
      <c r="F36" s="8"/>
      <c r="G36" s="8">
        <f t="shared" si="31"/>
        <v>0</v>
      </c>
      <c r="H36" s="9" t="e">
        <f t="shared" si="32"/>
        <v>#DIV/0!</v>
      </c>
      <c r="I36" s="9" t="e">
        <f t="shared" si="33"/>
        <v>#DIV/0!</v>
      </c>
      <c r="J36" s="9" t="e">
        <f t="shared" si="34"/>
        <v>#DIV/0!</v>
      </c>
      <c r="K36" s="9" t="e">
        <f t="shared" si="35"/>
        <v>#DIV/0!</v>
      </c>
      <c r="L36" s="9"/>
      <c r="M36" s="37" t="s">
        <v>1142</v>
      </c>
    </row>
    <row r="37" spans="1:13" ht="16.5" hidden="1" customHeight="1" x14ac:dyDescent="0.4">
      <c r="A37" s="42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6">($G29*I29+$G30*I30+$G32*I32+$G33*I33+$G35*I35+$G36*I36)/$G37</f>
        <v>#DIV/0!</v>
      </c>
      <c r="J37" s="18" t="e">
        <f t="shared" si="36"/>
        <v>#DIV/0!</v>
      </c>
      <c r="K37" s="18" t="e">
        <f>($G29*K29+$G30*K30+$G32*K32+$G33*K33+$G35*K35+$G36*K36)/$G37</f>
        <v>#DIV/0!</v>
      </c>
      <c r="L37" s="18" t="e">
        <f t="shared" ref="L37" si="37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12" t="s">
        <v>111</v>
      </c>
    </row>
    <row r="43" spans="1:13" ht="16.5" customHeight="1" x14ac:dyDescent="0.4">
      <c r="B43" s="1" t="s">
        <v>29</v>
      </c>
      <c r="F43" s="12"/>
    </row>
    <row r="44" spans="1:13" ht="16.5" customHeight="1" x14ac:dyDescent="0.4">
      <c r="B44" s="1" t="s">
        <v>30</v>
      </c>
      <c r="F44" s="12" t="s">
        <v>112</v>
      </c>
    </row>
    <row r="45" spans="1:13" ht="16.5" customHeight="1" x14ac:dyDescent="0.4">
      <c r="B45" s="1" t="s">
        <v>31</v>
      </c>
      <c r="F45" s="12" t="s">
        <v>113</v>
      </c>
    </row>
    <row r="46" spans="1:13" ht="16.5" customHeight="1" x14ac:dyDescent="0.4">
      <c r="B46" s="1" t="s">
        <v>1166</v>
      </c>
      <c r="F46" s="12" t="s">
        <v>114</v>
      </c>
    </row>
    <row r="47" spans="1:13" ht="16.5" customHeight="1" x14ac:dyDescent="0.4">
      <c r="B47" s="31" t="s">
        <v>32</v>
      </c>
      <c r="F47" s="12" t="s">
        <v>115</v>
      </c>
    </row>
    <row r="48" spans="1:13" ht="16.5" customHeight="1" x14ac:dyDescent="0.4">
      <c r="B48" s="31" t="s">
        <v>110</v>
      </c>
      <c r="F48" s="12" t="s">
        <v>116</v>
      </c>
    </row>
    <row r="49" spans="2:6" ht="16.5" customHeight="1" x14ac:dyDescent="0.4">
      <c r="B49" s="1" t="s">
        <v>33</v>
      </c>
      <c r="F49" s="12" t="s">
        <v>117</v>
      </c>
    </row>
    <row r="50" spans="2:6" ht="16.5" customHeight="1" x14ac:dyDescent="0.4">
      <c r="B50" s="1" t="s">
        <v>24</v>
      </c>
      <c r="F50" s="12" t="s">
        <v>118</v>
      </c>
    </row>
    <row r="51" spans="2:6" ht="16.5" customHeight="1" x14ac:dyDescent="0.4">
      <c r="F51" s="12" t="s">
        <v>119</v>
      </c>
    </row>
    <row r="52" spans="2:6" ht="16.5" customHeight="1" x14ac:dyDescent="0.4">
      <c r="B52" s="1" t="s">
        <v>25</v>
      </c>
      <c r="F52" s="12" t="s">
        <v>120</v>
      </c>
    </row>
    <row r="53" spans="2:6" ht="16.5" customHeight="1" x14ac:dyDescent="0.4">
      <c r="B53" s="1" t="s">
        <v>34</v>
      </c>
      <c r="F53" s="12" t="s">
        <v>121</v>
      </c>
    </row>
    <row r="54" spans="2:6" ht="16.5" customHeight="1" x14ac:dyDescent="0.4">
      <c r="F54" s="12" t="s">
        <v>122</v>
      </c>
    </row>
    <row r="55" spans="2:6" ht="16.5" customHeight="1" x14ac:dyDescent="0.4">
      <c r="B55" s="1" t="s">
        <v>26</v>
      </c>
      <c r="F55" s="12" t="s">
        <v>123</v>
      </c>
    </row>
    <row r="56" spans="2:6" ht="16.5" customHeight="1" x14ac:dyDescent="0.4">
      <c r="B56" s="1" t="s">
        <v>35</v>
      </c>
      <c r="F56" s="12" t="s">
        <v>124</v>
      </c>
    </row>
    <row r="57" spans="2:6" ht="16.5" customHeight="1" x14ac:dyDescent="0.4">
      <c r="B57" s="1" t="s">
        <v>36</v>
      </c>
      <c r="F57" s="12" t="s">
        <v>125</v>
      </c>
    </row>
    <row r="58" spans="2:6" ht="16.5" customHeight="1" x14ac:dyDescent="0.4">
      <c r="B58" s="1" t="s">
        <v>37</v>
      </c>
      <c r="F58" s="12" t="s">
        <v>126</v>
      </c>
    </row>
    <row r="59" spans="2:6" ht="16.5" customHeight="1" x14ac:dyDescent="0.4">
      <c r="B59" s="1" t="s">
        <v>38</v>
      </c>
      <c r="F59" s="12" t="s">
        <v>127</v>
      </c>
    </row>
    <row r="60" spans="2:6" ht="16.5" customHeight="1" x14ac:dyDescent="0.4">
      <c r="B60" s="1" t="s">
        <v>39</v>
      </c>
      <c r="F60" s="12" t="s">
        <v>128</v>
      </c>
    </row>
    <row r="61" spans="2:6" ht="16.5" customHeight="1" x14ac:dyDescent="0.4">
      <c r="F61" s="12" t="s">
        <v>129</v>
      </c>
    </row>
    <row r="62" spans="2:6" ht="16.5" customHeight="1" x14ac:dyDescent="0.4">
      <c r="B62" s="1" t="s">
        <v>27</v>
      </c>
      <c r="F62" s="12" t="s">
        <v>130</v>
      </c>
    </row>
    <row r="63" spans="2:6" ht="16.5" customHeight="1" x14ac:dyDescent="0.4">
      <c r="F63" s="12" t="s">
        <v>131</v>
      </c>
    </row>
    <row r="64" spans="2:6" ht="16.5" customHeight="1" x14ac:dyDescent="0.4">
      <c r="B64" s="11" t="s">
        <v>68</v>
      </c>
      <c r="F64" s="12" t="s">
        <v>132</v>
      </c>
    </row>
    <row r="65" spans="2:6" ht="16.5" customHeight="1" x14ac:dyDescent="0.4">
      <c r="B65" s="11"/>
      <c r="F65" s="12" t="s">
        <v>133</v>
      </c>
    </row>
    <row r="66" spans="2:6" ht="16.5" customHeight="1" x14ac:dyDescent="0.4">
      <c r="B66" s="1" t="s">
        <v>44</v>
      </c>
      <c r="F66" s="12" t="s">
        <v>134</v>
      </c>
    </row>
    <row r="67" spans="2:6" ht="16.5" customHeight="1" x14ac:dyDescent="0.4">
      <c r="B67" s="1" t="s">
        <v>45</v>
      </c>
      <c r="F67" s="12" t="s">
        <v>135</v>
      </c>
    </row>
    <row r="68" spans="2:6" ht="16.5" customHeight="1" x14ac:dyDescent="0.4">
      <c r="B68" s="1" t="s">
        <v>46</v>
      </c>
      <c r="F68" s="12" t="s">
        <v>136</v>
      </c>
    </row>
    <row r="69" spans="2:6" ht="16.5" customHeight="1" x14ac:dyDescent="0.4">
      <c r="B69" s="1" t="s">
        <v>47</v>
      </c>
      <c r="F69" s="12" t="s">
        <v>137</v>
      </c>
    </row>
    <row r="70" spans="2:6" ht="16.5" customHeight="1" x14ac:dyDescent="0.4">
      <c r="B70" s="1" t="s">
        <v>48</v>
      </c>
      <c r="F70" s="12" t="s">
        <v>138</v>
      </c>
    </row>
    <row r="71" spans="2:6" ht="16.5" customHeight="1" x14ac:dyDescent="0.4">
      <c r="B71" s="1" t="s">
        <v>45</v>
      </c>
      <c r="F71" s="12" t="s">
        <v>139</v>
      </c>
    </row>
    <row r="72" spans="2:6" ht="16.5" customHeight="1" x14ac:dyDescent="0.4">
      <c r="B72" s="1" t="s">
        <v>49</v>
      </c>
      <c r="F72" s="12" t="s">
        <v>140</v>
      </c>
    </row>
    <row r="73" spans="2:6" ht="16.5" customHeight="1" x14ac:dyDescent="0.4">
      <c r="B73" s="1" t="s">
        <v>45</v>
      </c>
      <c r="F73" s="12" t="s">
        <v>141</v>
      </c>
    </row>
    <row r="74" spans="2:6" ht="16.5" customHeight="1" x14ac:dyDescent="0.4">
      <c r="B74" s="1" t="s">
        <v>50</v>
      </c>
      <c r="F74" s="12" t="s">
        <v>142</v>
      </c>
    </row>
    <row r="75" spans="2:6" ht="16.5" customHeight="1" x14ac:dyDescent="0.4">
      <c r="B75" s="1" t="s">
        <v>45</v>
      </c>
      <c r="F75" s="12" t="s">
        <v>143</v>
      </c>
    </row>
    <row r="76" spans="2:6" ht="16.5" customHeight="1" x14ac:dyDescent="0.4">
      <c r="B76" s="1" t="s">
        <v>51</v>
      </c>
      <c r="F76" s="12" t="s">
        <v>144</v>
      </c>
    </row>
    <row r="77" spans="2:6" ht="16.5" customHeight="1" x14ac:dyDescent="0.4">
      <c r="B77" s="1" t="s">
        <v>45</v>
      </c>
      <c r="F77" s="12" t="s">
        <v>145</v>
      </c>
    </row>
    <row r="78" spans="2:6" ht="16.5" customHeight="1" x14ac:dyDescent="0.4">
      <c r="B78" s="1" t="s">
        <v>52</v>
      </c>
      <c r="F78" s="12" t="s">
        <v>146</v>
      </c>
    </row>
    <row r="79" spans="2:6" ht="16.5" customHeight="1" x14ac:dyDescent="0.4">
      <c r="B79" s="1" t="s">
        <v>45</v>
      </c>
      <c r="F79" s="12" t="s">
        <v>147</v>
      </c>
    </row>
    <row r="80" spans="2:6" ht="16.5" customHeight="1" x14ac:dyDescent="0.4">
      <c r="B80" s="1" t="s">
        <v>53</v>
      </c>
      <c r="F80" s="12" t="s">
        <v>148</v>
      </c>
    </row>
    <row r="81" spans="2:6" ht="16.5" customHeight="1" x14ac:dyDescent="0.4">
      <c r="B81" s="1" t="s">
        <v>45</v>
      </c>
      <c r="F81" s="12" t="s">
        <v>149</v>
      </c>
    </row>
    <row r="82" spans="2:6" ht="16.5" customHeight="1" x14ac:dyDescent="0.4">
      <c r="B82" s="1" t="s">
        <v>54</v>
      </c>
      <c r="F82" s="12" t="s">
        <v>150</v>
      </c>
    </row>
    <row r="83" spans="2:6" ht="16.5" customHeight="1" x14ac:dyDescent="0.4">
      <c r="B83" s="1" t="s">
        <v>45</v>
      </c>
      <c r="F83" s="12" t="s">
        <v>151</v>
      </c>
    </row>
    <row r="84" spans="2:6" ht="16.5" customHeight="1" x14ac:dyDescent="0.4">
      <c r="B84" s="1" t="s">
        <v>55</v>
      </c>
      <c r="F84" s="12" t="s">
        <v>152</v>
      </c>
    </row>
    <row r="85" spans="2:6" ht="16.5" customHeight="1" x14ac:dyDescent="0.4">
      <c r="B85" s="1" t="s">
        <v>45</v>
      </c>
      <c r="F85" s="12" t="s">
        <v>153</v>
      </c>
    </row>
    <row r="86" spans="2:6" ht="16.5" customHeight="1" x14ac:dyDescent="0.4">
      <c r="B86" s="1" t="s">
        <v>56</v>
      </c>
      <c r="F86" s="12" t="s">
        <v>154</v>
      </c>
    </row>
    <row r="87" spans="2:6" ht="16.5" customHeight="1" x14ac:dyDescent="0.4">
      <c r="B87" s="1" t="s">
        <v>45</v>
      </c>
      <c r="F87" s="12" t="s">
        <v>155</v>
      </c>
    </row>
    <row r="88" spans="2:6" ht="16.5" customHeight="1" x14ac:dyDescent="0.4">
      <c r="B88" s="1" t="s">
        <v>57</v>
      </c>
      <c r="F88" s="12" t="s">
        <v>156</v>
      </c>
    </row>
    <row r="89" spans="2:6" ht="16.5" customHeight="1" x14ac:dyDescent="0.4">
      <c r="B89" s="1" t="s">
        <v>58</v>
      </c>
      <c r="F89" s="12" t="s">
        <v>157</v>
      </c>
    </row>
    <row r="90" spans="2:6" ht="16.5" customHeight="1" x14ac:dyDescent="0.4">
      <c r="B90" s="1" t="s">
        <v>45</v>
      </c>
      <c r="F90" s="12" t="s">
        <v>158</v>
      </c>
    </row>
    <row r="91" spans="2:6" ht="16.5" customHeight="1" x14ac:dyDescent="0.4">
      <c r="B91" s="1" t="s">
        <v>59</v>
      </c>
      <c r="F91" s="12" t="s">
        <v>159</v>
      </c>
    </row>
    <row r="92" spans="2:6" ht="16.5" customHeight="1" x14ac:dyDescent="0.4">
      <c r="B92" s="1" t="s">
        <v>45</v>
      </c>
      <c r="F92" s="12" t="s">
        <v>160</v>
      </c>
    </row>
    <row r="93" spans="2:6" ht="16.5" customHeight="1" x14ac:dyDescent="0.4">
      <c r="B93" s="1" t="s">
        <v>60</v>
      </c>
      <c r="F93" s="12" t="s">
        <v>161</v>
      </c>
    </row>
    <row r="94" spans="2:6" ht="16.5" customHeight="1" x14ac:dyDescent="0.4">
      <c r="B94" s="1" t="s">
        <v>61</v>
      </c>
      <c r="F94" s="12" t="s">
        <v>162</v>
      </c>
    </row>
    <row r="95" spans="2:6" ht="16.5" customHeight="1" x14ac:dyDescent="0.4">
      <c r="B95" s="1" t="s">
        <v>45</v>
      </c>
      <c r="F95" s="12" t="s">
        <v>163</v>
      </c>
    </row>
    <row r="96" spans="2:6" ht="16.5" customHeight="1" x14ac:dyDescent="0.4">
      <c r="B96" s="1" t="s">
        <v>62</v>
      </c>
      <c r="F96" s="12" t="s">
        <v>164</v>
      </c>
    </row>
    <row r="97" spans="2:6" ht="16.5" customHeight="1" x14ac:dyDescent="0.4">
      <c r="B97" s="1" t="s">
        <v>45</v>
      </c>
      <c r="F97" s="12" t="s">
        <v>165</v>
      </c>
    </row>
    <row r="98" spans="2:6" ht="16.5" customHeight="1" x14ac:dyDescent="0.4">
      <c r="B98" s="1" t="s">
        <v>63</v>
      </c>
      <c r="F98" s="12" t="s">
        <v>166</v>
      </c>
    </row>
    <row r="99" spans="2:6" ht="16.5" customHeight="1" x14ac:dyDescent="0.4">
      <c r="B99" s="1" t="s">
        <v>45</v>
      </c>
      <c r="F99" s="12" t="s">
        <v>167</v>
      </c>
    </row>
    <row r="100" spans="2:6" ht="16.5" customHeight="1" x14ac:dyDescent="0.4">
      <c r="B100" s="1" t="s">
        <v>64</v>
      </c>
      <c r="F100" s="12" t="s">
        <v>168</v>
      </c>
    </row>
    <row r="101" spans="2:6" ht="16.5" customHeight="1" x14ac:dyDescent="0.4">
      <c r="B101" s="1" t="s">
        <v>47</v>
      </c>
      <c r="F101" s="12" t="s">
        <v>169</v>
      </c>
    </row>
    <row r="102" spans="2:6" ht="16.5" customHeight="1" x14ac:dyDescent="0.4">
      <c r="B102" s="1" t="s">
        <v>65</v>
      </c>
      <c r="F102" s="12" t="s">
        <v>170</v>
      </c>
    </row>
    <row r="103" spans="2:6" ht="16.5" customHeight="1" x14ac:dyDescent="0.4">
      <c r="B103" s="1" t="s">
        <v>66</v>
      </c>
      <c r="F103" s="12" t="s">
        <v>171</v>
      </c>
    </row>
    <row r="104" spans="2:6" ht="16.5" customHeight="1" x14ac:dyDescent="0.4">
      <c r="B104" s="1" t="s">
        <v>67</v>
      </c>
      <c r="F104" s="12" t="s">
        <v>172</v>
      </c>
    </row>
    <row r="105" spans="2:6" ht="16.5" customHeight="1" x14ac:dyDescent="0.4">
      <c r="B105" s="1" t="s">
        <v>45</v>
      </c>
      <c r="F105" s="12" t="s">
        <v>173</v>
      </c>
    </row>
    <row r="106" spans="2:6" ht="16.5" customHeight="1" x14ac:dyDescent="0.4">
      <c r="F106" s="12" t="s">
        <v>174</v>
      </c>
    </row>
    <row r="107" spans="2:6" ht="16.5" customHeight="1" x14ac:dyDescent="0.4">
      <c r="B107" s="1" t="s">
        <v>71</v>
      </c>
      <c r="F107" s="12" t="s">
        <v>175</v>
      </c>
    </row>
    <row r="108" spans="2:6" ht="16.5" customHeight="1" x14ac:dyDescent="0.4">
      <c r="B108" s="1" t="s">
        <v>72</v>
      </c>
      <c r="F108" s="12" t="s">
        <v>176</v>
      </c>
    </row>
    <row r="109" spans="2:6" ht="16.5" customHeight="1" x14ac:dyDescent="0.4">
      <c r="B109" s="1" t="s">
        <v>73</v>
      </c>
      <c r="F109" s="12" t="s">
        <v>177</v>
      </c>
    </row>
    <row r="110" spans="2:6" ht="16.5" customHeight="1" x14ac:dyDescent="0.4">
      <c r="B110" s="1" t="s">
        <v>74</v>
      </c>
      <c r="F110" s="12" t="s">
        <v>178</v>
      </c>
    </row>
    <row r="111" spans="2:6" ht="16.5" customHeight="1" x14ac:dyDescent="0.4">
      <c r="B111" s="1" t="s">
        <v>75</v>
      </c>
      <c r="F111" s="12" t="s">
        <v>179</v>
      </c>
    </row>
    <row r="112" spans="2:6" ht="16.5" customHeight="1" x14ac:dyDescent="0.4">
      <c r="B112" s="1" t="s">
        <v>76</v>
      </c>
      <c r="F112" s="12" t="s">
        <v>180</v>
      </c>
    </row>
    <row r="113" spans="2:6" ht="16.5" customHeight="1" x14ac:dyDescent="0.4">
      <c r="B113" s="1" t="s">
        <v>77</v>
      </c>
      <c r="F113" s="12" t="s">
        <v>181</v>
      </c>
    </row>
    <row r="114" spans="2:6" ht="16.5" customHeight="1" x14ac:dyDescent="0.4">
      <c r="B114" s="1" t="s">
        <v>78</v>
      </c>
      <c r="F114" s="12" t="s">
        <v>182</v>
      </c>
    </row>
    <row r="115" spans="2:6" ht="16.5" customHeight="1" x14ac:dyDescent="0.4">
      <c r="B115" s="1" t="s">
        <v>79</v>
      </c>
      <c r="F115" s="12" t="s">
        <v>183</v>
      </c>
    </row>
    <row r="116" spans="2:6" ht="16.5" customHeight="1" x14ac:dyDescent="0.4">
      <c r="B116" s="1" t="s">
        <v>80</v>
      </c>
      <c r="F116" s="12" t="s">
        <v>184</v>
      </c>
    </row>
    <row r="117" spans="2:6" ht="16.5" customHeight="1" x14ac:dyDescent="0.4">
      <c r="B117" s="1" t="s">
        <v>81</v>
      </c>
      <c r="F117" s="12" t="s">
        <v>185</v>
      </c>
    </row>
    <row r="118" spans="2:6" ht="16.5" customHeight="1" x14ac:dyDescent="0.4">
      <c r="B118" s="1" t="s">
        <v>82</v>
      </c>
      <c r="F118" s="12" t="s">
        <v>186</v>
      </c>
    </row>
    <row r="119" spans="2:6" ht="16.5" customHeight="1" x14ac:dyDescent="0.4">
      <c r="B119" s="1" t="s">
        <v>83</v>
      </c>
      <c r="F119" s="12" t="s">
        <v>187</v>
      </c>
    </row>
    <row r="120" spans="2:6" ht="16.5" customHeight="1" x14ac:dyDescent="0.4">
      <c r="B120" s="1" t="s">
        <v>84</v>
      </c>
      <c r="F120" s="12" t="s">
        <v>188</v>
      </c>
    </row>
    <row r="121" spans="2:6" ht="16.5" customHeight="1" x14ac:dyDescent="0.4">
      <c r="B121" s="31" t="s">
        <v>85</v>
      </c>
      <c r="C121" s="32"/>
      <c r="D121" s="32"/>
      <c r="E121" s="32"/>
      <c r="F121" s="12" t="s">
        <v>189</v>
      </c>
    </row>
    <row r="122" spans="2:6" ht="16.5" customHeight="1" x14ac:dyDescent="0.4">
      <c r="F122" s="12" t="s">
        <v>190</v>
      </c>
    </row>
    <row r="123" spans="2:6" ht="16.5" customHeight="1" x14ac:dyDescent="0.4">
      <c r="F123" s="12" t="s">
        <v>191</v>
      </c>
    </row>
    <row r="124" spans="2:6" ht="16.5" customHeight="1" x14ac:dyDescent="0.4">
      <c r="F124" s="12" t="s">
        <v>192</v>
      </c>
    </row>
    <row r="125" spans="2:6" ht="16.5" customHeight="1" x14ac:dyDescent="0.4">
      <c r="F125" s="12" t="s">
        <v>193</v>
      </c>
    </row>
    <row r="126" spans="2:6" ht="16.5" customHeight="1" x14ac:dyDescent="0.4">
      <c r="F126" s="12" t="s">
        <v>194</v>
      </c>
    </row>
    <row r="127" spans="2:6" ht="16.5" customHeight="1" x14ac:dyDescent="0.4">
      <c r="F127" s="12" t="s">
        <v>195</v>
      </c>
    </row>
    <row r="128" spans="2:6" ht="16.5" customHeight="1" x14ac:dyDescent="0.4">
      <c r="F128" s="12" t="s">
        <v>196</v>
      </c>
    </row>
    <row r="129" spans="6:6" ht="16.5" customHeight="1" x14ac:dyDescent="0.4">
      <c r="F129" s="12" t="s">
        <v>197</v>
      </c>
    </row>
    <row r="130" spans="6:6" ht="16.5" customHeight="1" x14ac:dyDescent="0.4">
      <c r="F130" s="12" t="s">
        <v>198</v>
      </c>
    </row>
    <row r="131" spans="6:6" ht="16.5" customHeight="1" x14ac:dyDescent="0.4">
      <c r="F131" s="12" t="s">
        <v>199</v>
      </c>
    </row>
    <row r="132" spans="6:6" ht="16.5" customHeight="1" x14ac:dyDescent="0.4">
      <c r="F132" s="12" t="s">
        <v>200</v>
      </c>
    </row>
    <row r="133" spans="6:6" ht="16.5" customHeight="1" x14ac:dyDescent="0.4">
      <c r="F133" s="12" t="s">
        <v>201</v>
      </c>
    </row>
    <row r="134" spans="6:6" ht="16.5" customHeight="1" x14ac:dyDescent="0.4">
      <c r="F134" s="12" t="s">
        <v>202</v>
      </c>
    </row>
    <row r="135" spans="6:6" ht="16.5" customHeight="1" x14ac:dyDescent="0.4">
      <c r="F135" s="12" t="s">
        <v>203</v>
      </c>
    </row>
    <row r="136" spans="6:6" ht="16.5" customHeight="1" x14ac:dyDescent="0.4">
      <c r="F136" s="12" t="s">
        <v>204</v>
      </c>
    </row>
    <row r="137" spans="6:6" ht="16.5" customHeight="1" x14ac:dyDescent="0.4">
      <c r="F137" s="12" t="s">
        <v>205</v>
      </c>
    </row>
    <row r="138" spans="6:6" ht="16.5" customHeight="1" x14ac:dyDescent="0.4">
      <c r="F138" s="12" t="s">
        <v>206</v>
      </c>
    </row>
    <row r="139" spans="6:6" ht="16.5" customHeight="1" x14ac:dyDescent="0.4">
      <c r="F139" s="12" t="s">
        <v>207</v>
      </c>
    </row>
    <row r="140" spans="6:6" ht="16.5" customHeight="1" x14ac:dyDescent="0.4">
      <c r="F140" s="12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89078-5D7A-413A-9AC3-208238B72D32}">
  <dimension ref="A2:M197"/>
  <sheetViews>
    <sheetView zoomScale="90" zoomScaleNormal="90" workbookViewId="0">
      <selection activeCell="B2" sqref="B2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90" t="s">
        <v>1188</v>
      </c>
    </row>
    <row r="3" spans="1:13" ht="16.5" customHeight="1" x14ac:dyDescent="0.4">
      <c r="A3" s="42" t="s">
        <v>1102</v>
      </c>
      <c r="B3" s="4" t="s">
        <v>1167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2"/>
      <c r="B4" s="3" t="s">
        <v>6</v>
      </c>
      <c r="C4" s="10">
        <f>SUM(C5:C6)</f>
        <v>6370996</v>
      </c>
      <c r="D4" s="10">
        <f>SUM(D5:D6)</f>
        <v>4834970</v>
      </c>
      <c r="E4" s="10">
        <f>SUM(E5:E6)</f>
        <v>12299648</v>
      </c>
      <c r="F4" s="10">
        <f>SUM(F5:F6)</f>
        <v>494386</v>
      </c>
      <c r="G4" s="10">
        <f>SUM(G5:G6)</f>
        <v>24000000</v>
      </c>
      <c r="H4" s="33">
        <f>(C4+D4)/(C4+D4+E4+F4)</f>
        <v>0.46691525</v>
      </c>
      <c r="I4" s="33">
        <f>C4/(C4+E4)</f>
        <v>0.34123065064065278</v>
      </c>
      <c r="J4" s="33">
        <f>C4/(C4+F4)</f>
        <v>0.92798856640460792</v>
      </c>
      <c r="K4" s="33">
        <f>(2*C4)/(2*C4+E4+F4)</f>
        <v>0.49898100824302105</v>
      </c>
      <c r="L4" s="6">
        <f>(G5*L5+G6*L6)/G4</f>
        <v>0.33018193913680599</v>
      </c>
    </row>
    <row r="5" spans="1:13" ht="16.5" customHeight="1" x14ac:dyDescent="0.4">
      <c r="A5" s="42"/>
      <c r="B5" s="7" t="s">
        <v>1</v>
      </c>
      <c r="C5" s="8">
        <v>3826421</v>
      </c>
      <c r="D5" s="8">
        <v>2010220</v>
      </c>
      <c r="E5" s="8">
        <v>5813047</v>
      </c>
      <c r="F5" s="8">
        <v>350312</v>
      </c>
      <c r="G5" s="8">
        <f>SUM(C5:F5)</f>
        <v>12000000</v>
      </c>
      <c r="H5" s="9">
        <f>(C5+D5)/(C5+D5+E5+F5)</f>
        <v>0.48638674999999998</v>
      </c>
      <c r="I5" s="9">
        <f>C5/(C5+E5)</f>
        <v>0.39695354556911233</v>
      </c>
      <c r="J5" s="9">
        <f>C5/(C5+F5)</f>
        <v>0.91612774864948276</v>
      </c>
      <c r="K5" s="9">
        <f>(2*C5)/(2*C5+E5+F5)</f>
        <v>0.55390349344222767</v>
      </c>
      <c r="L5" s="9">
        <v>0.38303356029862501</v>
      </c>
      <c r="M5" s="7" t="s">
        <v>326</v>
      </c>
    </row>
    <row r="6" spans="1:13" ht="16.5" customHeight="1" x14ac:dyDescent="0.4">
      <c r="A6" s="42"/>
      <c r="B6" s="7" t="s">
        <v>3</v>
      </c>
      <c r="C6" s="8">
        <v>2544575</v>
      </c>
      <c r="D6" s="8">
        <v>2824750</v>
      </c>
      <c r="E6" s="8">
        <v>6486601</v>
      </c>
      <c r="F6" s="8">
        <v>144074</v>
      </c>
      <c r="G6" s="8">
        <f>SUM(C6:F6)</f>
        <v>12000000</v>
      </c>
      <c r="H6" s="9">
        <f>(C6+D6)/(C6+D6+E6+F6)</f>
        <v>0.44744374999999997</v>
      </c>
      <c r="I6" s="9">
        <f>C6/(C6+E6)</f>
        <v>0.28175455776744912</v>
      </c>
      <c r="J6" s="9">
        <f>C6/(C6+F6)</f>
        <v>0.94641397966041685</v>
      </c>
      <c r="K6" s="9">
        <f>(2*C6)/(2*C6+E6+F6)</f>
        <v>0.43423429957358578</v>
      </c>
      <c r="L6" s="9">
        <v>0.27733031797498697</v>
      </c>
      <c r="M6" s="7" t="s">
        <v>328</v>
      </c>
    </row>
    <row r="7" spans="1:13" ht="16.5" customHeight="1" x14ac:dyDescent="0.4">
      <c r="A7" s="42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2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1113</v>
      </c>
    </row>
    <row r="9" spans="1:13" ht="16.5" customHeight="1" x14ac:dyDescent="0.4">
      <c r="A9" s="42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1111</v>
      </c>
    </row>
    <row r="10" spans="1:13" ht="16.5" customHeight="1" x14ac:dyDescent="0.4">
      <c r="A10" s="42"/>
      <c r="B10" s="3" t="s">
        <v>8</v>
      </c>
      <c r="C10" s="10">
        <f>SUM(C11:C12)</f>
        <v>1094212</v>
      </c>
      <c r="D10" s="10">
        <f>SUM(D11:D12)</f>
        <v>1140116</v>
      </c>
      <c r="E10" s="10">
        <f>SUM(E11:E12)</f>
        <v>5620904</v>
      </c>
      <c r="F10" s="10">
        <f>SUM(F11:F12)</f>
        <v>144768</v>
      </c>
      <c r="G10" s="10">
        <f>SUM(G11:G12)</f>
        <v>8000000</v>
      </c>
      <c r="H10" s="33">
        <f>(C10+D10)/(C10+D10+E10+F10)</f>
        <v>0.27929100000000001</v>
      </c>
      <c r="I10" s="33">
        <f>C10/(C10+E10)</f>
        <v>0.16294759465063596</v>
      </c>
      <c r="J10" s="33">
        <f>C10/(C10+F10)</f>
        <v>0.8831554988781094</v>
      </c>
      <c r="K10" s="33">
        <f>(2*C10)/(2*C10+E10+F10)</f>
        <v>0.2751317057274642</v>
      </c>
      <c r="L10" s="6">
        <f>(G11*L11+G12*L12)/G10</f>
        <v>0.1562914532009122</v>
      </c>
    </row>
    <row r="11" spans="1:13" ht="16.5" customHeight="1" x14ac:dyDescent="0.4">
      <c r="A11" s="42"/>
      <c r="B11" s="7" t="s">
        <v>4</v>
      </c>
      <c r="C11" s="8">
        <v>276525</v>
      </c>
      <c r="D11" s="8">
        <v>723554</v>
      </c>
      <c r="E11" s="8">
        <v>2961675</v>
      </c>
      <c r="F11" s="8">
        <v>38246</v>
      </c>
      <c r="G11" s="8">
        <f t="shared" ref="G11" si="5">SUM(C11:F11)</f>
        <v>4000000</v>
      </c>
      <c r="H11" s="9">
        <f t="shared" ref="H11:H12" si="6">(C11+D11)/(C11+D11+E11+F11)</f>
        <v>0.25001974999999999</v>
      </c>
      <c r="I11" s="9">
        <f t="shared" ref="I11:I12" si="7">C11/(C11+E11)</f>
        <v>8.53946637020567E-2</v>
      </c>
      <c r="J11" s="9">
        <f t="shared" ref="J11:J12" si="8">C11/(C11+F11)</f>
        <v>0.87849579535598898</v>
      </c>
      <c r="K11" s="9">
        <f t="shared" ref="K11:K12" si="9">(2*C11)/(2*C11+E11+F11)</f>
        <v>0.15565846160860869</v>
      </c>
      <c r="L11" s="9">
        <v>8.43978505978734E-2</v>
      </c>
      <c r="M11" s="7" t="s">
        <v>1112</v>
      </c>
    </row>
    <row r="12" spans="1:13" ht="16.5" customHeight="1" x14ac:dyDescent="0.4">
      <c r="A12" s="42"/>
      <c r="B12" s="7" t="s">
        <v>1138</v>
      </c>
      <c r="C12" s="8">
        <v>817687</v>
      </c>
      <c r="D12" s="8">
        <v>416562</v>
      </c>
      <c r="E12" s="8">
        <v>2659229</v>
      </c>
      <c r="F12" s="8">
        <v>106522</v>
      </c>
      <c r="G12" s="8">
        <f t="shared" ref="G12" si="10">SUM(C12:F12)</f>
        <v>4000000</v>
      </c>
      <c r="H12" s="9">
        <f t="shared" si="6"/>
        <v>0.30856224999999998</v>
      </c>
      <c r="I12" s="9">
        <f t="shared" si="7"/>
        <v>0.23517594327846861</v>
      </c>
      <c r="J12" s="9">
        <f t="shared" si="8"/>
        <v>0.88474252036065437</v>
      </c>
      <c r="K12" s="9">
        <f t="shared" si="9"/>
        <v>0.37158090261012811</v>
      </c>
      <c r="L12" s="9">
        <v>0.22818505580395099</v>
      </c>
      <c r="M12" s="7" t="s">
        <v>1150</v>
      </c>
    </row>
    <row r="13" spans="1:13" ht="16.5" customHeight="1" x14ac:dyDescent="0.4">
      <c r="A13" s="42"/>
      <c r="B13" s="16" t="s">
        <v>43</v>
      </c>
      <c r="C13" s="17">
        <f>SUM(C4,C7,C10)</f>
        <v>8049579</v>
      </c>
      <c r="D13" s="17">
        <f>SUM(D4,D7,D10)</f>
        <v>6135227</v>
      </c>
      <c r="E13" s="17">
        <f>SUM(E4,E7,E10)</f>
        <v>18684021</v>
      </c>
      <c r="F13" s="17">
        <f>SUM(F4,F7,F10)</f>
        <v>791423</v>
      </c>
      <c r="G13" s="17">
        <f>SUM(G4,G7,G10)</f>
        <v>33660250</v>
      </c>
      <c r="H13" s="18">
        <f>($G5*H5+$G6*H6+$G8*H8+$G9*H9+$G11*H11+$G12*H12)/$G13</f>
        <v>0.42141118975646347</v>
      </c>
      <c r="I13" s="18">
        <f t="shared" ref="I13:J13" si="11">($G5*I5+$G6*I6+$G8*I8+$G9*I9+$G11*I11+$G12*I12)/$G13</f>
        <v>0.30184258718015994</v>
      </c>
      <c r="J13" s="18">
        <f t="shared" si="11"/>
        <v>0.91330038618636744</v>
      </c>
      <c r="K13" s="18">
        <f>($G5*K5+$G6*K6+$G8*K8+$G9*K9+$G11*K11+$G12*K12)/$G13</f>
        <v>0.44257109935420991</v>
      </c>
      <c r="L13" s="18">
        <f t="shared" ref="L13" si="12">($G5*L5+$G6*L6+$G8*L8+$G9*L9+$G11*L11+$G12*L12)/$G13</f>
        <v>0.29183902506339826</v>
      </c>
    </row>
    <row r="15" spans="1:13" ht="16.5" customHeight="1" x14ac:dyDescent="0.4">
      <c r="A15" s="42" t="s">
        <v>1103</v>
      </c>
      <c r="B15" s="4" t="s">
        <v>1167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2"/>
      <c r="B16" s="3" t="s">
        <v>6</v>
      </c>
      <c r="C16" s="10">
        <f>SUM(C17:C18)</f>
        <v>6370996</v>
      </c>
      <c r="D16" s="10">
        <f>SUM(D17:D18)</f>
        <v>4834970</v>
      </c>
      <c r="E16" s="10">
        <f>SUM(E17:E18)</f>
        <v>12299648</v>
      </c>
      <c r="F16" s="10">
        <f>SUM(F17:F18)</f>
        <v>494386</v>
      </c>
      <c r="G16" s="10">
        <f>SUM(G17:G18)</f>
        <v>24000000</v>
      </c>
      <c r="H16" s="33">
        <f>(C16+D16)/(C16+D16+E16+F16)</f>
        <v>0.46691525</v>
      </c>
      <c r="I16" s="33">
        <f>C16/(C16+E16)</f>
        <v>0.34123065064065278</v>
      </c>
      <c r="J16" s="33">
        <f>C16/(C16+F16)</f>
        <v>0.92798856640460792</v>
      </c>
      <c r="K16" s="33">
        <f>(2*C16)/(2*C16+E16+F16)</f>
        <v>0.49898100824302105</v>
      </c>
      <c r="L16" s="6">
        <f>(G17*L17+G18*L18)/G16</f>
        <v>0.33018193913680599</v>
      </c>
    </row>
    <row r="17" spans="1:13" ht="16.5" customHeight="1" x14ac:dyDescent="0.4">
      <c r="A17" s="42"/>
      <c r="B17" s="7" t="s">
        <v>1</v>
      </c>
      <c r="C17" s="8">
        <v>3826421</v>
      </c>
      <c r="D17" s="8">
        <v>2010220</v>
      </c>
      <c r="E17" s="8">
        <v>5813047</v>
      </c>
      <c r="F17" s="8">
        <v>350312</v>
      </c>
      <c r="G17" s="8">
        <f>SUM(C17:F17)</f>
        <v>12000000</v>
      </c>
      <c r="H17" s="9">
        <f>(C17+D17)/(C17+D17+E17+F17)</f>
        <v>0.48638674999999998</v>
      </c>
      <c r="I17" s="9">
        <f>C17/(C17+E17)</f>
        <v>0.39695354556911233</v>
      </c>
      <c r="J17" s="9">
        <f>C17/(C17+F17)</f>
        <v>0.91612774864948276</v>
      </c>
      <c r="K17" s="9">
        <f>(2*C17)/(2*C17+E17+F17)</f>
        <v>0.55390349344222767</v>
      </c>
      <c r="L17" s="9">
        <v>0.38303356029862501</v>
      </c>
      <c r="M17" s="7" t="s">
        <v>326</v>
      </c>
    </row>
    <row r="18" spans="1:13" ht="16.5" customHeight="1" x14ac:dyDescent="0.4">
      <c r="A18" s="42"/>
      <c r="B18" s="7" t="s">
        <v>3</v>
      </c>
      <c r="C18" s="8">
        <v>2544575</v>
      </c>
      <c r="D18" s="8">
        <v>2824750</v>
      </c>
      <c r="E18" s="8">
        <v>6486601</v>
      </c>
      <c r="F18" s="8">
        <v>144074</v>
      </c>
      <c r="G18" s="8">
        <f>SUM(C18:F18)</f>
        <v>12000000</v>
      </c>
      <c r="H18" s="9">
        <f>(C18+D18)/(C18+D18+E18+F18)</f>
        <v>0.44744374999999997</v>
      </c>
      <c r="I18" s="9">
        <f>C18/(C18+E18)</f>
        <v>0.28175455776744912</v>
      </c>
      <c r="J18" s="9">
        <f>C18/(C18+F18)</f>
        <v>0.94641397966041685</v>
      </c>
      <c r="K18" s="9">
        <f>(2*C18)/(2*C18+E18+F18)</f>
        <v>0.43423429957358578</v>
      </c>
      <c r="L18" s="9">
        <v>0.27733031797498697</v>
      </c>
      <c r="M18" s="7" t="s">
        <v>328</v>
      </c>
    </row>
    <row r="19" spans="1:13" ht="16.5" customHeight="1" x14ac:dyDescent="0.4">
      <c r="A19" s="42"/>
      <c r="B19" s="3" t="s">
        <v>7</v>
      </c>
      <c r="C19" s="10">
        <f>SUM(C20:C21)</f>
        <v>713364</v>
      </c>
      <c r="D19" s="10">
        <f>SUM(D20:D21)</f>
        <v>46756</v>
      </c>
      <c r="E19" s="10">
        <f>SUM(E20:E21)</f>
        <v>876854</v>
      </c>
      <c r="F19" s="10">
        <f>SUM(F20:F21)</f>
        <v>23276</v>
      </c>
      <c r="G19" s="10">
        <f>SUM(G20:G21)</f>
        <v>1660250</v>
      </c>
      <c r="H19" s="33">
        <f>(C19+D19)/(C19+D19+E19+F19)</f>
        <v>0.45783466345429907</v>
      </c>
      <c r="I19" s="33">
        <f>C19/(C19+E19)</f>
        <v>0.44859509828212235</v>
      </c>
      <c r="J19" s="33">
        <f>C19/(C19+F19)</f>
        <v>0.96840247610773245</v>
      </c>
      <c r="K19" s="33">
        <f>(2*C19)/(2*C19+E19+F19)</f>
        <v>0.61315645389619822</v>
      </c>
      <c r="L19" s="6">
        <f>(G20*L20+G21*L21)/G19</f>
        <v>0.44349076112083141</v>
      </c>
    </row>
    <row r="20" spans="1:13" ht="16.5" customHeight="1" x14ac:dyDescent="0.4">
      <c r="A20" s="42"/>
      <c r="B20" s="7" t="s">
        <v>5</v>
      </c>
      <c r="C20" s="8">
        <v>249908</v>
      </c>
      <c r="D20" s="8">
        <v>24153</v>
      </c>
      <c r="E20" s="8">
        <v>165944</v>
      </c>
      <c r="F20" s="8">
        <v>12059</v>
      </c>
      <c r="G20" s="8">
        <f t="shared" ref="G20:G21" si="13">SUM(C20:F20)</f>
        <v>452064</v>
      </c>
      <c r="H20" s="9">
        <f t="shared" ref="H20:H21" si="14">(C20+D20)/(C20+D20+E20+F20)</f>
        <v>0.60624380618673457</v>
      </c>
      <c r="I20" s="9">
        <f t="shared" ref="I20:I21" si="15">C20/(C20+E20)</f>
        <v>0.60095418562373148</v>
      </c>
      <c r="J20" s="9">
        <f t="shared" ref="J20:J21" si="16">C20/(C20+F20)</f>
        <v>0.95396748445414881</v>
      </c>
      <c r="K20" s="9">
        <f t="shared" ref="K20:K21" si="17">(2*C20)/(2*C20+E20+F20)</f>
        <v>0.73738859489037634</v>
      </c>
      <c r="L20" s="9">
        <v>0.58401863938996601</v>
      </c>
      <c r="M20" s="7" t="s">
        <v>330</v>
      </c>
    </row>
    <row r="21" spans="1:13" ht="16.5" customHeight="1" x14ac:dyDescent="0.4">
      <c r="A21" s="42"/>
      <c r="B21" s="7" t="s">
        <v>2</v>
      </c>
      <c r="C21" s="8">
        <v>463456</v>
      </c>
      <c r="D21" s="8">
        <v>22603</v>
      </c>
      <c r="E21" s="8">
        <v>710910</v>
      </c>
      <c r="F21" s="8">
        <v>11217</v>
      </c>
      <c r="G21" s="8">
        <f t="shared" si="13"/>
        <v>1208186</v>
      </c>
      <c r="H21" s="9">
        <f t="shared" si="14"/>
        <v>0.40230477757563821</v>
      </c>
      <c r="I21" s="9">
        <f t="shared" si="15"/>
        <v>0.39464357789649906</v>
      </c>
      <c r="J21" s="9">
        <f t="shared" si="16"/>
        <v>0.97636899507661068</v>
      </c>
      <c r="K21" s="9">
        <f t="shared" si="17"/>
        <v>0.56209222462294706</v>
      </c>
      <c r="L21" s="9">
        <v>0.39090978868624099</v>
      </c>
      <c r="M21" s="7" t="s">
        <v>327</v>
      </c>
    </row>
    <row r="22" spans="1:13" ht="16.5" customHeight="1" x14ac:dyDescent="0.4">
      <c r="A22" s="42"/>
      <c r="B22" s="3" t="s">
        <v>8</v>
      </c>
      <c r="C22" s="10">
        <f>SUM(C23:C24)</f>
        <v>1201995</v>
      </c>
      <c r="D22" s="10">
        <f>SUM(D23:D24)</f>
        <v>988275</v>
      </c>
      <c r="E22" s="10">
        <f>SUM(E23:E24)</f>
        <v>5772745</v>
      </c>
      <c r="F22" s="10">
        <f>SUM(F23:F24)</f>
        <v>36985</v>
      </c>
      <c r="G22" s="10">
        <f>SUM(G23:G24)</f>
        <v>8000000</v>
      </c>
      <c r="H22" s="33">
        <f>(C22+D22)/(C22+D22+E22+F22)</f>
        <v>0.27378374999999999</v>
      </c>
      <c r="I22" s="33">
        <f>C22/(C22+E22)</f>
        <v>0.17233545623206026</v>
      </c>
      <c r="J22" s="33">
        <f>C22/(C22+F22)</f>
        <v>0.9701488321038273</v>
      </c>
      <c r="K22" s="33">
        <f>(2*C22)/(2*C22+E22+F22)</f>
        <v>0.29267980890510026</v>
      </c>
      <c r="L22" s="6">
        <f>(G23*L23+G24*L24)/G22</f>
        <v>0.16653427152943279</v>
      </c>
    </row>
    <row r="23" spans="1:13" ht="16.5" customHeight="1" x14ac:dyDescent="0.4">
      <c r="A23" s="42"/>
      <c r="B23" s="7" t="s">
        <v>4</v>
      </c>
      <c r="C23" s="8">
        <v>305139</v>
      </c>
      <c r="D23" s="8">
        <v>728219</v>
      </c>
      <c r="E23" s="8">
        <v>2957010</v>
      </c>
      <c r="F23" s="8">
        <v>9632</v>
      </c>
      <c r="G23" s="8">
        <f t="shared" ref="G23" si="18">SUM(C23:F23)</f>
        <v>4000000</v>
      </c>
      <c r="H23" s="9">
        <f t="shared" ref="H23:H24" si="19">(C23+D23)/(C23+D23+E23+F23)</f>
        <v>0.2583395</v>
      </c>
      <c r="I23" s="9">
        <f t="shared" ref="I23:I24" si="20">C23/(C23+E23)</f>
        <v>9.3539258936363723E-2</v>
      </c>
      <c r="J23" s="9">
        <f t="shared" ref="J23:J24" si="21">C23/(C23+F23)</f>
        <v>0.96939997649084575</v>
      </c>
      <c r="K23" s="9">
        <f t="shared" ref="K23:K24" si="22">(2*C23)/(2*C23+E23+F23)</f>
        <v>0.17061550160473257</v>
      </c>
      <c r="L23" s="9">
        <v>9.3263882882136606E-2</v>
      </c>
      <c r="M23" s="7" t="s">
        <v>329</v>
      </c>
    </row>
    <row r="24" spans="1:13" ht="16.5" customHeight="1" x14ac:dyDescent="0.4">
      <c r="A24" s="42"/>
      <c r="B24" s="7" t="s">
        <v>1138</v>
      </c>
      <c r="C24" s="8">
        <v>896856</v>
      </c>
      <c r="D24" s="8">
        <v>260056</v>
      </c>
      <c r="E24" s="8">
        <v>2815735</v>
      </c>
      <c r="F24" s="8">
        <v>27353</v>
      </c>
      <c r="G24" s="8">
        <f t="shared" ref="G24" si="23">SUM(C24:F24)</f>
        <v>4000000</v>
      </c>
      <c r="H24" s="9">
        <f t="shared" si="19"/>
        <v>0.28922799999999999</v>
      </c>
      <c r="I24" s="9">
        <f t="shared" si="20"/>
        <v>0.24157145238998856</v>
      </c>
      <c r="J24" s="9">
        <f t="shared" si="21"/>
        <v>0.97040388050754756</v>
      </c>
      <c r="K24" s="9">
        <f t="shared" si="22"/>
        <v>0.38684265010351965</v>
      </c>
      <c r="L24" s="9">
        <v>0.239804660176729</v>
      </c>
      <c r="M24" s="7" t="s">
        <v>1151</v>
      </c>
    </row>
    <row r="25" spans="1:13" ht="16.5" customHeight="1" x14ac:dyDescent="0.4">
      <c r="A25" s="42"/>
      <c r="B25" s="16" t="s">
        <v>43</v>
      </c>
      <c r="C25" s="17">
        <f>SUM(C16,C19,C22)</f>
        <v>8286355</v>
      </c>
      <c r="D25" s="17">
        <f>SUM(D16,D19,D22)</f>
        <v>5870001</v>
      </c>
      <c r="E25" s="17">
        <f>SUM(E16,E19,E22)</f>
        <v>18949247</v>
      </c>
      <c r="F25" s="17">
        <f>SUM(F16,F19,F22)</f>
        <v>554647</v>
      </c>
      <c r="G25" s="17">
        <f>SUM(G16,G19,G22)</f>
        <v>33660250</v>
      </c>
      <c r="H25" s="18">
        <f>($G17*H17+$G18*H18+$G20*H20+$G21*H21+$G23*H23+$G24*H24)/$G25</f>
        <v>0.42056597915939425</v>
      </c>
      <c r="I25" s="18">
        <f t="shared" ref="I25:J25" si="24">($G17*I17+$G18*I18+$G20*I20+$G21*I21+$G23*I23+$G24*I24)/$G25</f>
        <v>0.30402069753250244</v>
      </c>
      <c r="J25" s="18">
        <f t="shared" si="24"/>
        <v>0.94237582535157283</v>
      </c>
      <c r="K25" s="18">
        <f>($G17*K17+$G18*K18+$G20*K20+$G21*K21+$G23*K23+$G24*K24)/$G25</f>
        <v>0.44859871561505321</v>
      </c>
      <c r="L25" s="18">
        <f t="shared" ref="L25" si="25">($G17*L17+$G18*L18+$G20*L20+$G21*L21+$G23*L23+$G24*L24)/$G25</f>
        <v>0.29687676852280259</v>
      </c>
    </row>
    <row r="27" spans="1:13" ht="16.5" hidden="1" customHeight="1" x14ac:dyDescent="0.4">
      <c r="A27" s="42" t="s">
        <v>1104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2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2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1141</v>
      </c>
    </row>
    <row r="30" spans="1:13" ht="16.5" hidden="1" customHeight="1" x14ac:dyDescent="0.4">
      <c r="A30" s="42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1141</v>
      </c>
    </row>
    <row r="31" spans="1:13" ht="16.5" hidden="1" customHeight="1" x14ac:dyDescent="0.4">
      <c r="A31" s="42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2"/>
      <c r="B32" s="7" t="s">
        <v>5</v>
      </c>
      <c r="C32" s="8"/>
      <c r="D32" s="8"/>
      <c r="E32" s="8"/>
      <c r="F32" s="8"/>
      <c r="G32" s="8">
        <f t="shared" ref="G32:G33" si="26">SUM(C32:F32)</f>
        <v>0</v>
      </c>
      <c r="H32" s="9" t="e">
        <f t="shared" ref="H32:H33" si="27">(C32+D32)/(C32+D32+E32+F32)</f>
        <v>#DIV/0!</v>
      </c>
      <c r="I32" s="9" t="e">
        <f t="shared" ref="I32:I33" si="28">C32/(C32+E32)</f>
        <v>#DIV/0!</v>
      </c>
      <c r="J32" s="9" t="e">
        <f t="shared" ref="J32:J33" si="29">C32/(C32+F32)</f>
        <v>#DIV/0!</v>
      </c>
      <c r="K32" s="9" t="e">
        <f t="shared" ref="K32:K33" si="30">(2*C32)/(2*C32+E32+F32)</f>
        <v>#DIV/0!</v>
      </c>
      <c r="L32" s="9"/>
      <c r="M32" s="37" t="s">
        <v>1142</v>
      </c>
    </row>
    <row r="33" spans="1:13" ht="16.5" hidden="1" customHeight="1" x14ac:dyDescent="0.4">
      <c r="A33" s="42"/>
      <c r="B33" s="7" t="s">
        <v>2</v>
      </c>
      <c r="C33" s="8"/>
      <c r="D33" s="8"/>
      <c r="E33" s="8"/>
      <c r="F33" s="8"/>
      <c r="G33" s="8">
        <f t="shared" si="26"/>
        <v>0</v>
      </c>
      <c r="H33" s="9" t="e">
        <f t="shared" si="27"/>
        <v>#DIV/0!</v>
      </c>
      <c r="I33" s="9" t="e">
        <f t="shared" si="28"/>
        <v>#DIV/0!</v>
      </c>
      <c r="J33" s="9" t="e">
        <f t="shared" si="29"/>
        <v>#DIV/0!</v>
      </c>
      <c r="K33" s="9" t="e">
        <f t="shared" si="30"/>
        <v>#DIV/0!</v>
      </c>
      <c r="L33" s="9"/>
      <c r="M33" s="37" t="s">
        <v>1144</v>
      </c>
    </row>
    <row r="34" spans="1:13" ht="16.5" hidden="1" customHeight="1" x14ac:dyDescent="0.4">
      <c r="A34" s="42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2"/>
      <c r="B35" s="7" t="s">
        <v>4</v>
      </c>
      <c r="C35" s="8"/>
      <c r="D35" s="8"/>
      <c r="E35" s="8"/>
      <c r="F35" s="8"/>
      <c r="G35" s="8">
        <f t="shared" ref="G35:G36" si="31">SUM(C35:F35)</f>
        <v>0</v>
      </c>
      <c r="H35" s="9" t="e">
        <f t="shared" ref="H35:H36" si="32">(C35+D35)/(C35+D35+E35+F35)</f>
        <v>#DIV/0!</v>
      </c>
      <c r="I35" s="9" t="e">
        <f t="shared" ref="I35:I36" si="33">C35/(C35+E35)</f>
        <v>#DIV/0!</v>
      </c>
      <c r="J35" s="9" t="e">
        <f t="shared" ref="J35:J36" si="34">C35/(C35+F35)</f>
        <v>#DIV/0!</v>
      </c>
      <c r="K35" s="9" t="e">
        <f t="shared" ref="K35:K36" si="35">(2*C35)/(2*C35+E35+F35)</f>
        <v>#DIV/0!</v>
      </c>
      <c r="L35" s="9"/>
      <c r="M35" s="37" t="s">
        <v>1142</v>
      </c>
    </row>
    <row r="36" spans="1:13" ht="16.5" hidden="1" customHeight="1" x14ac:dyDescent="0.4">
      <c r="A36" s="42"/>
      <c r="B36" s="7" t="s">
        <v>1138</v>
      </c>
      <c r="C36" s="8"/>
      <c r="D36" s="8"/>
      <c r="E36" s="8"/>
      <c r="F36" s="8"/>
      <c r="G36" s="8">
        <f t="shared" si="31"/>
        <v>0</v>
      </c>
      <c r="H36" s="9" t="e">
        <f t="shared" si="32"/>
        <v>#DIV/0!</v>
      </c>
      <c r="I36" s="9" t="e">
        <f t="shared" si="33"/>
        <v>#DIV/0!</v>
      </c>
      <c r="J36" s="9" t="e">
        <f t="shared" si="34"/>
        <v>#DIV/0!</v>
      </c>
      <c r="K36" s="9" t="e">
        <f t="shared" si="35"/>
        <v>#DIV/0!</v>
      </c>
      <c r="L36" s="9"/>
      <c r="M36" s="37" t="s">
        <v>1142</v>
      </c>
    </row>
    <row r="37" spans="1:13" ht="16.5" hidden="1" customHeight="1" x14ac:dyDescent="0.4">
      <c r="A37" s="42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6">($G29*I29+$G30*I30+$G32*I32+$G33*I33+$G35*I35+$G36*I36)/$G37</f>
        <v>#DIV/0!</v>
      </c>
      <c r="J37" s="18" t="e">
        <f t="shared" si="36"/>
        <v>#DIV/0!</v>
      </c>
      <c r="K37" s="18" t="e">
        <f>($G29*K29+$G30*K30+$G32*K32+$G33*K33+$G35*K35+$G36*K36)/$G37</f>
        <v>#DIV/0!</v>
      </c>
      <c r="L37" s="18" t="e">
        <f t="shared" ref="L37" si="37">($G29*L29+$G30*L30+$G32*L32+$G33*L33+$G35*L35+$G36*L36)/$G37</f>
        <v>#DIV/0!</v>
      </c>
    </row>
    <row r="40" spans="1:13" ht="16.5" customHeight="1" x14ac:dyDescent="0.4">
      <c r="B40" s="11" t="s">
        <v>23</v>
      </c>
      <c r="F40" s="35" t="s">
        <v>41</v>
      </c>
    </row>
    <row r="41" spans="1:13" ht="16.5" customHeight="1" x14ac:dyDescent="0.4">
      <c r="F41" s="34"/>
    </row>
    <row r="42" spans="1:13" ht="16.5" customHeight="1" x14ac:dyDescent="0.4">
      <c r="B42" s="1" t="s">
        <v>28</v>
      </c>
      <c r="F42" s="34" t="s">
        <v>111</v>
      </c>
    </row>
    <row r="43" spans="1:13" ht="16.5" customHeight="1" x14ac:dyDescent="0.4">
      <c r="B43" s="1" t="s">
        <v>29</v>
      </c>
      <c r="F43" s="34"/>
    </row>
    <row r="44" spans="1:13" ht="16.5" customHeight="1" x14ac:dyDescent="0.4">
      <c r="B44" s="1" t="s">
        <v>30</v>
      </c>
      <c r="F44" s="34" t="s">
        <v>214</v>
      </c>
    </row>
    <row r="45" spans="1:13" ht="16.5" customHeight="1" x14ac:dyDescent="0.4">
      <c r="B45" s="1" t="s">
        <v>31</v>
      </c>
      <c r="F45" s="34" t="s">
        <v>215</v>
      </c>
    </row>
    <row r="46" spans="1:13" ht="16.5" customHeight="1" x14ac:dyDescent="0.4">
      <c r="B46" s="1" t="s">
        <v>1166</v>
      </c>
      <c r="F46" s="34" t="s">
        <v>216</v>
      </c>
    </row>
    <row r="47" spans="1:13" ht="16.5" customHeight="1" x14ac:dyDescent="0.4">
      <c r="B47" s="31" t="s">
        <v>87</v>
      </c>
      <c r="F47" s="34" t="s">
        <v>217</v>
      </c>
    </row>
    <row r="48" spans="1:13" ht="16.5" customHeight="1" x14ac:dyDescent="0.4">
      <c r="B48" s="31" t="s">
        <v>110</v>
      </c>
      <c r="F48" s="34" t="s">
        <v>218</v>
      </c>
    </row>
    <row r="49" spans="2:6" ht="16.5" customHeight="1" x14ac:dyDescent="0.4">
      <c r="B49" s="1" t="s">
        <v>33</v>
      </c>
      <c r="F49" s="34" t="s">
        <v>219</v>
      </c>
    </row>
    <row r="50" spans="2:6" ht="16.5" customHeight="1" x14ac:dyDescent="0.4">
      <c r="B50" s="1" t="s">
        <v>24</v>
      </c>
      <c r="F50" s="34" t="s">
        <v>220</v>
      </c>
    </row>
    <row r="51" spans="2:6" ht="16.5" customHeight="1" x14ac:dyDescent="0.4">
      <c r="F51" s="34" t="s">
        <v>221</v>
      </c>
    </row>
    <row r="52" spans="2:6" ht="16.5" customHeight="1" x14ac:dyDescent="0.4">
      <c r="B52" s="1" t="s">
        <v>25</v>
      </c>
      <c r="F52" s="34" t="s">
        <v>222</v>
      </c>
    </row>
    <row r="53" spans="2:6" ht="16.5" customHeight="1" x14ac:dyDescent="0.4">
      <c r="B53" s="1" t="s">
        <v>34</v>
      </c>
      <c r="F53" s="34" t="s">
        <v>223</v>
      </c>
    </row>
    <row r="54" spans="2:6" ht="16.5" customHeight="1" x14ac:dyDescent="0.4">
      <c r="F54" s="34" t="s">
        <v>224</v>
      </c>
    </row>
    <row r="55" spans="2:6" ht="16.5" customHeight="1" x14ac:dyDescent="0.4">
      <c r="B55" s="1" t="s">
        <v>26</v>
      </c>
      <c r="F55" s="34" t="s">
        <v>225</v>
      </c>
    </row>
    <row r="56" spans="2:6" ht="16.5" customHeight="1" x14ac:dyDescent="0.4">
      <c r="B56" s="1" t="s">
        <v>35</v>
      </c>
      <c r="F56" s="34" t="s">
        <v>226</v>
      </c>
    </row>
    <row r="57" spans="2:6" ht="16.5" customHeight="1" x14ac:dyDescent="0.4">
      <c r="B57" s="1" t="s">
        <v>36</v>
      </c>
      <c r="F57" s="34" t="s">
        <v>227</v>
      </c>
    </row>
    <row r="58" spans="2:6" ht="16.5" customHeight="1" x14ac:dyDescent="0.4">
      <c r="B58" s="1" t="s">
        <v>37</v>
      </c>
      <c r="F58" s="34" t="s">
        <v>228</v>
      </c>
    </row>
    <row r="59" spans="2:6" ht="16.5" customHeight="1" x14ac:dyDescent="0.4">
      <c r="B59" s="1" t="s">
        <v>38</v>
      </c>
      <c r="F59" s="34" t="s">
        <v>229</v>
      </c>
    </row>
    <row r="60" spans="2:6" ht="16.5" customHeight="1" x14ac:dyDescent="0.4">
      <c r="B60" s="1" t="s">
        <v>39</v>
      </c>
      <c r="F60" s="34" t="s">
        <v>230</v>
      </c>
    </row>
    <row r="61" spans="2:6" ht="16.5" customHeight="1" x14ac:dyDescent="0.4">
      <c r="F61" s="34" t="s">
        <v>231</v>
      </c>
    </row>
    <row r="62" spans="2:6" ht="16.5" customHeight="1" x14ac:dyDescent="0.4">
      <c r="B62" s="1" t="s">
        <v>27</v>
      </c>
      <c r="F62" s="34" t="s">
        <v>232</v>
      </c>
    </row>
    <row r="63" spans="2:6" ht="16.5" customHeight="1" x14ac:dyDescent="0.4">
      <c r="F63" s="34" t="s">
        <v>233</v>
      </c>
    </row>
    <row r="64" spans="2:6" ht="16.5" customHeight="1" x14ac:dyDescent="0.4">
      <c r="B64" s="11" t="s">
        <v>68</v>
      </c>
      <c r="F64" s="34" t="s">
        <v>234</v>
      </c>
    </row>
    <row r="65" spans="2:6" ht="16.5" customHeight="1" x14ac:dyDescent="0.4">
      <c r="B65" s="11"/>
      <c r="F65" s="34" t="s">
        <v>235</v>
      </c>
    </row>
    <row r="66" spans="2:6" ht="16.5" customHeight="1" x14ac:dyDescent="0.4">
      <c r="B66" s="1" t="s">
        <v>44</v>
      </c>
      <c r="F66" s="34" t="s">
        <v>236</v>
      </c>
    </row>
    <row r="67" spans="2:6" ht="16.5" customHeight="1" x14ac:dyDescent="0.4">
      <c r="B67" s="1" t="s">
        <v>45</v>
      </c>
      <c r="F67" s="34" t="s">
        <v>237</v>
      </c>
    </row>
    <row r="68" spans="2:6" ht="16.5" customHeight="1" x14ac:dyDescent="0.4">
      <c r="B68" s="1" t="s">
        <v>46</v>
      </c>
      <c r="F68" s="34" t="s">
        <v>238</v>
      </c>
    </row>
    <row r="69" spans="2:6" ht="16.5" customHeight="1" x14ac:dyDescent="0.4">
      <c r="B69" s="1" t="s">
        <v>47</v>
      </c>
      <c r="F69" s="34" t="s">
        <v>239</v>
      </c>
    </row>
    <row r="70" spans="2:6" ht="16.5" customHeight="1" x14ac:dyDescent="0.4">
      <c r="B70" s="1" t="s">
        <v>48</v>
      </c>
      <c r="F70" s="34" t="s">
        <v>240</v>
      </c>
    </row>
    <row r="71" spans="2:6" ht="16.5" customHeight="1" x14ac:dyDescent="0.4">
      <c r="B71" s="1" t="s">
        <v>45</v>
      </c>
      <c r="F71" s="34" t="s">
        <v>241</v>
      </c>
    </row>
    <row r="72" spans="2:6" ht="16.5" customHeight="1" x14ac:dyDescent="0.4">
      <c r="B72" s="1" t="s">
        <v>49</v>
      </c>
      <c r="F72" s="34" t="s">
        <v>242</v>
      </c>
    </row>
    <row r="73" spans="2:6" ht="16.5" customHeight="1" x14ac:dyDescent="0.4">
      <c r="B73" s="1" t="s">
        <v>45</v>
      </c>
      <c r="F73" s="34" t="s">
        <v>243</v>
      </c>
    </row>
    <row r="74" spans="2:6" ht="16.5" customHeight="1" x14ac:dyDescent="0.4">
      <c r="B74" s="1" t="s">
        <v>50</v>
      </c>
      <c r="F74" s="34" t="s">
        <v>244</v>
      </c>
    </row>
    <row r="75" spans="2:6" ht="16.5" customHeight="1" x14ac:dyDescent="0.4">
      <c r="B75" s="1" t="s">
        <v>45</v>
      </c>
      <c r="F75" s="34" t="s">
        <v>245</v>
      </c>
    </row>
    <row r="76" spans="2:6" ht="16.5" customHeight="1" x14ac:dyDescent="0.4">
      <c r="B76" s="1" t="s">
        <v>51</v>
      </c>
      <c r="F76" s="34" t="s">
        <v>246</v>
      </c>
    </row>
    <row r="77" spans="2:6" ht="16.5" customHeight="1" x14ac:dyDescent="0.4">
      <c r="B77" s="1" t="s">
        <v>45</v>
      </c>
      <c r="F77" s="34" t="s">
        <v>247</v>
      </c>
    </row>
    <row r="78" spans="2:6" ht="16.5" customHeight="1" x14ac:dyDescent="0.4">
      <c r="B78" s="1" t="s">
        <v>52</v>
      </c>
      <c r="F78" s="34" t="s">
        <v>248</v>
      </c>
    </row>
    <row r="79" spans="2:6" ht="16.5" customHeight="1" x14ac:dyDescent="0.4">
      <c r="B79" s="1" t="s">
        <v>45</v>
      </c>
      <c r="F79" s="34" t="s">
        <v>249</v>
      </c>
    </row>
    <row r="80" spans="2:6" ht="16.5" customHeight="1" x14ac:dyDescent="0.4">
      <c r="B80" s="1" t="s">
        <v>53</v>
      </c>
      <c r="F80" s="34" t="s">
        <v>250</v>
      </c>
    </row>
    <row r="81" spans="2:6" ht="16.5" customHeight="1" x14ac:dyDescent="0.4">
      <c r="B81" s="1" t="s">
        <v>45</v>
      </c>
      <c r="F81" s="34" t="s">
        <v>251</v>
      </c>
    </row>
    <row r="82" spans="2:6" ht="16.5" customHeight="1" x14ac:dyDescent="0.4">
      <c r="B82" s="1" t="s">
        <v>54</v>
      </c>
      <c r="F82" s="34" t="s">
        <v>252</v>
      </c>
    </row>
    <row r="83" spans="2:6" ht="16.5" customHeight="1" x14ac:dyDescent="0.4">
      <c r="B83" s="1" t="s">
        <v>45</v>
      </c>
      <c r="F83" s="34" t="s">
        <v>253</v>
      </c>
    </row>
    <row r="84" spans="2:6" ht="16.5" customHeight="1" x14ac:dyDescent="0.4">
      <c r="B84" s="1" t="s">
        <v>55</v>
      </c>
      <c r="F84" s="34" t="s">
        <v>254</v>
      </c>
    </row>
    <row r="85" spans="2:6" ht="16.5" customHeight="1" x14ac:dyDescent="0.4">
      <c r="B85" s="1" t="s">
        <v>45</v>
      </c>
      <c r="F85" s="34" t="s">
        <v>255</v>
      </c>
    </row>
    <row r="86" spans="2:6" ht="16.5" customHeight="1" x14ac:dyDescent="0.4">
      <c r="B86" s="1" t="s">
        <v>56</v>
      </c>
      <c r="F86" s="34" t="s">
        <v>256</v>
      </c>
    </row>
    <row r="87" spans="2:6" ht="16.5" customHeight="1" x14ac:dyDescent="0.4">
      <c r="B87" s="1" t="s">
        <v>45</v>
      </c>
      <c r="F87" s="34" t="s">
        <v>257</v>
      </c>
    </row>
    <row r="88" spans="2:6" ht="16.5" customHeight="1" x14ac:dyDescent="0.4">
      <c r="B88" s="1" t="s">
        <v>57</v>
      </c>
      <c r="F88" s="34" t="s">
        <v>258</v>
      </c>
    </row>
    <row r="89" spans="2:6" ht="16.5" customHeight="1" x14ac:dyDescent="0.4">
      <c r="B89" s="1" t="s">
        <v>58</v>
      </c>
      <c r="F89" s="34" t="s">
        <v>259</v>
      </c>
    </row>
    <row r="90" spans="2:6" ht="16.5" customHeight="1" x14ac:dyDescent="0.4">
      <c r="B90" s="1" t="s">
        <v>45</v>
      </c>
      <c r="F90" s="34" t="s">
        <v>260</v>
      </c>
    </row>
    <row r="91" spans="2:6" ht="16.5" customHeight="1" x14ac:dyDescent="0.4">
      <c r="B91" s="1" t="s">
        <v>59</v>
      </c>
      <c r="F91" s="34" t="s">
        <v>261</v>
      </c>
    </row>
    <row r="92" spans="2:6" ht="16.5" customHeight="1" x14ac:dyDescent="0.4">
      <c r="B92" s="1" t="s">
        <v>45</v>
      </c>
      <c r="F92" s="34" t="s">
        <v>262</v>
      </c>
    </row>
    <row r="93" spans="2:6" ht="16.5" customHeight="1" x14ac:dyDescent="0.4">
      <c r="B93" s="1" t="s">
        <v>60</v>
      </c>
      <c r="F93" s="34" t="s">
        <v>263</v>
      </c>
    </row>
    <row r="94" spans="2:6" ht="16.5" customHeight="1" x14ac:dyDescent="0.4">
      <c r="B94" s="1" t="s">
        <v>61</v>
      </c>
      <c r="F94" s="34" t="s">
        <v>264</v>
      </c>
    </row>
    <row r="95" spans="2:6" ht="16.5" customHeight="1" x14ac:dyDescent="0.4">
      <c r="B95" s="1" t="s">
        <v>45</v>
      </c>
      <c r="F95" s="34" t="s">
        <v>265</v>
      </c>
    </row>
    <row r="96" spans="2:6" ht="16.5" customHeight="1" x14ac:dyDescent="0.4">
      <c r="B96" s="1" t="s">
        <v>62</v>
      </c>
      <c r="F96" s="34" t="s">
        <v>266</v>
      </c>
    </row>
    <row r="97" spans="2:6" ht="16.5" customHeight="1" x14ac:dyDescent="0.4">
      <c r="B97" s="1" t="s">
        <v>45</v>
      </c>
      <c r="F97" s="34" t="s">
        <v>267</v>
      </c>
    </row>
    <row r="98" spans="2:6" ht="16.5" customHeight="1" x14ac:dyDescent="0.4">
      <c r="B98" s="1" t="s">
        <v>63</v>
      </c>
      <c r="F98" s="34" t="s">
        <v>268</v>
      </c>
    </row>
    <row r="99" spans="2:6" ht="16.5" customHeight="1" x14ac:dyDescent="0.4">
      <c r="B99" s="1" t="s">
        <v>45</v>
      </c>
      <c r="F99" s="34" t="s">
        <v>269</v>
      </c>
    </row>
    <row r="100" spans="2:6" ht="16.5" customHeight="1" x14ac:dyDescent="0.4">
      <c r="B100" s="1" t="s">
        <v>64</v>
      </c>
      <c r="F100" s="34" t="s">
        <v>270</v>
      </c>
    </row>
    <row r="101" spans="2:6" ht="16.5" customHeight="1" x14ac:dyDescent="0.4">
      <c r="B101" s="1" t="s">
        <v>47</v>
      </c>
      <c r="F101" s="34" t="s">
        <v>271</v>
      </c>
    </row>
    <row r="102" spans="2:6" ht="16.5" customHeight="1" x14ac:dyDescent="0.4">
      <c r="B102" s="1" t="s">
        <v>65</v>
      </c>
      <c r="F102" s="34" t="s">
        <v>272</v>
      </c>
    </row>
    <row r="103" spans="2:6" ht="16.5" customHeight="1" x14ac:dyDescent="0.4">
      <c r="B103" s="1" t="s">
        <v>88</v>
      </c>
      <c r="F103" s="34" t="s">
        <v>273</v>
      </c>
    </row>
    <row r="104" spans="2:6" ht="16.5" customHeight="1" x14ac:dyDescent="0.4">
      <c r="B104" s="1" t="s">
        <v>89</v>
      </c>
      <c r="F104" s="34" t="s">
        <v>274</v>
      </c>
    </row>
    <row r="105" spans="2:6" ht="16.5" customHeight="1" x14ac:dyDescent="0.4">
      <c r="B105" s="1" t="s">
        <v>45</v>
      </c>
      <c r="F105" s="34" t="s">
        <v>275</v>
      </c>
    </row>
    <row r="106" spans="2:6" ht="16.5" customHeight="1" x14ac:dyDescent="0.4">
      <c r="B106" s="1" t="s">
        <v>90</v>
      </c>
      <c r="F106" s="34" t="s">
        <v>276</v>
      </c>
    </row>
    <row r="107" spans="2:6" ht="16.5" customHeight="1" x14ac:dyDescent="0.4">
      <c r="B107" s="1" t="s">
        <v>71</v>
      </c>
      <c r="F107" s="34" t="s">
        <v>277</v>
      </c>
    </row>
    <row r="108" spans="2:6" ht="16.5" customHeight="1" x14ac:dyDescent="0.4">
      <c r="B108" s="1" t="s">
        <v>72</v>
      </c>
      <c r="F108" s="34" t="s">
        <v>278</v>
      </c>
    </row>
    <row r="109" spans="2:6" ht="16.5" customHeight="1" x14ac:dyDescent="0.4">
      <c r="B109" s="1" t="s">
        <v>73</v>
      </c>
      <c r="F109" s="34" t="s">
        <v>279</v>
      </c>
    </row>
    <row r="110" spans="2:6" ht="16.5" customHeight="1" x14ac:dyDescent="0.4">
      <c r="B110" s="1" t="s">
        <v>74</v>
      </c>
      <c r="F110" s="34" t="s">
        <v>280</v>
      </c>
    </row>
    <row r="111" spans="2:6" ht="16.5" customHeight="1" x14ac:dyDescent="0.4">
      <c r="B111" s="1" t="s">
        <v>75</v>
      </c>
      <c r="F111" s="34" t="s">
        <v>281</v>
      </c>
    </row>
    <row r="112" spans="2:6" ht="16.5" customHeight="1" x14ac:dyDescent="0.4">
      <c r="B112" s="1" t="s">
        <v>76</v>
      </c>
      <c r="F112" s="34" t="s">
        <v>282</v>
      </c>
    </row>
    <row r="113" spans="2:6" ht="16.5" customHeight="1" x14ac:dyDescent="0.4">
      <c r="B113" s="1" t="s">
        <v>77</v>
      </c>
      <c r="F113" s="34" t="s">
        <v>283</v>
      </c>
    </row>
    <row r="114" spans="2:6" ht="16.5" customHeight="1" x14ac:dyDescent="0.4">
      <c r="B114" s="31" t="s">
        <v>91</v>
      </c>
      <c r="C114" s="32"/>
      <c r="D114" s="32"/>
      <c r="E114" s="32"/>
      <c r="F114" s="34" t="s">
        <v>284</v>
      </c>
    </row>
    <row r="115" spans="2:6" ht="16.5" customHeight="1" x14ac:dyDescent="0.4">
      <c r="B115" s="1" t="s">
        <v>79</v>
      </c>
      <c r="F115" s="34" t="s">
        <v>285</v>
      </c>
    </row>
    <row r="116" spans="2:6" ht="16.5" customHeight="1" x14ac:dyDescent="0.4">
      <c r="B116" s="1" t="s">
        <v>80</v>
      </c>
      <c r="F116" s="34" t="s">
        <v>286</v>
      </c>
    </row>
    <row r="117" spans="2:6" ht="16.5" customHeight="1" x14ac:dyDescent="0.4">
      <c r="B117" s="1" t="s">
        <v>81</v>
      </c>
      <c r="F117" s="34" t="s">
        <v>287</v>
      </c>
    </row>
    <row r="118" spans="2:6" ht="16.5" customHeight="1" x14ac:dyDescent="0.4">
      <c r="B118" s="1" t="s">
        <v>82</v>
      </c>
      <c r="F118" s="34" t="s">
        <v>288</v>
      </c>
    </row>
    <row r="119" spans="2:6" ht="16.5" customHeight="1" x14ac:dyDescent="0.4">
      <c r="B119" s="1" t="s">
        <v>83</v>
      </c>
      <c r="F119" s="34" t="s">
        <v>289</v>
      </c>
    </row>
    <row r="120" spans="2:6" ht="16.5" customHeight="1" x14ac:dyDescent="0.4">
      <c r="B120" s="1" t="s">
        <v>84</v>
      </c>
      <c r="F120" s="34" t="s">
        <v>290</v>
      </c>
    </row>
    <row r="121" spans="2:6" ht="16.5" customHeight="1" x14ac:dyDescent="0.4">
      <c r="B121" s="31" t="s">
        <v>85</v>
      </c>
      <c r="C121" s="32"/>
      <c r="D121" s="32"/>
      <c r="E121" s="32"/>
      <c r="F121" s="34" t="s">
        <v>291</v>
      </c>
    </row>
    <row r="122" spans="2:6" ht="16.5" customHeight="1" x14ac:dyDescent="0.4">
      <c r="F122" s="34" t="s">
        <v>292</v>
      </c>
    </row>
    <row r="123" spans="2:6" ht="16.5" customHeight="1" x14ac:dyDescent="0.4">
      <c r="F123" s="34" t="s">
        <v>293</v>
      </c>
    </row>
    <row r="124" spans="2:6" ht="16.5" customHeight="1" x14ac:dyDescent="0.4">
      <c r="F124" s="34" t="s">
        <v>294</v>
      </c>
    </row>
    <row r="125" spans="2:6" ht="16.5" customHeight="1" x14ac:dyDescent="0.4">
      <c r="F125" s="34" t="s">
        <v>295</v>
      </c>
    </row>
    <row r="126" spans="2:6" ht="16.5" customHeight="1" x14ac:dyDescent="0.4">
      <c r="F126" s="34" t="s">
        <v>296</v>
      </c>
    </row>
    <row r="127" spans="2:6" ht="16.5" customHeight="1" x14ac:dyDescent="0.4">
      <c r="F127" s="34" t="s">
        <v>297</v>
      </c>
    </row>
    <row r="128" spans="2:6" ht="16.5" customHeight="1" x14ac:dyDescent="0.4">
      <c r="F128" s="34" t="s">
        <v>298</v>
      </c>
    </row>
    <row r="129" spans="6:6" ht="16.5" customHeight="1" x14ac:dyDescent="0.4">
      <c r="F129" s="34" t="s">
        <v>299</v>
      </c>
    </row>
    <row r="130" spans="6:6" ht="16.5" customHeight="1" x14ac:dyDescent="0.4">
      <c r="F130" s="34" t="s">
        <v>300</v>
      </c>
    </row>
    <row r="131" spans="6:6" ht="16.5" customHeight="1" x14ac:dyDescent="0.4">
      <c r="F131" s="34" t="s">
        <v>301</v>
      </c>
    </row>
    <row r="132" spans="6:6" ht="16.5" customHeight="1" x14ac:dyDescent="0.4">
      <c r="F132" s="34" t="s">
        <v>302</v>
      </c>
    </row>
    <row r="133" spans="6:6" ht="16.5" customHeight="1" x14ac:dyDescent="0.4">
      <c r="F133" s="34" t="s">
        <v>303</v>
      </c>
    </row>
    <row r="134" spans="6:6" ht="16.5" customHeight="1" x14ac:dyDescent="0.4">
      <c r="F134" s="34" t="s">
        <v>304</v>
      </c>
    </row>
    <row r="135" spans="6:6" ht="16.5" customHeight="1" x14ac:dyDescent="0.4">
      <c r="F135" s="34" t="s">
        <v>305</v>
      </c>
    </row>
    <row r="136" spans="6:6" ht="16.5" customHeight="1" x14ac:dyDescent="0.4">
      <c r="F136" s="34" t="s">
        <v>306</v>
      </c>
    </row>
    <row r="137" spans="6:6" ht="16.5" customHeight="1" x14ac:dyDescent="0.4">
      <c r="F137" s="34" t="s">
        <v>307</v>
      </c>
    </row>
    <row r="138" spans="6:6" ht="16.5" customHeight="1" x14ac:dyDescent="0.4">
      <c r="F138" s="34" t="s">
        <v>308</v>
      </c>
    </row>
    <row r="139" spans="6:6" ht="16.5" customHeight="1" x14ac:dyDescent="0.4">
      <c r="F139" s="34" t="s">
        <v>309</v>
      </c>
    </row>
    <row r="140" spans="6:6" ht="16.5" customHeight="1" x14ac:dyDescent="0.4">
      <c r="F140" s="34" t="s">
        <v>310</v>
      </c>
    </row>
    <row r="141" spans="6:6" ht="16.5" customHeight="1" x14ac:dyDescent="0.4">
      <c r="F141" s="34" t="s">
        <v>311</v>
      </c>
    </row>
    <row r="142" spans="6:6" ht="16.5" customHeight="1" x14ac:dyDescent="0.4">
      <c r="F142" s="34" t="s">
        <v>312</v>
      </c>
    </row>
    <row r="143" spans="6:6" ht="16.5" customHeight="1" x14ac:dyDescent="0.4">
      <c r="F143" s="34" t="s">
        <v>313</v>
      </c>
    </row>
    <row r="144" spans="6:6" ht="16.5" customHeight="1" x14ac:dyDescent="0.4">
      <c r="F144" s="34" t="s">
        <v>314</v>
      </c>
    </row>
    <row r="145" spans="6:6" ht="16.5" customHeight="1" x14ac:dyDescent="0.4">
      <c r="F145" s="34" t="s">
        <v>315</v>
      </c>
    </row>
    <row r="146" spans="6:6" ht="16.5" customHeight="1" x14ac:dyDescent="0.4">
      <c r="F146" s="34" t="s">
        <v>316</v>
      </c>
    </row>
    <row r="147" spans="6:6" ht="16.5" customHeight="1" x14ac:dyDescent="0.4">
      <c r="F147" s="34" t="s">
        <v>317</v>
      </c>
    </row>
    <row r="148" spans="6:6" ht="16.5" customHeight="1" x14ac:dyDescent="0.4">
      <c r="F148" s="34" t="s">
        <v>318</v>
      </c>
    </row>
    <row r="149" spans="6:6" ht="16.5" customHeight="1" x14ac:dyDescent="0.4">
      <c r="F149" s="34" t="s">
        <v>319</v>
      </c>
    </row>
    <row r="150" spans="6:6" ht="16.5" customHeight="1" x14ac:dyDescent="0.4">
      <c r="F150" s="34" t="s">
        <v>320</v>
      </c>
    </row>
    <row r="151" spans="6:6" ht="16.5" customHeight="1" x14ac:dyDescent="0.4">
      <c r="F151" s="34" t="s">
        <v>321</v>
      </c>
    </row>
    <row r="152" spans="6:6" ht="16.5" customHeight="1" x14ac:dyDescent="0.4">
      <c r="F152" s="34" t="s">
        <v>322</v>
      </c>
    </row>
    <row r="153" spans="6:6" ht="16.5" customHeight="1" x14ac:dyDescent="0.4">
      <c r="F153" s="34" t="s">
        <v>323</v>
      </c>
    </row>
    <row r="154" spans="6:6" ht="16.5" customHeight="1" x14ac:dyDescent="0.4">
      <c r="F154" s="34" t="s">
        <v>324</v>
      </c>
    </row>
    <row r="155" spans="6:6" ht="16.5" customHeight="1" x14ac:dyDescent="0.4">
      <c r="F155" s="34" t="s">
        <v>40</v>
      </c>
    </row>
    <row r="156" spans="6:6" ht="16.5" customHeight="1" x14ac:dyDescent="0.4">
      <c r="F156" s="34"/>
    </row>
    <row r="157" spans="6:6" ht="16.5" customHeight="1" x14ac:dyDescent="0.4">
      <c r="F157" s="34"/>
    </row>
    <row r="158" spans="6:6" ht="16.5" customHeight="1" x14ac:dyDescent="0.4">
      <c r="F158" s="34"/>
    </row>
    <row r="159" spans="6:6" ht="16.5" customHeight="1" x14ac:dyDescent="0.4">
      <c r="F159" s="34"/>
    </row>
    <row r="160" spans="6:6" ht="16.5" customHeight="1" x14ac:dyDescent="0.4">
      <c r="F160" s="34"/>
    </row>
    <row r="161" spans="6:6" ht="16.5" customHeight="1" x14ac:dyDescent="0.4">
      <c r="F161" s="34"/>
    </row>
    <row r="162" spans="6:6" ht="16.5" customHeight="1" x14ac:dyDescent="0.4">
      <c r="F162" s="34"/>
    </row>
    <row r="163" spans="6:6" ht="16.5" customHeight="1" x14ac:dyDescent="0.4">
      <c r="F163" s="34"/>
    </row>
    <row r="164" spans="6:6" ht="16.5" customHeight="1" x14ac:dyDescent="0.4">
      <c r="F164" s="34"/>
    </row>
    <row r="165" spans="6:6" ht="16.5" customHeight="1" x14ac:dyDescent="0.4">
      <c r="F165" s="34"/>
    </row>
    <row r="166" spans="6:6" ht="16.5" customHeight="1" x14ac:dyDescent="0.4">
      <c r="F166" s="34"/>
    </row>
    <row r="167" spans="6:6" ht="16.5" customHeight="1" x14ac:dyDescent="0.4">
      <c r="F167" s="34"/>
    </row>
    <row r="168" spans="6:6" ht="16.5" customHeight="1" x14ac:dyDescent="0.4">
      <c r="F168" s="34"/>
    </row>
    <row r="169" spans="6:6" ht="16.5" customHeight="1" x14ac:dyDescent="0.4">
      <c r="F169" s="34"/>
    </row>
    <row r="170" spans="6:6" ht="16.5" customHeight="1" x14ac:dyDescent="0.4">
      <c r="F170" s="34"/>
    </row>
    <row r="171" spans="6:6" ht="16.5" customHeight="1" x14ac:dyDescent="0.4">
      <c r="F171" s="34"/>
    </row>
    <row r="172" spans="6:6" ht="16.5" customHeight="1" x14ac:dyDescent="0.4">
      <c r="F172" s="34"/>
    </row>
    <row r="173" spans="6:6" ht="16.5" customHeight="1" x14ac:dyDescent="0.4">
      <c r="F173" s="34"/>
    </row>
    <row r="174" spans="6:6" ht="16.5" customHeight="1" x14ac:dyDescent="0.4">
      <c r="F174" s="34"/>
    </row>
    <row r="175" spans="6:6" ht="16.5" customHeight="1" x14ac:dyDescent="0.4">
      <c r="F175" s="34"/>
    </row>
    <row r="176" spans="6:6" ht="16.5" customHeight="1" x14ac:dyDescent="0.4">
      <c r="F176" s="34"/>
    </row>
    <row r="177" spans="6:6" ht="16.5" customHeight="1" x14ac:dyDescent="0.4">
      <c r="F177" s="34"/>
    </row>
    <row r="178" spans="6:6" ht="16.5" customHeight="1" x14ac:dyDescent="0.4">
      <c r="F178" s="34"/>
    </row>
    <row r="179" spans="6:6" ht="16.5" customHeight="1" x14ac:dyDescent="0.4">
      <c r="F179" s="34"/>
    </row>
    <row r="180" spans="6:6" ht="16.5" customHeight="1" x14ac:dyDescent="0.4">
      <c r="F180" s="34"/>
    </row>
    <row r="181" spans="6:6" ht="16.5" customHeight="1" x14ac:dyDescent="0.4">
      <c r="F181" s="34"/>
    </row>
    <row r="182" spans="6:6" ht="16.5" customHeight="1" x14ac:dyDescent="0.4">
      <c r="F182" s="34"/>
    </row>
    <row r="183" spans="6:6" ht="16.5" customHeight="1" x14ac:dyDescent="0.4">
      <c r="F183" s="34"/>
    </row>
    <row r="184" spans="6:6" ht="16.5" customHeight="1" x14ac:dyDescent="0.4">
      <c r="F184" s="34"/>
    </row>
    <row r="185" spans="6:6" ht="16.5" customHeight="1" x14ac:dyDescent="0.4">
      <c r="F185" s="34"/>
    </row>
    <row r="186" spans="6:6" ht="16.5" customHeight="1" x14ac:dyDescent="0.4">
      <c r="F186" s="34"/>
    </row>
    <row r="187" spans="6:6" ht="16.5" customHeight="1" x14ac:dyDescent="0.4">
      <c r="F187" s="34"/>
    </row>
    <row r="188" spans="6:6" ht="16.5" customHeight="1" x14ac:dyDescent="0.4">
      <c r="F188" s="34"/>
    </row>
    <row r="189" spans="6:6" ht="16.5" customHeight="1" x14ac:dyDescent="0.4">
      <c r="F189" s="34"/>
    </row>
    <row r="190" spans="6:6" ht="16.5" customHeight="1" x14ac:dyDescent="0.4">
      <c r="F190" s="34"/>
    </row>
    <row r="191" spans="6:6" ht="16.5" customHeight="1" x14ac:dyDescent="0.4">
      <c r="F191" s="34"/>
    </row>
    <row r="192" spans="6:6" ht="16.5" customHeight="1" x14ac:dyDescent="0.4">
      <c r="F192" s="34"/>
    </row>
    <row r="193" spans="6:6" ht="16.5" customHeight="1" x14ac:dyDescent="0.4">
      <c r="F193" s="34"/>
    </row>
    <row r="194" spans="6:6" ht="16.5" customHeight="1" x14ac:dyDescent="0.4">
      <c r="F194" s="34"/>
    </row>
    <row r="195" spans="6:6" ht="16.5" customHeight="1" x14ac:dyDescent="0.4">
      <c r="F195" s="34"/>
    </row>
    <row r="196" spans="6:6" ht="16.5" customHeight="1" x14ac:dyDescent="0.4">
      <c r="F196" s="34"/>
    </row>
    <row r="197" spans="6:6" ht="16.5" customHeight="1" x14ac:dyDescent="0.4">
      <c r="F197" s="34"/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DA0E-BDB4-43E3-8DC7-BFD163798BF4}">
  <dimension ref="A2:M202"/>
  <sheetViews>
    <sheetView zoomScale="90" zoomScaleNormal="90" workbookViewId="0">
      <selection activeCell="B2" sqref="B2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90" t="s">
        <v>1188</v>
      </c>
    </row>
    <row r="3" spans="1:13" ht="16.5" customHeight="1" x14ac:dyDescent="0.4">
      <c r="A3" s="42" t="s">
        <v>1102</v>
      </c>
      <c r="B3" s="4" t="s">
        <v>1168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2"/>
      <c r="B4" s="3" t="s">
        <v>6</v>
      </c>
      <c r="C4" s="10">
        <f>SUM(C5:C6)</f>
        <v>6383066</v>
      </c>
      <c r="D4" s="10">
        <f>SUM(D5:D6)</f>
        <v>4719132</v>
      </c>
      <c r="E4" s="10">
        <f>SUM(E5:E6)</f>
        <v>12415486</v>
      </c>
      <c r="F4" s="10">
        <f>SUM(F5:F6)</f>
        <v>482316</v>
      </c>
      <c r="G4" s="10">
        <f>SUM(G5:G6)</f>
        <v>24000000</v>
      </c>
      <c r="H4" s="33">
        <f>(C4+D4)/(C4+D4+E4+F4)</f>
        <v>0.46259158333333333</v>
      </c>
      <c r="I4" s="33">
        <f>C4/(C4+E4)</f>
        <v>0.33955093988090146</v>
      </c>
      <c r="J4" s="33">
        <f>C4/(C4+F4)</f>
        <v>0.92974666231245395</v>
      </c>
      <c r="K4" s="33">
        <f>(2*C4)/(2*C4+E4+F4)</f>
        <v>0.49743472688170098</v>
      </c>
      <c r="L4" s="6">
        <f>(G5*L5+G6*L6)/G4</f>
        <v>0.32864722729479251</v>
      </c>
    </row>
    <row r="5" spans="1:13" ht="16.5" customHeight="1" x14ac:dyDescent="0.4">
      <c r="A5" s="42"/>
      <c r="B5" s="7" t="s">
        <v>1</v>
      </c>
      <c r="C5" s="8">
        <v>3836220</v>
      </c>
      <c r="D5" s="8">
        <v>1908419</v>
      </c>
      <c r="E5" s="8">
        <v>5914848</v>
      </c>
      <c r="F5" s="8">
        <v>340513</v>
      </c>
      <c r="G5" s="8">
        <f>SUM(C5:F5)</f>
        <v>12000000</v>
      </c>
      <c r="H5" s="9">
        <f>(C5+D5)/(C5+D5+E5+F5)</f>
        <v>0.47871991666666669</v>
      </c>
      <c r="I5" s="9">
        <f>C5/(C5+E5)</f>
        <v>0.39341536742436828</v>
      </c>
      <c r="J5" s="9">
        <f>C5/(C5+F5)</f>
        <v>0.9184738406788272</v>
      </c>
      <c r="K5" s="9">
        <f>(2*C5)/(2*C5+E5+F5)</f>
        <v>0.55087231645541168</v>
      </c>
      <c r="L5" s="9">
        <v>0.38014063405922199</v>
      </c>
      <c r="M5" s="7" t="s">
        <v>485</v>
      </c>
    </row>
    <row r="6" spans="1:13" ht="16.5" customHeight="1" x14ac:dyDescent="0.4">
      <c r="A6" s="42"/>
      <c r="B6" s="7" t="s">
        <v>3</v>
      </c>
      <c r="C6" s="8">
        <v>2546846</v>
      </c>
      <c r="D6" s="8">
        <v>2810713</v>
      </c>
      <c r="E6" s="8">
        <v>6500638</v>
      </c>
      <c r="F6" s="8">
        <v>141803</v>
      </c>
      <c r="G6" s="8">
        <f>SUM(C6:F6)</f>
        <v>12000000</v>
      </c>
      <c r="H6" s="9">
        <f>(C6+D6)/(C6+D6+E6+F6)</f>
        <v>0.44646324999999998</v>
      </c>
      <c r="I6" s="9">
        <f>C6/(C6+E6)</f>
        <v>0.28149770698682641</v>
      </c>
      <c r="J6" s="9">
        <f>C6/(C6+F6)</f>
        <v>0.94725864179370378</v>
      </c>
      <c r="K6" s="9">
        <f>(2*C6)/(2*C6+E6+F6)</f>
        <v>0.43401791714528115</v>
      </c>
      <c r="L6" s="9">
        <v>0.27715382053036303</v>
      </c>
      <c r="M6" s="7" t="s">
        <v>487</v>
      </c>
    </row>
    <row r="7" spans="1:13" ht="16.5" customHeight="1" x14ac:dyDescent="0.4">
      <c r="A7" s="42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2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 t="shared" ref="G8:G9" si="0">SUM(C8:F8)</f>
        <v>452064</v>
      </c>
      <c r="H8" s="9">
        <f t="shared" ref="H8:H9" si="1">(C8+D8)/(C8+D8+E8+F8)</f>
        <v>0.53635989594393718</v>
      </c>
      <c r="I8" s="9">
        <f t="shared" ref="I8:I9" si="2">C8/(C8+E8)</f>
        <v>0.58418852880658434</v>
      </c>
      <c r="J8" s="9">
        <f t="shared" ref="J8:J9" si="3">C8/(C8+F8)</f>
        <v>0.69362171571228437</v>
      </c>
      <c r="K8" s="9">
        <f t="shared" ref="K8:K9" si="4">(2*C8)/(2*C8+E8+F8)</f>
        <v>0.63421912821309334</v>
      </c>
      <c r="L8" s="9">
        <v>0.46436375066764402</v>
      </c>
      <c r="M8" s="7" t="s">
        <v>1116</v>
      </c>
    </row>
    <row r="9" spans="1:13" ht="16.5" customHeight="1" x14ac:dyDescent="0.4">
      <c r="A9" s="42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 t="shared" si="0"/>
        <v>1208186</v>
      </c>
      <c r="H9" s="9">
        <f t="shared" si="1"/>
        <v>0.41553452862390394</v>
      </c>
      <c r="I9" s="9">
        <f t="shared" si="2"/>
        <v>0.38837287808641974</v>
      </c>
      <c r="J9" s="9">
        <f t="shared" si="3"/>
        <v>0.84829977689904423</v>
      </c>
      <c r="K9" s="9">
        <f t="shared" si="4"/>
        <v>0.53281137010055757</v>
      </c>
      <c r="L9" s="9">
        <v>0.363151239890044</v>
      </c>
      <c r="M9" s="7" t="s">
        <v>1114</v>
      </c>
    </row>
    <row r="10" spans="1:13" ht="16.5" customHeight="1" x14ac:dyDescent="0.4">
      <c r="A10" s="42"/>
      <c r="B10" s="3" t="s">
        <v>8</v>
      </c>
      <c r="C10" s="10">
        <f>SUM(C11:C12)</f>
        <v>1094228</v>
      </c>
      <c r="D10" s="10">
        <f>SUM(D11:D12)</f>
        <v>1072272</v>
      </c>
      <c r="E10" s="10">
        <f>SUM(E11:E12)</f>
        <v>5688748</v>
      </c>
      <c r="F10" s="10">
        <f>SUM(F11:F12)</f>
        <v>144752</v>
      </c>
      <c r="G10" s="10">
        <f>SUM(G11:G12)</f>
        <v>8000000</v>
      </c>
      <c r="H10" s="33">
        <f>(C10+D10)/(C10+D10+E10+F10)</f>
        <v>0.27081250000000001</v>
      </c>
      <c r="I10" s="33">
        <f>C10/(C10+E10)</f>
        <v>0.16131975109450483</v>
      </c>
      <c r="J10" s="33">
        <f>C10/(C10+F10)</f>
        <v>0.88316841272659774</v>
      </c>
      <c r="K10" s="33">
        <f>(2*C10)/(2*C10+E10+F10)</f>
        <v>0.27280827768190202</v>
      </c>
      <c r="L10" s="6">
        <f>(G11*L11+G12*L12)/G10</f>
        <v>0.15539484144670471</v>
      </c>
    </row>
    <row r="11" spans="1:13" ht="16.5" customHeight="1" x14ac:dyDescent="0.4">
      <c r="A11" s="42"/>
      <c r="B11" s="7" t="s">
        <v>4</v>
      </c>
      <c r="C11" s="8">
        <v>276641</v>
      </c>
      <c r="D11" s="8">
        <v>657970</v>
      </c>
      <c r="E11" s="8">
        <v>3027259</v>
      </c>
      <c r="F11" s="8">
        <v>38130</v>
      </c>
      <c r="G11" s="8">
        <f t="shared" ref="G11" si="5">SUM(C11:F11)</f>
        <v>4000000</v>
      </c>
      <c r="H11" s="9">
        <f t="shared" ref="H11:H12" si="6">(C11+D11)/(C11+D11+E11+F11)</f>
        <v>0.23365274999999999</v>
      </c>
      <c r="I11" s="9">
        <f t="shared" ref="I11:I12" si="7">C11/(C11+E11)</f>
        <v>8.3731650473682612E-2</v>
      </c>
      <c r="J11" s="9">
        <f t="shared" ref="J11:J12" si="8">C11/(C11+F11)</f>
        <v>0.87886431723379854</v>
      </c>
      <c r="K11" s="9">
        <f t="shared" ref="K11:K12" si="9">(2*C11)/(2*C11+E11+F11)</f>
        <v>0.15289646392280482</v>
      </c>
      <c r="L11" s="9">
        <v>8.2776336537972395E-2</v>
      </c>
      <c r="M11" s="7" t="s">
        <v>1115</v>
      </c>
    </row>
    <row r="12" spans="1:13" ht="16.5" customHeight="1" x14ac:dyDescent="0.4">
      <c r="A12" s="42"/>
      <c r="B12" s="7" t="s">
        <v>1138</v>
      </c>
      <c r="C12" s="8">
        <v>817587</v>
      </c>
      <c r="D12" s="8">
        <v>414302</v>
      </c>
      <c r="E12" s="8">
        <v>2661489</v>
      </c>
      <c r="F12" s="8">
        <v>106622</v>
      </c>
      <c r="G12" s="8">
        <f t="shared" ref="G12" si="10">SUM(C12:F12)</f>
        <v>4000000</v>
      </c>
      <c r="H12" s="9">
        <f t="shared" si="6"/>
        <v>0.30797225</v>
      </c>
      <c r="I12" s="9">
        <f t="shared" si="7"/>
        <v>0.23500118997113026</v>
      </c>
      <c r="J12" s="9">
        <f t="shared" si="8"/>
        <v>0.88463431972638229</v>
      </c>
      <c r="K12" s="9">
        <f t="shared" si="9"/>
        <v>0.37135320561807833</v>
      </c>
      <c r="L12" s="9">
        <v>0.22801334635543699</v>
      </c>
      <c r="M12" s="7" t="s">
        <v>1152</v>
      </c>
    </row>
    <row r="13" spans="1:13" ht="16.5" customHeight="1" x14ac:dyDescent="0.4">
      <c r="A13" s="42"/>
      <c r="B13" s="16" t="s">
        <v>43</v>
      </c>
      <c r="C13" s="17">
        <f>SUM(C4,C7,C10)</f>
        <v>8061665</v>
      </c>
      <c r="D13" s="17">
        <f>SUM(D4,D7,D10)</f>
        <v>5951545</v>
      </c>
      <c r="E13" s="17">
        <f>SUM(E4,E7,E10)</f>
        <v>18867703</v>
      </c>
      <c r="F13" s="17">
        <f>SUM(F4,F7,F10)</f>
        <v>779337</v>
      </c>
      <c r="G13" s="17">
        <f>SUM(G4,G7,G10)</f>
        <v>33660250</v>
      </c>
      <c r="H13" s="18">
        <f>($G5*H5+$G6*H6+$G8*H8+$G9*H9+$G11*H11+$G12*H12)/$G13</f>
        <v>0.41631330723925103</v>
      </c>
      <c r="I13" s="18">
        <f t="shared" ref="I13:J13" si="11">($G5*I5+$G6*I6+$G8*I8+$G9*I9+$G11*I11+$G12*I12)/$G13</f>
        <v>0.30027125561704765</v>
      </c>
      <c r="J13" s="18">
        <f t="shared" si="11"/>
        <v>0.91446883665615675</v>
      </c>
      <c r="K13" s="18">
        <f>($G5*K5+$G6*K6+$G8*K8+$G9*K9+$G11*K11+$G12*K12)/$G13</f>
        <v>0.44105805379771928</v>
      </c>
      <c r="L13" s="18">
        <f t="shared" ref="L13" si="12">($G5*L5+$G6*L6+$G8*L8+$G9*L9+$G11*L11+$G12*L12)/$G13</f>
        <v>0.29053166762422344</v>
      </c>
    </row>
    <row r="15" spans="1:13" ht="16.5" customHeight="1" x14ac:dyDescent="0.4">
      <c r="A15" s="42" t="s">
        <v>1103</v>
      </c>
      <c r="B15" s="4" t="s">
        <v>1168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2"/>
      <c r="B16" s="3" t="s">
        <v>6</v>
      </c>
      <c r="C16" s="10">
        <f>SUM(C17:C18)</f>
        <v>6383066</v>
      </c>
      <c r="D16" s="10">
        <f>SUM(D17:D18)</f>
        <v>4719132</v>
      </c>
      <c r="E16" s="10">
        <f>SUM(E17:E18)</f>
        <v>12415486</v>
      </c>
      <c r="F16" s="10">
        <f>SUM(F17:F18)</f>
        <v>482316</v>
      </c>
      <c r="G16" s="10">
        <f>SUM(G17:G18)</f>
        <v>24000000</v>
      </c>
      <c r="H16" s="33">
        <f>(C16+D16)/(C16+D16+E16+F16)</f>
        <v>0.46259158333333333</v>
      </c>
      <c r="I16" s="33">
        <f>C16/(C16+E16)</f>
        <v>0.33955093988090146</v>
      </c>
      <c r="J16" s="33">
        <f>C16/(C16+F16)</f>
        <v>0.92974666231245395</v>
      </c>
      <c r="K16" s="33">
        <f>(2*C16)/(2*C16+E16+F16)</f>
        <v>0.49743472688170098</v>
      </c>
      <c r="L16" s="6">
        <f>(G17*L17+G18*L18)/G16</f>
        <v>0.32864722729479251</v>
      </c>
    </row>
    <row r="17" spans="1:13" ht="16.5" customHeight="1" x14ac:dyDescent="0.4">
      <c r="A17" s="42"/>
      <c r="B17" s="7" t="s">
        <v>1</v>
      </c>
      <c r="C17" s="8">
        <v>3836220</v>
      </c>
      <c r="D17" s="8">
        <v>1908419</v>
      </c>
      <c r="E17" s="8">
        <v>5914848</v>
      </c>
      <c r="F17" s="8">
        <v>340513</v>
      </c>
      <c r="G17" s="8">
        <f>SUM(C17:F17)</f>
        <v>12000000</v>
      </c>
      <c r="H17" s="9">
        <f>(C17+D17)/(C17+D17+E17+F17)</f>
        <v>0.47871991666666669</v>
      </c>
      <c r="I17" s="9">
        <f>C17/(C17+E17)</f>
        <v>0.39341536742436828</v>
      </c>
      <c r="J17" s="9">
        <f>C17/(C17+F17)</f>
        <v>0.9184738406788272</v>
      </c>
      <c r="K17" s="9">
        <f>(2*C17)/(2*C17+E17+F17)</f>
        <v>0.55087231645541168</v>
      </c>
      <c r="L17" s="9">
        <v>0.38014063405922199</v>
      </c>
      <c r="M17" s="7" t="s">
        <v>485</v>
      </c>
    </row>
    <row r="18" spans="1:13" ht="16.5" customHeight="1" x14ac:dyDescent="0.4">
      <c r="A18" s="42"/>
      <c r="B18" s="7" t="s">
        <v>3</v>
      </c>
      <c r="C18" s="8">
        <v>2546846</v>
      </c>
      <c r="D18" s="8">
        <v>2810713</v>
      </c>
      <c r="E18" s="8">
        <v>6500638</v>
      </c>
      <c r="F18" s="8">
        <v>141803</v>
      </c>
      <c r="G18" s="8">
        <f>SUM(C18:F18)</f>
        <v>12000000</v>
      </c>
      <c r="H18" s="9">
        <f>(C18+D18)/(C18+D18+E18+F18)</f>
        <v>0.44646324999999998</v>
      </c>
      <c r="I18" s="9">
        <f>C18/(C18+E18)</f>
        <v>0.28149770698682641</v>
      </c>
      <c r="J18" s="9">
        <f>C18/(C18+F18)</f>
        <v>0.94725864179370378</v>
      </c>
      <c r="K18" s="9">
        <f>(2*C18)/(2*C18+E18+F18)</f>
        <v>0.43401791714528115</v>
      </c>
      <c r="L18" s="9">
        <v>0.27715382053036303</v>
      </c>
      <c r="M18" s="7" t="s">
        <v>487</v>
      </c>
    </row>
    <row r="19" spans="1:13" ht="16.5" customHeight="1" x14ac:dyDescent="0.4">
      <c r="A19" s="42"/>
      <c r="B19" s="3" t="s">
        <v>7</v>
      </c>
      <c r="C19" s="10">
        <f>SUM(C20:C21)</f>
        <v>706965</v>
      </c>
      <c r="D19" s="10">
        <f>SUM(D20:D21)</f>
        <v>63383</v>
      </c>
      <c r="E19" s="10">
        <f>SUM(E20:E21)</f>
        <v>860227</v>
      </c>
      <c r="F19" s="10">
        <f>SUM(F20:F21)</f>
        <v>29675</v>
      </c>
      <c r="G19" s="10">
        <f>SUM(G20:G21)</f>
        <v>1660250</v>
      </c>
      <c r="H19" s="33">
        <f>(C19+D19)/(C19+D19+E19+F19)</f>
        <v>0.46399518144857704</v>
      </c>
      <c r="I19" s="33">
        <f>C19/(C19+E19)</f>
        <v>0.45110299184783997</v>
      </c>
      <c r="J19" s="33">
        <f>C19/(C19+F19)</f>
        <v>0.95971573631624674</v>
      </c>
      <c r="K19" s="33">
        <f>(2*C19)/(2*C19+E19+F19)</f>
        <v>0.61372964695342369</v>
      </c>
      <c r="L19" s="6">
        <f>(G20*L20+G21*L21)/G19</f>
        <v>0.44445616131465376</v>
      </c>
    </row>
    <row r="20" spans="1:13" ht="16.5" customHeight="1" x14ac:dyDescent="0.4">
      <c r="A20" s="42"/>
      <c r="B20" s="7" t="s">
        <v>5</v>
      </c>
      <c r="C20" s="8">
        <v>243505</v>
      </c>
      <c r="D20" s="8">
        <v>32154</v>
      </c>
      <c r="E20" s="8">
        <v>157943</v>
      </c>
      <c r="F20" s="8">
        <v>18462</v>
      </c>
      <c r="G20" s="8">
        <f t="shared" ref="G20:G21" si="13">SUM(C20:F20)</f>
        <v>452064</v>
      </c>
      <c r="H20" s="9">
        <f t="shared" ref="H20:H21" si="14">(C20+D20)/(C20+D20+E20+F20)</f>
        <v>0.60977870390033273</v>
      </c>
      <c r="I20" s="9">
        <f t="shared" ref="I20:I21" si="15">C20/(C20+E20)</f>
        <v>0.60656672844303616</v>
      </c>
      <c r="J20" s="9">
        <f t="shared" ref="J20:J21" si="16">C20/(C20+F20)</f>
        <v>0.92952547458267643</v>
      </c>
      <c r="K20" s="9">
        <f t="shared" ref="K20:K21" si="17">(2*C20)/(2*C20+E20+F20)</f>
        <v>0.7340955510502476</v>
      </c>
      <c r="L20" s="9">
        <v>0.57989807339667998</v>
      </c>
      <c r="M20" s="7" t="s">
        <v>489</v>
      </c>
    </row>
    <row r="21" spans="1:13" ht="16.5" customHeight="1" x14ac:dyDescent="0.4">
      <c r="A21" s="42"/>
      <c r="B21" s="7" t="s">
        <v>2</v>
      </c>
      <c r="C21" s="8">
        <v>463460</v>
      </c>
      <c r="D21" s="8">
        <v>31229</v>
      </c>
      <c r="E21" s="8">
        <v>702284</v>
      </c>
      <c r="F21" s="8">
        <v>11213</v>
      </c>
      <c r="G21" s="8">
        <f t="shared" si="13"/>
        <v>1208186</v>
      </c>
      <c r="H21" s="9">
        <f t="shared" si="14"/>
        <v>0.4094477174872081</v>
      </c>
      <c r="I21" s="9">
        <f t="shared" si="15"/>
        <v>0.39756584636077902</v>
      </c>
      <c r="J21" s="9">
        <f t="shared" si="16"/>
        <v>0.97637742193046584</v>
      </c>
      <c r="K21" s="9">
        <f t="shared" si="17"/>
        <v>0.56505144728444046</v>
      </c>
      <c r="L21" s="9">
        <v>0.39377819240634898</v>
      </c>
      <c r="M21" s="7" t="s">
        <v>486</v>
      </c>
    </row>
    <row r="22" spans="1:13" ht="16.5" customHeight="1" x14ac:dyDescent="0.4">
      <c r="A22" s="42"/>
      <c r="B22" s="3" t="s">
        <v>8</v>
      </c>
      <c r="C22" s="10">
        <f>SUM(C23:C24)</f>
        <v>1201670</v>
      </c>
      <c r="D22" s="10">
        <f>SUM(D23:D24)</f>
        <v>1045508</v>
      </c>
      <c r="E22" s="10">
        <f>SUM(E23:E24)</f>
        <v>5715512</v>
      </c>
      <c r="F22" s="10">
        <f>SUM(F23:F24)</f>
        <v>37310</v>
      </c>
      <c r="G22" s="10">
        <f>SUM(G23:G24)</f>
        <v>8000000</v>
      </c>
      <c r="H22" s="33">
        <f>(C22+D22)/(C22+D22+E22+F22)</f>
        <v>0.28089724999999999</v>
      </c>
      <c r="I22" s="33">
        <f>C22/(C22+E22)</f>
        <v>0.17372247831559151</v>
      </c>
      <c r="J22" s="33">
        <f>C22/(C22+F22)</f>
        <v>0.96988651955640925</v>
      </c>
      <c r="K22" s="33">
        <f>(2*C22)/(2*C22+E22+F22)</f>
        <v>0.29466555470575501</v>
      </c>
      <c r="L22" s="6">
        <f>(G23*L23+G24*L24)/G22</f>
        <v>0.16736454961515077</v>
      </c>
    </row>
    <row r="23" spans="1:13" ht="16.5" customHeight="1" x14ac:dyDescent="0.4">
      <c r="A23" s="42"/>
      <c r="B23" s="7" t="s">
        <v>4</v>
      </c>
      <c r="C23" s="8">
        <v>304975</v>
      </c>
      <c r="D23" s="8">
        <v>782737</v>
      </c>
      <c r="E23" s="8">
        <v>2902492</v>
      </c>
      <c r="F23" s="8">
        <v>9796</v>
      </c>
      <c r="G23" s="8">
        <f t="shared" ref="G23" si="18">SUM(C23:F23)</f>
        <v>4000000</v>
      </c>
      <c r="H23" s="9">
        <f t="shared" ref="H23:H24" si="19">(C23+D23)/(C23+D23+E23+F23)</f>
        <v>0.271928</v>
      </c>
      <c r="I23" s="9">
        <f t="shared" ref="I23:I24" si="20">C23/(C23+E23)</f>
        <v>9.5082817687602086E-2</v>
      </c>
      <c r="J23" s="9">
        <f t="shared" ref="J23:J24" si="21">C23/(C23+F23)</f>
        <v>0.96887896280152874</v>
      </c>
      <c r="K23" s="9">
        <f t="shared" ref="K23:K24" si="22">(2*C23)/(2*C23+E23+F23)</f>
        <v>0.17317114857088023</v>
      </c>
      <c r="L23" s="9">
        <v>9.4793307230400498E-2</v>
      </c>
      <c r="M23" s="7" t="s">
        <v>488</v>
      </c>
    </row>
    <row r="24" spans="1:13" ht="16.5" customHeight="1" x14ac:dyDescent="0.4">
      <c r="A24" s="42"/>
      <c r="B24" s="7" t="s">
        <v>1138</v>
      </c>
      <c r="C24" s="8">
        <v>896695</v>
      </c>
      <c r="D24" s="8">
        <v>262771</v>
      </c>
      <c r="E24" s="8">
        <v>2813020</v>
      </c>
      <c r="F24" s="8">
        <v>27514</v>
      </c>
      <c r="G24" s="8">
        <f t="shared" ref="G24" si="23">SUM(C24:F24)</f>
        <v>4000000</v>
      </c>
      <c r="H24" s="9">
        <f t="shared" si="19"/>
        <v>0.28986650000000003</v>
      </c>
      <c r="I24" s="9">
        <f t="shared" si="20"/>
        <v>0.24171533392726935</v>
      </c>
      <c r="J24" s="9">
        <f t="shared" si="21"/>
        <v>0.97022967748636946</v>
      </c>
      <c r="K24" s="9">
        <f t="shared" si="22"/>
        <v>0.38701325269900844</v>
      </c>
      <c r="L24" s="9">
        <v>0.239935791999901</v>
      </c>
      <c r="M24" s="7" t="s">
        <v>1153</v>
      </c>
    </row>
    <row r="25" spans="1:13" ht="16.5" customHeight="1" x14ac:dyDescent="0.4">
      <c r="A25" s="42"/>
      <c r="B25" s="16" t="s">
        <v>43</v>
      </c>
      <c r="C25" s="17">
        <f>SUM(C16,C19,C22)</f>
        <v>8291701</v>
      </c>
      <c r="D25" s="17">
        <f>SUM(D16,D19,D22)</f>
        <v>5828023</v>
      </c>
      <c r="E25" s="17">
        <f>SUM(E16,E19,E22)</f>
        <v>18991225</v>
      </c>
      <c r="F25" s="17">
        <f>SUM(F16,F19,F22)</f>
        <v>549301</v>
      </c>
      <c r="G25" s="17">
        <f>SUM(G16,G19,G22)</f>
        <v>33660250</v>
      </c>
      <c r="H25" s="18">
        <f>($G17*H17+$G18*H18+$G20*H20+$G21*H21+$G23*H23+$G24*H24)/$G25</f>
        <v>0.41947769253050704</v>
      </c>
      <c r="I25" s="18">
        <f t="shared" ref="I25:J25" si="24">($G17*I17+$G18*I18+$G20*I20+$G21*I21+$G23*I23+$G24*I24)/$G25</f>
        <v>0.30304855045853618</v>
      </c>
      <c r="J25" s="18">
        <f t="shared" si="24"/>
        <v>0.94310276622592493</v>
      </c>
      <c r="K25" s="18">
        <f>($G17*K17+$G18*K18+$G20*K20+$G21*K21+$G23*K23+$G24*K24)/$G25</f>
        <v>0.4478269123778536</v>
      </c>
      <c r="L25" s="18">
        <f t="shared" ref="L25" si="25">($G17*L17+$G18*L18+$G20*L20+$G21*L21+$G23*L23+$G24*L24)/$G25</f>
        <v>0.29602745653460327</v>
      </c>
    </row>
    <row r="27" spans="1:13" ht="16.5" hidden="1" customHeight="1" x14ac:dyDescent="0.4">
      <c r="A27" s="42" t="s">
        <v>1104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2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2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1141</v>
      </c>
    </row>
    <row r="30" spans="1:13" ht="16.5" hidden="1" customHeight="1" x14ac:dyDescent="0.4">
      <c r="A30" s="42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1141</v>
      </c>
    </row>
    <row r="31" spans="1:13" ht="16.5" hidden="1" customHeight="1" x14ac:dyDescent="0.4">
      <c r="A31" s="42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2"/>
      <c r="B32" s="7" t="s">
        <v>5</v>
      </c>
      <c r="C32" s="8"/>
      <c r="D32" s="8"/>
      <c r="E32" s="8"/>
      <c r="F32" s="8"/>
      <c r="G32" s="8">
        <f t="shared" ref="G32:G33" si="26">SUM(C32:F32)</f>
        <v>0</v>
      </c>
      <c r="H32" s="9" t="e">
        <f t="shared" ref="H32:H33" si="27">(C32+D32)/(C32+D32+E32+F32)</f>
        <v>#DIV/0!</v>
      </c>
      <c r="I32" s="9" t="e">
        <f t="shared" ref="I32:I33" si="28">C32/(C32+E32)</f>
        <v>#DIV/0!</v>
      </c>
      <c r="J32" s="9" t="e">
        <f t="shared" ref="J32:J33" si="29">C32/(C32+F32)</f>
        <v>#DIV/0!</v>
      </c>
      <c r="K32" s="9" t="e">
        <f t="shared" ref="K32:K33" si="30">(2*C32)/(2*C32+E32+F32)</f>
        <v>#DIV/0!</v>
      </c>
      <c r="L32" s="9"/>
      <c r="M32" s="37" t="s">
        <v>1142</v>
      </c>
    </row>
    <row r="33" spans="1:13" ht="16.5" hidden="1" customHeight="1" x14ac:dyDescent="0.4">
      <c r="A33" s="42"/>
      <c r="B33" s="7" t="s">
        <v>2</v>
      </c>
      <c r="C33" s="8"/>
      <c r="D33" s="8"/>
      <c r="E33" s="8"/>
      <c r="F33" s="8"/>
      <c r="G33" s="8">
        <f t="shared" si="26"/>
        <v>0</v>
      </c>
      <c r="H33" s="9" t="e">
        <f t="shared" si="27"/>
        <v>#DIV/0!</v>
      </c>
      <c r="I33" s="9" t="e">
        <f t="shared" si="28"/>
        <v>#DIV/0!</v>
      </c>
      <c r="J33" s="9" t="e">
        <f t="shared" si="29"/>
        <v>#DIV/0!</v>
      </c>
      <c r="K33" s="9" t="e">
        <f t="shared" si="30"/>
        <v>#DIV/0!</v>
      </c>
      <c r="L33" s="9"/>
      <c r="M33" s="37" t="s">
        <v>1144</v>
      </c>
    </row>
    <row r="34" spans="1:13" ht="16.5" hidden="1" customHeight="1" x14ac:dyDescent="0.4">
      <c r="A34" s="42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2"/>
      <c r="B35" s="7" t="s">
        <v>4</v>
      </c>
      <c r="C35" s="8"/>
      <c r="D35" s="8"/>
      <c r="E35" s="8"/>
      <c r="F35" s="8"/>
      <c r="G35" s="8">
        <f t="shared" ref="G35:G36" si="31">SUM(C35:F35)</f>
        <v>0</v>
      </c>
      <c r="H35" s="9" t="e">
        <f t="shared" ref="H35:H36" si="32">(C35+D35)/(C35+D35+E35+F35)</f>
        <v>#DIV/0!</v>
      </c>
      <c r="I35" s="9" t="e">
        <f t="shared" ref="I35:I36" si="33">C35/(C35+E35)</f>
        <v>#DIV/0!</v>
      </c>
      <c r="J35" s="9" t="e">
        <f t="shared" ref="J35:J36" si="34">C35/(C35+F35)</f>
        <v>#DIV/0!</v>
      </c>
      <c r="K35" s="9" t="e">
        <f t="shared" ref="K35:K36" si="35">(2*C35)/(2*C35+E35+F35)</f>
        <v>#DIV/0!</v>
      </c>
      <c r="L35" s="9"/>
      <c r="M35" s="37" t="s">
        <v>1142</v>
      </c>
    </row>
    <row r="36" spans="1:13" ht="16.5" hidden="1" customHeight="1" x14ac:dyDescent="0.4">
      <c r="A36" s="42"/>
      <c r="B36" s="7" t="s">
        <v>1138</v>
      </c>
      <c r="C36" s="8"/>
      <c r="D36" s="8"/>
      <c r="E36" s="8"/>
      <c r="F36" s="8"/>
      <c r="G36" s="8">
        <f t="shared" si="31"/>
        <v>0</v>
      </c>
      <c r="H36" s="9" t="e">
        <f t="shared" si="32"/>
        <v>#DIV/0!</v>
      </c>
      <c r="I36" s="9" t="e">
        <f t="shared" si="33"/>
        <v>#DIV/0!</v>
      </c>
      <c r="J36" s="9" t="e">
        <f t="shared" si="34"/>
        <v>#DIV/0!</v>
      </c>
      <c r="K36" s="9" t="e">
        <f t="shared" si="35"/>
        <v>#DIV/0!</v>
      </c>
      <c r="L36" s="9"/>
      <c r="M36" s="37" t="s">
        <v>1142</v>
      </c>
    </row>
    <row r="37" spans="1:13" ht="16.5" hidden="1" customHeight="1" x14ac:dyDescent="0.4">
      <c r="A37" s="42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6">($G29*I29+$G30*I30+$G32*I32+$G33*I33+$G35*I35+$G36*I36)/$G37</f>
        <v>#DIV/0!</v>
      </c>
      <c r="J37" s="18" t="e">
        <f t="shared" si="36"/>
        <v>#DIV/0!</v>
      </c>
      <c r="K37" s="18" t="e">
        <f>($G29*K29+$G30*K30+$G32*K32+$G33*K33+$G35*K35+$G36*K36)/$G37</f>
        <v>#DIV/0!</v>
      </c>
      <c r="L37" s="18" t="e">
        <f t="shared" ref="L37" si="37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34" t="s">
        <v>111</v>
      </c>
    </row>
    <row r="43" spans="1:13" ht="16.5" customHeight="1" x14ac:dyDescent="0.4">
      <c r="B43" s="1" t="s">
        <v>29</v>
      </c>
      <c r="F43" s="34"/>
    </row>
    <row r="44" spans="1:13" ht="16.5" customHeight="1" x14ac:dyDescent="0.4">
      <c r="B44" s="1" t="s">
        <v>30</v>
      </c>
      <c r="F44" s="34" t="s">
        <v>374</v>
      </c>
    </row>
    <row r="45" spans="1:13" ht="16.5" customHeight="1" x14ac:dyDescent="0.4">
      <c r="B45" s="1" t="s">
        <v>31</v>
      </c>
      <c r="F45" s="34" t="s">
        <v>375</v>
      </c>
    </row>
    <row r="46" spans="1:13" ht="16.5" customHeight="1" x14ac:dyDescent="0.4">
      <c r="B46" s="1" t="s">
        <v>1166</v>
      </c>
      <c r="F46" s="34" t="s">
        <v>376</v>
      </c>
    </row>
    <row r="47" spans="1:13" ht="16.5" customHeight="1" x14ac:dyDescent="0.4">
      <c r="B47" s="31" t="s">
        <v>1132</v>
      </c>
      <c r="F47" s="34" t="s">
        <v>377</v>
      </c>
    </row>
    <row r="48" spans="1:13" ht="16.5" customHeight="1" x14ac:dyDescent="0.4">
      <c r="B48" s="31" t="s">
        <v>110</v>
      </c>
      <c r="F48" s="34" t="s">
        <v>378</v>
      </c>
    </row>
    <row r="49" spans="2:6" ht="16.5" customHeight="1" x14ac:dyDescent="0.4">
      <c r="B49" s="1" t="s">
        <v>33</v>
      </c>
      <c r="F49" s="34" t="s">
        <v>379</v>
      </c>
    </row>
    <row r="50" spans="2:6" ht="16.5" customHeight="1" x14ac:dyDescent="0.4">
      <c r="B50" s="1" t="s">
        <v>24</v>
      </c>
      <c r="F50" s="34" t="s">
        <v>380</v>
      </c>
    </row>
    <row r="51" spans="2:6" ht="16.5" customHeight="1" x14ac:dyDescent="0.4">
      <c r="F51" s="34" t="s">
        <v>381</v>
      </c>
    </row>
    <row r="52" spans="2:6" ht="16.5" customHeight="1" x14ac:dyDescent="0.4">
      <c r="B52" s="1" t="s">
        <v>25</v>
      </c>
      <c r="F52" s="34" t="s">
        <v>382</v>
      </c>
    </row>
    <row r="53" spans="2:6" ht="16.5" customHeight="1" x14ac:dyDescent="0.4">
      <c r="B53" s="1" t="s">
        <v>34</v>
      </c>
      <c r="F53" s="34" t="s">
        <v>383</v>
      </c>
    </row>
    <row r="54" spans="2:6" ht="16.5" customHeight="1" x14ac:dyDescent="0.4">
      <c r="F54" s="34" t="s">
        <v>384</v>
      </c>
    </row>
    <row r="55" spans="2:6" ht="16.5" customHeight="1" x14ac:dyDescent="0.4">
      <c r="B55" s="1" t="s">
        <v>26</v>
      </c>
      <c r="F55" s="34" t="s">
        <v>385</v>
      </c>
    </row>
    <row r="56" spans="2:6" ht="16.5" customHeight="1" x14ac:dyDescent="0.4">
      <c r="B56" s="1" t="s">
        <v>35</v>
      </c>
      <c r="F56" s="34" t="s">
        <v>386</v>
      </c>
    </row>
    <row r="57" spans="2:6" ht="16.5" customHeight="1" x14ac:dyDescent="0.4">
      <c r="B57" s="1" t="s">
        <v>36</v>
      </c>
      <c r="F57" s="34" t="s">
        <v>387</v>
      </c>
    </row>
    <row r="58" spans="2:6" ht="16.5" customHeight="1" x14ac:dyDescent="0.4">
      <c r="B58" s="1" t="s">
        <v>37</v>
      </c>
      <c r="F58" s="34" t="s">
        <v>388</v>
      </c>
    </row>
    <row r="59" spans="2:6" ht="16.5" customHeight="1" x14ac:dyDescent="0.4">
      <c r="B59" s="1" t="s">
        <v>38</v>
      </c>
      <c r="F59" s="34" t="s">
        <v>389</v>
      </c>
    </row>
    <row r="60" spans="2:6" ht="16.5" customHeight="1" x14ac:dyDescent="0.4">
      <c r="B60" s="1" t="s">
        <v>39</v>
      </c>
      <c r="F60" s="34" t="s">
        <v>390</v>
      </c>
    </row>
    <row r="61" spans="2:6" ht="16.5" customHeight="1" x14ac:dyDescent="0.4">
      <c r="F61" s="34" t="s">
        <v>391</v>
      </c>
    </row>
    <row r="62" spans="2:6" ht="16.5" customHeight="1" x14ac:dyDescent="0.4">
      <c r="B62" s="1" t="s">
        <v>27</v>
      </c>
      <c r="F62" s="34" t="s">
        <v>392</v>
      </c>
    </row>
    <row r="63" spans="2:6" ht="16.5" customHeight="1" x14ac:dyDescent="0.4">
      <c r="F63" s="34" t="s">
        <v>393</v>
      </c>
    </row>
    <row r="64" spans="2:6" ht="16.5" customHeight="1" x14ac:dyDescent="0.4">
      <c r="B64" s="11" t="s">
        <v>68</v>
      </c>
      <c r="F64" s="34" t="s">
        <v>394</v>
      </c>
    </row>
    <row r="65" spans="2:6" ht="16.5" customHeight="1" x14ac:dyDescent="0.4">
      <c r="B65" s="11"/>
      <c r="F65" s="34" t="s">
        <v>395</v>
      </c>
    </row>
    <row r="66" spans="2:6" ht="16.5" customHeight="1" x14ac:dyDescent="0.4">
      <c r="B66" s="1" t="s">
        <v>44</v>
      </c>
      <c r="F66" s="34" t="s">
        <v>396</v>
      </c>
    </row>
    <row r="67" spans="2:6" ht="16.5" customHeight="1" x14ac:dyDescent="0.4">
      <c r="B67" s="1" t="s">
        <v>45</v>
      </c>
      <c r="F67" s="34" t="s">
        <v>397</v>
      </c>
    </row>
    <row r="68" spans="2:6" ht="16.5" customHeight="1" x14ac:dyDescent="0.4">
      <c r="B68" s="1" t="s">
        <v>46</v>
      </c>
      <c r="F68" s="34" t="s">
        <v>398</v>
      </c>
    </row>
    <row r="69" spans="2:6" ht="16.5" customHeight="1" x14ac:dyDescent="0.4">
      <c r="B69" s="1" t="s">
        <v>47</v>
      </c>
      <c r="F69" s="34" t="s">
        <v>399</v>
      </c>
    </row>
    <row r="70" spans="2:6" ht="16.5" customHeight="1" x14ac:dyDescent="0.4">
      <c r="B70" s="1" t="s">
        <v>48</v>
      </c>
      <c r="F70" s="34" t="s">
        <v>400</v>
      </c>
    </row>
    <row r="71" spans="2:6" ht="16.5" customHeight="1" x14ac:dyDescent="0.4">
      <c r="B71" s="1" t="s">
        <v>45</v>
      </c>
      <c r="F71" s="34" t="s">
        <v>401</v>
      </c>
    </row>
    <row r="72" spans="2:6" ht="16.5" customHeight="1" x14ac:dyDescent="0.4">
      <c r="B72" s="1" t="s">
        <v>49</v>
      </c>
      <c r="F72" s="34" t="s">
        <v>402</v>
      </c>
    </row>
    <row r="73" spans="2:6" ht="16.5" customHeight="1" x14ac:dyDescent="0.4">
      <c r="B73" s="1" t="s">
        <v>45</v>
      </c>
      <c r="F73" s="34" t="s">
        <v>403</v>
      </c>
    </row>
    <row r="74" spans="2:6" ht="16.5" customHeight="1" x14ac:dyDescent="0.4">
      <c r="B74" s="1" t="s">
        <v>50</v>
      </c>
      <c r="F74" s="34" t="s">
        <v>404</v>
      </c>
    </row>
    <row r="75" spans="2:6" ht="16.5" customHeight="1" x14ac:dyDescent="0.4">
      <c r="B75" s="1" t="s">
        <v>45</v>
      </c>
      <c r="F75" s="34" t="s">
        <v>405</v>
      </c>
    </row>
    <row r="76" spans="2:6" ht="16.5" customHeight="1" x14ac:dyDescent="0.4">
      <c r="B76" s="1" t="s">
        <v>51</v>
      </c>
      <c r="F76" s="34" t="s">
        <v>406</v>
      </c>
    </row>
    <row r="77" spans="2:6" ht="16.5" customHeight="1" x14ac:dyDescent="0.4">
      <c r="B77" s="1" t="s">
        <v>45</v>
      </c>
      <c r="F77" s="34" t="s">
        <v>407</v>
      </c>
    </row>
    <row r="78" spans="2:6" ht="16.5" customHeight="1" x14ac:dyDescent="0.4">
      <c r="B78" s="1" t="s">
        <v>52</v>
      </c>
      <c r="F78" s="34" t="s">
        <v>408</v>
      </c>
    </row>
    <row r="79" spans="2:6" ht="16.5" customHeight="1" x14ac:dyDescent="0.4">
      <c r="B79" s="1" t="s">
        <v>45</v>
      </c>
      <c r="F79" s="34" t="s">
        <v>409</v>
      </c>
    </row>
    <row r="80" spans="2:6" ht="16.5" customHeight="1" x14ac:dyDescent="0.4">
      <c r="B80" s="1" t="s">
        <v>53</v>
      </c>
      <c r="F80" s="34" t="s">
        <v>410</v>
      </c>
    </row>
    <row r="81" spans="2:6" ht="16.5" customHeight="1" x14ac:dyDescent="0.4">
      <c r="B81" s="1" t="s">
        <v>45</v>
      </c>
      <c r="F81" s="34" t="s">
        <v>411</v>
      </c>
    </row>
    <row r="82" spans="2:6" ht="16.5" customHeight="1" x14ac:dyDescent="0.4">
      <c r="B82" s="1" t="s">
        <v>54</v>
      </c>
      <c r="F82" s="34" t="s">
        <v>412</v>
      </c>
    </row>
    <row r="83" spans="2:6" ht="16.5" customHeight="1" x14ac:dyDescent="0.4">
      <c r="B83" s="1" t="s">
        <v>45</v>
      </c>
      <c r="F83" s="34" t="s">
        <v>413</v>
      </c>
    </row>
    <row r="84" spans="2:6" ht="16.5" customHeight="1" x14ac:dyDescent="0.4">
      <c r="B84" s="1" t="s">
        <v>55</v>
      </c>
      <c r="F84" s="34" t="s">
        <v>414</v>
      </c>
    </row>
    <row r="85" spans="2:6" ht="16.5" customHeight="1" x14ac:dyDescent="0.4">
      <c r="B85" s="1" t="s">
        <v>45</v>
      </c>
      <c r="F85" s="34" t="s">
        <v>415</v>
      </c>
    </row>
    <row r="86" spans="2:6" ht="16.5" customHeight="1" x14ac:dyDescent="0.4">
      <c r="B86" s="1" t="s">
        <v>56</v>
      </c>
      <c r="F86" s="34" t="s">
        <v>416</v>
      </c>
    </row>
    <row r="87" spans="2:6" ht="16.5" customHeight="1" x14ac:dyDescent="0.4">
      <c r="B87" s="1" t="s">
        <v>45</v>
      </c>
      <c r="F87" s="34" t="s">
        <v>417</v>
      </c>
    </row>
    <row r="88" spans="2:6" ht="16.5" customHeight="1" x14ac:dyDescent="0.4">
      <c r="B88" s="1" t="s">
        <v>57</v>
      </c>
      <c r="F88" s="34" t="s">
        <v>418</v>
      </c>
    </row>
    <row r="89" spans="2:6" ht="16.5" customHeight="1" x14ac:dyDescent="0.4">
      <c r="B89" s="1" t="s">
        <v>58</v>
      </c>
      <c r="F89" s="34" t="s">
        <v>419</v>
      </c>
    </row>
    <row r="90" spans="2:6" ht="16.5" customHeight="1" x14ac:dyDescent="0.4">
      <c r="B90" s="1" t="s">
        <v>45</v>
      </c>
      <c r="F90" s="34" t="s">
        <v>420</v>
      </c>
    </row>
    <row r="91" spans="2:6" ht="16.5" customHeight="1" x14ac:dyDescent="0.4">
      <c r="B91" s="1" t="s">
        <v>59</v>
      </c>
      <c r="F91" s="34" t="s">
        <v>421</v>
      </c>
    </row>
    <row r="92" spans="2:6" ht="16.5" customHeight="1" x14ac:dyDescent="0.4">
      <c r="B92" s="1" t="s">
        <v>45</v>
      </c>
      <c r="F92" s="34" t="s">
        <v>422</v>
      </c>
    </row>
    <row r="93" spans="2:6" ht="16.5" customHeight="1" x14ac:dyDescent="0.4">
      <c r="B93" s="1" t="s">
        <v>60</v>
      </c>
      <c r="F93" s="34" t="s">
        <v>423</v>
      </c>
    </row>
    <row r="94" spans="2:6" ht="16.5" customHeight="1" x14ac:dyDescent="0.4">
      <c r="B94" s="1" t="s">
        <v>61</v>
      </c>
      <c r="F94" s="34" t="s">
        <v>424</v>
      </c>
    </row>
    <row r="95" spans="2:6" ht="16.5" customHeight="1" x14ac:dyDescent="0.4">
      <c r="B95" s="1" t="s">
        <v>45</v>
      </c>
      <c r="F95" s="34" t="s">
        <v>425</v>
      </c>
    </row>
    <row r="96" spans="2:6" ht="16.5" customHeight="1" x14ac:dyDescent="0.4">
      <c r="B96" s="1" t="s">
        <v>62</v>
      </c>
      <c r="F96" s="34" t="s">
        <v>426</v>
      </c>
    </row>
    <row r="97" spans="2:6" ht="16.5" customHeight="1" x14ac:dyDescent="0.4">
      <c r="B97" s="1" t="s">
        <v>45</v>
      </c>
      <c r="F97" s="34" t="s">
        <v>427</v>
      </c>
    </row>
    <row r="98" spans="2:6" ht="16.5" customHeight="1" x14ac:dyDescent="0.4">
      <c r="B98" s="1" t="s">
        <v>63</v>
      </c>
      <c r="F98" s="34" t="s">
        <v>428</v>
      </c>
    </row>
    <row r="99" spans="2:6" ht="16.5" customHeight="1" x14ac:dyDescent="0.4">
      <c r="B99" s="1" t="s">
        <v>45</v>
      </c>
      <c r="F99" s="34" t="s">
        <v>429</v>
      </c>
    </row>
    <row r="100" spans="2:6" ht="16.5" customHeight="1" x14ac:dyDescent="0.4">
      <c r="B100" s="1" t="s">
        <v>64</v>
      </c>
      <c r="F100" s="34" t="s">
        <v>430</v>
      </c>
    </row>
    <row r="101" spans="2:6" ht="16.5" customHeight="1" x14ac:dyDescent="0.4">
      <c r="B101" s="1" t="s">
        <v>47</v>
      </c>
      <c r="F101" s="34" t="s">
        <v>431</v>
      </c>
    </row>
    <row r="102" spans="2:6" ht="16.5" customHeight="1" x14ac:dyDescent="0.4">
      <c r="B102" s="1" t="s">
        <v>65</v>
      </c>
      <c r="F102" s="34" t="s">
        <v>432</v>
      </c>
    </row>
    <row r="103" spans="2:6" ht="16.5" customHeight="1" x14ac:dyDescent="0.4">
      <c r="B103" s="1" t="s">
        <v>93</v>
      </c>
      <c r="F103" s="34" t="s">
        <v>433</v>
      </c>
    </row>
    <row r="104" spans="2:6" ht="16.5" customHeight="1" x14ac:dyDescent="0.4">
      <c r="B104" s="1" t="s">
        <v>94</v>
      </c>
      <c r="F104" s="34" t="s">
        <v>434</v>
      </c>
    </row>
    <row r="105" spans="2:6" ht="16.5" customHeight="1" x14ac:dyDescent="0.4">
      <c r="B105" s="1" t="s">
        <v>45</v>
      </c>
      <c r="F105" s="34" t="s">
        <v>435</v>
      </c>
    </row>
    <row r="106" spans="2:6" ht="16.5" customHeight="1" x14ac:dyDescent="0.4">
      <c r="B106" s="1" t="s">
        <v>90</v>
      </c>
      <c r="F106" s="34" t="s">
        <v>436</v>
      </c>
    </row>
    <row r="107" spans="2:6" ht="16.5" customHeight="1" x14ac:dyDescent="0.4">
      <c r="B107" s="1" t="s">
        <v>71</v>
      </c>
      <c r="F107" s="34" t="s">
        <v>437</v>
      </c>
    </row>
    <row r="108" spans="2:6" ht="16.5" customHeight="1" x14ac:dyDescent="0.4">
      <c r="B108" s="1" t="s">
        <v>72</v>
      </c>
      <c r="F108" s="34" t="s">
        <v>438</v>
      </c>
    </row>
    <row r="109" spans="2:6" ht="16.5" customHeight="1" x14ac:dyDescent="0.4">
      <c r="B109" s="1" t="s">
        <v>73</v>
      </c>
      <c r="F109" s="34" t="s">
        <v>439</v>
      </c>
    </row>
    <row r="110" spans="2:6" ht="16.5" customHeight="1" x14ac:dyDescent="0.4">
      <c r="B110" s="1" t="s">
        <v>74</v>
      </c>
      <c r="F110" s="34" t="s">
        <v>440</v>
      </c>
    </row>
    <row r="111" spans="2:6" ht="16.5" customHeight="1" x14ac:dyDescent="0.4">
      <c r="B111" s="1" t="s">
        <v>75</v>
      </c>
      <c r="F111" s="34" t="s">
        <v>441</v>
      </c>
    </row>
    <row r="112" spans="2:6" ht="16.5" customHeight="1" x14ac:dyDescent="0.4">
      <c r="B112" s="1" t="s">
        <v>76</v>
      </c>
      <c r="F112" s="34" t="s">
        <v>442</v>
      </c>
    </row>
    <row r="113" spans="2:6" ht="16.5" customHeight="1" x14ac:dyDescent="0.4">
      <c r="B113" s="31" t="s">
        <v>92</v>
      </c>
      <c r="F113" s="34" t="s">
        <v>443</v>
      </c>
    </row>
    <row r="114" spans="2:6" ht="16.5" customHeight="1" x14ac:dyDescent="0.4">
      <c r="B114" s="31" t="s">
        <v>91</v>
      </c>
      <c r="C114" s="32"/>
      <c r="D114" s="32"/>
      <c r="E114" s="32"/>
      <c r="F114" s="34" t="s">
        <v>444</v>
      </c>
    </row>
    <row r="115" spans="2:6" ht="16.5" customHeight="1" x14ac:dyDescent="0.4">
      <c r="B115" s="1" t="s">
        <v>79</v>
      </c>
      <c r="F115" s="34" t="s">
        <v>445</v>
      </c>
    </row>
    <row r="116" spans="2:6" ht="16.5" customHeight="1" x14ac:dyDescent="0.4">
      <c r="B116" s="1" t="s">
        <v>80</v>
      </c>
      <c r="F116" s="34" t="s">
        <v>446</v>
      </c>
    </row>
    <row r="117" spans="2:6" ht="16.5" customHeight="1" x14ac:dyDescent="0.4">
      <c r="B117" s="1" t="s">
        <v>81</v>
      </c>
      <c r="F117" s="34" t="s">
        <v>447</v>
      </c>
    </row>
    <row r="118" spans="2:6" ht="16.5" customHeight="1" x14ac:dyDescent="0.4">
      <c r="B118" s="1" t="s">
        <v>82</v>
      </c>
      <c r="F118" s="34" t="s">
        <v>448</v>
      </c>
    </row>
    <row r="119" spans="2:6" ht="16.5" customHeight="1" x14ac:dyDescent="0.4">
      <c r="B119" s="1" t="s">
        <v>83</v>
      </c>
      <c r="F119" s="34" t="s">
        <v>449</v>
      </c>
    </row>
    <row r="120" spans="2:6" ht="16.5" customHeight="1" x14ac:dyDescent="0.4">
      <c r="B120" s="1" t="s">
        <v>84</v>
      </c>
      <c r="F120" s="34" t="s">
        <v>450</v>
      </c>
    </row>
    <row r="121" spans="2:6" ht="16.5" customHeight="1" x14ac:dyDescent="0.4">
      <c r="B121" s="31" t="s">
        <v>85</v>
      </c>
      <c r="C121" s="32"/>
      <c r="D121" s="32"/>
      <c r="E121" s="32"/>
      <c r="F121" s="34" t="s">
        <v>451</v>
      </c>
    </row>
    <row r="122" spans="2:6" ht="16.5" customHeight="1" x14ac:dyDescent="0.4">
      <c r="F122" s="34" t="s">
        <v>452</v>
      </c>
    </row>
    <row r="123" spans="2:6" ht="16.5" customHeight="1" x14ac:dyDescent="0.4">
      <c r="F123" s="34" t="s">
        <v>453</v>
      </c>
    </row>
    <row r="124" spans="2:6" ht="16.5" customHeight="1" x14ac:dyDescent="0.4">
      <c r="F124" s="34" t="s">
        <v>454</v>
      </c>
    </row>
    <row r="125" spans="2:6" ht="16.5" customHeight="1" x14ac:dyDescent="0.4">
      <c r="F125" s="34" t="s">
        <v>455</v>
      </c>
    </row>
    <row r="126" spans="2:6" ht="16.5" customHeight="1" x14ac:dyDescent="0.4">
      <c r="F126" s="34" t="s">
        <v>456</v>
      </c>
    </row>
    <row r="127" spans="2:6" ht="16.5" customHeight="1" x14ac:dyDescent="0.4">
      <c r="F127" s="34" t="s">
        <v>457</v>
      </c>
    </row>
    <row r="128" spans="2:6" ht="16.5" customHeight="1" x14ac:dyDescent="0.4">
      <c r="F128" s="34" t="s">
        <v>458</v>
      </c>
    </row>
    <row r="129" spans="6:6" ht="16.5" customHeight="1" x14ac:dyDescent="0.4">
      <c r="F129" s="34" t="s">
        <v>459</v>
      </c>
    </row>
    <row r="130" spans="6:6" ht="16.5" customHeight="1" x14ac:dyDescent="0.4">
      <c r="F130" s="34" t="s">
        <v>460</v>
      </c>
    </row>
    <row r="131" spans="6:6" ht="16.5" customHeight="1" x14ac:dyDescent="0.4">
      <c r="F131" s="34" t="s">
        <v>461</v>
      </c>
    </row>
    <row r="132" spans="6:6" ht="16.5" customHeight="1" x14ac:dyDescent="0.4">
      <c r="F132" s="34" t="s">
        <v>462</v>
      </c>
    </row>
    <row r="133" spans="6:6" ht="16.5" customHeight="1" x14ac:dyDescent="0.4">
      <c r="F133" s="34" t="s">
        <v>463</v>
      </c>
    </row>
    <row r="134" spans="6:6" ht="16.5" customHeight="1" x14ac:dyDescent="0.4">
      <c r="F134" s="34" t="s">
        <v>464</v>
      </c>
    </row>
    <row r="135" spans="6:6" ht="16.5" customHeight="1" x14ac:dyDescent="0.4">
      <c r="F135" s="34" t="s">
        <v>465</v>
      </c>
    </row>
    <row r="136" spans="6:6" ht="16.5" customHeight="1" x14ac:dyDescent="0.4">
      <c r="F136" s="34" t="s">
        <v>466</v>
      </c>
    </row>
    <row r="137" spans="6:6" ht="16.5" customHeight="1" x14ac:dyDescent="0.4">
      <c r="F137" s="34" t="s">
        <v>467</v>
      </c>
    </row>
    <row r="138" spans="6:6" ht="16.5" customHeight="1" x14ac:dyDescent="0.4">
      <c r="F138" s="34" t="s">
        <v>468</v>
      </c>
    </row>
    <row r="139" spans="6:6" ht="16.5" customHeight="1" x14ac:dyDescent="0.4">
      <c r="F139" s="34" t="s">
        <v>469</v>
      </c>
    </row>
    <row r="140" spans="6:6" ht="16.5" customHeight="1" x14ac:dyDescent="0.4">
      <c r="F140" s="34" t="s">
        <v>470</v>
      </c>
    </row>
    <row r="141" spans="6:6" ht="16.5" customHeight="1" x14ac:dyDescent="0.4">
      <c r="F141" s="34" t="s">
        <v>471</v>
      </c>
    </row>
    <row r="142" spans="6:6" ht="16.5" customHeight="1" x14ac:dyDescent="0.4">
      <c r="F142" s="34" t="s">
        <v>472</v>
      </c>
    </row>
    <row r="143" spans="6:6" ht="16.5" customHeight="1" x14ac:dyDescent="0.4">
      <c r="F143" s="34" t="s">
        <v>473</v>
      </c>
    </row>
    <row r="144" spans="6:6" ht="16.5" customHeight="1" x14ac:dyDescent="0.4">
      <c r="F144" s="34" t="s">
        <v>474</v>
      </c>
    </row>
    <row r="145" spans="6:6" ht="16.5" customHeight="1" x14ac:dyDescent="0.4">
      <c r="F145" s="34" t="s">
        <v>475</v>
      </c>
    </row>
    <row r="146" spans="6:6" ht="16.5" customHeight="1" x14ac:dyDescent="0.4">
      <c r="F146" s="34" t="s">
        <v>476</v>
      </c>
    </row>
    <row r="147" spans="6:6" ht="16.5" customHeight="1" x14ac:dyDescent="0.4">
      <c r="F147" s="34" t="s">
        <v>477</v>
      </c>
    </row>
    <row r="148" spans="6:6" ht="16.5" customHeight="1" x14ac:dyDescent="0.4">
      <c r="F148" s="34" t="s">
        <v>478</v>
      </c>
    </row>
    <row r="149" spans="6:6" ht="16.5" customHeight="1" x14ac:dyDescent="0.4">
      <c r="F149" s="34" t="s">
        <v>479</v>
      </c>
    </row>
    <row r="150" spans="6:6" ht="16.5" customHeight="1" x14ac:dyDescent="0.4">
      <c r="F150" s="34" t="s">
        <v>480</v>
      </c>
    </row>
    <row r="151" spans="6:6" ht="16.5" customHeight="1" x14ac:dyDescent="0.4">
      <c r="F151" s="34" t="s">
        <v>481</v>
      </c>
    </row>
    <row r="152" spans="6:6" ht="16.5" customHeight="1" x14ac:dyDescent="0.4">
      <c r="F152" s="34" t="s">
        <v>482</v>
      </c>
    </row>
    <row r="153" spans="6:6" ht="16.5" customHeight="1" x14ac:dyDescent="0.4">
      <c r="F153" s="34" t="s">
        <v>483</v>
      </c>
    </row>
    <row r="154" spans="6:6" ht="16.5" customHeight="1" x14ac:dyDescent="0.4">
      <c r="F154" s="34" t="s">
        <v>40</v>
      </c>
    </row>
    <row r="155" spans="6:6" ht="16.5" customHeight="1" x14ac:dyDescent="0.4">
      <c r="F155" s="34" t="s">
        <v>331</v>
      </c>
    </row>
    <row r="156" spans="6:6" ht="16.5" customHeight="1" x14ac:dyDescent="0.4">
      <c r="F156" s="34" t="s">
        <v>332</v>
      </c>
    </row>
    <row r="157" spans="6:6" ht="16.5" customHeight="1" x14ac:dyDescent="0.4">
      <c r="F157" s="34" t="s">
        <v>333</v>
      </c>
    </row>
    <row r="158" spans="6:6" ht="16.5" customHeight="1" x14ac:dyDescent="0.4">
      <c r="F158" s="34" t="s">
        <v>334</v>
      </c>
    </row>
    <row r="159" spans="6:6" ht="16.5" customHeight="1" x14ac:dyDescent="0.4">
      <c r="F159" s="34" t="s">
        <v>335</v>
      </c>
    </row>
    <row r="160" spans="6:6" ht="16.5" customHeight="1" x14ac:dyDescent="0.4">
      <c r="F160" s="34" t="s">
        <v>336</v>
      </c>
    </row>
    <row r="161" spans="6:6" ht="16.5" customHeight="1" x14ac:dyDescent="0.4">
      <c r="F161" s="34" t="s">
        <v>337</v>
      </c>
    </row>
    <row r="162" spans="6:6" ht="16.5" customHeight="1" x14ac:dyDescent="0.4">
      <c r="F162" s="34" t="s">
        <v>338</v>
      </c>
    </row>
    <row r="163" spans="6:6" ht="16.5" customHeight="1" x14ac:dyDescent="0.4">
      <c r="F163" s="34" t="s">
        <v>339</v>
      </c>
    </row>
    <row r="164" spans="6:6" ht="16.5" customHeight="1" x14ac:dyDescent="0.4">
      <c r="F164" s="34" t="s">
        <v>340</v>
      </c>
    </row>
    <row r="165" spans="6:6" ht="16.5" customHeight="1" x14ac:dyDescent="0.4">
      <c r="F165" s="34" t="s">
        <v>341</v>
      </c>
    </row>
    <row r="166" spans="6:6" ht="16.5" customHeight="1" x14ac:dyDescent="0.4">
      <c r="F166" s="34" t="s">
        <v>342</v>
      </c>
    </row>
    <row r="167" spans="6:6" ht="16.5" customHeight="1" x14ac:dyDescent="0.4">
      <c r="F167" s="34" t="s">
        <v>343</v>
      </c>
    </row>
    <row r="168" spans="6:6" ht="16.5" customHeight="1" x14ac:dyDescent="0.4">
      <c r="F168" s="34" t="s">
        <v>344</v>
      </c>
    </row>
    <row r="169" spans="6:6" ht="16.5" customHeight="1" x14ac:dyDescent="0.4">
      <c r="F169" s="34" t="s">
        <v>345</v>
      </c>
    </row>
    <row r="170" spans="6:6" ht="16.5" customHeight="1" x14ac:dyDescent="0.4">
      <c r="F170" s="34" t="s">
        <v>346</v>
      </c>
    </row>
    <row r="171" spans="6:6" ht="16.5" customHeight="1" x14ac:dyDescent="0.4">
      <c r="F171" s="34" t="s">
        <v>347</v>
      </c>
    </row>
    <row r="172" spans="6:6" ht="16.5" customHeight="1" x14ac:dyDescent="0.4">
      <c r="F172" s="34" t="s">
        <v>348</v>
      </c>
    </row>
    <row r="173" spans="6:6" ht="16.5" customHeight="1" x14ac:dyDescent="0.4">
      <c r="F173" s="34" t="s">
        <v>349</v>
      </c>
    </row>
    <row r="174" spans="6:6" ht="16.5" customHeight="1" x14ac:dyDescent="0.4">
      <c r="F174" s="34" t="s">
        <v>350</v>
      </c>
    </row>
    <row r="175" spans="6:6" ht="16.5" customHeight="1" x14ac:dyDescent="0.4">
      <c r="F175" s="34" t="s">
        <v>351</v>
      </c>
    </row>
    <row r="176" spans="6:6" ht="16.5" customHeight="1" x14ac:dyDescent="0.4">
      <c r="F176" s="34" t="s">
        <v>303</v>
      </c>
    </row>
    <row r="177" spans="6:6" ht="16.5" customHeight="1" x14ac:dyDescent="0.4">
      <c r="F177" s="34" t="s">
        <v>352</v>
      </c>
    </row>
    <row r="178" spans="6:6" ht="16.5" customHeight="1" x14ac:dyDescent="0.4">
      <c r="F178" s="34" t="s">
        <v>353</v>
      </c>
    </row>
    <row r="179" spans="6:6" ht="16.5" customHeight="1" x14ac:dyDescent="0.4">
      <c r="F179" s="34" t="s">
        <v>354</v>
      </c>
    </row>
    <row r="180" spans="6:6" ht="16.5" customHeight="1" x14ac:dyDescent="0.4">
      <c r="F180" s="34" t="s">
        <v>355</v>
      </c>
    </row>
    <row r="181" spans="6:6" ht="16.5" customHeight="1" x14ac:dyDescent="0.4">
      <c r="F181" s="34" t="s">
        <v>356</v>
      </c>
    </row>
    <row r="182" spans="6:6" ht="16.5" customHeight="1" x14ac:dyDescent="0.4">
      <c r="F182" s="34" t="s">
        <v>357</v>
      </c>
    </row>
    <row r="183" spans="6:6" ht="16.5" customHeight="1" x14ac:dyDescent="0.4">
      <c r="F183" s="34" t="s">
        <v>358</v>
      </c>
    </row>
    <row r="184" spans="6:6" ht="16.5" customHeight="1" x14ac:dyDescent="0.4">
      <c r="F184" s="34" t="s">
        <v>359</v>
      </c>
    </row>
    <row r="185" spans="6:6" ht="16.5" customHeight="1" x14ac:dyDescent="0.4">
      <c r="F185" s="34" t="s">
        <v>360</v>
      </c>
    </row>
    <row r="186" spans="6:6" ht="16.5" customHeight="1" x14ac:dyDescent="0.4">
      <c r="F186" s="34" t="s">
        <v>361</v>
      </c>
    </row>
    <row r="187" spans="6:6" ht="16.5" customHeight="1" x14ac:dyDescent="0.4">
      <c r="F187" s="34" t="s">
        <v>313</v>
      </c>
    </row>
    <row r="188" spans="6:6" ht="16.5" customHeight="1" x14ac:dyDescent="0.4">
      <c r="F188" s="34" t="s">
        <v>362</v>
      </c>
    </row>
    <row r="189" spans="6:6" ht="16.5" customHeight="1" x14ac:dyDescent="0.4">
      <c r="F189" s="34" t="s">
        <v>363</v>
      </c>
    </row>
    <row r="190" spans="6:6" ht="16.5" customHeight="1" x14ac:dyDescent="0.4">
      <c r="F190" s="34" t="s">
        <v>364</v>
      </c>
    </row>
    <row r="191" spans="6:6" ht="16.5" customHeight="1" x14ac:dyDescent="0.4">
      <c r="F191" s="34" t="s">
        <v>365</v>
      </c>
    </row>
    <row r="192" spans="6:6" ht="16.5" customHeight="1" x14ac:dyDescent="0.4">
      <c r="F192" s="34" t="s">
        <v>366</v>
      </c>
    </row>
    <row r="193" spans="6:6" ht="16.5" customHeight="1" x14ac:dyDescent="0.4">
      <c r="F193" s="34" t="s">
        <v>367</v>
      </c>
    </row>
    <row r="194" spans="6:6" ht="16.5" customHeight="1" x14ac:dyDescent="0.4">
      <c r="F194" s="34" t="s">
        <v>368</v>
      </c>
    </row>
    <row r="195" spans="6:6" ht="16.5" customHeight="1" x14ac:dyDescent="0.4">
      <c r="F195" s="34" t="s">
        <v>369</v>
      </c>
    </row>
    <row r="196" spans="6:6" ht="16.5" customHeight="1" x14ac:dyDescent="0.4">
      <c r="F196" s="34" t="s">
        <v>320</v>
      </c>
    </row>
    <row r="197" spans="6:6" ht="16.5" customHeight="1" x14ac:dyDescent="0.4">
      <c r="F197" s="34" t="s">
        <v>370</v>
      </c>
    </row>
    <row r="198" spans="6:6" ht="16.5" customHeight="1" x14ac:dyDescent="0.4">
      <c r="F198" s="34" t="s">
        <v>371</v>
      </c>
    </row>
    <row r="199" spans="6:6" ht="16.5" customHeight="1" x14ac:dyDescent="0.4">
      <c r="F199" s="34" t="s">
        <v>322</v>
      </c>
    </row>
    <row r="200" spans="6:6" ht="16.5" customHeight="1" x14ac:dyDescent="0.4">
      <c r="F200" s="34" t="s">
        <v>372</v>
      </c>
    </row>
    <row r="201" spans="6:6" ht="16.5" customHeight="1" x14ac:dyDescent="0.4">
      <c r="F201" s="34" t="s">
        <v>373</v>
      </c>
    </row>
    <row r="202" spans="6:6" ht="16.5" customHeight="1" x14ac:dyDescent="0.4">
      <c r="F202" s="34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20FA-98F8-4F8E-8B0F-CBB438084055}">
  <dimension ref="A2:M159"/>
  <sheetViews>
    <sheetView zoomScale="90" zoomScaleNormal="90" workbookViewId="0">
      <selection activeCell="B2" sqref="B2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90" t="s">
        <v>1188</v>
      </c>
    </row>
    <row r="3" spans="1:13" ht="16.5" customHeight="1" x14ac:dyDescent="0.4">
      <c r="A3" s="42" t="s">
        <v>1102</v>
      </c>
      <c r="B3" s="4" t="s">
        <v>1169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2"/>
      <c r="B4" s="3" t="s">
        <v>6</v>
      </c>
      <c r="C4" s="10">
        <f>SUM(C5:C6)</f>
        <v>6401460</v>
      </c>
      <c r="D4" s="10">
        <f>SUM(D5:D6)</f>
        <v>4368094</v>
      </c>
      <c r="E4" s="10">
        <f>SUM(E5:E6)</f>
        <v>12766524</v>
      </c>
      <c r="F4" s="10">
        <f>SUM(F5:F6)</f>
        <v>463922</v>
      </c>
      <c r="G4" s="10">
        <f>SUM(G5:G6)</f>
        <v>24000000</v>
      </c>
      <c r="H4" s="33">
        <f>(C4+D4)/(C4+D4+E4+F4)</f>
        <v>0.44873141666666666</v>
      </c>
      <c r="I4" s="33">
        <f>C4/(C4+E4)</f>
        <v>0.33396626374479443</v>
      </c>
      <c r="J4" s="33">
        <f>C4/(C4+F4)</f>
        <v>0.93242590142835458</v>
      </c>
      <c r="K4" s="33">
        <f>(2*C4)/(2*C4+E4+F4)</f>
        <v>0.49178888354275818</v>
      </c>
      <c r="L4" s="6">
        <f>(G5*L5+G6*L6)/G4</f>
        <v>0.32405671220502202</v>
      </c>
    </row>
    <row r="5" spans="1:13" ht="16.5" customHeight="1" x14ac:dyDescent="0.4">
      <c r="A5" s="42"/>
      <c r="B5" s="7" t="s">
        <v>1</v>
      </c>
      <c r="C5" s="8">
        <v>3857447</v>
      </c>
      <c r="D5" s="8">
        <v>1824094</v>
      </c>
      <c r="E5" s="8">
        <v>5999173</v>
      </c>
      <c r="F5" s="8">
        <v>319286</v>
      </c>
      <c r="G5" s="8">
        <f>SUM(C5:F5)</f>
        <v>12000000</v>
      </c>
      <c r="H5" s="9">
        <f>(C5+D5)/(C5+D5+E5+F5)</f>
        <v>0.47346175000000001</v>
      </c>
      <c r="I5" s="9">
        <f>C5/(C5+E5)</f>
        <v>0.39135596178000165</v>
      </c>
      <c r="J5" s="9">
        <f>C5/(C5+F5)</f>
        <v>0.92355604248583767</v>
      </c>
      <c r="K5" s="9">
        <f>(2*C5)/(2*C5+E5+F5)</f>
        <v>0.54975414642530551</v>
      </c>
      <c r="L5" s="9">
        <v>0.379076516626627</v>
      </c>
      <c r="M5" s="7" t="s">
        <v>606</v>
      </c>
    </row>
    <row r="6" spans="1:13" ht="16.5" customHeight="1" x14ac:dyDescent="0.4">
      <c r="A6" s="42"/>
      <c r="B6" s="7" t="s">
        <v>3</v>
      </c>
      <c r="C6" s="8">
        <v>2544013</v>
      </c>
      <c r="D6" s="8">
        <v>2544000</v>
      </c>
      <c r="E6" s="8">
        <v>6767351</v>
      </c>
      <c r="F6" s="8">
        <v>144636</v>
      </c>
      <c r="G6" s="8">
        <f>SUM(C6:F6)</f>
        <v>12000000</v>
      </c>
      <c r="H6" s="9">
        <f>(C6+D6)/(C6+D6+E6+F6)</f>
        <v>0.42400108333333331</v>
      </c>
      <c r="I6" s="9">
        <f>C6/(C6+E6)</f>
        <v>0.27321593270330746</v>
      </c>
      <c r="J6" s="9">
        <f>C6/(C6+F6)</f>
        <v>0.94620495274764393</v>
      </c>
      <c r="K6" s="9">
        <f>(2*C6)/(2*C6+E6+F6)</f>
        <v>0.42400170733148373</v>
      </c>
      <c r="L6" s="9">
        <v>0.26903690778341699</v>
      </c>
      <c r="M6" s="7" t="s">
        <v>608</v>
      </c>
    </row>
    <row r="7" spans="1:13" ht="16.5" customHeight="1" x14ac:dyDescent="0.4">
      <c r="A7" s="42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2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1119</v>
      </c>
    </row>
    <row r="9" spans="1:13" ht="16.5" customHeight="1" x14ac:dyDescent="0.4">
      <c r="A9" s="42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1117</v>
      </c>
    </row>
    <row r="10" spans="1:13" ht="16.5" customHeight="1" x14ac:dyDescent="0.4">
      <c r="A10" s="42"/>
      <c r="B10" s="3" t="s">
        <v>8</v>
      </c>
      <c r="C10" s="10">
        <f>SUM(C11:C12)</f>
        <v>1094120</v>
      </c>
      <c r="D10" s="10">
        <f>SUM(D11:D12)</f>
        <v>989040</v>
      </c>
      <c r="E10" s="10">
        <f>SUM(E11:E12)</f>
        <v>5771980</v>
      </c>
      <c r="F10" s="10">
        <f>SUM(F11:F12)</f>
        <v>144860</v>
      </c>
      <c r="G10" s="10">
        <f>SUM(G11:G12)</f>
        <v>8000000</v>
      </c>
      <c r="H10" s="33">
        <f>(C10+D10)/(C10+D10+E10+F10)</f>
        <v>0.26039499999999999</v>
      </c>
      <c r="I10" s="33">
        <f>C10/(C10+E10)</f>
        <v>0.15935101440410132</v>
      </c>
      <c r="J10" s="33">
        <f>C10/(C10+F10)</f>
        <v>0.8830812442493019</v>
      </c>
      <c r="K10" s="33">
        <f>(2*C10)/(2*C10+E10+F10)</f>
        <v>0.26998376326945572</v>
      </c>
      <c r="L10" s="6">
        <f>(G11*L11+G12*L12)/G10</f>
        <v>0.15387938972259116</v>
      </c>
    </row>
    <row r="11" spans="1:13" ht="16.5" customHeight="1" x14ac:dyDescent="0.4">
      <c r="A11" s="42"/>
      <c r="B11" s="7" t="s">
        <v>4</v>
      </c>
      <c r="C11" s="8">
        <v>276433</v>
      </c>
      <c r="D11" s="8">
        <v>599766</v>
      </c>
      <c r="E11" s="8">
        <v>3085463</v>
      </c>
      <c r="F11" s="8">
        <v>38338</v>
      </c>
      <c r="G11" s="8">
        <f t="shared" ref="G11" si="4">SUM(C11:F11)</f>
        <v>4000000</v>
      </c>
      <c r="H11" s="9">
        <f t="shared" ref="H11:H12" si="5">(C11+D11)/(C11+D11+E11+F11)</f>
        <v>0.21904974999999999</v>
      </c>
      <c r="I11" s="9">
        <f t="shared" ref="I11:I12" si="6">C11/(C11+E11)</f>
        <v>8.222532761275185E-2</v>
      </c>
      <c r="J11" s="9">
        <f t="shared" ref="J11:J12" si="7">C11/(C11+F11)</f>
        <v>0.87820351938393304</v>
      </c>
      <c r="K11" s="9">
        <f t="shared" ref="K11:K12" si="8">(2*C11)/(2*C11+E11+F11)</f>
        <v>0.15037151855199288</v>
      </c>
      <c r="L11" s="9">
        <v>8.1298228298405301E-2</v>
      </c>
      <c r="M11" s="7" t="s">
        <v>1118</v>
      </c>
    </row>
    <row r="12" spans="1:13" ht="16.5" customHeight="1" x14ac:dyDescent="0.4">
      <c r="A12" s="42"/>
      <c r="B12" s="7" t="s">
        <v>1138</v>
      </c>
      <c r="C12" s="8">
        <v>817687</v>
      </c>
      <c r="D12" s="8">
        <v>389274</v>
      </c>
      <c r="E12" s="8">
        <v>2686517</v>
      </c>
      <c r="F12" s="8">
        <v>106522</v>
      </c>
      <c r="G12" s="8">
        <f t="shared" ref="G12" si="9">SUM(C12:F12)</f>
        <v>4000000</v>
      </c>
      <c r="H12" s="9">
        <f t="shared" si="5"/>
        <v>0.30174024999999999</v>
      </c>
      <c r="I12" s="9">
        <f t="shared" si="6"/>
        <v>0.23334457697097544</v>
      </c>
      <c r="J12" s="9">
        <f t="shared" si="7"/>
        <v>0.88474252036065437</v>
      </c>
      <c r="K12" s="9">
        <f t="shared" si="8"/>
        <v>0.36929121109526142</v>
      </c>
      <c r="L12" s="9">
        <v>0.22646055114677699</v>
      </c>
      <c r="M12" s="7" t="s">
        <v>1154</v>
      </c>
    </row>
    <row r="13" spans="1:13" ht="16.5" customHeight="1" x14ac:dyDescent="0.4">
      <c r="A13" s="42"/>
      <c r="B13" s="16" t="s">
        <v>43</v>
      </c>
      <c r="C13" s="17">
        <f>SUM(C4,C7,C10)</f>
        <v>8079951</v>
      </c>
      <c r="D13" s="17">
        <f>SUM(D4,D7,D10)</f>
        <v>5517275</v>
      </c>
      <c r="E13" s="17">
        <f>SUM(E4,E7,E10)</f>
        <v>19301973</v>
      </c>
      <c r="F13" s="17">
        <f>SUM(F4,F7,F10)</f>
        <v>761051</v>
      </c>
      <c r="G13" s="17">
        <f>SUM(G4,G7,G10)</f>
        <v>33660250</v>
      </c>
      <c r="H13" s="18">
        <f>($G5*H5+$G6*H6+$G8*H8+$G9*H9+$G11*H11+$G12*H12)/$G13</f>
        <v>0.40395499142163233</v>
      </c>
      <c r="I13" s="18">
        <f t="shared" ref="I13:J13" si="10">($G5*I5+$G6*I6+$G8*I8+$G9*I9+$G11*I11+$G12*I12)/$G13</f>
        <v>0.29620872183969982</v>
      </c>
      <c r="J13" s="18">
        <f t="shared" si="10"/>
        <v>0.9158393482913656</v>
      </c>
      <c r="K13" s="18">
        <f>($G5*K5+$G6*K6+$G8*K8+$G9*K9+$G11*K11+$G12*K12)/$G13</f>
        <v>0.43654352055149087</v>
      </c>
      <c r="L13" s="18">
        <f t="shared" ref="L13" si="11">($G5*L5+$G6*L6+$G8*L8+$G9*L9+$G11*L11+$G12*L12)/$G13</f>
        <v>0.28689842140806643</v>
      </c>
    </row>
    <row r="15" spans="1:13" ht="16.5" customHeight="1" x14ac:dyDescent="0.4">
      <c r="A15" s="42" t="s">
        <v>1103</v>
      </c>
      <c r="B15" s="4" t="s">
        <v>1169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2"/>
      <c r="B16" s="3" t="s">
        <v>6</v>
      </c>
      <c r="C16" s="10">
        <f>SUM(C17:C18)</f>
        <v>6401460</v>
      </c>
      <c r="D16" s="10">
        <f>SUM(D17:D18)</f>
        <v>4368094</v>
      </c>
      <c r="E16" s="10">
        <f>SUM(E17:E18)</f>
        <v>12766524</v>
      </c>
      <c r="F16" s="10">
        <f>SUM(F17:F18)</f>
        <v>463922</v>
      </c>
      <c r="G16" s="10">
        <f>SUM(G17:G18)</f>
        <v>24000000</v>
      </c>
      <c r="H16" s="33">
        <f>(C16+D16)/(C16+D16+E16+F16)</f>
        <v>0.44873141666666666</v>
      </c>
      <c r="I16" s="33">
        <f>C16/(C16+E16)</f>
        <v>0.33396626374479443</v>
      </c>
      <c r="J16" s="33">
        <f>C16/(C16+F16)</f>
        <v>0.93242590142835458</v>
      </c>
      <c r="K16" s="33">
        <f>(2*C16)/(2*C16+E16+F16)</f>
        <v>0.49178888354275818</v>
      </c>
      <c r="L16" s="6">
        <f>(G17*L17+G18*L18)/G16</f>
        <v>0.32405671220502202</v>
      </c>
    </row>
    <row r="17" spans="1:13" ht="16.5" customHeight="1" x14ac:dyDescent="0.4">
      <c r="A17" s="42"/>
      <c r="B17" s="7" t="s">
        <v>1</v>
      </c>
      <c r="C17" s="8">
        <v>3857447</v>
      </c>
      <c r="D17" s="8">
        <v>1824094</v>
      </c>
      <c r="E17" s="8">
        <v>5999173</v>
      </c>
      <c r="F17" s="8">
        <v>319286</v>
      </c>
      <c r="G17" s="8">
        <f>SUM(C17:F17)</f>
        <v>12000000</v>
      </c>
      <c r="H17" s="9">
        <f>(C17+D17)/(C17+D17+E17+F17)</f>
        <v>0.47346175000000001</v>
      </c>
      <c r="I17" s="9">
        <f>C17/(C17+E17)</f>
        <v>0.39135596178000165</v>
      </c>
      <c r="J17" s="9">
        <f>C17/(C17+F17)</f>
        <v>0.92355604248583767</v>
      </c>
      <c r="K17" s="9">
        <f>(2*C17)/(2*C17+E17+F17)</f>
        <v>0.54975414642530551</v>
      </c>
      <c r="L17" s="9">
        <v>0.379076516626627</v>
      </c>
      <c r="M17" s="7" t="s">
        <v>606</v>
      </c>
    </row>
    <row r="18" spans="1:13" ht="16.5" customHeight="1" x14ac:dyDescent="0.4">
      <c r="A18" s="42"/>
      <c r="B18" s="7" t="s">
        <v>3</v>
      </c>
      <c r="C18" s="8">
        <v>2544013</v>
      </c>
      <c r="D18" s="8">
        <v>2544000</v>
      </c>
      <c r="E18" s="8">
        <v>6767351</v>
      </c>
      <c r="F18" s="8">
        <v>144636</v>
      </c>
      <c r="G18" s="8">
        <f>SUM(C18:F18)</f>
        <v>12000000</v>
      </c>
      <c r="H18" s="9">
        <f>(C18+D18)/(C18+D18+E18+F18)</f>
        <v>0.42400108333333331</v>
      </c>
      <c r="I18" s="9">
        <f>C18/(C18+E18)</f>
        <v>0.27321593270330746</v>
      </c>
      <c r="J18" s="9">
        <f>C18/(C18+F18)</f>
        <v>0.94620495274764393</v>
      </c>
      <c r="K18" s="9">
        <f>(2*C18)/(2*C18+E18+F18)</f>
        <v>0.42400170733148373</v>
      </c>
      <c r="L18" s="9">
        <v>0.26903690778341699</v>
      </c>
      <c r="M18" s="7" t="s">
        <v>608</v>
      </c>
    </row>
    <row r="19" spans="1:13" ht="16.5" customHeight="1" x14ac:dyDescent="0.4">
      <c r="A19" s="42"/>
      <c r="B19" s="3" t="s">
        <v>7</v>
      </c>
      <c r="C19" s="10">
        <f>SUM(C20:C21)</f>
        <v>718580</v>
      </c>
      <c r="D19" s="10">
        <f>SUM(D20:D21)</f>
        <v>33854</v>
      </c>
      <c r="E19" s="10">
        <f>SUM(E20:E21)</f>
        <v>889756</v>
      </c>
      <c r="F19" s="10">
        <f>SUM(F20:F21)</f>
        <v>18060</v>
      </c>
      <c r="G19" s="10">
        <f>SUM(G20:G21)</f>
        <v>1660250</v>
      </c>
      <c r="H19" s="33">
        <f>(C19+D19)/(C19+D19+E19+F19)</f>
        <v>0.45320524017467251</v>
      </c>
      <c r="I19" s="33">
        <f>C19/(C19+E19)</f>
        <v>0.44678475144497171</v>
      </c>
      <c r="J19" s="33">
        <f>C19/(C19+F19)</f>
        <v>0.97548327541268465</v>
      </c>
      <c r="K19" s="33">
        <f>(2*C19)/(2*C19+E19+F19)</f>
        <v>0.61286767966921618</v>
      </c>
      <c r="L19" s="6">
        <f>(G20*L20+G21*L21)/G19</f>
        <v>0.44220645709672868</v>
      </c>
    </row>
    <row r="20" spans="1:13" ht="16.5" customHeight="1" x14ac:dyDescent="0.4">
      <c r="A20" s="42"/>
      <c r="B20" s="7" t="s">
        <v>5</v>
      </c>
      <c r="C20" s="8">
        <v>255137</v>
      </c>
      <c r="D20" s="8">
        <v>12497</v>
      </c>
      <c r="E20" s="8">
        <v>177600</v>
      </c>
      <c r="F20" s="8">
        <v>6830</v>
      </c>
      <c r="G20" s="8">
        <f>SUM(C20:F20)</f>
        <v>452064</v>
      </c>
      <c r="H20" s="9">
        <f t="shared" ref="H20:H21" si="12">(C20+D20)/(C20+D20+E20+F20)</f>
        <v>0.59202679266652514</v>
      </c>
      <c r="I20" s="9">
        <f t="shared" ref="I20:I21" si="13">C20/(C20+E20)</f>
        <v>0.5895890575568995</v>
      </c>
      <c r="J20" s="9">
        <f t="shared" ref="J20:J21" si="14">C20/(C20+F20)</f>
        <v>0.97392801383380345</v>
      </c>
      <c r="K20" s="9">
        <f t="shared" ref="K20:K21" si="15">(2*C20)/(2*C20+E20+F20)</f>
        <v>0.73452002579515885</v>
      </c>
      <c r="L20" s="9">
        <v>0.58042801211191897</v>
      </c>
      <c r="M20" s="7" t="s">
        <v>610</v>
      </c>
    </row>
    <row r="21" spans="1:13" ht="16.5" customHeight="1" x14ac:dyDescent="0.4">
      <c r="A21" s="42"/>
      <c r="B21" s="7" t="s">
        <v>2</v>
      </c>
      <c r="C21" s="8">
        <v>463443</v>
      </c>
      <c r="D21" s="8">
        <v>21357</v>
      </c>
      <c r="E21" s="8">
        <v>712156</v>
      </c>
      <c r="F21" s="8">
        <v>11230</v>
      </c>
      <c r="G21" s="8">
        <f>SUM(C21:F21)</f>
        <v>1208186</v>
      </c>
      <c r="H21" s="9">
        <f t="shared" si="12"/>
        <v>0.40126271948193409</v>
      </c>
      <c r="I21" s="9">
        <f t="shared" si="13"/>
        <v>0.39421860685488846</v>
      </c>
      <c r="J21" s="9">
        <f t="shared" si="14"/>
        <v>0.9763416078015813</v>
      </c>
      <c r="K21" s="9">
        <f t="shared" si="15"/>
        <v>0.56165650268561784</v>
      </c>
      <c r="L21" s="9">
        <v>0.39048843599204203</v>
      </c>
      <c r="M21" s="7" t="s">
        <v>607</v>
      </c>
    </row>
    <row r="22" spans="1:13" ht="16.5" customHeight="1" x14ac:dyDescent="0.4">
      <c r="A22" s="42"/>
      <c r="B22" s="3" t="s">
        <v>8</v>
      </c>
      <c r="C22" s="10">
        <f>SUM(C23:C24)</f>
        <v>1202128</v>
      </c>
      <c r="D22" s="10">
        <f>SUM(D23:D24)</f>
        <v>781349</v>
      </c>
      <c r="E22" s="10">
        <f>SUM(E23:E24)</f>
        <v>5979671</v>
      </c>
      <c r="F22" s="10">
        <f>SUM(F23:F24)</f>
        <v>36852</v>
      </c>
      <c r="G22" s="10">
        <f>SUM(G23:G24)</f>
        <v>8000000</v>
      </c>
      <c r="H22" s="33">
        <f>(C22+D22)/(C22+D22+E22+F22)</f>
        <v>0.24793462499999999</v>
      </c>
      <c r="I22" s="33">
        <f>C22/(C22+E22)</f>
        <v>0.16738535845962829</v>
      </c>
      <c r="J22" s="33">
        <f>C22/(C22+F22)</f>
        <v>0.97025617846938605</v>
      </c>
      <c r="K22" s="33">
        <f>(2*C22)/(2*C22+E22+F22)</f>
        <v>0.28551467744255016</v>
      </c>
      <c r="L22" s="6">
        <f>(G23*L23+G24*L24)/G22</f>
        <v>0.16259067039254316</v>
      </c>
    </row>
    <row r="23" spans="1:13" ht="16.5" customHeight="1" x14ac:dyDescent="0.4">
      <c r="A23" s="42"/>
      <c r="B23" s="7" t="s">
        <v>4</v>
      </c>
      <c r="C23" s="8">
        <v>305225</v>
      </c>
      <c r="D23" s="8">
        <v>584915</v>
      </c>
      <c r="E23" s="8">
        <v>3100314</v>
      </c>
      <c r="F23" s="8">
        <v>9546</v>
      </c>
      <c r="G23" s="8">
        <f t="shared" ref="G23" si="16">SUM(C23:F23)</f>
        <v>4000000</v>
      </c>
      <c r="H23" s="9">
        <f t="shared" ref="H23:H24" si="17">(C23+D23)/(C23+D23+E23+F23)</f>
        <v>0.22253500000000001</v>
      </c>
      <c r="I23" s="9">
        <f t="shared" ref="I23:I24" si="18">C23/(C23+E23)</f>
        <v>8.9626047447995752E-2</v>
      </c>
      <c r="J23" s="9">
        <f t="shared" ref="J23:J24" si="19">C23/(C23+F23)</f>
        <v>0.96967319098646321</v>
      </c>
      <c r="K23" s="9">
        <f t="shared" ref="K23:K24" si="20">(2*C23)/(2*C23+E23+F23)</f>
        <v>0.1640857885498789</v>
      </c>
      <c r="L23" s="9">
        <v>8.9375520667860295E-2</v>
      </c>
      <c r="M23" s="7" t="s">
        <v>609</v>
      </c>
    </row>
    <row r="24" spans="1:13" ht="16.5" customHeight="1" x14ac:dyDescent="0.4">
      <c r="A24" s="42"/>
      <c r="B24" s="7" t="s">
        <v>1138</v>
      </c>
      <c r="C24" s="8">
        <v>896903</v>
      </c>
      <c r="D24" s="8">
        <v>196434</v>
      </c>
      <c r="E24" s="8">
        <v>2879357</v>
      </c>
      <c r="F24" s="8">
        <v>27306</v>
      </c>
      <c r="G24" s="8">
        <f t="shared" ref="G24" si="21">SUM(C24:F24)</f>
        <v>4000000</v>
      </c>
      <c r="H24" s="9">
        <f t="shared" si="17"/>
        <v>0.27333425</v>
      </c>
      <c r="I24" s="9">
        <f t="shared" si="18"/>
        <v>0.23751092350632635</v>
      </c>
      <c r="J24" s="9">
        <f t="shared" si="19"/>
        <v>0.97045473480565547</v>
      </c>
      <c r="K24" s="9">
        <f t="shared" si="20"/>
        <v>0.38162276998316552</v>
      </c>
      <c r="L24" s="9">
        <v>0.23580582011722601</v>
      </c>
      <c r="M24" s="7" t="s">
        <v>1155</v>
      </c>
    </row>
    <row r="25" spans="1:13" ht="16.5" customHeight="1" x14ac:dyDescent="0.4">
      <c r="A25" s="42"/>
      <c r="B25" s="16" t="s">
        <v>43</v>
      </c>
      <c r="C25" s="17">
        <f>SUM(C16,C19,C22)</f>
        <v>8322168</v>
      </c>
      <c r="D25" s="17">
        <f>SUM(D16,D19,D22)</f>
        <v>5183297</v>
      </c>
      <c r="E25" s="17">
        <f>SUM(E16,E19,E22)</f>
        <v>19635951</v>
      </c>
      <c r="F25" s="17">
        <f>SUM(F16,F19,F22)</f>
        <v>518834</v>
      </c>
      <c r="G25" s="17">
        <f>SUM(G16,G19,G22)</f>
        <v>33660250</v>
      </c>
      <c r="H25" s="18">
        <f>($G17*H17+$G18*H18+$G20*H20+$G21*H21+$G23*H23+$G24*H24)/$G25</f>
        <v>0.40122889758691632</v>
      </c>
      <c r="I25" s="18">
        <f t="shared" ref="I25:J25" si="22">($G17*I17+$G18*I18+$G20*I20+$G21*I21+$G23*I23+$G24*I24)/$G25</f>
        <v>0.29786564291928852</v>
      </c>
      <c r="J25" s="18">
        <f t="shared" si="22"/>
        <v>0.94525512143787949</v>
      </c>
      <c r="K25" s="18">
        <f>($G17*K17+$G18*K18+$G20*K20+$G21*K21+$G23*K23+$G24*K24)/$G25</f>
        <v>0.44202108016156849</v>
      </c>
      <c r="L25" s="18">
        <f t="shared" ref="L25" si="23">($G17*L17+$G18*L18+$G20*L20+$G21*L21+$G23*L23+$G24*L24)/$G25</f>
        <v>0.29150881905083048</v>
      </c>
    </row>
    <row r="27" spans="1:13" ht="16.5" hidden="1" customHeight="1" x14ac:dyDescent="0.4">
      <c r="A27" s="42" t="s">
        <v>1104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2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2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1141</v>
      </c>
    </row>
    <row r="30" spans="1:13" ht="16.5" hidden="1" customHeight="1" x14ac:dyDescent="0.4">
      <c r="A30" s="42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1141</v>
      </c>
    </row>
    <row r="31" spans="1:13" ht="16.5" hidden="1" customHeight="1" x14ac:dyDescent="0.4">
      <c r="A31" s="42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2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7" t="s">
        <v>1142</v>
      </c>
    </row>
    <row r="33" spans="1:13" ht="16.5" hidden="1" customHeight="1" x14ac:dyDescent="0.4">
      <c r="A33" s="42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7" t="s">
        <v>1144</v>
      </c>
    </row>
    <row r="34" spans="1:13" ht="16.5" hidden="1" customHeight="1" x14ac:dyDescent="0.4">
      <c r="A34" s="42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2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7" t="s">
        <v>1142</v>
      </c>
    </row>
    <row r="36" spans="1:13" ht="16.5" hidden="1" customHeight="1" x14ac:dyDescent="0.4">
      <c r="A36" s="42"/>
      <c r="B36" s="7" t="s">
        <v>1138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7" t="s">
        <v>1142</v>
      </c>
    </row>
    <row r="37" spans="1:13" ht="16.5" hidden="1" customHeight="1" x14ac:dyDescent="0.4">
      <c r="A37" s="42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34" t="s">
        <v>111</v>
      </c>
    </row>
    <row r="43" spans="1:13" ht="16.5" customHeight="1" x14ac:dyDescent="0.4">
      <c r="B43" s="1" t="s">
        <v>29</v>
      </c>
      <c r="F43" s="34"/>
    </row>
    <row r="44" spans="1:13" ht="16.5" customHeight="1" x14ac:dyDescent="0.4">
      <c r="B44" s="1" t="s">
        <v>30</v>
      </c>
      <c r="F44" s="34" t="s">
        <v>490</v>
      </c>
    </row>
    <row r="45" spans="1:13" ht="16.5" customHeight="1" x14ac:dyDescent="0.4">
      <c r="B45" s="1" t="s">
        <v>31</v>
      </c>
      <c r="F45" s="34" t="s">
        <v>491</v>
      </c>
    </row>
    <row r="46" spans="1:13" ht="16.5" customHeight="1" x14ac:dyDescent="0.4">
      <c r="B46" s="1" t="s">
        <v>1166</v>
      </c>
      <c r="F46" s="34" t="s">
        <v>492</v>
      </c>
    </row>
    <row r="47" spans="1:13" ht="16.5" customHeight="1" x14ac:dyDescent="0.4">
      <c r="B47" s="31" t="s">
        <v>1133</v>
      </c>
      <c r="F47" s="34" t="s">
        <v>493</v>
      </c>
    </row>
    <row r="48" spans="1:13" ht="16.5" customHeight="1" x14ac:dyDescent="0.4">
      <c r="B48" s="31" t="s">
        <v>110</v>
      </c>
      <c r="F48" s="34" t="s">
        <v>494</v>
      </c>
    </row>
    <row r="49" spans="2:6" ht="16.5" customHeight="1" x14ac:dyDescent="0.4">
      <c r="B49" s="1" t="s">
        <v>33</v>
      </c>
      <c r="F49" s="34" t="s">
        <v>495</v>
      </c>
    </row>
    <row r="50" spans="2:6" ht="16.5" customHeight="1" x14ac:dyDescent="0.4">
      <c r="B50" s="1" t="s">
        <v>24</v>
      </c>
      <c r="F50" s="34" t="s">
        <v>496</v>
      </c>
    </row>
    <row r="51" spans="2:6" ht="16.5" customHeight="1" x14ac:dyDescent="0.4">
      <c r="F51" s="34" t="s">
        <v>497</v>
      </c>
    </row>
    <row r="52" spans="2:6" ht="16.5" customHeight="1" x14ac:dyDescent="0.4">
      <c r="B52" s="1" t="s">
        <v>25</v>
      </c>
      <c r="F52" s="34" t="s">
        <v>498</v>
      </c>
    </row>
    <row r="53" spans="2:6" ht="16.5" customHeight="1" x14ac:dyDescent="0.4">
      <c r="B53" s="1" t="s">
        <v>34</v>
      </c>
      <c r="F53" s="34" t="s">
        <v>499</v>
      </c>
    </row>
    <row r="54" spans="2:6" ht="16.5" customHeight="1" x14ac:dyDescent="0.4">
      <c r="F54" s="34" t="s">
        <v>500</v>
      </c>
    </row>
    <row r="55" spans="2:6" ht="16.5" customHeight="1" x14ac:dyDescent="0.4">
      <c r="B55" s="1" t="s">
        <v>26</v>
      </c>
      <c r="F55" s="34" t="s">
        <v>501</v>
      </c>
    </row>
    <row r="56" spans="2:6" ht="16.5" customHeight="1" x14ac:dyDescent="0.4">
      <c r="B56" s="1" t="s">
        <v>35</v>
      </c>
      <c r="F56" s="34" t="s">
        <v>502</v>
      </c>
    </row>
    <row r="57" spans="2:6" ht="16.5" customHeight="1" x14ac:dyDescent="0.4">
      <c r="B57" s="1" t="s">
        <v>36</v>
      </c>
      <c r="F57" s="34" t="s">
        <v>503</v>
      </c>
    </row>
    <row r="58" spans="2:6" ht="16.5" customHeight="1" x14ac:dyDescent="0.4">
      <c r="B58" s="1" t="s">
        <v>37</v>
      </c>
      <c r="F58" s="34" t="s">
        <v>504</v>
      </c>
    </row>
    <row r="59" spans="2:6" ht="16.5" customHeight="1" x14ac:dyDescent="0.4">
      <c r="B59" s="1" t="s">
        <v>38</v>
      </c>
      <c r="F59" s="34" t="s">
        <v>505</v>
      </c>
    </row>
    <row r="60" spans="2:6" ht="16.5" customHeight="1" x14ac:dyDescent="0.4">
      <c r="B60" s="1" t="s">
        <v>39</v>
      </c>
      <c r="F60" s="34" t="s">
        <v>506</v>
      </c>
    </row>
    <row r="61" spans="2:6" ht="16.5" customHeight="1" x14ac:dyDescent="0.4">
      <c r="F61" s="34" t="s">
        <v>507</v>
      </c>
    </row>
    <row r="62" spans="2:6" ht="16.5" customHeight="1" x14ac:dyDescent="0.4">
      <c r="B62" s="1" t="s">
        <v>27</v>
      </c>
      <c r="F62" s="34" t="s">
        <v>508</v>
      </c>
    </row>
    <row r="63" spans="2:6" ht="16.5" customHeight="1" x14ac:dyDescent="0.4">
      <c r="F63" s="34" t="s">
        <v>509</v>
      </c>
    </row>
    <row r="64" spans="2:6" ht="16.5" customHeight="1" x14ac:dyDescent="0.4">
      <c r="B64" s="11" t="s">
        <v>68</v>
      </c>
      <c r="F64" s="34" t="s">
        <v>510</v>
      </c>
    </row>
    <row r="65" spans="2:6" ht="16.5" customHeight="1" x14ac:dyDescent="0.4">
      <c r="B65" s="11"/>
      <c r="F65" s="34" t="s">
        <v>511</v>
      </c>
    </row>
    <row r="66" spans="2:6" ht="16.5" customHeight="1" x14ac:dyDescent="0.4">
      <c r="B66" s="1" t="s">
        <v>44</v>
      </c>
      <c r="F66" s="34" t="s">
        <v>512</v>
      </c>
    </row>
    <row r="67" spans="2:6" ht="16.5" customHeight="1" x14ac:dyDescent="0.4">
      <c r="B67" s="1" t="s">
        <v>45</v>
      </c>
      <c r="F67" s="34" t="s">
        <v>513</v>
      </c>
    </row>
    <row r="68" spans="2:6" ht="16.5" customHeight="1" x14ac:dyDescent="0.4">
      <c r="B68" s="1" t="s">
        <v>46</v>
      </c>
      <c r="F68" s="34" t="s">
        <v>514</v>
      </c>
    </row>
    <row r="69" spans="2:6" ht="16.5" customHeight="1" x14ac:dyDescent="0.4">
      <c r="B69" s="1" t="s">
        <v>47</v>
      </c>
      <c r="F69" s="34" t="s">
        <v>515</v>
      </c>
    </row>
    <row r="70" spans="2:6" ht="16.5" customHeight="1" x14ac:dyDescent="0.4">
      <c r="B70" s="1" t="s">
        <v>48</v>
      </c>
      <c r="F70" s="34" t="s">
        <v>516</v>
      </c>
    </row>
    <row r="71" spans="2:6" ht="16.5" customHeight="1" x14ac:dyDescent="0.4">
      <c r="B71" s="1" t="s">
        <v>45</v>
      </c>
      <c r="F71" s="34" t="s">
        <v>517</v>
      </c>
    </row>
    <row r="72" spans="2:6" ht="16.5" customHeight="1" x14ac:dyDescent="0.4">
      <c r="B72" s="1" t="s">
        <v>49</v>
      </c>
      <c r="F72" s="34" t="s">
        <v>518</v>
      </c>
    </row>
    <row r="73" spans="2:6" ht="16.5" customHeight="1" x14ac:dyDescent="0.4">
      <c r="B73" s="1" t="s">
        <v>45</v>
      </c>
      <c r="F73" s="34" t="s">
        <v>519</v>
      </c>
    </row>
    <row r="74" spans="2:6" ht="16.5" customHeight="1" x14ac:dyDescent="0.4">
      <c r="B74" s="1" t="s">
        <v>50</v>
      </c>
      <c r="F74" s="34" t="s">
        <v>520</v>
      </c>
    </row>
    <row r="75" spans="2:6" ht="16.5" customHeight="1" x14ac:dyDescent="0.4">
      <c r="B75" s="1" t="s">
        <v>45</v>
      </c>
      <c r="F75" s="34" t="s">
        <v>521</v>
      </c>
    </row>
    <row r="76" spans="2:6" ht="16.5" customHeight="1" x14ac:dyDescent="0.4">
      <c r="B76" s="1" t="s">
        <v>51</v>
      </c>
      <c r="F76" s="34" t="s">
        <v>522</v>
      </c>
    </row>
    <row r="77" spans="2:6" ht="16.5" customHeight="1" x14ac:dyDescent="0.4">
      <c r="B77" s="1" t="s">
        <v>45</v>
      </c>
      <c r="F77" s="34" t="s">
        <v>523</v>
      </c>
    </row>
    <row r="78" spans="2:6" ht="16.5" customHeight="1" x14ac:dyDescent="0.4">
      <c r="B78" s="1" t="s">
        <v>52</v>
      </c>
      <c r="F78" s="34" t="s">
        <v>524</v>
      </c>
    </row>
    <row r="79" spans="2:6" ht="16.5" customHeight="1" x14ac:dyDescent="0.4">
      <c r="B79" s="1" t="s">
        <v>45</v>
      </c>
      <c r="F79" s="34" t="s">
        <v>525</v>
      </c>
    </row>
    <row r="80" spans="2:6" ht="16.5" customHeight="1" x14ac:dyDescent="0.4">
      <c r="B80" s="1" t="s">
        <v>53</v>
      </c>
      <c r="F80" s="34" t="s">
        <v>526</v>
      </c>
    </row>
    <row r="81" spans="2:6" ht="16.5" customHeight="1" x14ac:dyDescent="0.4">
      <c r="B81" s="1" t="s">
        <v>45</v>
      </c>
      <c r="F81" s="34" t="s">
        <v>527</v>
      </c>
    </row>
    <row r="82" spans="2:6" ht="16.5" customHeight="1" x14ac:dyDescent="0.4">
      <c r="B82" s="1" t="s">
        <v>54</v>
      </c>
      <c r="F82" s="34" t="s">
        <v>528</v>
      </c>
    </row>
    <row r="83" spans="2:6" ht="16.5" customHeight="1" x14ac:dyDescent="0.4">
      <c r="B83" s="1" t="s">
        <v>45</v>
      </c>
      <c r="F83" s="34" t="s">
        <v>529</v>
      </c>
    </row>
    <row r="84" spans="2:6" ht="16.5" customHeight="1" x14ac:dyDescent="0.4">
      <c r="B84" s="1" t="s">
        <v>55</v>
      </c>
      <c r="F84" s="34" t="s">
        <v>530</v>
      </c>
    </row>
    <row r="85" spans="2:6" ht="16.5" customHeight="1" x14ac:dyDescent="0.4">
      <c r="B85" s="1" t="s">
        <v>45</v>
      </c>
      <c r="F85" s="34" t="s">
        <v>531</v>
      </c>
    </row>
    <row r="86" spans="2:6" ht="16.5" customHeight="1" x14ac:dyDescent="0.4">
      <c r="B86" s="1" t="s">
        <v>56</v>
      </c>
      <c r="F86" s="34" t="s">
        <v>532</v>
      </c>
    </row>
    <row r="87" spans="2:6" ht="16.5" customHeight="1" x14ac:dyDescent="0.4">
      <c r="B87" s="1" t="s">
        <v>45</v>
      </c>
      <c r="F87" s="34" t="s">
        <v>533</v>
      </c>
    </row>
    <row r="88" spans="2:6" ht="16.5" customHeight="1" x14ac:dyDescent="0.4">
      <c r="B88" s="1" t="s">
        <v>57</v>
      </c>
      <c r="F88" s="34" t="s">
        <v>534</v>
      </c>
    </row>
    <row r="89" spans="2:6" ht="16.5" customHeight="1" x14ac:dyDescent="0.4">
      <c r="B89" s="1" t="s">
        <v>58</v>
      </c>
      <c r="F89" s="34" t="s">
        <v>535</v>
      </c>
    </row>
    <row r="90" spans="2:6" ht="16.5" customHeight="1" x14ac:dyDescent="0.4">
      <c r="B90" s="1" t="s">
        <v>45</v>
      </c>
      <c r="F90" s="34" t="s">
        <v>536</v>
      </c>
    </row>
    <row r="91" spans="2:6" ht="16.5" customHeight="1" x14ac:dyDescent="0.4">
      <c r="B91" s="1" t="s">
        <v>59</v>
      </c>
      <c r="F91" s="34" t="s">
        <v>537</v>
      </c>
    </row>
    <row r="92" spans="2:6" ht="16.5" customHeight="1" x14ac:dyDescent="0.4">
      <c r="B92" s="1" t="s">
        <v>45</v>
      </c>
      <c r="F92" s="34" t="s">
        <v>538</v>
      </c>
    </row>
    <row r="93" spans="2:6" ht="16.5" customHeight="1" x14ac:dyDescent="0.4">
      <c r="B93" s="1" t="s">
        <v>60</v>
      </c>
      <c r="F93" s="34" t="s">
        <v>539</v>
      </c>
    </row>
    <row r="94" spans="2:6" ht="16.5" customHeight="1" x14ac:dyDescent="0.4">
      <c r="B94" s="1" t="s">
        <v>61</v>
      </c>
      <c r="F94" s="34" t="s">
        <v>540</v>
      </c>
    </row>
    <row r="95" spans="2:6" ht="16.5" customHeight="1" x14ac:dyDescent="0.4">
      <c r="B95" s="1" t="s">
        <v>45</v>
      </c>
      <c r="F95" s="34" t="s">
        <v>541</v>
      </c>
    </row>
    <row r="96" spans="2:6" ht="16.5" customHeight="1" x14ac:dyDescent="0.4">
      <c r="B96" s="1" t="s">
        <v>62</v>
      </c>
      <c r="F96" s="34" t="s">
        <v>542</v>
      </c>
    </row>
    <row r="97" spans="2:6" ht="16.5" customHeight="1" x14ac:dyDescent="0.4">
      <c r="B97" s="1" t="s">
        <v>45</v>
      </c>
      <c r="F97" s="34" t="s">
        <v>543</v>
      </c>
    </row>
    <row r="98" spans="2:6" ht="16.5" customHeight="1" x14ac:dyDescent="0.4">
      <c r="B98" s="1" t="s">
        <v>63</v>
      </c>
      <c r="F98" s="34" t="s">
        <v>544</v>
      </c>
    </row>
    <row r="99" spans="2:6" ht="16.5" customHeight="1" x14ac:dyDescent="0.4">
      <c r="B99" s="1" t="s">
        <v>45</v>
      </c>
      <c r="F99" s="34" t="s">
        <v>545</v>
      </c>
    </row>
    <row r="100" spans="2:6" ht="16.5" customHeight="1" x14ac:dyDescent="0.4">
      <c r="B100" s="1" t="s">
        <v>64</v>
      </c>
      <c r="F100" s="34" t="s">
        <v>546</v>
      </c>
    </row>
    <row r="101" spans="2:6" ht="16.5" customHeight="1" x14ac:dyDescent="0.4">
      <c r="B101" s="1" t="s">
        <v>47</v>
      </c>
      <c r="F101" s="34" t="s">
        <v>547</v>
      </c>
    </row>
    <row r="102" spans="2:6" ht="16.5" customHeight="1" x14ac:dyDescent="0.4">
      <c r="B102" s="1" t="s">
        <v>65</v>
      </c>
      <c r="F102" s="34" t="s">
        <v>548</v>
      </c>
    </row>
    <row r="103" spans="2:6" ht="16.5" customHeight="1" x14ac:dyDescent="0.4">
      <c r="B103" s="1" t="s">
        <v>95</v>
      </c>
      <c r="F103" s="34" t="s">
        <v>549</v>
      </c>
    </row>
    <row r="104" spans="2:6" ht="16.5" customHeight="1" x14ac:dyDescent="0.4">
      <c r="B104" s="1" t="s">
        <v>96</v>
      </c>
      <c r="F104" s="34" t="s">
        <v>550</v>
      </c>
    </row>
    <row r="105" spans="2:6" ht="16.5" customHeight="1" x14ac:dyDescent="0.4">
      <c r="B105" s="1" t="s">
        <v>45</v>
      </c>
      <c r="F105" s="34" t="s">
        <v>551</v>
      </c>
    </row>
    <row r="106" spans="2:6" ht="16.5" customHeight="1" x14ac:dyDescent="0.4">
      <c r="B106" s="1" t="s">
        <v>90</v>
      </c>
      <c r="F106" s="34" t="s">
        <v>552</v>
      </c>
    </row>
    <row r="107" spans="2:6" ht="16.5" customHeight="1" x14ac:dyDescent="0.4">
      <c r="B107" s="1" t="s">
        <v>71</v>
      </c>
      <c r="F107" s="34" t="s">
        <v>553</v>
      </c>
    </row>
    <row r="108" spans="2:6" ht="16.5" customHeight="1" x14ac:dyDescent="0.4">
      <c r="B108" s="1" t="s">
        <v>72</v>
      </c>
      <c r="F108" s="34" t="s">
        <v>554</v>
      </c>
    </row>
    <row r="109" spans="2:6" ht="16.5" customHeight="1" x14ac:dyDescent="0.4">
      <c r="B109" s="1" t="s">
        <v>73</v>
      </c>
      <c r="F109" s="34" t="s">
        <v>555</v>
      </c>
    </row>
    <row r="110" spans="2:6" ht="16.5" customHeight="1" x14ac:dyDescent="0.4">
      <c r="B110" s="1" t="s">
        <v>74</v>
      </c>
      <c r="F110" s="34" t="s">
        <v>556</v>
      </c>
    </row>
    <row r="111" spans="2:6" ht="16.5" customHeight="1" x14ac:dyDescent="0.4">
      <c r="B111" s="1" t="s">
        <v>75</v>
      </c>
      <c r="F111" s="34" t="s">
        <v>557</v>
      </c>
    </row>
    <row r="112" spans="2:6" ht="16.5" customHeight="1" x14ac:dyDescent="0.4">
      <c r="B112" s="31" t="s">
        <v>97</v>
      </c>
      <c r="F112" s="34" t="s">
        <v>558</v>
      </c>
    </row>
    <row r="113" spans="2:6" ht="16.5" customHeight="1" x14ac:dyDescent="0.4">
      <c r="B113" s="31" t="s">
        <v>92</v>
      </c>
      <c r="F113" s="34" t="s">
        <v>559</v>
      </c>
    </row>
    <row r="114" spans="2:6" ht="16.5" customHeight="1" x14ac:dyDescent="0.4">
      <c r="B114" s="31" t="s">
        <v>91</v>
      </c>
      <c r="C114" s="32"/>
      <c r="D114" s="32"/>
      <c r="E114" s="32"/>
      <c r="F114" s="34" t="s">
        <v>560</v>
      </c>
    </row>
    <row r="115" spans="2:6" ht="16.5" customHeight="1" x14ac:dyDescent="0.4">
      <c r="B115" s="1" t="s">
        <v>79</v>
      </c>
      <c r="F115" s="34" t="s">
        <v>561</v>
      </c>
    </row>
    <row r="116" spans="2:6" ht="16.5" customHeight="1" x14ac:dyDescent="0.4">
      <c r="B116" s="1" t="s">
        <v>80</v>
      </c>
      <c r="F116" s="34" t="s">
        <v>562</v>
      </c>
    </row>
    <row r="117" spans="2:6" ht="16.5" customHeight="1" x14ac:dyDescent="0.4">
      <c r="B117" s="1" t="s">
        <v>81</v>
      </c>
      <c r="F117" s="34" t="s">
        <v>563</v>
      </c>
    </row>
    <row r="118" spans="2:6" ht="16.5" customHeight="1" x14ac:dyDescent="0.4">
      <c r="B118" s="1" t="s">
        <v>82</v>
      </c>
      <c r="F118" s="34" t="s">
        <v>564</v>
      </c>
    </row>
    <row r="119" spans="2:6" ht="16.5" customHeight="1" x14ac:dyDescent="0.4">
      <c r="B119" s="1" t="s">
        <v>83</v>
      </c>
      <c r="F119" s="34" t="s">
        <v>565</v>
      </c>
    </row>
    <row r="120" spans="2:6" ht="16.5" customHeight="1" x14ac:dyDescent="0.4">
      <c r="B120" s="1" t="s">
        <v>84</v>
      </c>
      <c r="F120" s="34" t="s">
        <v>566</v>
      </c>
    </row>
    <row r="121" spans="2:6" ht="16.5" customHeight="1" x14ac:dyDescent="0.4">
      <c r="B121" s="31" t="s">
        <v>85</v>
      </c>
      <c r="C121" s="32"/>
      <c r="D121" s="32"/>
      <c r="E121" s="32"/>
      <c r="F121" s="34" t="s">
        <v>567</v>
      </c>
    </row>
    <row r="122" spans="2:6" ht="16.5" customHeight="1" x14ac:dyDescent="0.4">
      <c r="F122" s="34" t="s">
        <v>568</v>
      </c>
    </row>
    <row r="123" spans="2:6" ht="16.5" customHeight="1" x14ac:dyDescent="0.4">
      <c r="F123" s="34" t="s">
        <v>569</v>
      </c>
    </row>
    <row r="124" spans="2:6" ht="16.5" customHeight="1" x14ac:dyDescent="0.4">
      <c r="F124" s="34" t="s">
        <v>570</v>
      </c>
    </row>
    <row r="125" spans="2:6" ht="16.5" customHeight="1" x14ac:dyDescent="0.4">
      <c r="F125" s="34" t="s">
        <v>571</v>
      </c>
    </row>
    <row r="126" spans="2:6" ht="16.5" customHeight="1" x14ac:dyDescent="0.4">
      <c r="F126" s="34" t="s">
        <v>572</v>
      </c>
    </row>
    <row r="127" spans="2:6" ht="16.5" customHeight="1" x14ac:dyDescent="0.4">
      <c r="F127" s="34" t="s">
        <v>573</v>
      </c>
    </row>
    <row r="128" spans="2:6" ht="16.5" customHeight="1" x14ac:dyDescent="0.4">
      <c r="F128" s="34" t="s">
        <v>574</v>
      </c>
    </row>
    <row r="129" spans="6:6" ht="16.5" customHeight="1" x14ac:dyDescent="0.4">
      <c r="F129" s="34" t="s">
        <v>575</v>
      </c>
    </row>
    <row r="130" spans="6:6" ht="16.5" customHeight="1" x14ac:dyDescent="0.4">
      <c r="F130" s="34" t="s">
        <v>576</v>
      </c>
    </row>
    <row r="131" spans="6:6" ht="16.5" customHeight="1" x14ac:dyDescent="0.4">
      <c r="F131" s="34" t="s">
        <v>577</v>
      </c>
    </row>
    <row r="132" spans="6:6" ht="16.5" customHeight="1" x14ac:dyDescent="0.4">
      <c r="F132" s="34" t="s">
        <v>578</v>
      </c>
    </row>
    <row r="133" spans="6:6" ht="16.5" customHeight="1" x14ac:dyDescent="0.4">
      <c r="F133" s="34" t="s">
        <v>579</v>
      </c>
    </row>
    <row r="134" spans="6:6" ht="16.5" customHeight="1" x14ac:dyDescent="0.4">
      <c r="F134" s="34" t="s">
        <v>580</v>
      </c>
    </row>
    <row r="135" spans="6:6" ht="16.5" customHeight="1" x14ac:dyDescent="0.4">
      <c r="F135" s="34" t="s">
        <v>581</v>
      </c>
    </row>
    <row r="136" spans="6:6" ht="16.5" customHeight="1" x14ac:dyDescent="0.4">
      <c r="F136" s="34" t="s">
        <v>582</v>
      </c>
    </row>
    <row r="137" spans="6:6" ht="16.5" customHeight="1" x14ac:dyDescent="0.4">
      <c r="F137" s="34" t="s">
        <v>583</v>
      </c>
    </row>
    <row r="138" spans="6:6" ht="16.5" customHeight="1" x14ac:dyDescent="0.4">
      <c r="F138" s="34" t="s">
        <v>584</v>
      </c>
    </row>
    <row r="139" spans="6:6" ht="16.5" customHeight="1" x14ac:dyDescent="0.4">
      <c r="F139" s="34" t="s">
        <v>585</v>
      </c>
    </row>
    <row r="140" spans="6:6" ht="16.5" customHeight="1" x14ac:dyDescent="0.4">
      <c r="F140" s="34" t="s">
        <v>586</v>
      </c>
    </row>
    <row r="141" spans="6:6" ht="16.5" customHeight="1" x14ac:dyDescent="0.4">
      <c r="F141" s="34" t="s">
        <v>587</v>
      </c>
    </row>
    <row r="142" spans="6:6" ht="16.5" customHeight="1" x14ac:dyDescent="0.4">
      <c r="F142" s="34" t="s">
        <v>588</v>
      </c>
    </row>
    <row r="143" spans="6:6" ht="16.5" customHeight="1" x14ac:dyDescent="0.4">
      <c r="F143" s="34" t="s">
        <v>589</v>
      </c>
    </row>
    <row r="144" spans="6:6" ht="16.5" customHeight="1" x14ac:dyDescent="0.4">
      <c r="F144" s="34" t="s">
        <v>590</v>
      </c>
    </row>
    <row r="145" spans="6:6" ht="16.5" customHeight="1" x14ac:dyDescent="0.4">
      <c r="F145" s="34" t="s">
        <v>591</v>
      </c>
    </row>
    <row r="146" spans="6:6" ht="16.5" customHeight="1" x14ac:dyDescent="0.4">
      <c r="F146" s="34" t="s">
        <v>592</v>
      </c>
    </row>
    <row r="147" spans="6:6" ht="16.5" customHeight="1" x14ac:dyDescent="0.4">
      <c r="F147" s="34" t="s">
        <v>593</v>
      </c>
    </row>
    <row r="148" spans="6:6" ht="16.5" customHeight="1" x14ac:dyDescent="0.4">
      <c r="F148" s="34" t="s">
        <v>594</v>
      </c>
    </row>
    <row r="149" spans="6:6" ht="16.5" customHeight="1" x14ac:dyDescent="0.4">
      <c r="F149" s="34" t="s">
        <v>595</v>
      </c>
    </row>
    <row r="150" spans="6:6" ht="16.5" customHeight="1" x14ac:dyDescent="0.4">
      <c r="F150" s="34" t="s">
        <v>596</v>
      </c>
    </row>
    <row r="151" spans="6:6" ht="16.5" customHeight="1" x14ac:dyDescent="0.4">
      <c r="F151" s="34" t="s">
        <v>597</v>
      </c>
    </row>
    <row r="152" spans="6:6" ht="16.5" customHeight="1" x14ac:dyDescent="0.4">
      <c r="F152" s="34" t="s">
        <v>598</v>
      </c>
    </row>
    <row r="153" spans="6:6" ht="16.5" customHeight="1" x14ac:dyDescent="0.4">
      <c r="F153" s="34" t="s">
        <v>599</v>
      </c>
    </row>
    <row r="154" spans="6:6" ht="16.5" customHeight="1" x14ac:dyDescent="0.4">
      <c r="F154" s="34" t="s">
        <v>600</v>
      </c>
    </row>
    <row r="155" spans="6:6" ht="16.5" customHeight="1" x14ac:dyDescent="0.4">
      <c r="F155" s="34" t="s">
        <v>601</v>
      </c>
    </row>
    <row r="156" spans="6:6" ht="16.5" customHeight="1" x14ac:dyDescent="0.4">
      <c r="F156" s="34" t="s">
        <v>602</v>
      </c>
    </row>
    <row r="157" spans="6:6" ht="16.5" customHeight="1" x14ac:dyDescent="0.4">
      <c r="F157" s="34" t="s">
        <v>603</v>
      </c>
    </row>
    <row r="158" spans="6:6" ht="16.5" customHeight="1" x14ac:dyDescent="0.4">
      <c r="F158" s="34" t="s">
        <v>604</v>
      </c>
    </row>
    <row r="159" spans="6:6" ht="16.5" customHeight="1" x14ac:dyDescent="0.4">
      <c r="F159" s="34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B4D9E-032B-4A91-9937-97683336813E}">
  <dimension ref="A2:M159"/>
  <sheetViews>
    <sheetView zoomScale="90" zoomScaleNormal="90" workbookViewId="0">
      <selection activeCell="B2" sqref="B2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90" t="s">
        <v>1188</v>
      </c>
    </row>
    <row r="3" spans="1:13" ht="16.5" customHeight="1" x14ac:dyDescent="0.4">
      <c r="A3" s="42" t="s">
        <v>1102</v>
      </c>
      <c r="B3" s="4" t="s">
        <v>1170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2"/>
      <c r="B4" s="3" t="s">
        <v>6</v>
      </c>
      <c r="C4" s="10">
        <f>SUM(C5:C6)</f>
        <v>6420498</v>
      </c>
      <c r="D4" s="10">
        <f>SUM(D5:D6)</f>
        <v>3179620</v>
      </c>
      <c r="E4" s="10">
        <f>SUM(E5:E6)</f>
        <v>13954998</v>
      </c>
      <c r="F4" s="10">
        <f>SUM(F5:F6)</f>
        <v>444884</v>
      </c>
      <c r="G4" s="10">
        <f>SUM(G5:G6)</f>
        <v>24000000</v>
      </c>
      <c r="H4" s="33">
        <f>(C4+D4)/(C4+D4+E4+F4)</f>
        <v>0.40000491666666665</v>
      </c>
      <c r="I4" s="33">
        <f>C4/(C4+E4)</f>
        <v>0.31510879538834297</v>
      </c>
      <c r="J4" s="33">
        <f>C4/(C4+F4)</f>
        <v>0.93519894450155872</v>
      </c>
      <c r="K4" s="33">
        <f>(2*C4)/(2*C4+E4+F4)</f>
        <v>0.47138700889156365</v>
      </c>
      <c r="L4" s="6">
        <f>(G5*L5+G6*L6)/G4</f>
        <v>0.30831469431292896</v>
      </c>
    </row>
    <row r="5" spans="1:13" ht="16.5" customHeight="1" x14ac:dyDescent="0.4">
      <c r="A5" s="42"/>
      <c r="B5" s="7" t="s">
        <v>1</v>
      </c>
      <c r="C5" s="8">
        <v>3877312</v>
      </c>
      <c r="D5" s="8">
        <v>1579863</v>
      </c>
      <c r="E5" s="8">
        <v>6243404</v>
      </c>
      <c r="F5" s="8">
        <v>299421</v>
      </c>
      <c r="G5" s="8">
        <f>SUM(C5:F5)</f>
        <v>12000000</v>
      </c>
      <c r="H5" s="9">
        <f>(C5+D5)/(C5+D5+E5+F5)</f>
        <v>0.45476458333333336</v>
      </c>
      <c r="I5" s="9">
        <f>C5/(C5+E5)</f>
        <v>0.38310649167509492</v>
      </c>
      <c r="J5" s="9">
        <f>C5/(C5+F5)</f>
        <v>0.92831215210548534</v>
      </c>
      <c r="K5" s="9">
        <f>(2*C5)/(2*C5+E5+F5)</f>
        <v>0.54237815431270286</v>
      </c>
      <c r="L5" s="9">
        <v>0.37209798681149697</v>
      </c>
      <c r="M5" s="7" t="s">
        <v>727</v>
      </c>
    </row>
    <row r="6" spans="1:13" ht="16.5" customHeight="1" x14ac:dyDescent="0.4">
      <c r="A6" s="42"/>
      <c r="B6" s="7" t="s">
        <v>3</v>
      </c>
      <c r="C6" s="8">
        <v>2543186</v>
      </c>
      <c r="D6" s="8">
        <v>1599757</v>
      </c>
      <c r="E6" s="8">
        <v>7711594</v>
      </c>
      <c r="F6" s="8">
        <v>145463</v>
      </c>
      <c r="G6" s="8">
        <f>SUM(C6:F6)</f>
        <v>12000000</v>
      </c>
      <c r="H6" s="9">
        <f>(C6+D6)/(C6+D6+E6+F6)</f>
        <v>0.34524525</v>
      </c>
      <c r="I6" s="9">
        <f>C6/(C6+E6)</f>
        <v>0.24800005460868005</v>
      </c>
      <c r="J6" s="9">
        <f>C6/(C6+F6)</f>
        <v>0.94589736332262042</v>
      </c>
      <c r="K6" s="9">
        <f>(2*C6)/(2*C6+E6+F6)</f>
        <v>0.39296943646077093</v>
      </c>
      <c r="L6" s="9">
        <v>0.244531401814361</v>
      </c>
      <c r="M6" s="7" t="s">
        <v>729</v>
      </c>
    </row>
    <row r="7" spans="1:13" ht="16.5" customHeight="1" x14ac:dyDescent="0.4">
      <c r="A7" s="42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2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1122</v>
      </c>
    </row>
    <row r="9" spans="1:13" ht="16.5" customHeight="1" x14ac:dyDescent="0.4">
      <c r="A9" s="42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1120</v>
      </c>
    </row>
    <row r="10" spans="1:13" ht="16.5" customHeight="1" x14ac:dyDescent="0.4">
      <c r="A10" s="42"/>
      <c r="B10" s="3" t="s">
        <v>8</v>
      </c>
      <c r="C10" s="10">
        <f>SUM(C11:C12)</f>
        <v>1094120</v>
      </c>
      <c r="D10" s="10">
        <f>SUM(D11:D12)</f>
        <v>895152</v>
      </c>
      <c r="E10" s="10">
        <f>SUM(E11:E12)</f>
        <v>5865868</v>
      </c>
      <c r="F10" s="10">
        <f>SUM(F11:F12)</f>
        <v>144860</v>
      </c>
      <c r="G10" s="10">
        <f>SUM(G11:G12)</f>
        <v>8000000</v>
      </c>
      <c r="H10" s="33">
        <f>(C10+D10)/(C10+D10+E10+F10)</f>
        <v>0.24865899999999999</v>
      </c>
      <c r="I10" s="33">
        <f>C10/(C10+E10)</f>
        <v>0.15720142046221919</v>
      </c>
      <c r="J10" s="33">
        <f>C10/(C10+F10)</f>
        <v>0.8830812442493019</v>
      </c>
      <c r="K10" s="33">
        <f>(2*C10)/(2*C10+E10+F10)</f>
        <v>0.26689212593584949</v>
      </c>
      <c r="L10" s="6">
        <f>(G11*L11+G12*L12)/G10</f>
        <v>0.15278353053402483</v>
      </c>
    </row>
    <row r="11" spans="1:13" ht="16.5" customHeight="1" x14ac:dyDescent="0.4">
      <c r="A11" s="42"/>
      <c r="B11" s="7" t="s">
        <v>4</v>
      </c>
      <c r="C11" s="8">
        <v>276433</v>
      </c>
      <c r="D11" s="8">
        <v>506058</v>
      </c>
      <c r="E11" s="8">
        <v>3179171</v>
      </c>
      <c r="F11" s="8">
        <v>38338</v>
      </c>
      <c r="G11" s="8">
        <f t="shared" ref="G11" si="4">SUM(C11:F11)</f>
        <v>4000000</v>
      </c>
      <c r="H11" s="9">
        <f t="shared" ref="H11:H12" si="5">(C11+D11)/(C11+D11+E11+F11)</f>
        <v>0.19562275000000001</v>
      </c>
      <c r="I11" s="9">
        <f t="shared" ref="I11:I12" si="6">C11/(C11+E11)</f>
        <v>7.9995566621638356E-2</v>
      </c>
      <c r="J11" s="9">
        <f t="shared" ref="J11:J12" si="7">C11/(C11+F11)</f>
        <v>0.87820351938393304</v>
      </c>
      <c r="K11" s="9">
        <f t="shared" ref="K11:K12" si="8">(2*C11)/(2*C11+E11+F11)</f>
        <v>0.14663422073401186</v>
      </c>
      <c r="L11" s="9">
        <v>7.9117798749950605E-2</v>
      </c>
      <c r="M11" s="7" t="s">
        <v>1121</v>
      </c>
    </row>
    <row r="12" spans="1:13" ht="16.5" customHeight="1" x14ac:dyDescent="0.4">
      <c r="A12" s="42"/>
      <c r="B12" s="7" t="s">
        <v>1138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9">SUM(C12:F12)</f>
        <v>4000000</v>
      </c>
      <c r="H12" s="9">
        <f t="shared" si="5"/>
        <v>0.30169525000000003</v>
      </c>
      <c r="I12" s="9">
        <f t="shared" si="6"/>
        <v>0.23333259140550808</v>
      </c>
      <c r="J12" s="9">
        <f t="shared" si="7"/>
        <v>0.88474252036065437</v>
      </c>
      <c r="K12" s="9">
        <f t="shared" si="8"/>
        <v>0.36927620126753574</v>
      </c>
      <c r="L12" s="9">
        <v>0.226449262318099</v>
      </c>
      <c r="M12" s="7" t="s">
        <v>1156</v>
      </c>
    </row>
    <row r="13" spans="1:13" ht="16.5" customHeight="1" x14ac:dyDescent="0.4">
      <c r="A13" s="42"/>
      <c r="B13" s="16" t="s">
        <v>43</v>
      </c>
      <c r="C13" s="17">
        <f>SUM(C4,C7,C10)</f>
        <v>8098989</v>
      </c>
      <c r="D13" s="17">
        <f>SUM(D4,D7,D10)</f>
        <v>4234913</v>
      </c>
      <c r="E13" s="17">
        <f>SUM(E4,E7,E10)</f>
        <v>20584335</v>
      </c>
      <c r="F13" s="17">
        <f>SUM(F4,F7,F10)</f>
        <v>742013</v>
      </c>
      <c r="G13" s="17">
        <f>SUM(G4,G7,G10)</f>
        <v>33660250</v>
      </c>
      <c r="H13" s="18">
        <f>($G5*H5+$G6*H6+$G8*H8+$G9*H9+$G11*H11+$G12*H12)/$G13</f>
        <v>0.36642336286866556</v>
      </c>
      <c r="I13" s="18">
        <f t="shared" ref="I13:J13" si="10">($G5*I5+$G6*I6+$G8*I8+$G9*I9+$G11*I11+$G12*I12)/$G13</f>
        <v>0.28401180813226357</v>
      </c>
      <c r="J13" s="18">
        <f t="shared" si="10"/>
        <v>0.91742526171552297</v>
      </c>
      <c r="K13" s="18">
        <f>($G5*K5+$G6*K6+$G8*K8+$G9*K9+$G11*K11+$G12*K12)/$G13</f>
        <v>0.42240493315589489</v>
      </c>
      <c r="L13" s="18">
        <f t="shared" ref="L13" si="11">($G5*L5+$G6*L6+$G8*L8+$G9*L9+$G11*L11+$G12*L12)/$G13</f>
        <v>0.27541379776686459</v>
      </c>
    </row>
    <row r="15" spans="1:13" ht="16.5" customHeight="1" x14ac:dyDescent="0.4">
      <c r="A15" s="42" t="s">
        <v>1103</v>
      </c>
      <c r="B15" s="4" t="s">
        <v>1170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2"/>
      <c r="B16" s="3" t="s">
        <v>6</v>
      </c>
      <c r="C16" s="10">
        <f>SUM(C17:C18)</f>
        <v>6420498</v>
      </c>
      <c r="D16" s="10">
        <f>SUM(D17:D18)</f>
        <v>3179620</v>
      </c>
      <c r="E16" s="10">
        <f>SUM(E17:E18)</f>
        <v>13954998</v>
      </c>
      <c r="F16" s="10">
        <f>SUM(F17:F18)</f>
        <v>444884</v>
      </c>
      <c r="G16" s="10">
        <f>SUM(G17:G18)</f>
        <v>24000000</v>
      </c>
      <c r="H16" s="33">
        <f>(C16+D16)/(C16+D16+E16+F16)</f>
        <v>0.40000491666666665</v>
      </c>
      <c r="I16" s="33">
        <f>C16/(C16+E16)</f>
        <v>0.31510879538834297</v>
      </c>
      <c r="J16" s="33">
        <f>C16/(C16+F16)</f>
        <v>0.93519894450155872</v>
      </c>
      <c r="K16" s="33">
        <f>(2*C16)/(2*C16+E16+F16)</f>
        <v>0.47138700889156365</v>
      </c>
      <c r="L16" s="6">
        <f>(G17*L17+G18*L18)/G16</f>
        <v>0.30831469431292896</v>
      </c>
    </row>
    <row r="17" spans="1:13" ht="16.5" customHeight="1" x14ac:dyDescent="0.4">
      <c r="A17" s="42"/>
      <c r="B17" s="7" t="s">
        <v>1</v>
      </c>
      <c r="C17" s="8">
        <v>3877312</v>
      </c>
      <c r="D17" s="8">
        <v>1579863</v>
      </c>
      <c r="E17" s="8">
        <v>6243404</v>
      </c>
      <c r="F17" s="8">
        <v>299421</v>
      </c>
      <c r="G17" s="8">
        <f>SUM(C17:F17)</f>
        <v>12000000</v>
      </c>
      <c r="H17" s="9">
        <f>(C17+D17)/(C17+D17+E17+F17)</f>
        <v>0.45476458333333336</v>
      </c>
      <c r="I17" s="9">
        <f>C17/(C17+E17)</f>
        <v>0.38310649167509492</v>
      </c>
      <c r="J17" s="9">
        <f>C17/(C17+F17)</f>
        <v>0.92831215210548534</v>
      </c>
      <c r="K17" s="9">
        <f>(2*C17)/(2*C17+E17+F17)</f>
        <v>0.54237815431270286</v>
      </c>
      <c r="L17" s="9">
        <v>0.37209798681149697</v>
      </c>
      <c r="M17" s="7" t="s">
        <v>727</v>
      </c>
    </row>
    <row r="18" spans="1:13" ht="16.5" customHeight="1" x14ac:dyDescent="0.4">
      <c r="A18" s="42"/>
      <c r="B18" s="7" t="s">
        <v>3</v>
      </c>
      <c r="C18" s="8">
        <v>2543186</v>
      </c>
      <c r="D18" s="8">
        <v>1599757</v>
      </c>
      <c r="E18" s="8">
        <v>7711594</v>
      </c>
      <c r="F18" s="8">
        <v>145463</v>
      </c>
      <c r="G18" s="8">
        <f>SUM(C18:F18)</f>
        <v>12000000</v>
      </c>
      <c r="H18" s="9">
        <f>(C18+D18)/(C18+D18+E18+F18)</f>
        <v>0.34524525</v>
      </c>
      <c r="I18" s="9">
        <f>C18/(C18+E18)</f>
        <v>0.24800005460868005</v>
      </c>
      <c r="J18" s="9">
        <f>C18/(C18+F18)</f>
        <v>0.94589736332262042</v>
      </c>
      <c r="K18" s="9">
        <f>(2*C18)/(2*C18+E18+F18)</f>
        <v>0.39296943646077093</v>
      </c>
      <c r="L18" s="9">
        <v>0.244531401814361</v>
      </c>
      <c r="M18" s="7" t="s">
        <v>729</v>
      </c>
    </row>
    <row r="19" spans="1:13" ht="16.5" customHeight="1" x14ac:dyDescent="0.4">
      <c r="A19" s="42"/>
      <c r="B19" s="3" t="s">
        <v>7</v>
      </c>
      <c r="C19" s="10">
        <f>SUM(C20:C21)</f>
        <v>719173</v>
      </c>
      <c r="D19" s="10">
        <f>SUM(D20:D21)</f>
        <v>27465</v>
      </c>
      <c r="E19" s="10">
        <f>SUM(E20:E21)</f>
        <v>896145</v>
      </c>
      <c r="F19" s="10">
        <f>SUM(F20:F21)</f>
        <v>17467</v>
      </c>
      <c r="G19" s="10">
        <f>SUM(G20:G21)</f>
        <v>1660250</v>
      </c>
      <c r="H19" s="33">
        <f>(C19+D19)/(C19+D19+E19+F19)</f>
        <v>0.44971419966872461</v>
      </c>
      <c r="I19" s="33">
        <f>C19/(C19+E19)</f>
        <v>0.44522069338668918</v>
      </c>
      <c r="J19" s="33">
        <f>C19/(C19+F19)</f>
        <v>0.97628828192875761</v>
      </c>
      <c r="K19" s="33">
        <f>(2*C19)/(2*C19+E19+F19)</f>
        <v>0.61155258724858186</v>
      </c>
      <c r="L19" s="6">
        <f>(G20*L20+G21*L21)/G19</f>
        <v>0.44030772678653401</v>
      </c>
    </row>
    <row r="20" spans="1:13" ht="16.5" customHeight="1" x14ac:dyDescent="0.4">
      <c r="A20" s="42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>SUM(C20:F20)</f>
        <v>452064</v>
      </c>
      <c r="H20" s="9">
        <f t="shared" ref="H20:H21" si="12">(C20+D20)/(C20+D20+E20+F20)</f>
        <v>0.5792962943300064</v>
      </c>
      <c r="I20" s="9">
        <f t="shared" ref="I20:I21" si="13">C20/(C20+E20)</f>
        <v>0.58162647999308614</v>
      </c>
      <c r="J20" s="9">
        <f t="shared" ref="J20:J21" si="14">C20/(C20+F20)</f>
        <v>0.97622983047483081</v>
      </c>
      <c r="K20" s="9">
        <f t="shared" ref="K20:K21" si="15">(2*C20)/(2*C20+E20+F20)</f>
        <v>0.72895185024192455</v>
      </c>
      <c r="L20" s="9">
        <v>0.573504513090766</v>
      </c>
      <c r="M20" s="7" t="s">
        <v>731</v>
      </c>
    </row>
    <row r="21" spans="1:13" ht="16.5" customHeight="1" x14ac:dyDescent="0.4">
      <c r="A21" s="42"/>
      <c r="B21" s="7" t="s">
        <v>2</v>
      </c>
      <c r="C21" s="8">
        <v>463433</v>
      </c>
      <c r="D21" s="8">
        <v>21326</v>
      </c>
      <c r="E21" s="8">
        <v>712187</v>
      </c>
      <c r="F21" s="8">
        <v>11240</v>
      </c>
      <c r="G21" s="8">
        <f>SUM(C21:F21)</f>
        <v>1208186</v>
      </c>
      <c r="H21" s="9">
        <f t="shared" si="12"/>
        <v>0.40122878430970066</v>
      </c>
      <c r="I21" s="9">
        <f t="shared" si="13"/>
        <v>0.39420305881152073</v>
      </c>
      <c r="J21" s="9">
        <f t="shared" si="14"/>
        <v>0.97632054066694329</v>
      </c>
      <c r="K21" s="9">
        <f t="shared" si="15"/>
        <v>0.5616372365392085</v>
      </c>
      <c r="L21" s="9">
        <v>0.39046981109819101</v>
      </c>
      <c r="M21" s="7" t="s">
        <v>728</v>
      </c>
    </row>
    <row r="22" spans="1:13" ht="16.5" customHeight="1" x14ac:dyDescent="0.4">
      <c r="A22" s="42"/>
      <c r="B22" s="3" t="s">
        <v>8</v>
      </c>
      <c r="C22" s="10">
        <f>SUM(C23:C24)</f>
        <v>1202207</v>
      </c>
      <c r="D22" s="10">
        <f>SUM(D23:D24)</f>
        <v>336495</v>
      </c>
      <c r="E22" s="10">
        <f>SUM(E23:E24)</f>
        <v>6424525</v>
      </c>
      <c r="F22" s="10">
        <f>SUM(F23:F24)</f>
        <v>36773</v>
      </c>
      <c r="G22" s="10">
        <f>SUM(G23:G24)</f>
        <v>8000000</v>
      </c>
      <c r="H22" s="33">
        <f>(C22+D22)/(C22+D22+E22+F22)</f>
        <v>0.19233775</v>
      </c>
      <c r="I22" s="33">
        <f>C22/(C22+E22)</f>
        <v>0.1576306863804838</v>
      </c>
      <c r="J22" s="33">
        <f>C22/(C22+F22)</f>
        <v>0.970319940596297</v>
      </c>
      <c r="K22" s="33">
        <f>(2*C22)/(2*C22+E22+F22)</f>
        <v>0.27120371155751505</v>
      </c>
      <c r="L22" s="6">
        <f>(G23*L23+G24*L24)/G22</f>
        <v>0.15556817599655615</v>
      </c>
    </row>
    <row r="23" spans="1:13" ht="16.5" customHeight="1" x14ac:dyDescent="0.4">
      <c r="A23" s="42"/>
      <c r="B23" s="7" t="s">
        <v>4</v>
      </c>
      <c r="C23" s="8">
        <v>305247</v>
      </c>
      <c r="D23" s="8">
        <v>235440</v>
      </c>
      <c r="E23" s="8">
        <v>3449789</v>
      </c>
      <c r="F23" s="8">
        <v>9524</v>
      </c>
      <c r="G23" s="8">
        <f t="shared" ref="G23" si="16">SUM(C23:F23)</f>
        <v>4000000</v>
      </c>
      <c r="H23" s="9">
        <f t="shared" ref="H23:H24" si="17">(C23+D23)/(C23+D23+E23+F23)</f>
        <v>0.13517175000000001</v>
      </c>
      <c r="I23" s="9">
        <f t="shared" ref="I23:I24" si="18">C23/(C23+E23)</f>
        <v>8.1290032905143916E-2</v>
      </c>
      <c r="J23" s="9">
        <f t="shared" ref="J23:J24" si="19">C23/(C23+F23)</f>
        <v>0.9697430830667374</v>
      </c>
      <c r="K23" s="9">
        <f t="shared" ref="K23:K24" si="20">(2*C23)/(2*C23+E23+F23)</f>
        <v>0.15000563908804521</v>
      </c>
      <c r="L23" s="9">
        <v>8.1084376394585295E-2</v>
      </c>
      <c r="M23" s="7" t="s">
        <v>730</v>
      </c>
    </row>
    <row r="24" spans="1:13" ht="16.5" customHeight="1" x14ac:dyDescent="0.4">
      <c r="A24" s="42"/>
      <c r="B24" s="7" t="s">
        <v>1138</v>
      </c>
      <c r="C24" s="8">
        <v>896960</v>
      </c>
      <c r="D24" s="8">
        <v>101055</v>
      </c>
      <c r="E24" s="8">
        <v>2974736</v>
      </c>
      <c r="F24" s="8">
        <v>27249</v>
      </c>
      <c r="G24" s="8">
        <f t="shared" ref="G24" si="21">SUM(C24:F24)</f>
        <v>4000000</v>
      </c>
      <c r="H24" s="9">
        <f t="shared" si="17"/>
        <v>0.24950375</v>
      </c>
      <c r="I24" s="9">
        <f t="shared" si="18"/>
        <v>0.23167108161384573</v>
      </c>
      <c r="J24" s="9">
        <f t="shared" si="19"/>
        <v>0.97051640916719051</v>
      </c>
      <c r="K24" s="9">
        <f t="shared" si="20"/>
        <v>0.37405244682703265</v>
      </c>
      <c r="L24" s="9">
        <v>0.230051975598527</v>
      </c>
      <c r="M24" s="7" t="s">
        <v>1157</v>
      </c>
    </row>
    <row r="25" spans="1:13" ht="16.5" customHeight="1" x14ac:dyDescent="0.4">
      <c r="A25" s="42"/>
      <c r="B25" s="16" t="s">
        <v>43</v>
      </c>
      <c r="C25" s="17">
        <f>SUM(C16,C19,C22)</f>
        <v>8341878</v>
      </c>
      <c r="D25" s="17">
        <f>SUM(D16,D19,D22)</f>
        <v>3543580</v>
      </c>
      <c r="E25" s="17">
        <f>SUM(E16,E19,E22)</f>
        <v>21275668</v>
      </c>
      <c r="F25" s="17">
        <f>SUM(F16,F19,F22)</f>
        <v>499124</v>
      </c>
      <c r="G25" s="17">
        <f>SUM(G16,G19,G22)</f>
        <v>33660250</v>
      </c>
      <c r="H25" s="18">
        <f>($G17*H17+$G18*H18+$G20*H20+$G21*H21+$G23*H23+$G24*H24)/$G25</f>
        <v>0.3531007048373081</v>
      </c>
      <c r="I25" s="18">
        <f t="shared" ref="I25:J25" si="22">($G17*I17+$G18*I18+$G20*I20+$G21*I21+$G23*I23+$G24*I24)/$G25</f>
        <v>0.28414304775948218</v>
      </c>
      <c r="J25" s="18">
        <f t="shared" si="22"/>
        <v>0.94688682718942929</v>
      </c>
      <c r="K25" s="18">
        <f>($G17*K17+$G18*K18+$G20*K20+$G21*K21+$G23*K23+$G24*K24)/$G25</f>
        <v>0.4256800994774288</v>
      </c>
      <c r="L25" s="18">
        <f t="shared" ref="L25" si="23">($G17*L17+$G18*L18+$G20*L20+$G21*L21+$G23*L23+$G24*L24)/$G25</f>
        <v>0.27852196507394</v>
      </c>
    </row>
    <row r="27" spans="1:13" ht="16.5" hidden="1" customHeight="1" x14ac:dyDescent="0.4">
      <c r="A27" s="42" t="s">
        <v>1104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2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2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1141</v>
      </c>
    </row>
    <row r="30" spans="1:13" ht="16.5" hidden="1" customHeight="1" x14ac:dyDescent="0.4">
      <c r="A30" s="42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1141</v>
      </c>
    </row>
    <row r="31" spans="1:13" ht="16.5" hidden="1" customHeight="1" x14ac:dyDescent="0.4">
      <c r="A31" s="42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2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7" t="s">
        <v>1142</v>
      </c>
    </row>
    <row r="33" spans="1:13" ht="16.5" hidden="1" customHeight="1" x14ac:dyDescent="0.4">
      <c r="A33" s="42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7" t="s">
        <v>1144</v>
      </c>
    </row>
    <row r="34" spans="1:13" ht="16.5" hidden="1" customHeight="1" x14ac:dyDescent="0.4">
      <c r="A34" s="42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2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7" t="s">
        <v>1142</v>
      </c>
    </row>
    <row r="36" spans="1:13" ht="16.5" hidden="1" customHeight="1" x14ac:dyDescent="0.4">
      <c r="A36" s="42"/>
      <c r="B36" s="7" t="s">
        <v>1138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7" t="s">
        <v>1142</v>
      </c>
    </row>
    <row r="37" spans="1:13" ht="16.5" hidden="1" customHeight="1" x14ac:dyDescent="0.4">
      <c r="A37" s="42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34" t="s">
        <v>111</v>
      </c>
    </row>
    <row r="43" spans="1:13" ht="16.5" customHeight="1" x14ac:dyDescent="0.4">
      <c r="B43" s="1" t="s">
        <v>29</v>
      </c>
      <c r="F43" s="34"/>
    </row>
    <row r="44" spans="1:13" ht="16.5" customHeight="1" x14ac:dyDescent="0.4">
      <c r="B44" s="1" t="s">
        <v>30</v>
      </c>
      <c r="F44" s="34" t="s">
        <v>611</v>
      </c>
    </row>
    <row r="45" spans="1:13" ht="16.5" customHeight="1" x14ac:dyDescent="0.4">
      <c r="B45" s="1" t="s">
        <v>31</v>
      </c>
      <c r="F45" s="34" t="s">
        <v>612</v>
      </c>
    </row>
    <row r="46" spans="1:13" ht="16.5" customHeight="1" x14ac:dyDescent="0.4">
      <c r="B46" s="1" t="s">
        <v>1166</v>
      </c>
      <c r="F46" s="34" t="s">
        <v>613</v>
      </c>
    </row>
    <row r="47" spans="1:13" ht="16.5" customHeight="1" x14ac:dyDescent="0.4">
      <c r="B47" s="31" t="s">
        <v>1134</v>
      </c>
      <c r="F47" s="34" t="s">
        <v>614</v>
      </c>
    </row>
    <row r="48" spans="1:13" ht="16.5" customHeight="1" x14ac:dyDescent="0.4">
      <c r="B48" s="31" t="s">
        <v>110</v>
      </c>
      <c r="F48" s="34" t="s">
        <v>615</v>
      </c>
    </row>
    <row r="49" spans="2:6" ht="16.5" customHeight="1" x14ac:dyDescent="0.4">
      <c r="B49" s="1" t="s">
        <v>33</v>
      </c>
      <c r="F49" s="34" t="s">
        <v>616</v>
      </c>
    </row>
    <row r="50" spans="2:6" ht="16.5" customHeight="1" x14ac:dyDescent="0.4">
      <c r="B50" s="1" t="s">
        <v>24</v>
      </c>
      <c r="F50" s="34" t="s">
        <v>617</v>
      </c>
    </row>
    <row r="51" spans="2:6" ht="16.5" customHeight="1" x14ac:dyDescent="0.4">
      <c r="F51" s="34" t="s">
        <v>618</v>
      </c>
    </row>
    <row r="52" spans="2:6" ht="16.5" customHeight="1" x14ac:dyDescent="0.4">
      <c r="B52" s="1" t="s">
        <v>25</v>
      </c>
      <c r="F52" s="34" t="s">
        <v>619</v>
      </c>
    </row>
    <row r="53" spans="2:6" ht="16.5" customHeight="1" x14ac:dyDescent="0.4">
      <c r="B53" s="1" t="s">
        <v>34</v>
      </c>
      <c r="F53" s="34" t="s">
        <v>620</v>
      </c>
    </row>
    <row r="54" spans="2:6" ht="16.5" customHeight="1" x14ac:dyDescent="0.4">
      <c r="F54" s="34" t="s">
        <v>621</v>
      </c>
    </row>
    <row r="55" spans="2:6" ht="16.5" customHeight="1" x14ac:dyDescent="0.4">
      <c r="B55" s="1" t="s">
        <v>26</v>
      </c>
      <c r="F55" s="34" t="s">
        <v>622</v>
      </c>
    </row>
    <row r="56" spans="2:6" ht="16.5" customHeight="1" x14ac:dyDescent="0.4">
      <c r="B56" s="1" t="s">
        <v>35</v>
      </c>
      <c r="F56" s="34" t="s">
        <v>623</v>
      </c>
    </row>
    <row r="57" spans="2:6" ht="16.5" customHeight="1" x14ac:dyDescent="0.4">
      <c r="B57" s="1" t="s">
        <v>36</v>
      </c>
      <c r="F57" s="34" t="s">
        <v>624</v>
      </c>
    </row>
    <row r="58" spans="2:6" ht="16.5" customHeight="1" x14ac:dyDescent="0.4">
      <c r="B58" s="1" t="s">
        <v>37</v>
      </c>
      <c r="F58" s="34" t="s">
        <v>625</v>
      </c>
    </row>
    <row r="59" spans="2:6" ht="16.5" customHeight="1" x14ac:dyDescent="0.4">
      <c r="B59" s="1" t="s">
        <v>38</v>
      </c>
      <c r="F59" s="34" t="s">
        <v>626</v>
      </c>
    </row>
    <row r="60" spans="2:6" ht="16.5" customHeight="1" x14ac:dyDescent="0.4">
      <c r="B60" s="1" t="s">
        <v>39</v>
      </c>
      <c r="F60" s="34" t="s">
        <v>627</v>
      </c>
    </row>
    <row r="61" spans="2:6" ht="16.5" customHeight="1" x14ac:dyDescent="0.4">
      <c r="F61" s="34" t="s">
        <v>628</v>
      </c>
    </row>
    <row r="62" spans="2:6" ht="16.5" customHeight="1" x14ac:dyDescent="0.4">
      <c r="B62" s="1" t="s">
        <v>27</v>
      </c>
      <c r="F62" s="34" t="s">
        <v>629</v>
      </c>
    </row>
    <row r="63" spans="2:6" ht="16.5" customHeight="1" x14ac:dyDescent="0.4">
      <c r="F63" s="34" t="s">
        <v>630</v>
      </c>
    </row>
    <row r="64" spans="2:6" ht="16.5" customHeight="1" x14ac:dyDescent="0.4">
      <c r="B64" s="11" t="s">
        <v>68</v>
      </c>
      <c r="F64" s="34" t="s">
        <v>631</v>
      </c>
    </row>
    <row r="65" spans="2:6" ht="16.5" customHeight="1" x14ac:dyDescent="0.4">
      <c r="B65" s="11"/>
      <c r="F65" s="34" t="s">
        <v>632</v>
      </c>
    </row>
    <row r="66" spans="2:6" ht="16.5" customHeight="1" x14ac:dyDescent="0.4">
      <c r="B66" s="1" t="s">
        <v>44</v>
      </c>
      <c r="F66" s="34" t="s">
        <v>633</v>
      </c>
    </row>
    <row r="67" spans="2:6" ht="16.5" customHeight="1" x14ac:dyDescent="0.4">
      <c r="B67" s="1" t="s">
        <v>45</v>
      </c>
      <c r="F67" s="34" t="s">
        <v>634</v>
      </c>
    </row>
    <row r="68" spans="2:6" ht="16.5" customHeight="1" x14ac:dyDescent="0.4">
      <c r="B68" s="1" t="s">
        <v>46</v>
      </c>
      <c r="F68" s="34" t="s">
        <v>635</v>
      </c>
    </row>
    <row r="69" spans="2:6" ht="16.5" customHeight="1" x14ac:dyDescent="0.4">
      <c r="B69" s="1" t="s">
        <v>47</v>
      </c>
      <c r="F69" s="34" t="s">
        <v>636</v>
      </c>
    </row>
    <row r="70" spans="2:6" ht="16.5" customHeight="1" x14ac:dyDescent="0.4">
      <c r="B70" s="1" t="s">
        <v>48</v>
      </c>
      <c r="F70" s="34" t="s">
        <v>637</v>
      </c>
    </row>
    <row r="71" spans="2:6" ht="16.5" customHeight="1" x14ac:dyDescent="0.4">
      <c r="B71" s="1" t="s">
        <v>45</v>
      </c>
      <c r="F71" s="34" t="s">
        <v>638</v>
      </c>
    </row>
    <row r="72" spans="2:6" ht="16.5" customHeight="1" x14ac:dyDescent="0.4">
      <c r="B72" s="1" t="s">
        <v>49</v>
      </c>
      <c r="F72" s="34" t="s">
        <v>639</v>
      </c>
    </row>
    <row r="73" spans="2:6" ht="16.5" customHeight="1" x14ac:dyDescent="0.4">
      <c r="B73" s="1" t="s">
        <v>45</v>
      </c>
      <c r="F73" s="34" t="s">
        <v>640</v>
      </c>
    </row>
    <row r="74" spans="2:6" ht="16.5" customHeight="1" x14ac:dyDescent="0.4">
      <c r="B74" s="1" t="s">
        <v>50</v>
      </c>
      <c r="F74" s="34" t="s">
        <v>641</v>
      </c>
    </row>
    <row r="75" spans="2:6" ht="16.5" customHeight="1" x14ac:dyDescent="0.4">
      <c r="B75" s="1" t="s">
        <v>45</v>
      </c>
      <c r="F75" s="34" t="s">
        <v>642</v>
      </c>
    </row>
    <row r="76" spans="2:6" ht="16.5" customHeight="1" x14ac:dyDescent="0.4">
      <c r="B76" s="1" t="s">
        <v>51</v>
      </c>
      <c r="F76" s="34" t="s">
        <v>643</v>
      </c>
    </row>
    <row r="77" spans="2:6" ht="16.5" customHeight="1" x14ac:dyDescent="0.4">
      <c r="B77" s="1" t="s">
        <v>45</v>
      </c>
      <c r="F77" s="34" t="s">
        <v>644</v>
      </c>
    </row>
    <row r="78" spans="2:6" ht="16.5" customHeight="1" x14ac:dyDescent="0.4">
      <c r="B78" s="1" t="s">
        <v>52</v>
      </c>
      <c r="F78" s="34" t="s">
        <v>645</v>
      </c>
    </row>
    <row r="79" spans="2:6" ht="16.5" customHeight="1" x14ac:dyDescent="0.4">
      <c r="B79" s="1" t="s">
        <v>45</v>
      </c>
      <c r="F79" s="34" t="s">
        <v>646</v>
      </c>
    </row>
    <row r="80" spans="2:6" ht="16.5" customHeight="1" x14ac:dyDescent="0.4">
      <c r="B80" s="1" t="s">
        <v>53</v>
      </c>
      <c r="F80" s="34" t="s">
        <v>647</v>
      </c>
    </row>
    <row r="81" spans="2:6" ht="16.5" customHeight="1" x14ac:dyDescent="0.4">
      <c r="B81" s="1" t="s">
        <v>45</v>
      </c>
      <c r="F81" s="34" t="s">
        <v>648</v>
      </c>
    </row>
    <row r="82" spans="2:6" ht="16.5" customHeight="1" x14ac:dyDescent="0.4">
      <c r="B82" s="1" t="s">
        <v>54</v>
      </c>
      <c r="F82" s="34" t="s">
        <v>649</v>
      </c>
    </row>
    <row r="83" spans="2:6" ht="16.5" customHeight="1" x14ac:dyDescent="0.4">
      <c r="B83" s="1" t="s">
        <v>45</v>
      </c>
      <c r="F83" s="34" t="s">
        <v>650</v>
      </c>
    </row>
    <row r="84" spans="2:6" ht="16.5" customHeight="1" x14ac:dyDescent="0.4">
      <c r="B84" s="1" t="s">
        <v>55</v>
      </c>
      <c r="F84" s="34" t="s">
        <v>651</v>
      </c>
    </row>
    <row r="85" spans="2:6" ht="16.5" customHeight="1" x14ac:dyDescent="0.4">
      <c r="B85" s="1" t="s">
        <v>45</v>
      </c>
      <c r="F85" s="34" t="s">
        <v>652</v>
      </c>
    </row>
    <row r="86" spans="2:6" ht="16.5" customHeight="1" x14ac:dyDescent="0.4">
      <c r="B86" s="1" t="s">
        <v>56</v>
      </c>
      <c r="F86" s="34" t="s">
        <v>653</v>
      </c>
    </row>
    <row r="87" spans="2:6" ht="16.5" customHeight="1" x14ac:dyDescent="0.4">
      <c r="B87" s="1" t="s">
        <v>45</v>
      </c>
      <c r="F87" s="34" t="s">
        <v>654</v>
      </c>
    </row>
    <row r="88" spans="2:6" ht="16.5" customHeight="1" x14ac:dyDescent="0.4">
      <c r="B88" s="1" t="s">
        <v>57</v>
      </c>
      <c r="F88" s="34" t="s">
        <v>655</v>
      </c>
    </row>
    <row r="89" spans="2:6" ht="16.5" customHeight="1" x14ac:dyDescent="0.4">
      <c r="B89" s="1" t="s">
        <v>58</v>
      </c>
      <c r="F89" s="34" t="s">
        <v>656</v>
      </c>
    </row>
    <row r="90" spans="2:6" ht="16.5" customHeight="1" x14ac:dyDescent="0.4">
      <c r="B90" s="1" t="s">
        <v>45</v>
      </c>
      <c r="F90" s="34" t="s">
        <v>657</v>
      </c>
    </row>
    <row r="91" spans="2:6" ht="16.5" customHeight="1" x14ac:dyDescent="0.4">
      <c r="B91" s="1" t="s">
        <v>59</v>
      </c>
      <c r="F91" s="34" t="s">
        <v>658</v>
      </c>
    </row>
    <row r="92" spans="2:6" ht="16.5" customHeight="1" x14ac:dyDescent="0.4">
      <c r="B92" s="1" t="s">
        <v>45</v>
      </c>
      <c r="F92" s="34" t="s">
        <v>659</v>
      </c>
    </row>
    <row r="93" spans="2:6" ht="16.5" customHeight="1" x14ac:dyDescent="0.4">
      <c r="B93" s="1" t="s">
        <v>60</v>
      </c>
      <c r="F93" s="34" t="s">
        <v>660</v>
      </c>
    </row>
    <row r="94" spans="2:6" ht="16.5" customHeight="1" x14ac:dyDescent="0.4">
      <c r="B94" s="1" t="s">
        <v>61</v>
      </c>
      <c r="F94" s="34" t="s">
        <v>661</v>
      </c>
    </row>
    <row r="95" spans="2:6" ht="16.5" customHeight="1" x14ac:dyDescent="0.4">
      <c r="B95" s="1" t="s">
        <v>45</v>
      </c>
      <c r="F95" s="34" t="s">
        <v>662</v>
      </c>
    </row>
    <row r="96" spans="2:6" ht="16.5" customHeight="1" x14ac:dyDescent="0.4">
      <c r="B96" s="1" t="s">
        <v>62</v>
      </c>
      <c r="F96" s="34" t="s">
        <v>663</v>
      </c>
    </row>
    <row r="97" spans="2:6" ht="16.5" customHeight="1" x14ac:dyDescent="0.4">
      <c r="B97" s="1" t="s">
        <v>45</v>
      </c>
      <c r="F97" s="34" t="s">
        <v>664</v>
      </c>
    </row>
    <row r="98" spans="2:6" ht="16.5" customHeight="1" x14ac:dyDescent="0.4">
      <c r="B98" s="1" t="s">
        <v>63</v>
      </c>
      <c r="F98" s="34" t="s">
        <v>665</v>
      </c>
    </row>
    <row r="99" spans="2:6" ht="16.5" customHeight="1" x14ac:dyDescent="0.4">
      <c r="B99" s="1" t="s">
        <v>45</v>
      </c>
      <c r="F99" s="34" t="s">
        <v>666</v>
      </c>
    </row>
    <row r="100" spans="2:6" ht="16.5" customHeight="1" x14ac:dyDescent="0.4">
      <c r="B100" s="1" t="s">
        <v>64</v>
      </c>
      <c r="F100" s="34" t="s">
        <v>667</v>
      </c>
    </row>
    <row r="101" spans="2:6" ht="16.5" customHeight="1" x14ac:dyDescent="0.4">
      <c r="B101" s="1" t="s">
        <v>47</v>
      </c>
      <c r="F101" s="34" t="s">
        <v>668</v>
      </c>
    </row>
    <row r="102" spans="2:6" ht="16.5" customHeight="1" x14ac:dyDescent="0.4">
      <c r="B102" s="1" t="s">
        <v>65</v>
      </c>
      <c r="F102" s="34" t="s">
        <v>669</v>
      </c>
    </row>
    <row r="103" spans="2:6" ht="16.5" customHeight="1" x14ac:dyDescent="0.4">
      <c r="B103" s="1" t="s">
        <v>99</v>
      </c>
      <c r="F103" s="34" t="s">
        <v>670</v>
      </c>
    </row>
    <row r="104" spans="2:6" ht="16.5" customHeight="1" x14ac:dyDescent="0.4">
      <c r="B104" s="1" t="s">
        <v>100</v>
      </c>
      <c r="F104" s="34" t="s">
        <v>671</v>
      </c>
    </row>
    <row r="105" spans="2:6" ht="16.5" customHeight="1" x14ac:dyDescent="0.4">
      <c r="B105" s="1" t="s">
        <v>45</v>
      </c>
      <c r="F105" s="34" t="s">
        <v>672</v>
      </c>
    </row>
    <row r="106" spans="2:6" ht="16.5" customHeight="1" x14ac:dyDescent="0.4">
      <c r="B106" s="1" t="s">
        <v>90</v>
      </c>
      <c r="F106" s="34" t="s">
        <v>673</v>
      </c>
    </row>
    <row r="107" spans="2:6" ht="16.5" customHeight="1" x14ac:dyDescent="0.4">
      <c r="B107" s="1" t="s">
        <v>71</v>
      </c>
      <c r="F107" s="34" t="s">
        <v>674</v>
      </c>
    </row>
    <row r="108" spans="2:6" ht="16.5" customHeight="1" x14ac:dyDescent="0.4">
      <c r="B108" s="1" t="s">
        <v>72</v>
      </c>
      <c r="F108" s="34" t="s">
        <v>675</v>
      </c>
    </row>
    <row r="109" spans="2:6" ht="16.5" customHeight="1" x14ac:dyDescent="0.4">
      <c r="B109" s="1" t="s">
        <v>73</v>
      </c>
      <c r="F109" s="34" t="s">
        <v>676</v>
      </c>
    </row>
    <row r="110" spans="2:6" ht="16.5" customHeight="1" x14ac:dyDescent="0.4">
      <c r="B110" s="1" t="s">
        <v>74</v>
      </c>
      <c r="F110" s="34" t="s">
        <v>677</v>
      </c>
    </row>
    <row r="111" spans="2:6" ht="16.5" customHeight="1" x14ac:dyDescent="0.4">
      <c r="B111" s="31" t="s">
        <v>98</v>
      </c>
      <c r="F111" s="34" t="s">
        <v>678</v>
      </c>
    </row>
    <row r="112" spans="2:6" ht="16.5" customHeight="1" x14ac:dyDescent="0.4">
      <c r="B112" s="31" t="s">
        <v>97</v>
      </c>
      <c r="F112" s="34" t="s">
        <v>679</v>
      </c>
    </row>
    <row r="113" spans="2:6" ht="16.5" customHeight="1" x14ac:dyDescent="0.4">
      <c r="B113" s="31" t="s">
        <v>92</v>
      </c>
      <c r="F113" s="34" t="s">
        <v>680</v>
      </c>
    </row>
    <row r="114" spans="2:6" ht="16.5" customHeight="1" x14ac:dyDescent="0.4">
      <c r="B114" s="31" t="s">
        <v>91</v>
      </c>
      <c r="C114" s="32"/>
      <c r="D114" s="32"/>
      <c r="E114" s="32"/>
      <c r="F114" s="34" t="s">
        <v>681</v>
      </c>
    </row>
    <row r="115" spans="2:6" ht="16.5" customHeight="1" x14ac:dyDescent="0.4">
      <c r="B115" s="1" t="s">
        <v>79</v>
      </c>
      <c r="F115" s="34" t="s">
        <v>682</v>
      </c>
    </row>
    <row r="116" spans="2:6" ht="16.5" customHeight="1" x14ac:dyDescent="0.4">
      <c r="B116" s="1" t="s">
        <v>80</v>
      </c>
      <c r="F116" s="34" t="s">
        <v>683</v>
      </c>
    </row>
    <row r="117" spans="2:6" ht="16.5" customHeight="1" x14ac:dyDescent="0.4">
      <c r="B117" s="1" t="s">
        <v>81</v>
      </c>
      <c r="F117" s="34" t="s">
        <v>684</v>
      </c>
    </row>
    <row r="118" spans="2:6" ht="16.5" customHeight="1" x14ac:dyDescent="0.4">
      <c r="B118" s="1" t="s">
        <v>82</v>
      </c>
      <c r="F118" s="34" t="s">
        <v>685</v>
      </c>
    </row>
    <row r="119" spans="2:6" ht="16.5" customHeight="1" x14ac:dyDescent="0.4">
      <c r="B119" s="1" t="s">
        <v>83</v>
      </c>
      <c r="F119" s="34" t="s">
        <v>686</v>
      </c>
    </row>
    <row r="120" spans="2:6" ht="16.5" customHeight="1" x14ac:dyDescent="0.4">
      <c r="B120" s="1" t="s">
        <v>84</v>
      </c>
      <c r="F120" s="34" t="s">
        <v>687</v>
      </c>
    </row>
    <row r="121" spans="2:6" ht="16.5" customHeight="1" x14ac:dyDescent="0.4">
      <c r="B121" s="31" t="s">
        <v>85</v>
      </c>
      <c r="C121" s="32"/>
      <c r="D121" s="32"/>
      <c r="E121" s="32"/>
      <c r="F121" s="34" t="s">
        <v>688</v>
      </c>
    </row>
    <row r="122" spans="2:6" ht="16.5" customHeight="1" x14ac:dyDescent="0.4">
      <c r="F122" s="34" t="s">
        <v>689</v>
      </c>
    </row>
    <row r="123" spans="2:6" ht="16.5" customHeight="1" x14ac:dyDescent="0.4">
      <c r="F123" s="34" t="s">
        <v>690</v>
      </c>
    </row>
    <row r="124" spans="2:6" ht="16.5" customHeight="1" x14ac:dyDescent="0.4">
      <c r="F124" s="34" t="s">
        <v>691</v>
      </c>
    </row>
    <row r="125" spans="2:6" ht="16.5" customHeight="1" x14ac:dyDescent="0.4">
      <c r="F125" s="34" t="s">
        <v>692</v>
      </c>
    </row>
    <row r="126" spans="2:6" ht="16.5" customHeight="1" x14ac:dyDescent="0.4">
      <c r="F126" s="34" t="s">
        <v>693</v>
      </c>
    </row>
    <row r="127" spans="2:6" ht="16.5" customHeight="1" x14ac:dyDescent="0.4">
      <c r="F127" s="34" t="s">
        <v>694</v>
      </c>
    </row>
    <row r="128" spans="2:6" ht="16.5" customHeight="1" x14ac:dyDescent="0.4">
      <c r="F128" s="34" t="s">
        <v>695</v>
      </c>
    </row>
    <row r="129" spans="6:6" ht="16.5" customHeight="1" x14ac:dyDescent="0.4">
      <c r="F129" s="34" t="s">
        <v>696</v>
      </c>
    </row>
    <row r="130" spans="6:6" ht="16.5" customHeight="1" x14ac:dyDescent="0.4">
      <c r="F130" s="34" t="s">
        <v>697</v>
      </c>
    </row>
    <row r="131" spans="6:6" ht="16.5" customHeight="1" x14ac:dyDescent="0.4">
      <c r="F131" s="34" t="s">
        <v>698</v>
      </c>
    </row>
    <row r="132" spans="6:6" ht="16.5" customHeight="1" x14ac:dyDescent="0.4">
      <c r="F132" s="34" t="s">
        <v>699</v>
      </c>
    </row>
    <row r="133" spans="6:6" ht="16.5" customHeight="1" x14ac:dyDescent="0.4">
      <c r="F133" s="34" t="s">
        <v>700</v>
      </c>
    </row>
    <row r="134" spans="6:6" ht="16.5" customHeight="1" x14ac:dyDescent="0.4">
      <c r="F134" s="34" t="s">
        <v>701</v>
      </c>
    </row>
    <row r="135" spans="6:6" ht="16.5" customHeight="1" x14ac:dyDescent="0.4">
      <c r="F135" s="34" t="s">
        <v>702</v>
      </c>
    </row>
    <row r="136" spans="6:6" ht="16.5" customHeight="1" x14ac:dyDescent="0.4">
      <c r="F136" s="34" t="s">
        <v>703</v>
      </c>
    </row>
    <row r="137" spans="6:6" ht="16.5" customHeight="1" x14ac:dyDescent="0.4">
      <c r="F137" s="34" t="s">
        <v>704</v>
      </c>
    </row>
    <row r="138" spans="6:6" ht="16.5" customHeight="1" x14ac:dyDescent="0.4">
      <c r="F138" s="34" t="s">
        <v>705</v>
      </c>
    </row>
    <row r="139" spans="6:6" ht="16.5" customHeight="1" x14ac:dyDescent="0.4">
      <c r="F139" s="34" t="s">
        <v>706</v>
      </c>
    </row>
    <row r="140" spans="6:6" ht="16.5" customHeight="1" x14ac:dyDescent="0.4">
      <c r="F140" s="34" t="s">
        <v>707</v>
      </c>
    </row>
    <row r="141" spans="6:6" ht="16.5" customHeight="1" x14ac:dyDescent="0.4">
      <c r="F141" s="34" t="s">
        <v>708</v>
      </c>
    </row>
    <row r="142" spans="6:6" ht="16.5" customHeight="1" x14ac:dyDescent="0.4">
      <c r="F142" s="34" t="s">
        <v>709</v>
      </c>
    </row>
    <row r="143" spans="6:6" ht="16.5" customHeight="1" x14ac:dyDescent="0.4">
      <c r="F143" s="34" t="s">
        <v>710</v>
      </c>
    </row>
    <row r="144" spans="6:6" ht="16.5" customHeight="1" x14ac:dyDescent="0.4">
      <c r="F144" s="34" t="s">
        <v>711</v>
      </c>
    </row>
    <row r="145" spans="6:6" ht="16.5" customHeight="1" x14ac:dyDescent="0.4">
      <c r="F145" s="34" t="s">
        <v>712</v>
      </c>
    </row>
    <row r="146" spans="6:6" ht="16.5" customHeight="1" x14ac:dyDescent="0.4">
      <c r="F146" s="34" t="s">
        <v>713</v>
      </c>
    </row>
    <row r="147" spans="6:6" ht="16.5" customHeight="1" x14ac:dyDescent="0.4">
      <c r="F147" s="34" t="s">
        <v>714</v>
      </c>
    </row>
    <row r="148" spans="6:6" ht="16.5" customHeight="1" x14ac:dyDescent="0.4">
      <c r="F148" s="34" t="s">
        <v>715</v>
      </c>
    </row>
    <row r="149" spans="6:6" ht="16.5" customHeight="1" x14ac:dyDescent="0.4">
      <c r="F149" s="34" t="s">
        <v>716</v>
      </c>
    </row>
    <row r="150" spans="6:6" ht="16.5" customHeight="1" x14ac:dyDescent="0.4">
      <c r="F150" s="34" t="s">
        <v>717</v>
      </c>
    </row>
    <row r="151" spans="6:6" ht="16.5" customHeight="1" x14ac:dyDescent="0.4">
      <c r="F151" s="34" t="s">
        <v>718</v>
      </c>
    </row>
    <row r="152" spans="6:6" ht="16.5" customHeight="1" x14ac:dyDescent="0.4">
      <c r="F152" s="34" t="s">
        <v>719</v>
      </c>
    </row>
    <row r="153" spans="6:6" ht="16.5" customHeight="1" x14ac:dyDescent="0.4">
      <c r="F153" s="34" t="s">
        <v>720</v>
      </c>
    </row>
    <row r="154" spans="6:6" ht="16.5" customHeight="1" x14ac:dyDescent="0.4">
      <c r="F154" s="34" t="s">
        <v>721</v>
      </c>
    </row>
    <row r="155" spans="6:6" ht="16.5" customHeight="1" x14ac:dyDescent="0.4">
      <c r="F155" s="34" t="s">
        <v>722</v>
      </c>
    </row>
    <row r="156" spans="6:6" ht="16.5" customHeight="1" x14ac:dyDescent="0.4">
      <c r="F156" s="34" t="s">
        <v>723</v>
      </c>
    </row>
    <row r="157" spans="6:6" ht="16.5" customHeight="1" x14ac:dyDescent="0.4">
      <c r="F157" s="34" t="s">
        <v>724</v>
      </c>
    </row>
    <row r="158" spans="6:6" ht="16.5" customHeight="1" x14ac:dyDescent="0.4">
      <c r="F158" s="34" t="s">
        <v>725</v>
      </c>
    </row>
    <row r="159" spans="6:6" ht="16.5" customHeight="1" x14ac:dyDescent="0.4">
      <c r="F159" s="34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D70A1-BC32-4859-901A-E588EE16A285}">
  <dimension ref="A2:M162"/>
  <sheetViews>
    <sheetView topLeftCell="A8" zoomScale="90" zoomScaleNormal="90" workbookViewId="0">
      <selection activeCell="B2" sqref="B2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90" t="s">
        <v>1188</v>
      </c>
    </row>
    <row r="3" spans="1:13" ht="16.5" customHeight="1" x14ac:dyDescent="0.4">
      <c r="A3" s="42" t="s">
        <v>1102</v>
      </c>
      <c r="B3" s="4" t="s">
        <v>1171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2"/>
      <c r="B4" s="3" t="s">
        <v>6</v>
      </c>
      <c r="C4" s="10">
        <f>SUM(C5:C6)</f>
        <v>6420580</v>
      </c>
      <c r="D4" s="10">
        <f>SUM(D5:D6)</f>
        <v>3089126</v>
      </c>
      <c r="E4" s="10">
        <f>SUM(E5:E6)</f>
        <v>14045492</v>
      </c>
      <c r="F4" s="10">
        <f>SUM(F5:F6)</f>
        <v>444802</v>
      </c>
      <c r="G4" s="10">
        <f>SUM(G5:G6)</f>
        <v>24000000</v>
      </c>
      <c r="H4" s="33">
        <f>(C4+D4)/(C4+D4+E4+F4)</f>
        <v>0.39623775</v>
      </c>
      <c r="I4" s="33">
        <f>C4/(C4+E4)</f>
        <v>0.31371823572202817</v>
      </c>
      <c r="J4" s="33">
        <f>C4/(C4+F4)</f>
        <v>0.93521088848369982</v>
      </c>
      <c r="K4" s="33">
        <f>(2*C4)/(2*C4+E4+F4)</f>
        <v>0.46983084032046007</v>
      </c>
      <c r="L4" s="6">
        <f>(G5*L5+G6*L6)/G4</f>
        <v>0.30720841430260104</v>
      </c>
    </row>
    <row r="5" spans="1:13" ht="16.5" customHeight="1" x14ac:dyDescent="0.4">
      <c r="A5" s="42"/>
      <c r="B5" s="7" t="s">
        <v>1</v>
      </c>
      <c r="C5" s="8">
        <v>3877460</v>
      </c>
      <c r="D5" s="8">
        <v>1571011</v>
      </c>
      <c r="E5" s="8">
        <v>6252256</v>
      </c>
      <c r="F5" s="8">
        <v>299273</v>
      </c>
      <c r="G5" s="8">
        <f>SUM(C5:F5)</f>
        <v>12000000</v>
      </c>
      <c r="H5" s="9">
        <f>(C5+D5)/(C5+D5+E5+F5)</f>
        <v>0.45403925000000001</v>
      </c>
      <c r="I5" s="9">
        <f>C5/(C5+E5)</f>
        <v>0.38278072159179982</v>
      </c>
      <c r="J5" s="9">
        <f>C5/(C5+F5)</f>
        <v>0.92834758649882576</v>
      </c>
      <c r="K5" s="9">
        <f>(2*C5)/(2*C5+E5+F5)</f>
        <v>0.54205764127772027</v>
      </c>
      <c r="L5" s="9">
        <v>0.37179634574358</v>
      </c>
      <c r="M5" s="7" t="s">
        <v>851</v>
      </c>
    </row>
    <row r="6" spans="1:13" ht="16.5" customHeight="1" x14ac:dyDescent="0.4">
      <c r="A6" s="42"/>
      <c r="B6" s="7" t="s">
        <v>3</v>
      </c>
      <c r="C6" s="8">
        <v>2543120</v>
      </c>
      <c r="D6" s="8">
        <v>1518115</v>
      </c>
      <c r="E6" s="8">
        <v>7793236</v>
      </c>
      <c r="F6" s="8">
        <v>145529</v>
      </c>
      <c r="G6" s="8">
        <f>SUM(C6:F6)</f>
        <v>12000000</v>
      </c>
      <c r="H6" s="9">
        <f>(C6+D6)/(C6+D6+E6+F6)</f>
        <v>0.33843624999999999</v>
      </c>
      <c r="I6" s="9">
        <f>C6/(C6+E6)</f>
        <v>0.24603641747633306</v>
      </c>
      <c r="J6" s="9">
        <f>C6/(C6+F6)</f>
        <v>0.94587281567805992</v>
      </c>
      <c r="K6" s="9">
        <f>(2*C6)/(2*C6+E6+F6)</f>
        <v>0.39049812264947309</v>
      </c>
      <c r="L6" s="9">
        <v>0.24262048286162199</v>
      </c>
      <c r="M6" s="7" t="s">
        <v>853</v>
      </c>
    </row>
    <row r="7" spans="1:13" ht="16.5" customHeight="1" x14ac:dyDescent="0.4">
      <c r="A7" s="42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2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1125</v>
      </c>
    </row>
    <row r="9" spans="1:13" ht="16.5" customHeight="1" x14ac:dyDescent="0.4">
      <c r="A9" s="42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1123</v>
      </c>
    </row>
    <row r="10" spans="1:13" ht="16.5" customHeight="1" x14ac:dyDescent="0.4">
      <c r="A10" s="42"/>
      <c r="B10" s="3" t="s">
        <v>8</v>
      </c>
      <c r="C10" s="10">
        <f>SUM(C11:C12)</f>
        <v>1094120</v>
      </c>
      <c r="D10" s="10">
        <f>SUM(D11:D12)</f>
        <v>887988</v>
      </c>
      <c r="E10" s="10">
        <f>SUM(E11:E12)</f>
        <v>5873032</v>
      </c>
      <c r="F10" s="10">
        <f>SUM(F11:F12)</f>
        <v>144860</v>
      </c>
      <c r="G10" s="10">
        <f>SUM(G11:G12)</f>
        <v>8000000</v>
      </c>
      <c r="H10" s="33">
        <f>(C10+D10)/(C10+D10+E10+F10)</f>
        <v>0.2477635</v>
      </c>
      <c r="I10" s="33">
        <f>C10/(C10+E10)</f>
        <v>0.15703977751597784</v>
      </c>
      <c r="J10" s="33">
        <f>C10/(C10+F10)</f>
        <v>0.8830812442493019</v>
      </c>
      <c r="K10" s="33">
        <f>(2*C10)/(2*C10+E10+F10)</f>
        <v>0.26665912758897858</v>
      </c>
      <c r="L10" s="6">
        <f>(G11*L11+G12*L12)/G10</f>
        <v>0.15270258469716</v>
      </c>
    </row>
    <row r="11" spans="1:13" ht="16.5" customHeight="1" x14ac:dyDescent="0.4">
      <c r="A11" s="42"/>
      <c r="B11" s="7" t="s">
        <v>4</v>
      </c>
      <c r="C11" s="8">
        <v>276433</v>
      </c>
      <c r="D11" s="8">
        <v>498894</v>
      </c>
      <c r="E11" s="8">
        <v>3186335</v>
      </c>
      <c r="F11" s="8">
        <v>38338</v>
      </c>
      <c r="G11" s="8">
        <f t="shared" ref="G11" si="4">SUM(C11:F11)</f>
        <v>4000000</v>
      </c>
      <c r="H11" s="9">
        <f t="shared" ref="H11:H12" si="5">(C11+D11)/(C11+D11+E11+F11)</f>
        <v>0.19383175</v>
      </c>
      <c r="I11" s="9">
        <f t="shared" ref="I11:I12" si="6">C11/(C11+E11)</f>
        <v>7.9830066582572093E-2</v>
      </c>
      <c r="J11" s="9">
        <f t="shared" ref="J11:J12" si="7">C11/(C11+F11)</f>
        <v>0.87820351938393304</v>
      </c>
      <c r="K11" s="9">
        <f t="shared" ref="K11:K12" si="8">(2*C11)/(2*C11+E11+F11)</f>
        <v>0.14635613292146024</v>
      </c>
      <c r="L11" s="9">
        <v>7.8955907076220994E-2</v>
      </c>
      <c r="M11" s="7" t="s">
        <v>1124</v>
      </c>
    </row>
    <row r="12" spans="1:13" ht="16.5" customHeight="1" x14ac:dyDescent="0.4">
      <c r="A12" s="42"/>
      <c r="B12" s="7" t="s">
        <v>1138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9">SUM(C12:F12)</f>
        <v>4000000</v>
      </c>
      <c r="H12" s="9">
        <f t="shared" si="5"/>
        <v>0.30169525000000003</v>
      </c>
      <c r="I12" s="9">
        <f t="shared" si="6"/>
        <v>0.23333259140550808</v>
      </c>
      <c r="J12" s="9">
        <f t="shared" si="7"/>
        <v>0.88474252036065437</v>
      </c>
      <c r="K12" s="9">
        <f t="shared" si="8"/>
        <v>0.36927620126753574</v>
      </c>
      <c r="L12" s="9">
        <v>0.226449262318099</v>
      </c>
      <c r="M12" s="7" t="s">
        <v>1158</v>
      </c>
    </row>
    <row r="13" spans="1:13" ht="16.5" customHeight="1" x14ac:dyDescent="0.4">
      <c r="A13" s="42"/>
      <c r="B13" s="16" t="s">
        <v>43</v>
      </c>
      <c r="C13" s="17">
        <f>SUM(C4,C7,C10)</f>
        <v>8099071</v>
      </c>
      <c r="D13" s="17">
        <f>SUM(D4,D7,D10)</f>
        <v>4137255</v>
      </c>
      <c r="E13" s="17">
        <f>SUM(E4,E7,E10)</f>
        <v>20681993</v>
      </c>
      <c r="F13" s="17">
        <f>SUM(F4,F7,F10)</f>
        <v>741931</v>
      </c>
      <c r="G13" s="17">
        <f>SUM(G4,G7,G10)</f>
        <v>33660250</v>
      </c>
      <c r="H13" s="18">
        <f>($G5*H5+$G6*H6+$G8*H8+$G9*H9+$G11*H11+$G12*H12)/$G13</f>
        <v>0.36352451333546243</v>
      </c>
      <c r="I13" s="18">
        <f t="shared" ref="I13:J13" si="10">($G5*I5+$G6*I6+$G8*I8+$G9*I9+$G11*I11+$G12*I12)/$G13</f>
        <v>0.28317595911914067</v>
      </c>
      <c r="J13" s="18">
        <f t="shared" si="10"/>
        <v>0.91742914288055755</v>
      </c>
      <c r="K13" s="18">
        <f>($G5*K5+$G6*K6+$G8*K8+$G9*K9+$G11*K11+$G12*K12)/$G13</f>
        <v>0.42137659042506037</v>
      </c>
      <c r="L13" s="18">
        <f t="shared" ref="L13" si="11">($G5*L5+$G6*L6+$G8*L8+$G9*L9+$G11*L11+$G12*L12)/$G13</f>
        <v>0.27460577385311508</v>
      </c>
    </row>
    <row r="15" spans="1:13" ht="16.5" customHeight="1" x14ac:dyDescent="0.4">
      <c r="A15" s="42" t="s">
        <v>1103</v>
      </c>
      <c r="B15" s="4" t="s">
        <v>1171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2"/>
      <c r="B16" s="3" t="s">
        <v>6</v>
      </c>
      <c r="C16" s="10">
        <f>SUM(C17:C18)</f>
        <v>6420580</v>
      </c>
      <c r="D16" s="10">
        <f>SUM(D17:D18)</f>
        <v>3089126</v>
      </c>
      <c r="E16" s="10">
        <f>SUM(E17:E18)</f>
        <v>14045492</v>
      </c>
      <c r="F16" s="10">
        <f>SUM(F17:F18)</f>
        <v>444802</v>
      </c>
      <c r="G16" s="10">
        <f>SUM(G17:G18)</f>
        <v>24000000</v>
      </c>
      <c r="H16" s="33">
        <f>(C16+D16)/(C16+D16+E16+F16)</f>
        <v>0.39623775</v>
      </c>
      <c r="I16" s="33">
        <f>C16/(C16+E16)</f>
        <v>0.31371823572202817</v>
      </c>
      <c r="J16" s="33">
        <f>C16/(C16+F16)</f>
        <v>0.93521088848369982</v>
      </c>
      <c r="K16" s="33">
        <f>(2*C16)/(2*C16+E16+F16)</f>
        <v>0.46983084032046007</v>
      </c>
      <c r="L16" s="6">
        <f>(G17*L17+G18*L18)/G16</f>
        <v>0.30720841430260104</v>
      </c>
    </row>
    <row r="17" spans="1:13" ht="16.5" customHeight="1" x14ac:dyDescent="0.4">
      <c r="A17" s="42"/>
      <c r="B17" s="7" t="s">
        <v>1</v>
      </c>
      <c r="C17" s="8">
        <v>3877460</v>
      </c>
      <c r="D17" s="8">
        <v>1571011</v>
      </c>
      <c r="E17" s="8">
        <v>6252256</v>
      </c>
      <c r="F17" s="8">
        <v>299273</v>
      </c>
      <c r="G17" s="8">
        <f>SUM(C17:F17)</f>
        <v>12000000</v>
      </c>
      <c r="H17" s="9">
        <f>(C17+D17)/(C17+D17+E17+F17)</f>
        <v>0.45403925000000001</v>
      </c>
      <c r="I17" s="9">
        <f>C17/(C17+E17)</f>
        <v>0.38278072159179982</v>
      </c>
      <c r="J17" s="9">
        <f>C17/(C17+F17)</f>
        <v>0.92834758649882576</v>
      </c>
      <c r="K17" s="9">
        <f>(2*C17)/(2*C17+E17+F17)</f>
        <v>0.54205764127772027</v>
      </c>
      <c r="L17" s="9">
        <v>0.37179634574358</v>
      </c>
      <c r="M17" s="7" t="s">
        <v>851</v>
      </c>
    </row>
    <row r="18" spans="1:13" ht="16.5" customHeight="1" x14ac:dyDescent="0.4">
      <c r="A18" s="42"/>
      <c r="B18" s="7" t="s">
        <v>3</v>
      </c>
      <c r="C18" s="8">
        <v>2543120</v>
      </c>
      <c r="D18" s="8">
        <v>1518115</v>
      </c>
      <c r="E18" s="8">
        <v>7793236</v>
      </c>
      <c r="F18" s="8">
        <v>145529</v>
      </c>
      <c r="G18" s="8">
        <f>SUM(C18:F18)</f>
        <v>12000000</v>
      </c>
      <c r="H18" s="9">
        <f>(C18+D18)/(C18+D18+E18+F18)</f>
        <v>0.33843624999999999</v>
      </c>
      <c r="I18" s="9">
        <f>C18/(C18+E18)</f>
        <v>0.24603641747633306</v>
      </c>
      <c r="J18" s="9">
        <f>C18/(C18+F18)</f>
        <v>0.94587281567805992</v>
      </c>
      <c r="K18" s="9">
        <f>(2*C18)/(2*C18+E18+F18)</f>
        <v>0.39049812264947309</v>
      </c>
      <c r="L18" s="9">
        <v>0.24262048286162199</v>
      </c>
      <c r="M18" s="7" t="s">
        <v>853</v>
      </c>
    </row>
    <row r="19" spans="1:13" ht="16.5" customHeight="1" x14ac:dyDescent="0.4">
      <c r="A19" s="42"/>
      <c r="B19" s="3" t="s">
        <v>7</v>
      </c>
      <c r="C19" s="10">
        <f>SUM(C20:C21)</f>
        <v>719178</v>
      </c>
      <c r="D19" s="10">
        <f>SUM(D20:D21)</f>
        <v>27513</v>
      </c>
      <c r="E19" s="10">
        <f>SUM(E20:E21)</f>
        <v>896097</v>
      </c>
      <c r="F19" s="10">
        <f>SUM(F20:F21)</f>
        <v>17462</v>
      </c>
      <c r="G19" s="10">
        <f>SUM(G20:G21)</f>
        <v>1660250</v>
      </c>
      <c r="H19" s="33">
        <f>(C19+D19)/(C19+D19+E19+F19)</f>
        <v>0.44974612257190183</v>
      </c>
      <c r="I19" s="33">
        <f>C19/(C19+E19)</f>
        <v>0.4452356409899243</v>
      </c>
      <c r="J19" s="33">
        <f>C19/(C19+F19)</f>
        <v>0.9762950695047784</v>
      </c>
      <c r="K19" s="33">
        <f>(2*C19)/(2*C19+E19+F19)</f>
        <v>0.61156802010276734</v>
      </c>
      <c r="L19" s="6">
        <f>(G20*L20+G21*L21)/G19</f>
        <v>0.44032228492211034</v>
      </c>
    </row>
    <row r="20" spans="1:13" ht="16.5" customHeight="1" x14ac:dyDescent="0.4">
      <c r="A20" s="42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>SUM(C20:F20)</f>
        <v>452064</v>
      </c>
      <c r="H20" s="9">
        <f t="shared" ref="H20:H21" si="12">(C20+D20)/(C20+D20+E20+F20)</f>
        <v>0.5792962943300064</v>
      </c>
      <c r="I20" s="9">
        <f t="shared" ref="I20:I21" si="13">C20/(C20+E20)</f>
        <v>0.58162647999308614</v>
      </c>
      <c r="J20" s="9">
        <f t="shared" ref="J20:J21" si="14">C20/(C20+F20)</f>
        <v>0.97622983047483081</v>
      </c>
      <c r="K20" s="9">
        <f t="shared" ref="K20:K21" si="15">(2*C20)/(2*C20+E20+F20)</f>
        <v>0.72895185024192455</v>
      </c>
      <c r="L20" s="9">
        <v>0.573504513090766</v>
      </c>
      <c r="M20" s="7" t="s">
        <v>855</v>
      </c>
    </row>
    <row r="21" spans="1:13" ht="16.5" customHeight="1" x14ac:dyDescent="0.4">
      <c r="A21" s="42"/>
      <c r="B21" s="7" t="s">
        <v>2</v>
      </c>
      <c r="C21" s="8">
        <v>463438</v>
      </c>
      <c r="D21" s="8">
        <v>21374</v>
      </c>
      <c r="E21" s="8">
        <v>712139</v>
      </c>
      <c r="F21" s="8">
        <v>11235</v>
      </c>
      <c r="G21" s="8">
        <f>SUM(C21:F21)</f>
        <v>1208186</v>
      </c>
      <c r="H21" s="9">
        <f t="shared" si="12"/>
        <v>0.40127265172746579</v>
      </c>
      <c r="I21" s="9">
        <f t="shared" si="13"/>
        <v>0.39422173111586906</v>
      </c>
      <c r="J21" s="9">
        <f t="shared" si="14"/>
        <v>0.97633107423426235</v>
      </c>
      <c r="K21" s="9">
        <f t="shared" si="15"/>
        <v>0.56165793061657321</v>
      </c>
      <c r="L21" s="9">
        <v>0.39048981641574199</v>
      </c>
      <c r="M21" s="7" t="s">
        <v>852</v>
      </c>
    </row>
    <row r="22" spans="1:13" ht="16.5" customHeight="1" x14ac:dyDescent="0.4">
      <c r="A22" s="42"/>
      <c r="B22" s="3" t="s">
        <v>8</v>
      </c>
      <c r="C22" s="10">
        <f>SUM(C23:C24)</f>
        <v>1202209</v>
      </c>
      <c r="D22" s="10">
        <f>SUM(D23:D24)</f>
        <v>321173</v>
      </c>
      <c r="E22" s="10">
        <f>SUM(E23:E24)</f>
        <v>6439847</v>
      </c>
      <c r="F22" s="10">
        <f>SUM(F23:F24)</f>
        <v>36771</v>
      </c>
      <c r="G22" s="10">
        <f>SUM(G23:G24)</f>
        <v>8000000</v>
      </c>
      <c r="H22" s="33">
        <f>(C22+D22)/(C22+D22+E22+F22)</f>
        <v>0.19042275</v>
      </c>
      <c r="I22" s="33">
        <f>C22/(C22+E22)</f>
        <v>0.1573148639580762</v>
      </c>
      <c r="J22" s="33">
        <f>C22/(C22+F22)</f>
        <v>0.97032155482735793</v>
      </c>
      <c r="K22" s="33">
        <f>(2*C22)/(2*C22+E22+F22)</f>
        <v>0.27073620690198757</v>
      </c>
      <c r="L22" s="6">
        <f>(G23*L23+G24*L24)/G22</f>
        <v>0.15540194675528279</v>
      </c>
    </row>
    <row r="23" spans="1:13" ht="16.5" customHeight="1" x14ac:dyDescent="0.4">
      <c r="A23" s="42"/>
      <c r="B23" s="7" t="s">
        <v>4</v>
      </c>
      <c r="C23" s="8">
        <v>305247</v>
      </c>
      <c r="D23" s="8">
        <v>220232</v>
      </c>
      <c r="E23" s="8">
        <v>3464997</v>
      </c>
      <c r="F23" s="8">
        <v>9524</v>
      </c>
      <c r="G23" s="8">
        <f t="shared" ref="G23" si="16">SUM(C23:F23)</f>
        <v>4000000</v>
      </c>
      <c r="H23" s="9">
        <f t="shared" ref="H23:H24" si="17">(C23+D23)/(C23+D23+E23+F23)</f>
        <v>0.13136975000000001</v>
      </c>
      <c r="I23" s="9">
        <f t="shared" ref="I23:I24" si="18">C23/(C23+E23)</f>
        <v>8.0962134015729492E-2</v>
      </c>
      <c r="J23" s="9">
        <f t="shared" ref="J23:J24" si="19">C23/(C23+F23)</f>
        <v>0.9697430830667374</v>
      </c>
      <c r="K23" s="9">
        <f t="shared" ref="K23:K24" si="20">(2*C23)/(2*C23+E23+F23)</f>
        <v>0.14944718685243505</v>
      </c>
      <c r="L23" s="9">
        <v>8.07581311868876E-2</v>
      </c>
      <c r="M23" s="7" t="s">
        <v>854</v>
      </c>
    </row>
    <row r="24" spans="1:13" ht="16.5" customHeight="1" x14ac:dyDescent="0.4">
      <c r="A24" s="42"/>
      <c r="B24" s="7" t="s">
        <v>1138</v>
      </c>
      <c r="C24" s="8">
        <v>896962</v>
      </c>
      <c r="D24" s="8">
        <v>100941</v>
      </c>
      <c r="E24" s="8">
        <v>2974850</v>
      </c>
      <c r="F24" s="8">
        <v>27247</v>
      </c>
      <c r="G24" s="8">
        <f t="shared" ref="G24" si="21">SUM(C24:F24)</f>
        <v>4000000</v>
      </c>
      <c r="H24" s="9">
        <f t="shared" si="17"/>
        <v>0.24947575</v>
      </c>
      <c r="I24" s="9">
        <f t="shared" si="18"/>
        <v>0.23166465727158239</v>
      </c>
      <c r="J24" s="9">
        <f t="shared" si="19"/>
        <v>0.970518573179876</v>
      </c>
      <c r="K24" s="9">
        <f t="shared" si="20"/>
        <v>0.37404423375127005</v>
      </c>
      <c r="L24" s="9">
        <v>0.23004576232367799</v>
      </c>
      <c r="M24" s="7" t="s">
        <v>1159</v>
      </c>
    </row>
    <row r="25" spans="1:13" ht="16.5" customHeight="1" x14ac:dyDescent="0.4">
      <c r="A25" s="42"/>
      <c r="B25" s="16" t="s">
        <v>43</v>
      </c>
      <c r="C25" s="17">
        <f>SUM(C16,C19,C22)</f>
        <v>8341967</v>
      </c>
      <c r="D25" s="17">
        <f>SUM(D16,D19,D22)</f>
        <v>3437812</v>
      </c>
      <c r="E25" s="17">
        <f>SUM(E16,E19,E22)</f>
        <v>21381436</v>
      </c>
      <c r="F25" s="17">
        <f>SUM(F16,F19,F22)</f>
        <v>499035</v>
      </c>
      <c r="G25" s="17">
        <f>SUM(G16,G19,G22)</f>
        <v>33660250</v>
      </c>
      <c r="H25" s="18">
        <f>($G17*H17+$G18*H18+$G20*H20+$G21*H21+$G23*H23+$G24*H24)/$G25</f>
        <v>0.34996112625426135</v>
      </c>
      <c r="I25" s="18">
        <f t="shared" ref="I25:J25" si="22">($G17*I17+$G18*I18+$G20*I20+$G21*I21+$G23*I23+$G24*I24)/$G25</f>
        <v>0.28328780693691802</v>
      </c>
      <c r="J25" s="18">
        <f t="shared" si="22"/>
        <v>0.94689134360106209</v>
      </c>
      <c r="K25" s="18">
        <f>($G17*K17+$G18*K18+$G20*K20+$G21*K21+$G23*K23+$G24*K24)/$G25</f>
        <v>0.42461820655903687</v>
      </c>
      <c r="L25" s="18">
        <f t="shared" ref="L25" si="23">($G17*L17+$G18*L18+$G20*L20+$G21*L21+$G23*L23+$G24*L24)/$G25</f>
        <v>0.2776943899955176</v>
      </c>
    </row>
    <row r="27" spans="1:13" ht="16.5" hidden="1" customHeight="1" x14ac:dyDescent="0.4">
      <c r="A27" s="42" t="s">
        <v>1104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2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2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1141</v>
      </c>
    </row>
    <row r="30" spans="1:13" ht="16.5" hidden="1" customHeight="1" x14ac:dyDescent="0.4">
      <c r="A30" s="42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1141</v>
      </c>
    </row>
    <row r="31" spans="1:13" ht="16.5" hidden="1" customHeight="1" x14ac:dyDescent="0.4">
      <c r="A31" s="42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2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7" t="s">
        <v>1142</v>
      </c>
    </row>
    <row r="33" spans="1:13" ht="16.5" hidden="1" customHeight="1" x14ac:dyDescent="0.4">
      <c r="A33" s="42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7" t="s">
        <v>1144</v>
      </c>
    </row>
    <row r="34" spans="1:13" ht="16.5" hidden="1" customHeight="1" x14ac:dyDescent="0.4">
      <c r="A34" s="42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2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7" t="s">
        <v>1142</v>
      </c>
    </row>
    <row r="36" spans="1:13" ht="16.5" hidden="1" customHeight="1" x14ac:dyDescent="0.4">
      <c r="A36" s="42"/>
      <c r="B36" s="7" t="s">
        <v>1138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7" t="s">
        <v>1142</v>
      </c>
    </row>
    <row r="37" spans="1:13" ht="16.5" hidden="1" customHeight="1" x14ac:dyDescent="0.4">
      <c r="A37" s="42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34" t="s">
        <v>111</v>
      </c>
    </row>
    <row r="43" spans="1:13" ht="16.5" customHeight="1" x14ac:dyDescent="0.4">
      <c r="B43" s="1" t="s">
        <v>29</v>
      </c>
      <c r="F43" s="34"/>
    </row>
    <row r="44" spans="1:13" ht="16.5" customHeight="1" x14ac:dyDescent="0.4">
      <c r="B44" s="1" t="s">
        <v>30</v>
      </c>
      <c r="F44" s="34" t="s">
        <v>732</v>
      </c>
    </row>
    <row r="45" spans="1:13" ht="16.5" customHeight="1" x14ac:dyDescent="0.4">
      <c r="B45" s="1" t="s">
        <v>31</v>
      </c>
      <c r="F45" s="34" t="s">
        <v>733</v>
      </c>
    </row>
    <row r="46" spans="1:13" ht="16.5" customHeight="1" x14ac:dyDescent="0.4">
      <c r="B46" s="1" t="s">
        <v>1166</v>
      </c>
      <c r="F46" s="34" t="s">
        <v>734</v>
      </c>
    </row>
    <row r="47" spans="1:13" ht="16.5" customHeight="1" x14ac:dyDescent="0.4">
      <c r="B47" s="31" t="s">
        <v>1135</v>
      </c>
      <c r="F47" s="34" t="s">
        <v>735</v>
      </c>
    </row>
    <row r="48" spans="1:13" ht="16.5" customHeight="1" x14ac:dyDescent="0.4">
      <c r="B48" s="31" t="s">
        <v>110</v>
      </c>
      <c r="F48" s="34" t="s">
        <v>736</v>
      </c>
    </row>
    <row r="49" spans="2:6" ht="16.5" customHeight="1" x14ac:dyDescent="0.4">
      <c r="B49" s="1" t="s">
        <v>33</v>
      </c>
      <c r="F49" s="34" t="s">
        <v>737</v>
      </c>
    </row>
    <row r="50" spans="2:6" ht="16.5" customHeight="1" x14ac:dyDescent="0.4">
      <c r="B50" s="1" t="s">
        <v>24</v>
      </c>
      <c r="F50" s="34" t="s">
        <v>738</v>
      </c>
    </row>
    <row r="51" spans="2:6" ht="16.5" customHeight="1" x14ac:dyDescent="0.4">
      <c r="F51" s="34" t="s">
        <v>739</v>
      </c>
    </row>
    <row r="52" spans="2:6" ht="16.5" customHeight="1" x14ac:dyDescent="0.4">
      <c r="B52" s="1" t="s">
        <v>25</v>
      </c>
      <c r="F52" s="34" t="s">
        <v>740</v>
      </c>
    </row>
    <row r="53" spans="2:6" ht="16.5" customHeight="1" x14ac:dyDescent="0.4">
      <c r="B53" s="1" t="s">
        <v>34</v>
      </c>
      <c r="F53" s="34" t="s">
        <v>741</v>
      </c>
    </row>
    <row r="54" spans="2:6" ht="16.5" customHeight="1" x14ac:dyDescent="0.4">
      <c r="F54" s="34" t="s">
        <v>742</v>
      </c>
    </row>
    <row r="55" spans="2:6" ht="16.5" customHeight="1" x14ac:dyDescent="0.4">
      <c r="B55" s="1" t="s">
        <v>26</v>
      </c>
      <c r="F55" s="34" t="s">
        <v>743</v>
      </c>
    </row>
    <row r="56" spans="2:6" ht="16.5" customHeight="1" x14ac:dyDescent="0.4">
      <c r="B56" s="1" t="s">
        <v>35</v>
      </c>
      <c r="F56" s="34" t="s">
        <v>744</v>
      </c>
    </row>
    <row r="57" spans="2:6" ht="16.5" customHeight="1" x14ac:dyDescent="0.4">
      <c r="B57" s="1" t="s">
        <v>36</v>
      </c>
      <c r="F57" s="34" t="s">
        <v>745</v>
      </c>
    </row>
    <row r="58" spans="2:6" ht="16.5" customHeight="1" x14ac:dyDescent="0.4">
      <c r="B58" s="1" t="s">
        <v>37</v>
      </c>
      <c r="F58" s="34" t="s">
        <v>746</v>
      </c>
    </row>
    <row r="59" spans="2:6" ht="16.5" customHeight="1" x14ac:dyDescent="0.4">
      <c r="B59" s="1" t="s">
        <v>38</v>
      </c>
      <c r="F59" s="34" t="s">
        <v>747</v>
      </c>
    </row>
    <row r="60" spans="2:6" ht="16.5" customHeight="1" x14ac:dyDescent="0.4">
      <c r="B60" s="1" t="s">
        <v>39</v>
      </c>
      <c r="F60" s="34" t="s">
        <v>748</v>
      </c>
    </row>
    <row r="61" spans="2:6" ht="16.5" customHeight="1" x14ac:dyDescent="0.4">
      <c r="F61" s="34" t="s">
        <v>749</v>
      </c>
    </row>
    <row r="62" spans="2:6" ht="16.5" customHeight="1" x14ac:dyDescent="0.4">
      <c r="B62" s="1" t="s">
        <v>27</v>
      </c>
      <c r="F62" s="34" t="s">
        <v>750</v>
      </c>
    </row>
    <row r="63" spans="2:6" ht="16.5" customHeight="1" x14ac:dyDescent="0.4">
      <c r="F63" s="34" t="s">
        <v>751</v>
      </c>
    </row>
    <row r="64" spans="2:6" ht="16.5" customHeight="1" x14ac:dyDescent="0.4">
      <c r="B64" s="11" t="s">
        <v>68</v>
      </c>
      <c r="F64" s="34" t="s">
        <v>752</v>
      </c>
    </row>
    <row r="65" spans="2:6" ht="16.5" customHeight="1" x14ac:dyDescent="0.4">
      <c r="B65" s="11"/>
      <c r="F65" s="34" t="s">
        <v>753</v>
      </c>
    </row>
    <row r="66" spans="2:6" ht="16.5" customHeight="1" x14ac:dyDescent="0.4">
      <c r="B66" s="1" t="s">
        <v>44</v>
      </c>
      <c r="F66" s="34" t="s">
        <v>754</v>
      </c>
    </row>
    <row r="67" spans="2:6" ht="16.5" customHeight="1" x14ac:dyDescent="0.4">
      <c r="B67" s="1" t="s">
        <v>45</v>
      </c>
      <c r="F67" s="34" t="s">
        <v>755</v>
      </c>
    </row>
    <row r="68" spans="2:6" ht="16.5" customHeight="1" x14ac:dyDescent="0.4">
      <c r="B68" s="1" t="s">
        <v>46</v>
      </c>
      <c r="F68" s="34" t="s">
        <v>756</v>
      </c>
    </row>
    <row r="69" spans="2:6" ht="16.5" customHeight="1" x14ac:dyDescent="0.4">
      <c r="B69" s="1" t="s">
        <v>47</v>
      </c>
      <c r="F69" s="34" t="s">
        <v>757</v>
      </c>
    </row>
    <row r="70" spans="2:6" ht="16.5" customHeight="1" x14ac:dyDescent="0.4">
      <c r="B70" s="1" t="s">
        <v>48</v>
      </c>
      <c r="F70" s="34" t="s">
        <v>758</v>
      </c>
    </row>
    <row r="71" spans="2:6" ht="16.5" customHeight="1" x14ac:dyDescent="0.4">
      <c r="B71" s="1" t="s">
        <v>45</v>
      </c>
      <c r="F71" s="34" t="s">
        <v>759</v>
      </c>
    </row>
    <row r="72" spans="2:6" ht="16.5" customHeight="1" x14ac:dyDescent="0.4">
      <c r="B72" s="1" t="s">
        <v>49</v>
      </c>
      <c r="F72" s="34" t="s">
        <v>760</v>
      </c>
    </row>
    <row r="73" spans="2:6" ht="16.5" customHeight="1" x14ac:dyDescent="0.4">
      <c r="B73" s="1" t="s">
        <v>45</v>
      </c>
      <c r="F73" s="34" t="s">
        <v>761</v>
      </c>
    </row>
    <row r="74" spans="2:6" ht="16.5" customHeight="1" x14ac:dyDescent="0.4">
      <c r="B74" s="1" t="s">
        <v>50</v>
      </c>
      <c r="F74" s="34" t="s">
        <v>762</v>
      </c>
    </row>
    <row r="75" spans="2:6" ht="16.5" customHeight="1" x14ac:dyDescent="0.4">
      <c r="B75" s="1" t="s">
        <v>45</v>
      </c>
      <c r="F75" s="34" t="s">
        <v>763</v>
      </c>
    </row>
    <row r="76" spans="2:6" ht="16.5" customHeight="1" x14ac:dyDescent="0.4">
      <c r="B76" s="1" t="s">
        <v>51</v>
      </c>
      <c r="F76" s="34" t="s">
        <v>764</v>
      </c>
    </row>
    <row r="77" spans="2:6" ht="16.5" customHeight="1" x14ac:dyDescent="0.4">
      <c r="B77" s="1" t="s">
        <v>45</v>
      </c>
      <c r="F77" s="34" t="s">
        <v>765</v>
      </c>
    </row>
    <row r="78" spans="2:6" ht="16.5" customHeight="1" x14ac:dyDescent="0.4">
      <c r="B78" s="1" t="s">
        <v>52</v>
      </c>
      <c r="F78" s="34" t="s">
        <v>766</v>
      </c>
    </row>
    <row r="79" spans="2:6" ht="16.5" customHeight="1" x14ac:dyDescent="0.4">
      <c r="B79" s="1" t="s">
        <v>45</v>
      </c>
      <c r="F79" s="34" t="s">
        <v>767</v>
      </c>
    </row>
    <row r="80" spans="2:6" ht="16.5" customHeight="1" x14ac:dyDescent="0.4">
      <c r="B80" s="1" t="s">
        <v>53</v>
      </c>
      <c r="F80" s="34" t="s">
        <v>768</v>
      </c>
    </row>
    <row r="81" spans="2:6" ht="16.5" customHeight="1" x14ac:dyDescent="0.4">
      <c r="B81" s="1" t="s">
        <v>45</v>
      </c>
      <c r="F81" s="34" t="s">
        <v>769</v>
      </c>
    </row>
    <row r="82" spans="2:6" ht="16.5" customHeight="1" x14ac:dyDescent="0.4">
      <c r="B82" s="1" t="s">
        <v>54</v>
      </c>
      <c r="F82" s="34" t="s">
        <v>770</v>
      </c>
    </row>
    <row r="83" spans="2:6" ht="16.5" customHeight="1" x14ac:dyDescent="0.4">
      <c r="B83" s="1" t="s">
        <v>45</v>
      </c>
      <c r="F83" s="34" t="s">
        <v>771</v>
      </c>
    </row>
    <row r="84" spans="2:6" ht="16.5" customHeight="1" x14ac:dyDescent="0.4">
      <c r="B84" s="1" t="s">
        <v>55</v>
      </c>
      <c r="F84" s="34" t="s">
        <v>772</v>
      </c>
    </row>
    <row r="85" spans="2:6" ht="16.5" customHeight="1" x14ac:dyDescent="0.4">
      <c r="B85" s="1" t="s">
        <v>45</v>
      </c>
      <c r="F85" s="34" t="s">
        <v>773</v>
      </c>
    </row>
    <row r="86" spans="2:6" ht="16.5" customHeight="1" x14ac:dyDescent="0.4">
      <c r="B86" s="1" t="s">
        <v>56</v>
      </c>
      <c r="F86" s="34" t="s">
        <v>774</v>
      </c>
    </row>
    <row r="87" spans="2:6" ht="16.5" customHeight="1" x14ac:dyDescent="0.4">
      <c r="B87" s="1" t="s">
        <v>45</v>
      </c>
      <c r="F87" s="34" t="s">
        <v>775</v>
      </c>
    </row>
    <row r="88" spans="2:6" ht="16.5" customHeight="1" x14ac:dyDescent="0.4">
      <c r="B88" s="1" t="s">
        <v>57</v>
      </c>
      <c r="F88" s="34" t="s">
        <v>776</v>
      </c>
    </row>
    <row r="89" spans="2:6" ht="16.5" customHeight="1" x14ac:dyDescent="0.4">
      <c r="B89" s="1" t="s">
        <v>58</v>
      </c>
      <c r="F89" s="34" t="s">
        <v>777</v>
      </c>
    </row>
    <row r="90" spans="2:6" ht="16.5" customHeight="1" x14ac:dyDescent="0.4">
      <c r="B90" s="1" t="s">
        <v>45</v>
      </c>
      <c r="F90" s="34" t="s">
        <v>778</v>
      </c>
    </row>
    <row r="91" spans="2:6" ht="16.5" customHeight="1" x14ac:dyDescent="0.4">
      <c r="B91" s="1" t="s">
        <v>59</v>
      </c>
      <c r="F91" s="34" t="s">
        <v>779</v>
      </c>
    </row>
    <row r="92" spans="2:6" ht="16.5" customHeight="1" x14ac:dyDescent="0.4">
      <c r="B92" s="1" t="s">
        <v>45</v>
      </c>
      <c r="F92" s="34" t="s">
        <v>780</v>
      </c>
    </row>
    <row r="93" spans="2:6" ht="16.5" customHeight="1" x14ac:dyDescent="0.4">
      <c r="B93" s="1" t="s">
        <v>60</v>
      </c>
      <c r="F93" s="34" t="s">
        <v>781</v>
      </c>
    </row>
    <row r="94" spans="2:6" ht="16.5" customHeight="1" x14ac:dyDescent="0.4">
      <c r="B94" s="1" t="s">
        <v>61</v>
      </c>
      <c r="F94" s="34" t="s">
        <v>782</v>
      </c>
    </row>
    <row r="95" spans="2:6" ht="16.5" customHeight="1" x14ac:dyDescent="0.4">
      <c r="B95" s="1" t="s">
        <v>45</v>
      </c>
      <c r="F95" s="34" t="s">
        <v>783</v>
      </c>
    </row>
    <row r="96" spans="2:6" ht="16.5" customHeight="1" x14ac:dyDescent="0.4">
      <c r="B96" s="1" t="s">
        <v>62</v>
      </c>
      <c r="F96" s="34" t="s">
        <v>784</v>
      </c>
    </row>
    <row r="97" spans="2:6" ht="16.5" customHeight="1" x14ac:dyDescent="0.4">
      <c r="B97" s="1" t="s">
        <v>45</v>
      </c>
      <c r="F97" s="34" t="s">
        <v>785</v>
      </c>
    </row>
    <row r="98" spans="2:6" ht="16.5" customHeight="1" x14ac:dyDescent="0.4">
      <c r="B98" s="1" t="s">
        <v>63</v>
      </c>
      <c r="F98" s="34" t="s">
        <v>786</v>
      </c>
    </row>
    <row r="99" spans="2:6" ht="16.5" customHeight="1" x14ac:dyDescent="0.4">
      <c r="B99" s="1" t="s">
        <v>45</v>
      </c>
      <c r="F99" s="34" t="s">
        <v>787</v>
      </c>
    </row>
    <row r="100" spans="2:6" ht="16.5" customHeight="1" x14ac:dyDescent="0.4">
      <c r="B100" s="1" t="s">
        <v>64</v>
      </c>
      <c r="F100" s="34" t="s">
        <v>788</v>
      </c>
    </row>
    <row r="101" spans="2:6" ht="16.5" customHeight="1" x14ac:dyDescent="0.4">
      <c r="B101" s="1" t="s">
        <v>47</v>
      </c>
      <c r="F101" s="34" t="s">
        <v>789</v>
      </c>
    </row>
    <row r="102" spans="2:6" ht="16.5" customHeight="1" x14ac:dyDescent="0.4">
      <c r="B102" s="1" t="s">
        <v>65</v>
      </c>
      <c r="F102" s="34" t="s">
        <v>790</v>
      </c>
    </row>
    <row r="103" spans="2:6" ht="16.5" customHeight="1" x14ac:dyDescent="0.4">
      <c r="B103" s="1" t="s">
        <v>102</v>
      </c>
      <c r="F103" s="34" t="s">
        <v>791</v>
      </c>
    </row>
    <row r="104" spans="2:6" ht="16.5" customHeight="1" x14ac:dyDescent="0.4">
      <c r="B104" s="1" t="s">
        <v>103</v>
      </c>
      <c r="F104" s="34" t="s">
        <v>792</v>
      </c>
    </row>
    <row r="105" spans="2:6" ht="16.5" customHeight="1" x14ac:dyDescent="0.4">
      <c r="B105" s="1" t="s">
        <v>45</v>
      </c>
      <c r="F105" s="34" t="s">
        <v>793</v>
      </c>
    </row>
    <row r="106" spans="2:6" ht="16.5" customHeight="1" x14ac:dyDescent="0.4">
      <c r="B106" s="1" t="s">
        <v>90</v>
      </c>
      <c r="F106" s="34" t="s">
        <v>794</v>
      </c>
    </row>
    <row r="107" spans="2:6" ht="16.5" customHeight="1" x14ac:dyDescent="0.4">
      <c r="B107" s="1" t="s">
        <v>71</v>
      </c>
      <c r="F107" s="34" t="s">
        <v>795</v>
      </c>
    </row>
    <row r="108" spans="2:6" ht="16.5" customHeight="1" x14ac:dyDescent="0.4">
      <c r="B108" s="1" t="s">
        <v>72</v>
      </c>
      <c r="F108" s="34" t="s">
        <v>796</v>
      </c>
    </row>
    <row r="109" spans="2:6" ht="16.5" customHeight="1" x14ac:dyDescent="0.4">
      <c r="B109" s="1" t="s">
        <v>73</v>
      </c>
      <c r="F109" s="34" t="s">
        <v>797</v>
      </c>
    </row>
    <row r="110" spans="2:6" ht="16.5" customHeight="1" x14ac:dyDescent="0.4">
      <c r="B110" s="31" t="s">
        <v>101</v>
      </c>
      <c r="F110" s="34" t="s">
        <v>798</v>
      </c>
    </row>
    <row r="111" spans="2:6" ht="16.5" customHeight="1" x14ac:dyDescent="0.4">
      <c r="B111" s="31" t="s">
        <v>98</v>
      </c>
      <c r="F111" s="34" t="s">
        <v>799</v>
      </c>
    </row>
    <row r="112" spans="2:6" ht="16.5" customHeight="1" x14ac:dyDescent="0.4">
      <c r="B112" s="31" t="s">
        <v>97</v>
      </c>
      <c r="F112" s="34" t="s">
        <v>800</v>
      </c>
    </row>
    <row r="113" spans="2:6" ht="16.5" customHeight="1" x14ac:dyDescent="0.4">
      <c r="B113" s="31" t="s">
        <v>92</v>
      </c>
      <c r="F113" s="34" t="s">
        <v>801</v>
      </c>
    </row>
    <row r="114" spans="2:6" ht="16.5" customHeight="1" x14ac:dyDescent="0.4">
      <c r="B114" s="31" t="s">
        <v>91</v>
      </c>
      <c r="C114" s="32"/>
      <c r="D114" s="32"/>
      <c r="E114" s="32"/>
      <c r="F114" s="34" t="s">
        <v>802</v>
      </c>
    </row>
    <row r="115" spans="2:6" ht="16.5" customHeight="1" x14ac:dyDescent="0.4">
      <c r="B115" s="1" t="s">
        <v>79</v>
      </c>
      <c r="F115" s="34" t="s">
        <v>803</v>
      </c>
    </row>
    <row r="116" spans="2:6" ht="16.5" customHeight="1" x14ac:dyDescent="0.4">
      <c r="B116" s="1" t="s">
        <v>80</v>
      </c>
      <c r="F116" s="34" t="s">
        <v>804</v>
      </c>
    </row>
    <row r="117" spans="2:6" ht="16.5" customHeight="1" x14ac:dyDescent="0.4">
      <c r="B117" s="1" t="s">
        <v>81</v>
      </c>
      <c r="F117" s="34" t="s">
        <v>805</v>
      </c>
    </row>
    <row r="118" spans="2:6" ht="16.5" customHeight="1" x14ac:dyDescent="0.4">
      <c r="B118" s="1" t="s">
        <v>82</v>
      </c>
      <c r="F118" s="34" t="s">
        <v>806</v>
      </c>
    </row>
    <row r="119" spans="2:6" ht="16.5" customHeight="1" x14ac:dyDescent="0.4">
      <c r="B119" s="1" t="s">
        <v>83</v>
      </c>
      <c r="F119" s="34" t="s">
        <v>807</v>
      </c>
    </row>
    <row r="120" spans="2:6" ht="16.5" customHeight="1" x14ac:dyDescent="0.4">
      <c r="B120" s="1" t="s">
        <v>84</v>
      </c>
      <c r="F120" s="34" t="s">
        <v>808</v>
      </c>
    </row>
    <row r="121" spans="2:6" ht="16.5" customHeight="1" x14ac:dyDescent="0.4">
      <c r="B121" s="31" t="s">
        <v>85</v>
      </c>
      <c r="C121" s="32"/>
      <c r="D121" s="32"/>
      <c r="E121" s="32"/>
      <c r="F121" s="34" t="s">
        <v>809</v>
      </c>
    </row>
    <row r="122" spans="2:6" ht="16.5" customHeight="1" x14ac:dyDescent="0.4">
      <c r="F122" s="34" t="s">
        <v>810</v>
      </c>
    </row>
    <row r="123" spans="2:6" ht="16.5" customHeight="1" x14ac:dyDescent="0.4">
      <c r="F123" s="34" t="s">
        <v>811</v>
      </c>
    </row>
    <row r="124" spans="2:6" ht="16.5" customHeight="1" x14ac:dyDescent="0.4">
      <c r="F124" s="34" t="s">
        <v>812</v>
      </c>
    </row>
    <row r="125" spans="2:6" ht="16.5" customHeight="1" x14ac:dyDescent="0.4">
      <c r="F125" s="34" t="s">
        <v>813</v>
      </c>
    </row>
    <row r="126" spans="2:6" ht="16.5" customHeight="1" x14ac:dyDescent="0.4">
      <c r="F126" s="34" t="s">
        <v>814</v>
      </c>
    </row>
    <row r="127" spans="2:6" ht="16.5" customHeight="1" x14ac:dyDescent="0.4">
      <c r="F127" s="34" t="s">
        <v>815</v>
      </c>
    </row>
    <row r="128" spans="2:6" ht="16.5" customHeight="1" x14ac:dyDescent="0.4">
      <c r="F128" s="34" t="s">
        <v>816</v>
      </c>
    </row>
    <row r="129" spans="6:6" ht="16.5" customHeight="1" x14ac:dyDescent="0.4">
      <c r="F129" s="34" t="s">
        <v>817</v>
      </c>
    </row>
    <row r="130" spans="6:6" ht="16.5" customHeight="1" x14ac:dyDescent="0.4">
      <c r="F130" s="34" t="s">
        <v>818</v>
      </c>
    </row>
    <row r="131" spans="6:6" ht="16.5" customHeight="1" x14ac:dyDescent="0.4">
      <c r="F131" s="34" t="s">
        <v>819</v>
      </c>
    </row>
    <row r="132" spans="6:6" ht="16.5" customHeight="1" x14ac:dyDescent="0.4">
      <c r="F132" s="34" t="s">
        <v>820</v>
      </c>
    </row>
    <row r="133" spans="6:6" ht="16.5" customHeight="1" x14ac:dyDescent="0.4">
      <c r="F133" s="34" t="s">
        <v>821</v>
      </c>
    </row>
    <row r="134" spans="6:6" ht="16.5" customHeight="1" x14ac:dyDescent="0.4">
      <c r="F134" s="34" t="s">
        <v>822</v>
      </c>
    </row>
    <row r="135" spans="6:6" ht="16.5" customHeight="1" x14ac:dyDescent="0.4">
      <c r="F135" s="34" t="s">
        <v>823</v>
      </c>
    </row>
    <row r="136" spans="6:6" ht="16.5" customHeight="1" x14ac:dyDescent="0.4">
      <c r="F136" s="34" t="s">
        <v>824</v>
      </c>
    </row>
    <row r="137" spans="6:6" ht="16.5" customHeight="1" x14ac:dyDescent="0.4">
      <c r="F137" s="34" t="s">
        <v>825</v>
      </c>
    </row>
    <row r="138" spans="6:6" ht="16.5" customHeight="1" x14ac:dyDescent="0.4">
      <c r="F138" s="34" t="s">
        <v>826</v>
      </c>
    </row>
    <row r="139" spans="6:6" ht="16.5" customHeight="1" x14ac:dyDescent="0.4">
      <c r="F139" s="34" t="s">
        <v>827</v>
      </c>
    </row>
    <row r="140" spans="6:6" ht="16.5" customHeight="1" x14ac:dyDescent="0.4">
      <c r="F140" s="34" t="s">
        <v>828</v>
      </c>
    </row>
    <row r="141" spans="6:6" ht="16.5" customHeight="1" x14ac:dyDescent="0.4">
      <c r="F141" s="34" t="s">
        <v>829</v>
      </c>
    </row>
    <row r="142" spans="6:6" ht="16.5" customHeight="1" x14ac:dyDescent="0.4">
      <c r="F142" s="34" t="s">
        <v>830</v>
      </c>
    </row>
    <row r="143" spans="6:6" ht="16.5" customHeight="1" x14ac:dyDescent="0.4">
      <c r="F143" s="34" t="s">
        <v>831</v>
      </c>
    </row>
    <row r="144" spans="6:6" ht="16.5" customHeight="1" x14ac:dyDescent="0.4">
      <c r="F144" s="34" t="s">
        <v>832</v>
      </c>
    </row>
    <row r="145" spans="6:6" ht="16.5" customHeight="1" x14ac:dyDescent="0.4">
      <c r="F145" s="34" t="s">
        <v>833</v>
      </c>
    </row>
    <row r="146" spans="6:6" ht="16.5" customHeight="1" x14ac:dyDescent="0.4">
      <c r="F146" s="34" t="s">
        <v>834</v>
      </c>
    </row>
    <row r="147" spans="6:6" ht="16.5" customHeight="1" x14ac:dyDescent="0.4">
      <c r="F147" s="34" t="s">
        <v>835</v>
      </c>
    </row>
    <row r="148" spans="6:6" ht="16.5" customHeight="1" x14ac:dyDescent="0.4">
      <c r="F148" s="34" t="s">
        <v>836</v>
      </c>
    </row>
    <row r="149" spans="6:6" ht="16.5" customHeight="1" x14ac:dyDescent="0.4">
      <c r="F149" s="34" t="s">
        <v>837</v>
      </c>
    </row>
    <row r="150" spans="6:6" ht="16.5" customHeight="1" x14ac:dyDescent="0.4">
      <c r="F150" s="34" t="s">
        <v>838</v>
      </c>
    </row>
    <row r="151" spans="6:6" ht="16.5" customHeight="1" x14ac:dyDescent="0.4">
      <c r="F151" s="34" t="s">
        <v>839</v>
      </c>
    </row>
    <row r="152" spans="6:6" ht="16.5" customHeight="1" x14ac:dyDescent="0.4">
      <c r="F152" s="34" t="s">
        <v>840</v>
      </c>
    </row>
    <row r="153" spans="6:6" ht="16.5" customHeight="1" x14ac:dyDescent="0.4">
      <c r="F153" s="34" t="s">
        <v>841</v>
      </c>
    </row>
    <row r="154" spans="6:6" ht="16.5" customHeight="1" x14ac:dyDescent="0.4">
      <c r="F154" s="34" t="s">
        <v>842</v>
      </c>
    </row>
    <row r="155" spans="6:6" ht="16.5" customHeight="1" x14ac:dyDescent="0.4">
      <c r="F155" s="34" t="s">
        <v>843</v>
      </c>
    </row>
    <row r="156" spans="6:6" ht="16.5" customHeight="1" x14ac:dyDescent="0.4">
      <c r="F156" s="34" t="s">
        <v>844</v>
      </c>
    </row>
    <row r="157" spans="6:6" ht="16.5" customHeight="1" x14ac:dyDescent="0.4">
      <c r="F157" s="34" t="s">
        <v>845</v>
      </c>
    </row>
    <row r="158" spans="6:6" ht="16.5" customHeight="1" x14ac:dyDescent="0.4">
      <c r="F158" s="34" t="s">
        <v>846</v>
      </c>
    </row>
    <row r="159" spans="6:6" ht="16.5" customHeight="1" x14ac:dyDescent="0.4">
      <c r="F159" s="34" t="s">
        <v>847</v>
      </c>
    </row>
    <row r="160" spans="6:6" ht="16.5" customHeight="1" x14ac:dyDescent="0.4">
      <c r="F160" s="34" t="s">
        <v>848</v>
      </c>
    </row>
    <row r="161" spans="6:6" ht="16.5" customHeight="1" x14ac:dyDescent="0.4">
      <c r="F161" s="34" t="s">
        <v>849</v>
      </c>
    </row>
    <row r="162" spans="6:6" ht="16.5" customHeight="1" x14ac:dyDescent="0.4">
      <c r="F162" s="34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4503-F50A-43B4-A3BD-4A8D1834AE42}">
  <dimension ref="A2:M159"/>
  <sheetViews>
    <sheetView zoomScale="90" zoomScaleNormal="90" workbookViewId="0">
      <selection activeCell="B2" sqref="B2"/>
    </sheetView>
  </sheetViews>
  <sheetFormatPr baseColWidth="10" defaultColWidth="13.81640625" defaultRowHeight="16.5" customHeight="1" x14ac:dyDescent="0.4"/>
  <cols>
    <col min="1" max="1" width="4.453125" style="1" customWidth="1"/>
    <col min="2" max="2" width="48.7265625" style="1" customWidth="1"/>
    <col min="3" max="8" width="13.81640625" style="2"/>
    <col min="9" max="16384" width="13.81640625" style="1"/>
  </cols>
  <sheetData>
    <row r="2" spans="1:13" ht="16.5" customHeight="1" x14ac:dyDescent="0.4">
      <c r="B2" s="90" t="s">
        <v>1188</v>
      </c>
    </row>
    <row r="3" spans="1:13" ht="16.5" customHeight="1" x14ac:dyDescent="0.4">
      <c r="A3" s="42" t="s">
        <v>1102</v>
      </c>
      <c r="B3" s="4" t="s">
        <v>1172</v>
      </c>
      <c r="C3" s="5" t="s">
        <v>0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</row>
    <row r="4" spans="1:13" ht="16.5" customHeight="1" x14ac:dyDescent="0.4">
      <c r="A4" s="42"/>
      <c r="B4" s="3" t="s">
        <v>6</v>
      </c>
      <c r="C4" s="10">
        <f>SUM(C5:C6)</f>
        <v>6422899</v>
      </c>
      <c r="D4" s="10">
        <f>SUM(D5:D6)</f>
        <v>2825729</v>
      </c>
      <c r="E4" s="10">
        <f>SUM(E5:E6)</f>
        <v>14308889</v>
      </c>
      <c r="F4" s="10">
        <f>SUM(F5:F6)</f>
        <v>442483</v>
      </c>
      <c r="G4" s="10">
        <f>SUM(G5:G6)</f>
        <v>24000000</v>
      </c>
      <c r="H4" s="33">
        <f>(C4+D4)/(C4+D4+E4+F4)</f>
        <v>0.38535950000000002</v>
      </c>
      <c r="I4" s="33">
        <f>C4/(C4+E4)</f>
        <v>0.30980921664836625</v>
      </c>
      <c r="J4" s="33">
        <f>C4/(C4+F4)</f>
        <v>0.93554867012498355</v>
      </c>
      <c r="K4" s="33">
        <f>(2*C4)/(2*C4+E4+F4)</f>
        <v>0.46547519184032277</v>
      </c>
      <c r="L4" s="6">
        <f>(G5*L5+G6*L6)/G4</f>
        <v>0.3040527406719985</v>
      </c>
    </row>
    <row r="5" spans="1:13" ht="16.5" customHeight="1" x14ac:dyDescent="0.4">
      <c r="A5" s="42"/>
      <c r="B5" s="7" t="s">
        <v>1</v>
      </c>
      <c r="C5" s="8">
        <v>3878209</v>
      </c>
      <c r="D5" s="8">
        <v>1527516</v>
      </c>
      <c r="E5" s="8">
        <v>6295751</v>
      </c>
      <c r="F5" s="8">
        <v>298524</v>
      </c>
      <c r="G5" s="8">
        <f>SUM(C5:F5)</f>
        <v>12000000</v>
      </c>
      <c r="H5" s="9">
        <f>(C5+D5)/(C5+D5+E5+F5)</f>
        <v>0.45047708333333331</v>
      </c>
      <c r="I5" s="9">
        <f>C5/(C5+E5)</f>
        <v>0.38118972356879721</v>
      </c>
      <c r="J5" s="9">
        <f>C5/(C5+F5)</f>
        <v>0.92852691325971759</v>
      </c>
      <c r="K5" s="9">
        <f>(2*C5)/(2*C5+E5+F5)</f>
        <v>0.54049083204553261</v>
      </c>
      <c r="L5" s="9">
        <v>0.37032369779700702</v>
      </c>
      <c r="M5" s="7" t="s">
        <v>972</v>
      </c>
    </row>
    <row r="6" spans="1:13" ht="16.5" customHeight="1" x14ac:dyDescent="0.4">
      <c r="A6" s="42"/>
      <c r="B6" s="7" t="s">
        <v>3</v>
      </c>
      <c r="C6" s="8">
        <v>2544690</v>
      </c>
      <c r="D6" s="8">
        <v>1298213</v>
      </c>
      <c r="E6" s="8">
        <v>8013138</v>
      </c>
      <c r="F6" s="8">
        <v>143959</v>
      </c>
      <c r="G6" s="8">
        <f>SUM(C6:F6)</f>
        <v>12000000</v>
      </c>
      <c r="H6" s="9">
        <f>(C6+D6)/(C6+D6+E6+F6)</f>
        <v>0.32024191666666668</v>
      </c>
      <c r="I6" s="9">
        <f>C6/(C6+E6)</f>
        <v>0.24102400607397659</v>
      </c>
      <c r="J6" s="9">
        <f>C6/(C6+F6)</f>
        <v>0.94645675207139346</v>
      </c>
      <c r="K6" s="9">
        <f>(2*C6)/(2*C6+E6+F6)</f>
        <v>0.38420630632582536</v>
      </c>
      <c r="L6" s="9">
        <v>0.23778178354699001</v>
      </c>
      <c r="M6" s="7" t="s">
        <v>974</v>
      </c>
    </row>
    <row r="7" spans="1:13" ht="16.5" customHeight="1" x14ac:dyDescent="0.4">
      <c r="A7" s="42"/>
      <c r="B7" s="3" t="s">
        <v>7</v>
      </c>
      <c r="C7" s="10">
        <f>SUM(C8:C9)</f>
        <v>584371</v>
      </c>
      <c r="D7" s="10">
        <f>SUM(D8:D9)</f>
        <v>160141</v>
      </c>
      <c r="E7" s="10">
        <f>SUM(E8:E9)</f>
        <v>763469</v>
      </c>
      <c r="F7" s="10">
        <f>SUM(F8:F9)</f>
        <v>152269</v>
      </c>
      <c r="G7" s="10">
        <f>SUM(G8:G9)</f>
        <v>1660250</v>
      </c>
      <c r="H7" s="33">
        <f>(C7+D7)/(C7+D7+E7+F7)</f>
        <v>0.44843366962806808</v>
      </c>
      <c r="I7" s="33">
        <f>C7/(C7+E7)</f>
        <v>0.43356110517568852</v>
      </c>
      <c r="J7" s="33">
        <f>C7/(C7+F7)</f>
        <v>0.79329251737619466</v>
      </c>
      <c r="K7" s="33">
        <f>(2*C7)/(2*C7+E7+F7)</f>
        <v>0.56068755756831445</v>
      </c>
      <c r="L7" s="6">
        <f>(G8*L8+G9*L9)/G7</f>
        <v>0.39071006083397714</v>
      </c>
    </row>
    <row r="8" spans="1:13" ht="16.5" customHeight="1" x14ac:dyDescent="0.4">
      <c r="A8" s="42"/>
      <c r="B8" s="7" t="s">
        <v>5</v>
      </c>
      <c r="C8" s="8">
        <v>181706</v>
      </c>
      <c r="D8" s="8">
        <v>60763</v>
      </c>
      <c r="E8" s="8">
        <v>129334</v>
      </c>
      <c r="F8" s="8">
        <v>80261</v>
      </c>
      <c r="G8" s="8">
        <f>SUM(C8:F8)</f>
        <v>452064</v>
      </c>
      <c r="H8" s="9">
        <f t="shared" ref="H8:H9" si="0">(C8+D8)/(C8+D8+E8+F8)</f>
        <v>0.53635989594393718</v>
      </c>
      <c r="I8" s="9">
        <f t="shared" ref="I8:I9" si="1">C8/(C8+E8)</f>
        <v>0.58418852880658434</v>
      </c>
      <c r="J8" s="9">
        <f t="shared" ref="J8:J9" si="2">C8/(C8+F8)</f>
        <v>0.69362171571228437</v>
      </c>
      <c r="K8" s="9">
        <f t="shared" ref="K8:K9" si="3">(2*C8)/(2*C8+E8+F8)</f>
        <v>0.63421912821309334</v>
      </c>
      <c r="L8" s="9">
        <v>0.46436375066764402</v>
      </c>
      <c r="M8" s="7" t="s">
        <v>1128</v>
      </c>
    </row>
    <row r="9" spans="1:13" ht="16.5" customHeight="1" x14ac:dyDescent="0.4">
      <c r="A9" s="42"/>
      <c r="B9" s="7" t="s">
        <v>2</v>
      </c>
      <c r="C9" s="8">
        <v>402665</v>
      </c>
      <c r="D9" s="8">
        <v>99378</v>
      </c>
      <c r="E9" s="8">
        <v>634135</v>
      </c>
      <c r="F9" s="8">
        <v>72008</v>
      </c>
      <c r="G9" s="8">
        <f>SUM(C9:F9)</f>
        <v>1208186</v>
      </c>
      <c r="H9" s="9">
        <f t="shared" si="0"/>
        <v>0.41553452862390394</v>
      </c>
      <c r="I9" s="9">
        <f t="shared" si="1"/>
        <v>0.38837287808641974</v>
      </c>
      <c r="J9" s="9">
        <f t="shared" si="2"/>
        <v>0.84829977689904423</v>
      </c>
      <c r="K9" s="9">
        <f t="shared" si="3"/>
        <v>0.53281137010055757</v>
      </c>
      <c r="L9" s="9">
        <v>0.363151239890044</v>
      </c>
      <c r="M9" s="7" t="s">
        <v>1126</v>
      </c>
    </row>
    <row r="10" spans="1:13" ht="16.5" customHeight="1" x14ac:dyDescent="0.4">
      <c r="A10" s="42"/>
      <c r="B10" s="3" t="s">
        <v>8</v>
      </c>
      <c r="C10" s="10">
        <f>SUM(C11:C12)</f>
        <v>1094120</v>
      </c>
      <c r="D10" s="10">
        <f>SUM(D11:D12)</f>
        <v>875352</v>
      </c>
      <c r="E10" s="10">
        <f>SUM(E11:E12)</f>
        <v>5885668</v>
      </c>
      <c r="F10" s="10">
        <f>SUM(F11:F12)</f>
        <v>144860</v>
      </c>
      <c r="G10" s="10">
        <f>SUM(G11:G12)</f>
        <v>8000000</v>
      </c>
      <c r="H10" s="33">
        <f>(C10+D10)/(C10+D10+E10+F10)</f>
        <v>0.24618399999999999</v>
      </c>
      <c r="I10" s="33">
        <f>C10/(C10+E10)</f>
        <v>0.15675547738699228</v>
      </c>
      <c r="J10" s="33">
        <f>C10/(C10+F10)</f>
        <v>0.8830812442493019</v>
      </c>
      <c r="K10" s="33">
        <f>(2*C10)/(2*C10+E10+F10)</f>
        <v>0.26624915072429345</v>
      </c>
      <c r="L10" s="6">
        <f>(G11*L11+G12*L12)/G10</f>
        <v>0.15256061541742699</v>
      </c>
    </row>
    <row r="11" spans="1:13" ht="16.5" customHeight="1" x14ac:dyDescent="0.4">
      <c r="A11" s="42"/>
      <c r="B11" s="7" t="s">
        <v>4</v>
      </c>
      <c r="C11" s="8">
        <v>276433</v>
      </c>
      <c r="D11" s="8">
        <v>486258</v>
      </c>
      <c r="E11" s="8">
        <v>3198971</v>
      </c>
      <c r="F11" s="8">
        <v>38338</v>
      </c>
      <c r="G11" s="8">
        <f t="shared" ref="G11" si="4">SUM(C11:F11)</f>
        <v>4000000</v>
      </c>
      <c r="H11" s="9">
        <f t="shared" ref="H11:H12" si="5">(C11+D11)/(C11+D11+E11+F11)</f>
        <v>0.19067275</v>
      </c>
      <c r="I11" s="9">
        <f t="shared" ref="I11:I12" si="6">C11/(C11+E11)</f>
        <v>7.9539817529127546E-2</v>
      </c>
      <c r="J11" s="9">
        <f t="shared" ref="J11:J12" si="7">C11/(C11+F11)</f>
        <v>0.87820351938393304</v>
      </c>
      <c r="K11" s="9">
        <f t="shared" ref="K11:K12" si="8">(2*C11)/(2*C11+E11+F11)</f>
        <v>0.14586819869794931</v>
      </c>
      <c r="L11" s="9">
        <v>7.8671968516754995E-2</v>
      </c>
      <c r="M11" s="7" t="s">
        <v>1127</v>
      </c>
    </row>
    <row r="12" spans="1:13" ht="16.5" customHeight="1" x14ac:dyDescent="0.4">
      <c r="A12" s="42"/>
      <c r="B12" s="7" t="s">
        <v>1138</v>
      </c>
      <c r="C12" s="8">
        <v>817687</v>
      </c>
      <c r="D12" s="8">
        <v>389094</v>
      </c>
      <c r="E12" s="8">
        <v>2686697</v>
      </c>
      <c r="F12" s="8">
        <v>106522</v>
      </c>
      <c r="G12" s="8">
        <f t="shared" ref="G12" si="9">SUM(C12:F12)</f>
        <v>4000000</v>
      </c>
      <c r="H12" s="9">
        <f t="shared" si="5"/>
        <v>0.30169525000000003</v>
      </c>
      <c r="I12" s="9">
        <f t="shared" si="6"/>
        <v>0.23333259140550808</v>
      </c>
      <c r="J12" s="9">
        <f t="shared" si="7"/>
        <v>0.88474252036065437</v>
      </c>
      <c r="K12" s="9">
        <f t="shared" si="8"/>
        <v>0.36927620126753574</v>
      </c>
      <c r="L12" s="9">
        <v>0.226449262318099</v>
      </c>
      <c r="M12" s="7" t="s">
        <v>1160</v>
      </c>
    </row>
    <row r="13" spans="1:13" ht="16.5" customHeight="1" x14ac:dyDescent="0.4">
      <c r="A13" s="42"/>
      <c r="B13" s="16" t="s">
        <v>43</v>
      </c>
      <c r="C13" s="17">
        <f>SUM(C4,C7,C10)</f>
        <v>8101390</v>
      </c>
      <c r="D13" s="17">
        <f>SUM(D4,D7,D10)</f>
        <v>3861222</v>
      </c>
      <c r="E13" s="17">
        <f>SUM(E4,E7,E10)</f>
        <v>20958026</v>
      </c>
      <c r="F13" s="17">
        <f>SUM(F4,F7,F10)</f>
        <v>739612</v>
      </c>
      <c r="G13" s="17">
        <f>SUM(G4,G7,G10)</f>
        <v>33660250</v>
      </c>
      <c r="H13" s="18">
        <f>($G5*H5+$G6*H6+$G8*H8+$G9*H9+$G11*H11+$G12*H12)/$G13</f>
        <v>0.3553928446758417</v>
      </c>
      <c r="I13" s="18">
        <f t="shared" ref="I13:J13" si="10">($G5*I5+$G6*I6+$G8*I8+$G9*I9+$G11*I11+$G12*I12)/$G13</f>
        <v>0.28078732833600362</v>
      </c>
      <c r="J13" s="18">
        <f t="shared" si="10"/>
        <v>0.91770124893594052</v>
      </c>
      <c r="K13" s="18">
        <f>($G5*K5+$G6*K6+$G8*K8+$G9*K9+$G11*K11+$G12*K12)/$G13</f>
        <v>0.41851697875954785</v>
      </c>
      <c r="L13" s="18">
        <f t="shared" ref="L13" si="11">($G5*L5+$G6*L6+$G8*L8+$G9*L9+$G11*L11+$G12*L12)/$G13</f>
        <v>0.27232201418489144</v>
      </c>
    </row>
    <row r="15" spans="1:13" ht="16.5" customHeight="1" x14ac:dyDescent="0.4">
      <c r="A15" s="42" t="s">
        <v>1103</v>
      </c>
      <c r="B15" s="4" t="s">
        <v>1172</v>
      </c>
      <c r="C15" s="5" t="s">
        <v>0</v>
      </c>
      <c r="D15" s="5" t="s">
        <v>9</v>
      </c>
      <c r="E15" s="5" t="s">
        <v>10</v>
      </c>
      <c r="F15" s="5" t="s">
        <v>11</v>
      </c>
      <c r="G15" s="5" t="s">
        <v>12</v>
      </c>
      <c r="H15" s="5" t="s">
        <v>13</v>
      </c>
      <c r="I15" s="5" t="s">
        <v>14</v>
      </c>
      <c r="J15" s="5" t="s">
        <v>15</v>
      </c>
      <c r="K15" s="5" t="s">
        <v>16</v>
      </c>
      <c r="L15" s="5" t="s">
        <v>17</v>
      </c>
    </row>
    <row r="16" spans="1:13" ht="16.5" customHeight="1" x14ac:dyDescent="0.4">
      <c r="A16" s="42"/>
      <c r="B16" s="3" t="s">
        <v>6</v>
      </c>
      <c r="C16" s="10">
        <f>SUM(C17:C18)</f>
        <v>6422899</v>
      </c>
      <c r="D16" s="10">
        <f>SUM(D17:D18)</f>
        <v>2825729</v>
      </c>
      <c r="E16" s="10">
        <f>SUM(E17:E18)</f>
        <v>14308889</v>
      </c>
      <c r="F16" s="10">
        <f>SUM(F17:F18)</f>
        <v>442483</v>
      </c>
      <c r="G16" s="10">
        <f>SUM(G17:G18)</f>
        <v>24000000</v>
      </c>
      <c r="H16" s="33">
        <f>(C16+D16)/(C16+D16+E16+F16)</f>
        <v>0.38535950000000002</v>
      </c>
      <c r="I16" s="33">
        <f>C16/(C16+E16)</f>
        <v>0.30980921664836625</v>
      </c>
      <c r="J16" s="33">
        <f>C16/(C16+F16)</f>
        <v>0.93554867012498355</v>
      </c>
      <c r="K16" s="33">
        <f>(2*C16)/(2*C16+E16+F16)</f>
        <v>0.46547519184032277</v>
      </c>
      <c r="L16" s="6">
        <f>(G17*L17+G18*L18)/G16</f>
        <v>0.3040527406719985</v>
      </c>
    </row>
    <row r="17" spans="1:13" ht="16.5" customHeight="1" x14ac:dyDescent="0.4">
      <c r="A17" s="42"/>
      <c r="B17" s="7" t="s">
        <v>1</v>
      </c>
      <c r="C17" s="8">
        <v>3878209</v>
      </c>
      <c r="D17" s="8">
        <v>1527516</v>
      </c>
      <c r="E17" s="8">
        <v>6295751</v>
      </c>
      <c r="F17" s="8">
        <v>298524</v>
      </c>
      <c r="G17" s="8">
        <f>SUM(C17:F17)</f>
        <v>12000000</v>
      </c>
      <c r="H17" s="9">
        <f>(C17+D17)/(C17+D17+E17+F17)</f>
        <v>0.45047708333333331</v>
      </c>
      <c r="I17" s="9">
        <f>C17/(C17+E17)</f>
        <v>0.38118972356879721</v>
      </c>
      <c r="J17" s="9">
        <f>C17/(C17+F17)</f>
        <v>0.92852691325971759</v>
      </c>
      <c r="K17" s="9">
        <f>(2*C17)/(2*C17+E17+F17)</f>
        <v>0.54049083204553261</v>
      </c>
      <c r="L17" s="9">
        <v>0.37032369779700702</v>
      </c>
      <c r="M17" s="7" t="s">
        <v>972</v>
      </c>
    </row>
    <row r="18" spans="1:13" ht="16.5" customHeight="1" x14ac:dyDescent="0.4">
      <c r="A18" s="42"/>
      <c r="B18" s="7" t="s">
        <v>3</v>
      </c>
      <c r="C18" s="8">
        <v>2544690</v>
      </c>
      <c r="D18" s="8">
        <v>1298213</v>
      </c>
      <c r="E18" s="8">
        <v>8013138</v>
      </c>
      <c r="F18" s="8">
        <v>143959</v>
      </c>
      <c r="G18" s="8">
        <f>SUM(C18:F18)</f>
        <v>12000000</v>
      </c>
      <c r="H18" s="9">
        <f>(C18+D18)/(C18+D18+E18+F18)</f>
        <v>0.32024191666666668</v>
      </c>
      <c r="I18" s="9">
        <f>C18/(C18+E18)</f>
        <v>0.24102400607397659</v>
      </c>
      <c r="J18" s="9">
        <f>C18/(C18+F18)</f>
        <v>0.94645675207139346</v>
      </c>
      <c r="K18" s="9">
        <f>(2*C18)/(2*C18+E18+F18)</f>
        <v>0.38420630632582536</v>
      </c>
      <c r="L18" s="9">
        <v>0.23778178354699001</v>
      </c>
      <c r="M18" s="7" t="s">
        <v>974</v>
      </c>
    </row>
    <row r="19" spans="1:13" ht="16.5" customHeight="1" x14ac:dyDescent="0.4">
      <c r="A19" s="42"/>
      <c r="B19" s="3" t="s">
        <v>7</v>
      </c>
      <c r="C19" s="10">
        <f>SUM(C20:C21)</f>
        <v>719182</v>
      </c>
      <c r="D19" s="10">
        <f>SUM(D20:D21)</f>
        <v>27462</v>
      </c>
      <c r="E19" s="10">
        <f>SUM(E20:E21)</f>
        <v>896148</v>
      </c>
      <c r="F19" s="10">
        <f>SUM(F20:F21)</f>
        <v>17458</v>
      </c>
      <c r="G19" s="10">
        <f>SUM(G20:G21)</f>
        <v>1660250</v>
      </c>
      <c r="H19" s="33">
        <f>(C19+D19)/(C19+D19+E19+F19)</f>
        <v>0.44971781358229185</v>
      </c>
      <c r="I19" s="33">
        <f>C19/(C19+E19)</f>
        <v>0.44522295753808822</v>
      </c>
      <c r="J19" s="33">
        <f>C19/(C19+F19)</f>
        <v>0.97630049956559517</v>
      </c>
      <c r="K19" s="33">
        <f>(2*C19)/(2*C19+E19+F19)</f>
        <v>0.6115571202013631</v>
      </c>
      <c r="L19" s="6">
        <f>(G20*L20+G21*L21)/G19</f>
        <v>0.44031252680932187</v>
      </c>
    </row>
    <row r="20" spans="1:13" ht="16.5" customHeight="1" x14ac:dyDescent="0.4">
      <c r="A20" s="42"/>
      <c r="B20" s="7" t="s">
        <v>5</v>
      </c>
      <c r="C20" s="8">
        <v>255740</v>
      </c>
      <c r="D20" s="8">
        <v>6139</v>
      </c>
      <c r="E20" s="8">
        <v>183958</v>
      </c>
      <c r="F20" s="8">
        <v>6227</v>
      </c>
      <c r="G20" s="8">
        <f>SUM(C20:F20)</f>
        <v>452064</v>
      </c>
      <c r="H20" s="9">
        <f t="shared" ref="H20:H21" si="12">(C20+D20)/(C20+D20+E20+F20)</f>
        <v>0.5792962943300064</v>
      </c>
      <c r="I20" s="9">
        <f t="shared" ref="I20:I21" si="13">C20/(C20+E20)</f>
        <v>0.58162647999308614</v>
      </c>
      <c r="J20" s="9">
        <f t="shared" ref="J20:J21" si="14">C20/(C20+F20)</f>
        <v>0.97622983047483081</v>
      </c>
      <c r="K20" s="9">
        <f t="shared" ref="K20:K21" si="15">(2*C20)/(2*C20+E20+F20)</f>
        <v>0.72895185024192455</v>
      </c>
      <c r="L20" s="9">
        <v>0.573504513090766</v>
      </c>
      <c r="M20" s="7" t="s">
        <v>976</v>
      </c>
    </row>
    <row r="21" spans="1:13" ht="16.5" customHeight="1" x14ac:dyDescent="0.4">
      <c r="A21" s="42"/>
      <c r="B21" s="7" t="s">
        <v>2</v>
      </c>
      <c r="C21" s="8">
        <v>463442</v>
      </c>
      <c r="D21" s="8">
        <v>21323</v>
      </c>
      <c r="E21" s="8">
        <v>712190</v>
      </c>
      <c r="F21" s="8">
        <v>11231</v>
      </c>
      <c r="G21" s="8">
        <f>SUM(C21:F21)</f>
        <v>1208186</v>
      </c>
      <c r="H21" s="9">
        <f t="shared" si="12"/>
        <v>0.40123375043246651</v>
      </c>
      <c r="I21" s="9">
        <f t="shared" si="13"/>
        <v>0.39420669052900909</v>
      </c>
      <c r="J21" s="9">
        <f t="shared" si="14"/>
        <v>0.97633950108811751</v>
      </c>
      <c r="K21" s="9">
        <f t="shared" si="15"/>
        <v>0.56164405973441278</v>
      </c>
      <c r="L21" s="9">
        <v>0.39047640713376303</v>
      </c>
      <c r="M21" s="7" t="s">
        <v>973</v>
      </c>
    </row>
    <row r="22" spans="1:13" ht="16.5" customHeight="1" x14ac:dyDescent="0.4">
      <c r="A22" s="42"/>
      <c r="B22" s="3" t="s">
        <v>8</v>
      </c>
      <c r="C22" s="10">
        <f>SUM(C23:C24)</f>
        <v>1202218</v>
      </c>
      <c r="D22" s="10">
        <f>SUM(D23:D24)</f>
        <v>273904</v>
      </c>
      <c r="E22" s="10">
        <f>SUM(E23:E24)</f>
        <v>6487116</v>
      </c>
      <c r="F22" s="10">
        <f>SUM(F23:F24)</f>
        <v>36762</v>
      </c>
      <c r="G22" s="10">
        <f>SUM(G23:G24)</f>
        <v>8000000</v>
      </c>
      <c r="H22" s="33">
        <f>(C22+D22)/(C22+D22+E22+F22)</f>
        <v>0.18451524999999999</v>
      </c>
      <c r="I22" s="33">
        <f>C22/(C22+E22)</f>
        <v>0.15634878131187954</v>
      </c>
      <c r="J22" s="33">
        <f>C22/(C22+F22)</f>
        <v>0.97032881886713263</v>
      </c>
      <c r="K22" s="33">
        <f>(2*C22)/(2*C22+E22+F22)</f>
        <v>0.2693045965901289</v>
      </c>
      <c r="L22" s="6">
        <f>(G23*L23+G24*L24)/G22</f>
        <v>0.15490049291177407</v>
      </c>
    </row>
    <row r="23" spans="1:13" ht="16.5" customHeight="1" x14ac:dyDescent="0.4">
      <c r="A23" s="42"/>
      <c r="B23" s="7" t="s">
        <v>4</v>
      </c>
      <c r="C23" s="8">
        <v>305247</v>
      </c>
      <c r="D23" s="8">
        <v>173166</v>
      </c>
      <c r="E23" s="8">
        <v>3512063</v>
      </c>
      <c r="F23" s="8">
        <v>9524</v>
      </c>
      <c r="G23" s="8">
        <f t="shared" ref="G23" si="16">SUM(C23:F23)</f>
        <v>4000000</v>
      </c>
      <c r="H23" s="9">
        <f t="shared" ref="H23:H24" si="17">(C23+D23)/(C23+D23+E23+F23)</f>
        <v>0.11960324999999999</v>
      </c>
      <c r="I23" s="9">
        <f t="shared" ref="I23:I24" si="18">C23/(C23+E23)</f>
        <v>7.9963901281268748E-2</v>
      </c>
      <c r="J23" s="9">
        <f t="shared" ref="J23:J24" si="19">C23/(C23+F23)</f>
        <v>0.9697430830667374</v>
      </c>
      <c r="K23" s="9">
        <f t="shared" ref="K23:K24" si="20">(2*C23)/(2*C23+E23+F23)</f>
        <v>0.14774492561980271</v>
      </c>
      <c r="L23" s="9">
        <v>7.9764891813964206E-2</v>
      </c>
      <c r="M23" s="7" t="s">
        <v>975</v>
      </c>
    </row>
    <row r="24" spans="1:13" ht="16.5" customHeight="1" x14ac:dyDescent="0.4">
      <c r="A24" s="42"/>
      <c r="B24" s="7" t="s">
        <v>1138</v>
      </c>
      <c r="C24" s="8">
        <v>896971</v>
      </c>
      <c r="D24" s="8">
        <v>100738</v>
      </c>
      <c r="E24" s="8">
        <v>2975053</v>
      </c>
      <c r="F24" s="8">
        <v>27238</v>
      </c>
      <c r="G24" s="8">
        <f t="shared" ref="G24" si="21">SUM(C24:F24)</f>
        <v>4000000</v>
      </c>
      <c r="H24" s="9">
        <f t="shared" si="17"/>
        <v>0.24942724999999999</v>
      </c>
      <c r="I24" s="9">
        <f t="shared" si="18"/>
        <v>0.23165429759732895</v>
      </c>
      <c r="J24" s="9">
        <f t="shared" si="19"/>
        <v>0.97052831123696048</v>
      </c>
      <c r="K24" s="9">
        <f t="shared" si="20"/>
        <v>0.3740314534343932</v>
      </c>
      <c r="L24" s="9">
        <v>0.230036094009584</v>
      </c>
      <c r="M24" s="7" t="s">
        <v>1161</v>
      </c>
    </row>
    <row r="25" spans="1:13" ht="16.5" customHeight="1" x14ac:dyDescent="0.4">
      <c r="A25" s="42"/>
      <c r="B25" s="16" t="s">
        <v>43</v>
      </c>
      <c r="C25" s="17">
        <f>SUM(C16,C19,C22)</f>
        <v>8344299</v>
      </c>
      <c r="D25" s="17">
        <f>SUM(D16,D19,D22)</f>
        <v>3127095</v>
      </c>
      <c r="E25" s="17">
        <f>SUM(E16,E19,E22)</f>
        <v>21692153</v>
      </c>
      <c r="F25" s="17">
        <f>SUM(F16,F19,F22)</f>
        <v>496703</v>
      </c>
      <c r="G25" s="17">
        <f>SUM(G16,G19,G22)</f>
        <v>33660250</v>
      </c>
      <c r="H25" s="18">
        <f>($G17*H17+$G18*H18+$G20*H20+$G21*H21+$G23*H23+$G24*H24)/$G25</f>
        <v>0.34079942959425436</v>
      </c>
      <c r="I25" s="18">
        <f t="shared" ref="I25:J25" si="22">($G17*I17+$G18*I18+$G20*I20+$G21*I21+$G23*I23+$G24*I24)/$G25</f>
        <v>0.28081327229841585</v>
      </c>
      <c r="J25" s="18">
        <f t="shared" si="22"/>
        <v>0.94716490934361885</v>
      </c>
      <c r="K25" s="18">
        <f>($G17*K17+$G18*K18+$G20*K20+$G21*K21+$G23*K23+$G24*K24)/$G25</f>
        <v>0.42161227429550069</v>
      </c>
      <c r="L25" s="18">
        <f t="shared" ref="L25" si="23">($G17*L17+$G18*L18+$G20*L20+$G21*L21+$G23*L23+$G24*L24)/$G25</f>
        <v>0.27532471066190334</v>
      </c>
    </row>
    <row r="27" spans="1:13" ht="16.5" hidden="1" customHeight="1" x14ac:dyDescent="0.4">
      <c r="A27" s="42" t="s">
        <v>1104</v>
      </c>
      <c r="B27" s="4"/>
      <c r="C27" s="5" t="s">
        <v>0</v>
      </c>
      <c r="D27" s="5" t="s">
        <v>9</v>
      </c>
      <c r="E27" s="5" t="s">
        <v>10</v>
      </c>
      <c r="F27" s="5" t="s">
        <v>11</v>
      </c>
      <c r="G27" s="5" t="s">
        <v>12</v>
      </c>
      <c r="H27" s="5" t="s">
        <v>13</v>
      </c>
      <c r="I27" s="5" t="s">
        <v>14</v>
      </c>
      <c r="J27" s="5" t="s">
        <v>15</v>
      </c>
      <c r="K27" s="5" t="s">
        <v>16</v>
      </c>
      <c r="L27" s="5" t="s">
        <v>17</v>
      </c>
    </row>
    <row r="28" spans="1:13" ht="16.5" hidden="1" customHeight="1" x14ac:dyDescent="0.4">
      <c r="A28" s="42"/>
      <c r="B28" s="3" t="s">
        <v>6</v>
      </c>
      <c r="C28" s="10">
        <f>SUM(C29:C30)</f>
        <v>0</v>
      </c>
      <c r="D28" s="10">
        <f>SUM(D29:D30)</f>
        <v>0</v>
      </c>
      <c r="E28" s="10">
        <f>SUM(E29:E30)</f>
        <v>0</v>
      </c>
      <c r="F28" s="10">
        <f>SUM(F29:F30)</f>
        <v>0</v>
      </c>
      <c r="G28" s="10">
        <f>SUM(G29:G30)</f>
        <v>0</v>
      </c>
      <c r="H28" s="33" t="e">
        <f>(C28+D28)/(C28+D28+E28+F28)</f>
        <v>#DIV/0!</v>
      </c>
      <c r="I28" s="33" t="e">
        <f>C28/(C28+E28)</f>
        <v>#DIV/0!</v>
      </c>
      <c r="J28" s="33" t="e">
        <f>C28/(C28+F28)</f>
        <v>#DIV/0!</v>
      </c>
      <c r="K28" s="33" t="e">
        <f>(2*C28)/(2*C28+E28+F28)</f>
        <v>#DIV/0!</v>
      </c>
      <c r="L28" s="6" t="e">
        <f>(G29*L29+G30*L30)/G28</f>
        <v>#DIV/0!</v>
      </c>
    </row>
    <row r="29" spans="1:13" ht="16.5" hidden="1" customHeight="1" x14ac:dyDescent="0.4">
      <c r="A29" s="42"/>
      <c r="B29" s="7" t="s">
        <v>1</v>
      </c>
      <c r="C29" s="8"/>
      <c r="D29" s="8"/>
      <c r="E29" s="8"/>
      <c r="F29" s="8"/>
      <c r="G29" s="8">
        <f>SUM(C29:F29)</f>
        <v>0</v>
      </c>
      <c r="H29" s="9" t="e">
        <f>(C29+D29)/(C29+D29+E29+F29)</f>
        <v>#DIV/0!</v>
      </c>
      <c r="I29" s="9" t="e">
        <f>C29/(C29+E29)</f>
        <v>#DIV/0!</v>
      </c>
      <c r="J29" s="9" t="e">
        <f>C29/(C29+F29)</f>
        <v>#DIV/0!</v>
      </c>
      <c r="K29" s="9" t="e">
        <f>(2*C29)/(2*C29+E29+F29)</f>
        <v>#DIV/0!</v>
      </c>
      <c r="L29" s="9"/>
      <c r="M29" s="7" t="s">
        <v>1141</v>
      </c>
    </row>
    <row r="30" spans="1:13" ht="16.5" hidden="1" customHeight="1" x14ac:dyDescent="0.4">
      <c r="A30" s="42"/>
      <c r="B30" s="7" t="s">
        <v>3</v>
      </c>
      <c r="C30" s="8"/>
      <c r="D30" s="8"/>
      <c r="E30" s="8"/>
      <c r="F30" s="8"/>
      <c r="G30" s="8">
        <f>SUM(C30:F30)</f>
        <v>0</v>
      </c>
      <c r="H30" s="9" t="e">
        <f>(C30+D30)/(C30+D30+E30+F30)</f>
        <v>#DIV/0!</v>
      </c>
      <c r="I30" s="9" t="e">
        <f>C30/(C30+E30)</f>
        <v>#DIV/0!</v>
      </c>
      <c r="J30" s="9" t="e">
        <f>C30/(C30+F30)</f>
        <v>#DIV/0!</v>
      </c>
      <c r="K30" s="9" t="e">
        <f>(2*C30)/(2*C30+E30+F30)</f>
        <v>#DIV/0!</v>
      </c>
      <c r="L30" s="9"/>
      <c r="M30" s="7" t="s">
        <v>1141</v>
      </c>
    </row>
    <row r="31" spans="1:13" ht="16.5" hidden="1" customHeight="1" x14ac:dyDescent="0.4">
      <c r="A31" s="42"/>
      <c r="B31" s="3" t="s">
        <v>7</v>
      </c>
      <c r="C31" s="10">
        <f>SUM(C32:C33)</f>
        <v>0</v>
      </c>
      <c r="D31" s="10">
        <f>SUM(D32:D33)</f>
        <v>0</v>
      </c>
      <c r="E31" s="10">
        <f>SUM(E32:E33)</f>
        <v>0</v>
      </c>
      <c r="F31" s="10">
        <f>SUM(F32:F33)</f>
        <v>0</v>
      </c>
      <c r="G31" s="10">
        <f>SUM(G32:G33)</f>
        <v>0</v>
      </c>
      <c r="H31" s="33" t="e">
        <f>(C31+D31)/(C31+D31+E31+F31)</f>
        <v>#DIV/0!</v>
      </c>
      <c r="I31" s="33" t="e">
        <f>C31/(C31+E31)</f>
        <v>#DIV/0!</v>
      </c>
      <c r="J31" s="33" t="e">
        <f>C31/(C31+F31)</f>
        <v>#DIV/0!</v>
      </c>
      <c r="K31" s="33" t="e">
        <f>(2*C31)/(2*C31+E31+F31)</f>
        <v>#DIV/0!</v>
      </c>
      <c r="L31" s="6" t="e">
        <f>(G32*L32+G33*L33)/G31</f>
        <v>#DIV/0!</v>
      </c>
    </row>
    <row r="32" spans="1:13" ht="16.5" hidden="1" customHeight="1" x14ac:dyDescent="0.4">
      <c r="A32" s="42"/>
      <c r="B32" s="7" t="s">
        <v>5</v>
      </c>
      <c r="C32" s="8"/>
      <c r="D32" s="8"/>
      <c r="E32" s="8"/>
      <c r="F32" s="8"/>
      <c r="G32" s="8">
        <f t="shared" ref="G32:G33" si="24">SUM(C32:F32)</f>
        <v>0</v>
      </c>
      <c r="H32" s="9" t="e">
        <f t="shared" ref="H32:H33" si="25">(C32+D32)/(C32+D32+E32+F32)</f>
        <v>#DIV/0!</v>
      </c>
      <c r="I32" s="9" t="e">
        <f t="shared" ref="I32:I33" si="26">C32/(C32+E32)</f>
        <v>#DIV/0!</v>
      </c>
      <c r="J32" s="9" t="e">
        <f t="shared" ref="J32:J33" si="27">C32/(C32+F32)</f>
        <v>#DIV/0!</v>
      </c>
      <c r="K32" s="9" t="e">
        <f t="shared" ref="K32:K33" si="28">(2*C32)/(2*C32+E32+F32)</f>
        <v>#DIV/0!</v>
      </c>
      <c r="L32" s="9"/>
      <c r="M32" s="37" t="s">
        <v>1142</v>
      </c>
    </row>
    <row r="33" spans="1:13" ht="16.5" hidden="1" customHeight="1" x14ac:dyDescent="0.4">
      <c r="A33" s="42"/>
      <c r="B33" s="7" t="s">
        <v>2</v>
      </c>
      <c r="C33" s="8"/>
      <c r="D33" s="8"/>
      <c r="E33" s="8"/>
      <c r="F33" s="8"/>
      <c r="G33" s="8">
        <f t="shared" si="24"/>
        <v>0</v>
      </c>
      <c r="H33" s="9" t="e">
        <f t="shared" si="25"/>
        <v>#DIV/0!</v>
      </c>
      <c r="I33" s="9" t="e">
        <f t="shared" si="26"/>
        <v>#DIV/0!</v>
      </c>
      <c r="J33" s="9" t="e">
        <f t="shared" si="27"/>
        <v>#DIV/0!</v>
      </c>
      <c r="K33" s="9" t="e">
        <f t="shared" si="28"/>
        <v>#DIV/0!</v>
      </c>
      <c r="L33" s="9"/>
      <c r="M33" s="37" t="s">
        <v>1144</v>
      </c>
    </row>
    <row r="34" spans="1:13" ht="16.5" hidden="1" customHeight="1" x14ac:dyDescent="0.4">
      <c r="A34" s="42"/>
      <c r="B34" s="3" t="s">
        <v>8</v>
      </c>
      <c r="C34" s="10">
        <f>SUM(C35:C36)</f>
        <v>0</v>
      </c>
      <c r="D34" s="10">
        <f>SUM(D35:D36)</f>
        <v>0</v>
      </c>
      <c r="E34" s="10">
        <f>SUM(E35:E36)</f>
        <v>0</v>
      </c>
      <c r="F34" s="10">
        <f>SUM(F35:F36)</f>
        <v>0</v>
      </c>
      <c r="G34" s="10">
        <f>SUM(G35:G36)</f>
        <v>0</v>
      </c>
      <c r="H34" s="33" t="e">
        <f>(C34+D34)/(C34+D34+E34+F34)</f>
        <v>#DIV/0!</v>
      </c>
      <c r="I34" s="33" t="e">
        <f>C34/(C34+E34)</f>
        <v>#DIV/0!</v>
      </c>
      <c r="J34" s="33" t="e">
        <f>C34/(C34+F34)</f>
        <v>#DIV/0!</v>
      </c>
      <c r="K34" s="33" t="e">
        <f>(2*C34)/(2*C34+E34+F34)</f>
        <v>#DIV/0!</v>
      </c>
      <c r="L34" s="6" t="e">
        <f>(G35*L35+G36*L36)/G34</f>
        <v>#DIV/0!</v>
      </c>
    </row>
    <row r="35" spans="1:13" ht="16.5" hidden="1" customHeight="1" x14ac:dyDescent="0.4">
      <c r="A35" s="42"/>
      <c r="B35" s="7" t="s">
        <v>4</v>
      </c>
      <c r="C35" s="8"/>
      <c r="D35" s="8"/>
      <c r="E35" s="8"/>
      <c r="F35" s="8"/>
      <c r="G35" s="8">
        <f t="shared" ref="G35:G36" si="29">SUM(C35:F35)</f>
        <v>0</v>
      </c>
      <c r="H35" s="9" t="e">
        <f t="shared" ref="H35:H36" si="30">(C35+D35)/(C35+D35+E35+F35)</f>
        <v>#DIV/0!</v>
      </c>
      <c r="I35" s="9" t="e">
        <f t="shared" ref="I35:I36" si="31">C35/(C35+E35)</f>
        <v>#DIV/0!</v>
      </c>
      <c r="J35" s="9" t="e">
        <f t="shared" ref="J35:J36" si="32">C35/(C35+F35)</f>
        <v>#DIV/0!</v>
      </c>
      <c r="K35" s="9" t="e">
        <f t="shared" ref="K35:K36" si="33">(2*C35)/(2*C35+E35+F35)</f>
        <v>#DIV/0!</v>
      </c>
      <c r="L35" s="9"/>
      <c r="M35" s="37" t="s">
        <v>1142</v>
      </c>
    </row>
    <row r="36" spans="1:13" ht="16.5" hidden="1" customHeight="1" x14ac:dyDescent="0.4">
      <c r="A36" s="42"/>
      <c r="B36" s="7" t="s">
        <v>1138</v>
      </c>
      <c r="C36" s="8"/>
      <c r="D36" s="8"/>
      <c r="E36" s="8"/>
      <c r="F36" s="8"/>
      <c r="G36" s="8">
        <f t="shared" si="29"/>
        <v>0</v>
      </c>
      <c r="H36" s="9" t="e">
        <f t="shared" si="30"/>
        <v>#DIV/0!</v>
      </c>
      <c r="I36" s="9" t="e">
        <f t="shared" si="31"/>
        <v>#DIV/0!</v>
      </c>
      <c r="J36" s="9" t="e">
        <f t="shared" si="32"/>
        <v>#DIV/0!</v>
      </c>
      <c r="K36" s="9" t="e">
        <f t="shared" si="33"/>
        <v>#DIV/0!</v>
      </c>
      <c r="L36" s="9"/>
      <c r="M36" s="37" t="s">
        <v>1142</v>
      </c>
    </row>
    <row r="37" spans="1:13" ht="16.5" hidden="1" customHeight="1" x14ac:dyDescent="0.4">
      <c r="A37" s="42"/>
      <c r="B37" s="16" t="s">
        <v>43</v>
      </c>
      <c r="C37" s="17">
        <f>SUM(C28,C31,C34)</f>
        <v>0</v>
      </c>
      <c r="D37" s="17">
        <f>SUM(D28,D31,D34)</f>
        <v>0</v>
      </c>
      <c r="E37" s="17">
        <f>SUM(E28,E31,E34)</f>
        <v>0</v>
      </c>
      <c r="F37" s="17">
        <f>SUM(F28,F31,F34)</f>
        <v>0</v>
      </c>
      <c r="G37" s="17">
        <f>SUM(G28,G31,G34)</f>
        <v>0</v>
      </c>
      <c r="H37" s="18" t="e">
        <f>($G29*H29+$G30*H30+$G32*H32+$G33*H33+$G35*H35+$G36*H36)/$G37</f>
        <v>#DIV/0!</v>
      </c>
      <c r="I37" s="18" t="e">
        <f t="shared" ref="I37:J37" si="34">($G29*I29+$G30*I30+$G32*I32+$G33*I33+$G35*I35+$G36*I36)/$G37</f>
        <v>#DIV/0!</v>
      </c>
      <c r="J37" s="18" t="e">
        <f t="shared" si="34"/>
        <v>#DIV/0!</v>
      </c>
      <c r="K37" s="18" t="e">
        <f>($G29*K29+$G30*K30+$G32*K32+$G33*K33+$G35*K35+$G36*K36)/$G37</f>
        <v>#DIV/0!</v>
      </c>
      <c r="L37" s="18" t="e">
        <f t="shared" ref="L37" si="35">($G29*L29+$G30*L30+$G32*L32+$G33*L33+$G35*L35+$G36*L36)/$G37</f>
        <v>#DIV/0!</v>
      </c>
    </row>
    <row r="40" spans="1:13" ht="16.5" customHeight="1" x14ac:dyDescent="0.4">
      <c r="B40" s="11" t="s">
        <v>23</v>
      </c>
      <c r="F40" s="13" t="s">
        <v>41</v>
      </c>
    </row>
    <row r="42" spans="1:13" ht="16.5" customHeight="1" x14ac:dyDescent="0.4">
      <c r="B42" s="1" t="s">
        <v>28</v>
      </c>
      <c r="F42" s="34" t="s">
        <v>111</v>
      </c>
    </row>
    <row r="43" spans="1:13" ht="16.5" customHeight="1" x14ac:dyDescent="0.4">
      <c r="B43" s="1" t="s">
        <v>29</v>
      </c>
      <c r="F43" s="34"/>
    </row>
    <row r="44" spans="1:13" ht="16.5" customHeight="1" x14ac:dyDescent="0.4">
      <c r="B44" s="1" t="s">
        <v>30</v>
      </c>
      <c r="F44" s="34" t="s">
        <v>856</v>
      </c>
    </row>
    <row r="45" spans="1:13" ht="16.5" customHeight="1" x14ac:dyDescent="0.4">
      <c r="B45" s="1" t="s">
        <v>31</v>
      </c>
      <c r="F45" s="34" t="s">
        <v>857</v>
      </c>
    </row>
    <row r="46" spans="1:13" ht="16.5" customHeight="1" x14ac:dyDescent="0.4">
      <c r="B46" s="1" t="s">
        <v>1166</v>
      </c>
      <c r="F46" s="34" t="s">
        <v>858</v>
      </c>
    </row>
    <row r="47" spans="1:13" ht="16.5" customHeight="1" x14ac:dyDescent="0.4">
      <c r="B47" s="31" t="s">
        <v>1136</v>
      </c>
      <c r="F47" s="34" t="s">
        <v>859</v>
      </c>
    </row>
    <row r="48" spans="1:13" ht="16.5" customHeight="1" x14ac:dyDescent="0.4">
      <c r="B48" s="31" t="s">
        <v>110</v>
      </c>
      <c r="F48" s="34" t="s">
        <v>860</v>
      </c>
    </row>
    <row r="49" spans="2:6" ht="16.5" customHeight="1" x14ac:dyDescent="0.4">
      <c r="B49" s="1" t="s">
        <v>33</v>
      </c>
      <c r="F49" s="34" t="s">
        <v>861</v>
      </c>
    </row>
    <row r="50" spans="2:6" ht="16.5" customHeight="1" x14ac:dyDescent="0.4">
      <c r="B50" s="1" t="s">
        <v>24</v>
      </c>
      <c r="F50" s="34" t="s">
        <v>862</v>
      </c>
    </row>
    <row r="51" spans="2:6" ht="16.5" customHeight="1" x14ac:dyDescent="0.4">
      <c r="F51" s="34" t="s">
        <v>863</v>
      </c>
    </row>
    <row r="52" spans="2:6" ht="16.5" customHeight="1" x14ac:dyDescent="0.4">
      <c r="B52" s="1" t="s">
        <v>25</v>
      </c>
      <c r="F52" s="34" t="s">
        <v>864</v>
      </c>
    </row>
    <row r="53" spans="2:6" ht="16.5" customHeight="1" x14ac:dyDescent="0.4">
      <c r="B53" s="1" t="s">
        <v>34</v>
      </c>
      <c r="F53" s="34" t="s">
        <v>865</v>
      </c>
    </row>
    <row r="54" spans="2:6" ht="16.5" customHeight="1" x14ac:dyDescent="0.4">
      <c r="F54" s="34" t="s">
        <v>866</v>
      </c>
    </row>
    <row r="55" spans="2:6" ht="16.5" customHeight="1" x14ac:dyDescent="0.4">
      <c r="B55" s="1" t="s">
        <v>26</v>
      </c>
      <c r="F55" s="34" t="s">
        <v>867</v>
      </c>
    </row>
    <row r="56" spans="2:6" ht="16.5" customHeight="1" x14ac:dyDescent="0.4">
      <c r="B56" s="1" t="s">
        <v>35</v>
      </c>
      <c r="F56" s="34" t="s">
        <v>868</v>
      </c>
    </row>
    <row r="57" spans="2:6" ht="16.5" customHeight="1" x14ac:dyDescent="0.4">
      <c r="B57" s="1" t="s">
        <v>36</v>
      </c>
      <c r="F57" s="34" t="s">
        <v>869</v>
      </c>
    </row>
    <row r="58" spans="2:6" ht="16.5" customHeight="1" x14ac:dyDescent="0.4">
      <c r="B58" s="1" t="s">
        <v>37</v>
      </c>
      <c r="F58" s="34" t="s">
        <v>870</v>
      </c>
    </row>
    <row r="59" spans="2:6" ht="16.5" customHeight="1" x14ac:dyDescent="0.4">
      <c r="B59" s="1" t="s">
        <v>38</v>
      </c>
      <c r="F59" s="34" t="s">
        <v>871</v>
      </c>
    </row>
    <row r="60" spans="2:6" ht="16.5" customHeight="1" x14ac:dyDescent="0.4">
      <c r="B60" s="1" t="s">
        <v>39</v>
      </c>
      <c r="F60" s="34" t="s">
        <v>872</v>
      </c>
    </row>
    <row r="61" spans="2:6" ht="16.5" customHeight="1" x14ac:dyDescent="0.4">
      <c r="F61" s="34" t="s">
        <v>873</v>
      </c>
    </row>
    <row r="62" spans="2:6" ht="16.5" customHeight="1" x14ac:dyDescent="0.4">
      <c r="B62" s="1" t="s">
        <v>27</v>
      </c>
      <c r="F62" s="34" t="s">
        <v>874</v>
      </c>
    </row>
    <row r="63" spans="2:6" ht="16.5" customHeight="1" x14ac:dyDescent="0.4">
      <c r="F63" s="34" t="s">
        <v>875</v>
      </c>
    </row>
    <row r="64" spans="2:6" ht="16.5" customHeight="1" x14ac:dyDescent="0.4">
      <c r="B64" s="11" t="s">
        <v>68</v>
      </c>
      <c r="F64" s="34" t="s">
        <v>876</v>
      </c>
    </row>
    <row r="65" spans="2:6" ht="16.5" customHeight="1" x14ac:dyDescent="0.4">
      <c r="B65" s="11"/>
      <c r="F65" s="34" t="s">
        <v>877</v>
      </c>
    </row>
    <row r="66" spans="2:6" ht="16.5" customHeight="1" x14ac:dyDescent="0.4">
      <c r="B66" s="1" t="s">
        <v>44</v>
      </c>
      <c r="F66" s="34" t="s">
        <v>878</v>
      </c>
    </row>
    <row r="67" spans="2:6" ht="16.5" customHeight="1" x14ac:dyDescent="0.4">
      <c r="B67" s="1" t="s">
        <v>45</v>
      </c>
      <c r="F67" s="34" t="s">
        <v>879</v>
      </c>
    </row>
    <row r="68" spans="2:6" ht="16.5" customHeight="1" x14ac:dyDescent="0.4">
      <c r="B68" s="1" t="s">
        <v>46</v>
      </c>
      <c r="F68" s="34" t="s">
        <v>880</v>
      </c>
    </row>
    <row r="69" spans="2:6" ht="16.5" customHeight="1" x14ac:dyDescent="0.4">
      <c r="B69" s="1" t="s">
        <v>47</v>
      </c>
      <c r="F69" s="34" t="s">
        <v>881</v>
      </c>
    </row>
    <row r="70" spans="2:6" ht="16.5" customHeight="1" x14ac:dyDescent="0.4">
      <c r="B70" s="1" t="s">
        <v>48</v>
      </c>
      <c r="F70" s="34" t="s">
        <v>882</v>
      </c>
    </row>
    <row r="71" spans="2:6" ht="16.5" customHeight="1" x14ac:dyDescent="0.4">
      <c r="B71" s="1" t="s">
        <v>45</v>
      </c>
      <c r="F71" s="34" t="s">
        <v>883</v>
      </c>
    </row>
    <row r="72" spans="2:6" ht="16.5" customHeight="1" x14ac:dyDescent="0.4">
      <c r="B72" s="1" t="s">
        <v>49</v>
      </c>
      <c r="F72" s="34" t="s">
        <v>884</v>
      </c>
    </row>
    <row r="73" spans="2:6" ht="16.5" customHeight="1" x14ac:dyDescent="0.4">
      <c r="B73" s="1" t="s">
        <v>45</v>
      </c>
      <c r="F73" s="34" t="s">
        <v>885</v>
      </c>
    </row>
    <row r="74" spans="2:6" ht="16.5" customHeight="1" x14ac:dyDescent="0.4">
      <c r="B74" s="1" t="s">
        <v>50</v>
      </c>
      <c r="F74" s="34" t="s">
        <v>886</v>
      </c>
    </row>
    <row r="75" spans="2:6" ht="16.5" customHeight="1" x14ac:dyDescent="0.4">
      <c r="B75" s="1" t="s">
        <v>45</v>
      </c>
      <c r="F75" s="34" t="s">
        <v>887</v>
      </c>
    </row>
    <row r="76" spans="2:6" ht="16.5" customHeight="1" x14ac:dyDescent="0.4">
      <c r="B76" s="1" t="s">
        <v>51</v>
      </c>
      <c r="F76" s="34" t="s">
        <v>888</v>
      </c>
    </row>
    <row r="77" spans="2:6" ht="16.5" customHeight="1" x14ac:dyDescent="0.4">
      <c r="B77" s="1" t="s">
        <v>45</v>
      </c>
      <c r="F77" s="34" t="s">
        <v>889</v>
      </c>
    </row>
    <row r="78" spans="2:6" ht="16.5" customHeight="1" x14ac:dyDescent="0.4">
      <c r="B78" s="1" t="s">
        <v>52</v>
      </c>
      <c r="F78" s="34" t="s">
        <v>890</v>
      </c>
    </row>
    <row r="79" spans="2:6" ht="16.5" customHeight="1" x14ac:dyDescent="0.4">
      <c r="B79" s="1" t="s">
        <v>45</v>
      </c>
      <c r="F79" s="34" t="s">
        <v>891</v>
      </c>
    </row>
    <row r="80" spans="2:6" ht="16.5" customHeight="1" x14ac:dyDescent="0.4">
      <c r="B80" s="1" t="s">
        <v>53</v>
      </c>
      <c r="F80" s="34" t="s">
        <v>892</v>
      </c>
    </row>
    <row r="81" spans="2:6" ht="16.5" customHeight="1" x14ac:dyDescent="0.4">
      <c r="B81" s="1" t="s">
        <v>45</v>
      </c>
      <c r="F81" s="34" t="s">
        <v>893</v>
      </c>
    </row>
    <row r="82" spans="2:6" ht="16.5" customHeight="1" x14ac:dyDescent="0.4">
      <c r="B82" s="1" t="s">
        <v>54</v>
      </c>
      <c r="F82" s="34" t="s">
        <v>894</v>
      </c>
    </row>
    <row r="83" spans="2:6" ht="16.5" customHeight="1" x14ac:dyDescent="0.4">
      <c r="B83" s="1" t="s">
        <v>45</v>
      </c>
      <c r="F83" s="34" t="s">
        <v>895</v>
      </c>
    </row>
    <row r="84" spans="2:6" ht="16.5" customHeight="1" x14ac:dyDescent="0.4">
      <c r="B84" s="1" t="s">
        <v>55</v>
      </c>
      <c r="F84" s="34" t="s">
        <v>896</v>
      </c>
    </row>
    <row r="85" spans="2:6" ht="16.5" customHeight="1" x14ac:dyDescent="0.4">
      <c r="B85" s="1" t="s">
        <v>45</v>
      </c>
      <c r="F85" s="34" t="s">
        <v>897</v>
      </c>
    </row>
    <row r="86" spans="2:6" ht="16.5" customHeight="1" x14ac:dyDescent="0.4">
      <c r="B86" s="1" t="s">
        <v>56</v>
      </c>
      <c r="F86" s="34" t="s">
        <v>898</v>
      </c>
    </row>
    <row r="87" spans="2:6" ht="16.5" customHeight="1" x14ac:dyDescent="0.4">
      <c r="B87" s="1" t="s">
        <v>45</v>
      </c>
      <c r="F87" s="34" t="s">
        <v>899</v>
      </c>
    </row>
    <row r="88" spans="2:6" ht="16.5" customHeight="1" x14ac:dyDescent="0.4">
      <c r="B88" s="1" t="s">
        <v>57</v>
      </c>
      <c r="F88" s="34" t="s">
        <v>900</v>
      </c>
    </row>
    <row r="89" spans="2:6" ht="16.5" customHeight="1" x14ac:dyDescent="0.4">
      <c r="B89" s="1" t="s">
        <v>58</v>
      </c>
      <c r="F89" s="34" t="s">
        <v>901</v>
      </c>
    </row>
    <row r="90" spans="2:6" ht="16.5" customHeight="1" x14ac:dyDescent="0.4">
      <c r="B90" s="1" t="s">
        <v>45</v>
      </c>
      <c r="F90" s="34" t="s">
        <v>902</v>
      </c>
    </row>
    <row r="91" spans="2:6" ht="16.5" customHeight="1" x14ac:dyDescent="0.4">
      <c r="B91" s="1" t="s">
        <v>59</v>
      </c>
      <c r="F91" s="34" t="s">
        <v>903</v>
      </c>
    </row>
    <row r="92" spans="2:6" ht="16.5" customHeight="1" x14ac:dyDescent="0.4">
      <c r="B92" s="1" t="s">
        <v>45</v>
      </c>
      <c r="F92" s="34" t="s">
        <v>904</v>
      </c>
    </row>
    <row r="93" spans="2:6" ht="16.5" customHeight="1" x14ac:dyDescent="0.4">
      <c r="B93" s="1" t="s">
        <v>60</v>
      </c>
      <c r="F93" s="34" t="s">
        <v>905</v>
      </c>
    </row>
    <row r="94" spans="2:6" ht="16.5" customHeight="1" x14ac:dyDescent="0.4">
      <c r="B94" s="1" t="s">
        <v>61</v>
      </c>
      <c r="F94" s="34" t="s">
        <v>906</v>
      </c>
    </row>
    <row r="95" spans="2:6" ht="16.5" customHeight="1" x14ac:dyDescent="0.4">
      <c r="B95" s="1" t="s">
        <v>45</v>
      </c>
      <c r="F95" s="34" t="s">
        <v>907</v>
      </c>
    </row>
    <row r="96" spans="2:6" ht="16.5" customHeight="1" x14ac:dyDescent="0.4">
      <c r="B96" s="1" t="s">
        <v>62</v>
      </c>
      <c r="F96" s="34" t="s">
        <v>908</v>
      </c>
    </row>
    <row r="97" spans="2:6" ht="16.5" customHeight="1" x14ac:dyDescent="0.4">
      <c r="B97" s="1" t="s">
        <v>45</v>
      </c>
      <c r="F97" s="34" t="s">
        <v>909</v>
      </c>
    </row>
    <row r="98" spans="2:6" ht="16.5" customHeight="1" x14ac:dyDescent="0.4">
      <c r="B98" s="1" t="s">
        <v>63</v>
      </c>
      <c r="F98" s="34" t="s">
        <v>910</v>
      </c>
    </row>
    <row r="99" spans="2:6" ht="16.5" customHeight="1" x14ac:dyDescent="0.4">
      <c r="B99" s="1" t="s">
        <v>45</v>
      </c>
      <c r="F99" s="34" t="s">
        <v>911</v>
      </c>
    </row>
    <row r="100" spans="2:6" ht="16.5" customHeight="1" x14ac:dyDescent="0.4">
      <c r="B100" s="1" t="s">
        <v>64</v>
      </c>
      <c r="F100" s="34" t="s">
        <v>912</v>
      </c>
    </row>
    <row r="101" spans="2:6" ht="16.5" customHeight="1" x14ac:dyDescent="0.4">
      <c r="B101" s="1" t="s">
        <v>47</v>
      </c>
      <c r="F101" s="34" t="s">
        <v>913</v>
      </c>
    </row>
    <row r="102" spans="2:6" ht="16.5" customHeight="1" x14ac:dyDescent="0.4">
      <c r="B102" s="1" t="s">
        <v>65</v>
      </c>
      <c r="F102" s="34" t="s">
        <v>914</v>
      </c>
    </row>
    <row r="103" spans="2:6" ht="16.5" customHeight="1" x14ac:dyDescent="0.4">
      <c r="B103" s="1" t="s">
        <v>105</v>
      </c>
      <c r="F103" s="34" t="s">
        <v>915</v>
      </c>
    </row>
    <row r="104" spans="2:6" ht="16.5" customHeight="1" x14ac:dyDescent="0.4">
      <c r="B104" s="1" t="s">
        <v>106</v>
      </c>
      <c r="F104" s="34" t="s">
        <v>916</v>
      </c>
    </row>
    <row r="105" spans="2:6" ht="16.5" customHeight="1" x14ac:dyDescent="0.4">
      <c r="B105" s="1" t="s">
        <v>45</v>
      </c>
      <c r="F105" s="34" t="s">
        <v>917</v>
      </c>
    </row>
    <row r="106" spans="2:6" ht="16.5" customHeight="1" x14ac:dyDescent="0.4">
      <c r="B106" s="1" t="s">
        <v>90</v>
      </c>
      <c r="F106" s="34" t="s">
        <v>918</v>
      </c>
    </row>
    <row r="107" spans="2:6" ht="16.5" customHeight="1" x14ac:dyDescent="0.4">
      <c r="B107" s="1" t="s">
        <v>71</v>
      </c>
      <c r="F107" s="34" t="s">
        <v>919</v>
      </c>
    </row>
    <row r="108" spans="2:6" ht="16.5" customHeight="1" x14ac:dyDescent="0.4">
      <c r="B108" s="1" t="s">
        <v>72</v>
      </c>
      <c r="F108" s="34" t="s">
        <v>920</v>
      </c>
    </row>
    <row r="109" spans="2:6" ht="16.5" customHeight="1" x14ac:dyDescent="0.4">
      <c r="B109" s="31" t="s">
        <v>104</v>
      </c>
      <c r="F109" s="34" t="s">
        <v>921</v>
      </c>
    </row>
    <row r="110" spans="2:6" ht="16.5" customHeight="1" x14ac:dyDescent="0.4">
      <c r="B110" s="31" t="s">
        <v>101</v>
      </c>
      <c r="F110" s="34" t="s">
        <v>922</v>
      </c>
    </row>
    <row r="111" spans="2:6" ht="16.5" customHeight="1" x14ac:dyDescent="0.4">
      <c r="B111" s="31" t="s">
        <v>98</v>
      </c>
      <c r="F111" s="34" t="s">
        <v>923</v>
      </c>
    </row>
    <row r="112" spans="2:6" ht="16.5" customHeight="1" x14ac:dyDescent="0.4">
      <c r="B112" s="31" t="s">
        <v>97</v>
      </c>
      <c r="F112" s="34" t="s">
        <v>924</v>
      </c>
    </row>
    <row r="113" spans="2:6" ht="16.5" customHeight="1" x14ac:dyDescent="0.4">
      <c r="B113" s="31" t="s">
        <v>92</v>
      </c>
      <c r="F113" s="34" t="s">
        <v>925</v>
      </c>
    </row>
    <row r="114" spans="2:6" ht="16.5" customHeight="1" x14ac:dyDescent="0.4">
      <c r="B114" s="31" t="s">
        <v>91</v>
      </c>
      <c r="C114" s="32"/>
      <c r="D114" s="32"/>
      <c r="E114" s="32"/>
      <c r="F114" s="34" t="s">
        <v>926</v>
      </c>
    </row>
    <row r="115" spans="2:6" ht="16.5" customHeight="1" x14ac:dyDescent="0.4">
      <c r="B115" s="1" t="s">
        <v>79</v>
      </c>
      <c r="F115" s="34" t="s">
        <v>927</v>
      </c>
    </row>
    <row r="116" spans="2:6" ht="16.5" customHeight="1" x14ac:dyDescent="0.4">
      <c r="B116" s="1" t="s">
        <v>80</v>
      </c>
      <c r="F116" s="34" t="s">
        <v>928</v>
      </c>
    </row>
    <row r="117" spans="2:6" ht="16.5" customHeight="1" x14ac:dyDescent="0.4">
      <c r="B117" s="1" t="s">
        <v>81</v>
      </c>
      <c r="F117" s="34" t="s">
        <v>929</v>
      </c>
    </row>
    <row r="118" spans="2:6" ht="16.5" customHeight="1" x14ac:dyDescent="0.4">
      <c r="B118" s="1" t="s">
        <v>82</v>
      </c>
      <c r="F118" s="34" t="s">
        <v>930</v>
      </c>
    </row>
    <row r="119" spans="2:6" ht="16.5" customHeight="1" x14ac:dyDescent="0.4">
      <c r="B119" s="1" t="s">
        <v>83</v>
      </c>
      <c r="F119" s="34" t="s">
        <v>931</v>
      </c>
    </row>
    <row r="120" spans="2:6" ht="16.5" customHeight="1" x14ac:dyDescent="0.4">
      <c r="B120" s="1" t="s">
        <v>84</v>
      </c>
      <c r="F120" s="34" t="s">
        <v>932</v>
      </c>
    </row>
    <row r="121" spans="2:6" ht="16.5" customHeight="1" x14ac:dyDescent="0.4">
      <c r="B121" s="31" t="s">
        <v>85</v>
      </c>
      <c r="C121" s="32"/>
      <c r="D121" s="32"/>
      <c r="E121" s="32"/>
      <c r="F121" s="34" t="s">
        <v>933</v>
      </c>
    </row>
    <row r="122" spans="2:6" ht="16.5" customHeight="1" x14ac:dyDescent="0.4">
      <c r="F122" s="34" t="s">
        <v>934</v>
      </c>
    </row>
    <row r="123" spans="2:6" ht="16.5" customHeight="1" x14ac:dyDescent="0.4">
      <c r="F123" s="34" t="s">
        <v>935</v>
      </c>
    </row>
    <row r="124" spans="2:6" ht="16.5" customHeight="1" x14ac:dyDescent="0.4">
      <c r="F124" s="34" t="s">
        <v>936</v>
      </c>
    </row>
    <row r="125" spans="2:6" ht="16.5" customHeight="1" x14ac:dyDescent="0.4">
      <c r="F125" s="34" t="s">
        <v>937</v>
      </c>
    </row>
    <row r="126" spans="2:6" ht="16.5" customHeight="1" x14ac:dyDescent="0.4">
      <c r="F126" s="34" t="s">
        <v>938</v>
      </c>
    </row>
    <row r="127" spans="2:6" ht="16.5" customHeight="1" x14ac:dyDescent="0.4">
      <c r="F127" s="34" t="s">
        <v>939</v>
      </c>
    </row>
    <row r="128" spans="2:6" ht="16.5" customHeight="1" x14ac:dyDescent="0.4">
      <c r="F128" s="34" t="s">
        <v>940</v>
      </c>
    </row>
    <row r="129" spans="6:6" ht="16.5" customHeight="1" x14ac:dyDescent="0.4">
      <c r="F129" s="34" t="s">
        <v>941</v>
      </c>
    </row>
    <row r="130" spans="6:6" ht="16.5" customHeight="1" x14ac:dyDescent="0.4">
      <c r="F130" s="34" t="s">
        <v>942</v>
      </c>
    </row>
    <row r="131" spans="6:6" ht="16.5" customHeight="1" x14ac:dyDescent="0.4">
      <c r="F131" s="34" t="s">
        <v>943</v>
      </c>
    </row>
    <row r="132" spans="6:6" ht="16.5" customHeight="1" x14ac:dyDescent="0.4">
      <c r="F132" s="34" t="s">
        <v>944</v>
      </c>
    </row>
    <row r="133" spans="6:6" ht="16.5" customHeight="1" x14ac:dyDescent="0.4">
      <c r="F133" s="34" t="s">
        <v>945</v>
      </c>
    </row>
    <row r="134" spans="6:6" ht="16.5" customHeight="1" x14ac:dyDescent="0.4">
      <c r="F134" s="34" t="s">
        <v>946</v>
      </c>
    </row>
    <row r="135" spans="6:6" ht="16.5" customHeight="1" x14ac:dyDescent="0.4">
      <c r="F135" s="34" t="s">
        <v>947</v>
      </c>
    </row>
    <row r="136" spans="6:6" ht="16.5" customHeight="1" x14ac:dyDescent="0.4">
      <c r="F136" s="34" t="s">
        <v>948</v>
      </c>
    </row>
    <row r="137" spans="6:6" ht="16.5" customHeight="1" x14ac:dyDescent="0.4">
      <c r="F137" s="34" t="s">
        <v>949</v>
      </c>
    </row>
    <row r="138" spans="6:6" ht="16.5" customHeight="1" x14ac:dyDescent="0.4">
      <c r="F138" s="34" t="s">
        <v>950</v>
      </c>
    </row>
    <row r="139" spans="6:6" ht="16.5" customHeight="1" x14ac:dyDescent="0.4">
      <c r="F139" s="34" t="s">
        <v>951</v>
      </c>
    </row>
    <row r="140" spans="6:6" ht="16.5" customHeight="1" x14ac:dyDescent="0.4">
      <c r="F140" s="34" t="s">
        <v>952</v>
      </c>
    </row>
    <row r="141" spans="6:6" ht="16.5" customHeight="1" x14ac:dyDescent="0.4">
      <c r="F141" s="34" t="s">
        <v>953</v>
      </c>
    </row>
    <row r="142" spans="6:6" ht="16.5" customHeight="1" x14ac:dyDescent="0.4">
      <c r="F142" s="34" t="s">
        <v>954</v>
      </c>
    </row>
    <row r="143" spans="6:6" ht="16.5" customHeight="1" x14ac:dyDescent="0.4">
      <c r="F143" s="34" t="s">
        <v>955</v>
      </c>
    </row>
    <row r="144" spans="6:6" ht="16.5" customHeight="1" x14ac:dyDescent="0.4">
      <c r="F144" s="34" t="s">
        <v>956</v>
      </c>
    </row>
    <row r="145" spans="6:6" ht="16.5" customHeight="1" x14ac:dyDescent="0.4">
      <c r="F145" s="34" t="s">
        <v>957</v>
      </c>
    </row>
    <row r="146" spans="6:6" ht="16.5" customHeight="1" x14ac:dyDescent="0.4">
      <c r="F146" s="34" t="s">
        <v>958</v>
      </c>
    </row>
    <row r="147" spans="6:6" ht="16.5" customHeight="1" x14ac:dyDescent="0.4">
      <c r="F147" s="34" t="s">
        <v>959</v>
      </c>
    </row>
    <row r="148" spans="6:6" ht="16.5" customHeight="1" x14ac:dyDescent="0.4">
      <c r="F148" s="34" t="s">
        <v>960</v>
      </c>
    </row>
    <row r="149" spans="6:6" ht="16.5" customHeight="1" x14ac:dyDescent="0.4">
      <c r="F149" s="34" t="s">
        <v>961</v>
      </c>
    </row>
    <row r="150" spans="6:6" ht="16.5" customHeight="1" x14ac:dyDescent="0.4">
      <c r="F150" s="34" t="s">
        <v>962</v>
      </c>
    </row>
    <row r="151" spans="6:6" ht="16.5" customHeight="1" x14ac:dyDescent="0.4">
      <c r="F151" s="34" t="s">
        <v>963</v>
      </c>
    </row>
    <row r="152" spans="6:6" ht="16.5" customHeight="1" x14ac:dyDescent="0.4">
      <c r="F152" s="34" t="s">
        <v>964</v>
      </c>
    </row>
    <row r="153" spans="6:6" ht="16.5" customHeight="1" x14ac:dyDescent="0.4">
      <c r="F153" s="34" t="s">
        <v>965</v>
      </c>
    </row>
    <row r="154" spans="6:6" ht="16.5" customHeight="1" x14ac:dyDescent="0.4">
      <c r="F154" s="34" t="s">
        <v>966</v>
      </c>
    </row>
    <row r="155" spans="6:6" ht="16.5" customHeight="1" x14ac:dyDescent="0.4">
      <c r="F155" s="34" t="s">
        <v>967</v>
      </c>
    </row>
    <row r="156" spans="6:6" ht="16.5" customHeight="1" x14ac:dyDescent="0.4">
      <c r="F156" s="34" t="s">
        <v>968</v>
      </c>
    </row>
    <row r="157" spans="6:6" ht="16.5" customHeight="1" x14ac:dyDescent="0.4">
      <c r="F157" s="34" t="s">
        <v>969</v>
      </c>
    </row>
    <row r="158" spans="6:6" ht="16.5" customHeight="1" x14ac:dyDescent="0.4">
      <c r="F158" s="34" t="s">
        <v>970</v>
      </c>
    </row>
    <row r="159" spans="6:6" ht="16.5" customHeight="1" x14ac:dyDescent="0.4">
      <c r="F159" s="34" t="s">
        <v>40</v>
      </c>
    </row>
  </sheetData>
  <mergeCells count="3">
    <mergeCell ref="A3:A13"/>
    <mergeCell ref="A15:A25"/>
    <mergeCell ref="A27:A3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evolution</vt:lpstr>
      <vt:lpstr>initial</vt:lpstr>
      <vt:lpstr>20210601-105538</vt:lpstr>
      <vt:lpstr>20210601-111543</vt:lpstr>
      <vt:lpstr>20210601-113453</vt:lpstr>
      <vt:lpstr>20210601-141004</vt:lpstr>
      <vt:lpstr>20210601-142357</vt:lpstr>
      <vt:lpstr>20210601-143830</vt:lpstr>
      <vt:lpstr>20210601-145054</vt:lpstr>
      <vt:lpstr>20210601-150601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</dc:creator>
  <cp:lastModifiedBy>Aurore</cp:lastModifiedBy>
  <dcterms:created xsi:type="dcterms:W3CDTF">2021-05-30T14:46:31Z</dcterms:created>
  <dcterms:modified xsi:type="dcterms:W3CDTF">2021-08-10T08:26:25Z</dcterms:modified>
</cp:coreProperties>
</file>