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KVD\Chemobrain\NCI Paper\Domains for Ben\"/>
    </mc:Choice>
  </mc:AlternateContent>
  <bookViews>
    <workbookView xWindow="0" yWindow="0" windowWidth="21570" windowHeight="8160" tabRatio="500"/>
  </bookViews>
  <sheets>
    <sheet name="Ono+ tests" sheetId="5" r:id="rId1"/>
    <sheet name="Ahles" sheetId="2" r:id="rId2"/>
    <sheet name="Sheet4" sheetId="4" r:id="rId3"/>
    <sheet name="Sheet1" sheetId="1" r:id="rId4"/>
  </sheets>
  <definedNames>
    <definedName name="_xlnm._FilterDatabase" localSheetId="0" hidden="1">'Ono+ tests'!$A$1:$CB$1</definedName>
    <definedName name="_xlnm._FilterDatabase" localSheetId="3" hidden="1">Sheet1!$A$1:$CB$1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139" i="5" l="1"/>
  <c r="BX139" i="5"/>
  <c r="AV134" i="5"/>
  <c r="AR134" i="5"/>
  <c r="AQ134" i="5"/>
  <c r="AP134" i="5"/>
  <c r="AO134" i="5"/>
  <c r="AS134" i="5" s="1"/>
  <c r="AT134" i="5" s="1"/>
  <c r="AU134" i="5" s="1"/>
  <c r="AN134" i="5"/>
  <c r="AV133" i="5"/>
  <c r="AR133" i="5"/>
  <c r="AQ133" i="5"/>
  <c r="AP133" i="5"/>
  <c r="AO133" i="5"/>
  <c r="AS133" i="5" s="1"/>
  <c r="AT133" i="5" s="1"/>
  <c r="AU133" i="5" s="1"/>
  <c r="AN133" i="5"/>
  <c r="AV132" i="5"/>
  <c r="AR132" i="5"/>
  <c r="AQ132" i="5"/>
  <c r="AP132" i="5"/>
  <c r="AO132" i="5"/>
  <c r="AS132" i="5" s="1"/>
  <c r="AT132" i="5" s="1"/>
  <c r="AU132" i="5" s="1"/>
  <c r="AN132" i="5"/>
  <c r="AV131" i="5"/>
  <c r="AR131" i="5"/>
  <c r="AQ131" i="5"/>
  <c r="AP131" i="5"/>
  <c r="AO131" i="5"/>
  <c r="AS131" i="5" s="1"/>
  <c r="AT131" i="5" s="1"/>
  <c r="AU131" i="5" s="1"/>
  <c r="AN131" i="5"/>
  <c r="AV130" i="5"/>
  <c r="AR130" i="5"/>
  <c r="AQ130" i="5"/>
  <c r="AP130" i="5"/>
  <c r="AO130" i="5"/>
  <c r="AS130" i="5" s="1"/>
  <c r="AT130" i="5" s="1"/>
  <c r="AU130" i="5" s="1"/>
  <c r="AN130" i="5"/>
  <c r="AV129" i="5"/>
  <c r="AR129" i="5"/>
  <c r="AQ129" i="5"/>
  <c r="AP129" i="5"/>
  <c r="AO129" i="5"/>
  <c r="AS129" i="5" s="1"/>
  <c r="AT129" i="5" s="1"/>
  <c r="AU129" i="5" s="1"/>
  <c r="AN129" i="5"/>
  <c r="AV128" i="5"/>
  <c r="AR128" i="5"/>
  <c r="AQ128" i="5"/>
  <c r="AP128" i="5"/>
  <c r="AO128" i="5"/>
  <c r="AS128" i="5" s="1"/>
  <c r="AT128" i="5" s="1"/>
  <c r="AU128" i="5" s="1"/>
  <c r="AN128" i="5"/>
  <c r="AV127" i="5"/>
  <c r="AR127" i="5"/>
  <c r="AQ127" i="5"/>
  <c r="AP127" i="5"/>
  <c r="AO127" i="5"/>
  <c r="AS127" i="5" s="1"/>
  <c r="AT127" i="5" s="1"/>
  <c r="AU127" i="5" s="1"/>
  <c r="AN127" i="5"/>
  <c r="AV126" i="5"/>
  <c r="AR126" i="5"/>
  <c r="AQ126" i="5"/>
  <c r="AP126" i="5"/>
  <c r="AO126" i="5"/>
  <c r="AS126" i="5" s="1"/>
  <c r="AT126" i="5" s="1"/>
  <c r="AU126" i="5" s="1"/>
  <c r="AN126" i="5"/>
  <c r="AV125" i="5"/>
  <c r="AR125" i="5"/>
  <c r="AQ125" i="5"/>
  <c r="AP125" i="5"/>
  <c r="AO125" i="5"/>
  <c r="AS125" i="5" s="1"/>
  <c r="AT125" i="5" s="1"/>
  <c r="AU125" i="5" s="1"/>
  <c r="AN125" i="5"/>
  <c r="BY124" i="5"/>
  <c r="BX124" i="5"/>
  <c r="AV123" i="5"/>
  <c r="AR123" i="5"/>
  <c r="AQ123" i="5"/>
  <c r="AP123" i="5"/>
  <c r="AO123" i="5"/>
  <c r="AN123" i="5"/>
  <c r="AV122" i="5"/>
  <c r="AR122" i="5"/>
  <c r="AQ122" i="5"/>
  <c r="AP122" i="5"/>
  <c r="AO122" i="5"/>
  <c r="AN122" i="5"/>
  <c r="AV121" i="5"/>
  <c r="AR121" i="5"/>
  <c r="AQ121" i="5"/>
  <c r="AP121" i="5"/>
  <c r="AO121" i="5"/>
  <c r="AN121" i="5"/>
  <c r="AV120" i="5"/>
  <c r="AR120" i="5"/>
  <c r="AQ120" i="5"/>
  <c r="AP120" i="5"/>
  <c r="AO120" i="5"/>
  <c r="AN120" i="5"/>
  <c r="AV119" i="5"/>
  <c r="AR119" i="5"/>
  <c r="AQ119" i="5"/>
  <c r="AP119" i="5"/>
  <c r="AO119" i="5"/>
  <c r="AN119" i="5"/>
  <c r="AV118" i="5"/>
  <c r="AR118" i="5"/>
  <c r="AQ118" i="5"/>
  <c r="AP118" i="5"/>
  <c r="AO118" i="5"/>
  <c r="AN118" i="5"/>
  <c r="AV117" i="5"/>
  <c r="AR117" i="5"/>
  <c r="AQ117" i="5"/>
  <c r="AP117" i="5"/>
  <c r="AO117" i="5"/>
  <c r="AS117" i="5" s="1"/>
  <c r="AT117" i="5" s="1"/>
  <c r="AU117" i="5" s="1"/>
  <c r="AN117" i="5"/>
  <c r="AV116" i="5"/>
  <c r="AR116" i="5"/>
  <c r="AQ116" i="5"/>
  <c r="AP116" i="5"/>
  <c r="AO116" i="5"/>
  <c r="AS116" i="5" s="1"/>
  <c r="AT116" i="5" s="1"/>
  <c r="AU116" i="5" s="1"/>
  <c r="AN116" i="5"/>
  <c r="AV115" i="5"/>
  <c r="AR115" i="5"/>
  <c r="AQ115" i="5"/>
  <c r="AP115" i="5"/>
  <c r="AO115" i="5"/>
  <c r="AN115" i="5"/>
  <c r="AV114" i="5"/>
  <c r="AR114" i="5"/>
  <c r="AQ114" i="5"/>
  <c r="AP114" i="5"/>
  <c r="AO114" i="5"/>
  <c r="AS114" i="5" s="1"/>
  <c r="AT114" i="5" s="1"/>
  <c r="AU114" i="5" s="1"/>
  <c r="AN114" i="5"/>
  <c r="BY113" i="5"/>
  <c r="BX113" i="5"/>
  <c r="AV112" i="5"/>
  <c r="AR112" i="5"/>
  <c r="AQ112" i="5"/>
  <c r="AP112" i="5"/>
  <c r="AO112" i="5"/>
  <c r="AN112" i="5"/>
  <c r="AV111" i="5"/>
  <c r="AR111" i="5"/>
  <c r="AQ111" i="5"/>
  <c r="AP111" i="5"/>
  <c r="AO111" i="5"/>
  <c r="AN111" i="5"/>
  <c r="AV110" i="5"/>
  <c r="AR110" i="5"/>
  <c r="AQ110" i="5"/>
  <c r="AP110" i="5"/>
  <c r="AO110" i="5"/>
  <c r="AN110" i="5"/>
  <c r="AV109" i="5"/>
  <c r="AR109" i="5"/>
  <c r="AQ109" i="5"/>
  <c r="AP109" i="5"/>
  <c r="AO109" i="5"/>
  <c r="AN109" i="5"/>
  <c r="AV108" i="5"/>
  <c r="AR108" i="5"/>
  <c r="AQ108" i="5"/>
  <c r="AP108" i="5"/>
  <c r="AO108" i="5"/>
  <c r="AN108" i="5"/>
  <c r="AV107" i="5"/>
  <c r="AR107" i="5"/>
  <c r="AQ107" i="5"/>
  <c r="AP107" i="5"/>
  <c r="AO107" i="5"/>
  <c r="AN107" i="5"/>
  <c r="AV106" i="5"/>
  <c r="AR106" i="5"/>
  <c r="AQ106" i="5"/>
  <c r="AP106" i="5"/>
  <c r="AO106" i="5"/>
  <c r="AS106" i="5" s="1"/>
  <c r="AN106" i="5"/>
  <c r="AV105" i="5"/>
  <c r="AR105" i="5"/>
  <c r="AQ105" i="5"/>
  <c r="AP105" i="5"/>
  <c r="AO105" i="5"/>
  <c r="AS105" i="5" s="1"/>
  <c r="AN105" i="5"/>
  <c r="AV104" i="5"/>
  <c r="AR104" i="5"/>
  <c r="AQ104" i="5"/>
  <c r="AP104" i="5"/>
  <c r="AO104" i="5"/>
  <c r="AS104" i="5" s="1"/>
  <c r="AN104" i="5"/>
  <c r="AV103" i="5"/>
  <c r="AR103" i="5"/>
  <c r="AQ103" i="5"/>
  <c r="AP103" i="5"/>
  <c r="AO103" i="5"/>
  <c r="AN103" i="5"/>
  <c r="AV102" i="5"/>
  <c r="AR102" i="5"/>
  <c r="AQ102" i="5"/>
  <c r="AP102" i="5"/>
  <c r="AO102" i="5"/>
  <c r="AS102" i="5" s="1"/>
  <c r="AN102" i="5"/>
  <c r="AV101" i="5"/>
  <c r="AR101" i="5"/>
  <c r="AQ101" i="5"/>
  <c r="AP101" i="5"/>
  <c r="AO101" i="5"/>
  <c r="AS101" i="5" s="1"/>
  <c r="AN101" i="5"/>
  <c r="AV100" i="5"/>
  <c r="AR100" i="5"/>
  <c r="AQ100" i="5"/>
  <c r="AP100" i="5"/>
  <c r="AO100" i="5"/>
  <c r="AS100" i="5" s="1"/>
  <c r="AN100" i="5"/>
  <c r="AV99" i="5"/>
  <c r="AR99" i="5"/>
  <c r="AQ99" i="5"/>
  <c r="AP99" i="5"/>
  <c r="AO99" i="5"/>
  <c r="AS99" i="5" s="1"/>
  <c r="AN99" i="5"/>
  <c r="BY98" i="5"/>
  <c r="BX98" i="5"/>
  <c r="AV97" i="5"/>
  <c r="AR97" i="5"/>
  <c r="AQ97" i="5"/>
  <c r="AP97" i="5"/>
  <c r="AO97" i="5"/>
  <c r="AS97" i="5" s="1"/>
  <c r="AN97" i="5"/>
  <c r="AV96" i="5"/>
  <c r="AR96" i="5"/>
  <c r="AQ96" i="5"/>
  <c r="AP96" i="5"/>
  <c r="AO96" i="5"/>
  <c r="AS96" i="5" s="1"/>
  <c r="AN96" i="5"/>
  <c r="AV95" i="5"/>
  <c r="AR95" i="5"/>
  <c r="AQ95" i="5"/>
  <c r="AP95" i="5"/>
  <c r="AO95" i="5"/>
  <c r="AS95" i="5" s="1"/>
  <c r="AN95" i="5"/>
  <c r="AV94" i="5"/>
  <c r="AR94" i="5"/>
  <c r="AQ94" i="5"/>
  <c r="AP94" i="5"/>
  <c r="AO94" i="5"/>
  <c r="AS94" i="5" s="1"/>
  <c r="AN94" i="5"/>
  <c r="AV93" i="5"/>
  <c r="AR93" i="5"/>
  <c r="AQ93" i="5"/>
  <c r="AP93" i="5"/>
  <c r="AO93" i="5"/>
  <c r="AS93" i="5" s="1"/>
  <c r="AN93" i="5"/>
  <c r="AV92" i="5"/>
  <c r="AR92" i="5"/>
  <c r="AQ92" i="5"/>
  <c r="AP92" i="5"/>
  <c r="AO92" i="5"/>
  <c r="AN92" i="5"/>
  <c r="AV91" i="5"/>
  <c r="AR91" i="5"/>
  <c r="AQ91" i="5"/>
  <c r="AP91" i="5"/>
  <c r="AO91" i="5"/>
  <c r="AN91" i="5"/>
  <c r="AV90" i="5"/>
  <c r="AR90" i="5"/>
  <c r="AQ90" i="5"/>
  <c r="AP90" i="5"/>
  <c r="AO90" i="5"/>
  <c r="AN90" i="5"/>
  <c r="AV89" i="5"/>
  <c r="AR89" i="5"/>
  <c r="AQ89" i="5"/>
  <c r="AP89" i="5"/>
  <c r="AO89" i="5"/>
  <c r="AN89" i="5"/>
  <c r="AV88" i="5"/>
  <c r="AR88" i="5"/>
  <c r="AQ88" i="5"/>
  <c r="AP88" i="5"/>
  <c r="AO88" i="5"/>
  <c r="AN88" i="5"/>
  <c r="AV87" i="5"/>
  <c r="AR87" i="5"/>
  <c r="AQ87" i="5"/>
  <c r="AP87" i="5"/>
  <c r="AO87" i="5"/>
  <c r="AN87" i="5"/>
  <c r="AV86" i="5"/>
  <c r="AR86" i="5"/>
  <c r="AQ86" i="5"/>
  <c r="AP86" i="5"/>
  <c r="AO86" i="5"/>
  <c r="AN86" i="5"/>
  <c r="AV85" i="5"/>
  <c r="AR85" i="5"/>
  <c r="AQ85" i="5"/>
  <c r="AP85" i="5"/>
  <c r="AO85" i="5"/>
  <c r="AN85" i="5"/>
  <c r="AV84" i="5"/>
  <c r="AR84" i="5"/>
  <c r="AQ84" i="5"/>
  <c r="AP84" i="5"/>
  <c r="AO84" i="5"/>
  <c r="AN84" i="5"/>
  <c r="BY83" i="5"/>
  <c r="BX83" i="5"/>
  <c r="AV82" i="5"/>
  <c r="AR82" i="5"/>
  <c r="AQ82" i="5"/>
  <c r="AP82" i="5"/>
  <c r="AO82" i="5"/>
  <c r="AN82" i="5"/>
  <c r="AV81" i="5"/>
  <c r="AR81" i="5"/>
  <c r="AQ81" i="5"/>
  <c r="AP81" i="5"/>
  <c r="AO81" i="5"/>
  <c r="AN81" i="5"/>
  <c r="AV80" i="5"/>
  <c r="AR80" i="5"/>
  <c r="AQ80" i="5"/>
  <c r="AP80" i="5"/>
  <c r="AO80" i="5"/>
  <c r="AN80" i="5"/>
  <c r="AV79" i="5"/>
  <c r="AR79" i="5"/>
  <c r="AQ79" i="5"/>
  <c r="AP79" i="5"/>
  <c r="AO79" i="5"/>
  <c r="AN79" i="5"/>
  <c r="AV78" i="5"/>
  <c r="AR78" i="5"/>
  <c r="AQ78" i="5"/>
  <c r="AP78" i="5"/>
  <c r="AO78" i="5"/>
  <c r="AN78" i="5"/>
  <c r="AV77" i="5"/>
  <c r="AR77" i="5"/>
  <c r="AQ77" i="5"/>
  <c r="AP77" i="5"/>
  <c r="AO77" i="5"/>
  <c r="AN77" i="5"/>
  <c r="AV76" i="5"/>
  <c r="AR76" i="5"/>
  <c r="AQ76" i="5"/>
  <c r="AP76" i="5"/>
  <c r="AO76" i="5"/>
  <c r="AN76" i="5"/>
  <c r="AV75" i="5"/>
  <c r="AR75" i="5"/>
  <c r="AQ75" i="5"/>
  <c r="AP75" i="5"/>
  <c r="AO75" i="5"/>
  <c r="AN75" i="5"/>
  <c r="AV74" i="5"/>
  <c r="AR74" i="5"/>
  <c r="AQ74" i="5"/>
  <c r="AP74" i="5"/>
  <c r="AO74" i="5"/>
  <c r="AN74" i="5"/>
  <c r="AV73" i="5"/>
  <c r="AR73" i="5"/>
  <c r="AQ73" i="5"/>
  <c r="AP73" i="5"/>
  <c r="AO73" i="5"/>
  <c r="AN73" i="5"/>
  <c r="AV72" i="5"/>
  <c r="AR72" i="5"/>
  <c r="AQ72" i="5"/>
  <c r="AP72" i="5"/>
  <c r="AO72" i="5"/>
  <c r="AN72" i="5"/>
  <c r="AV71" i="5"/>
  <c r="AR71" i="5"/>
  <c r="AQ71" i="5"/>
  <c r="AP71" i="5"/>
  <c r="AO71" i="5"/>
  <c r="AN71" i="5"/>
  <c r="AV70" i="5"/>
  <c r="AR70" i="5"/>
  <c r="AQ70" i="5"/>
  <c r="AP70" i="5"/>
  <c r="AO70" i="5"/>
  <c r="AN70" i="5"/>
  <c r="AV69" i="5"/>
  <c r="AR69" i="5"/>
  <c r="AQ69" i="5"/>
  <c r="AP69" i="5"/>
  <c r="AO69" i="5"/>
  <c r="AN69" i="5"/>
  <c r="AV68" i="5"/>
  <c r="AR68" i="5"/>
  <c r="AQ68" i="5"/>
  <c r="AP68" i="5"/>
  <c r="AO68" i="5"/>
  <c r="AN68" i="5"/>
  <c r="AV67" i="5"/>
  <c r="AR67" i="5"/>
  <c r="AQ67" i="5"/>
  <c r="AP67" i="5"/>
  <c r="AO67" i="5"/>
  <c r="AN67" i="5"/>
  <c r="AV66" i="5"/>
  <c r="AR66" i="5"/>
  <c r="AQ66" i="5"/>
  <c r="AP66" i="5"/>
  <c r="AO66" i="5"/>
  <c r="AN66" i="5"/>
  <c r="AV65" i="5"/>
  <c r="AR65" i="5"/>
  <c r="AQ65" i="5"/>
  <c r="AP65" i="5"/>
  <c r="AO65" i="5"/>
  <c r="AS65" i="5" s="1"/>
  <c r="AT65" i="5" s="1"/>
  <c r="AU65" i="5" s="1"/>
  <c r="AN65" i="5"/>
  <c r="AV64" i="5"/>
  <c r="AR64" i="5"/>
  <c r="AQ64" i="5"/>
  <c r="AP64" i="5"/>
  <c r="AO64" i="5"/>
  <c r="AS64" i="5" s="1"/>
  <c r="AT64" i="5" s="1"/>
  <c r="AU64" i="5" s="1"/>
  <c r="AN64" i="5"/>
  <c r="AV63" i="5"/>
  <c r="AR63" i="5"/>
  <c r="AQ63" i="5"/>
  <c r="AP63" i="5"/>
  <c r="AO63" i="5"/>
  <c r="AN63" i="5"/>
  <c r="AV62" i="5"/>
  <c r="AR62" i="5"/>
  <c r="AQ62" i="5"/>
  <c r="AP62" i="5"/>
  <c r="AO62" i="5"/>
  <c r="AS62" i="5" s="1"/>
  <c r="AT62" i="5" s="1"/>
  <c r="AU62" i="5" s="1"/>
  <c r="AN62" i="5"/>
  <c r="AV61" i="5"/>
  <c r="AR61" i="5"/>
  <c r="AQ61" i="5"/>
  <c r="AP61" i="5"/>
  <c r="AO61" i="5"/>
  <c r="AS61" i="5" s="1"/>
  <c r="AT61" i="5" s="1"/>
  <c r="AU61" i="5" s="1"/>
  <c r="AN61" i="5"/>
  <c r="AV60" i="5"/>
  <c r="AR60" i="5"/>
  <c r="AQ60" i="5"/>
  <c r="AP60" i="5"/>
  <c r="AO60" i="5"/>
  <c r="AS60" i="5" s="1"/>
  <c r="AT60" i="5" s="1"/>
  <c r="AU60" i="5" s="1"/>
  <c r="AN60" i="5"/>
  <c r="BY59" i="5"/>
  <c r="BX59" i="5"/>
  <c r="AV58" i="5"/>
  <c r="AR58" i="5"/>
  <c r="AQ58" i="5"/>
  <c r="AP58" i="5"/>
  <c r="AO58" i="5"/>
  <c r="AN58" i="5"/>
  <c r="AV57" i="5"/>
  <c r="AR57" i="5"/>
  <c r="AQ57" i="5"/>
  <c r="AP57" i="5"/>
  <c r="AO57" i="5"/>
  <c r="AN57" i="5"/>
  <c r="AV56" i="5"/>
  <c r="AR56" i="5"/>
  <c r="AQ56" i="5"/>
  <c r="AP56" i="5"/>
  <c r="AO56" i="5"/>
  <c r="AN56" i="5"/>
  <c r="AV55" i="5"/>
  <c r="AR55" i="5"/>
  <c r="AQ55" i="5"/>
  <c r="AP55" i="5"/>
  <c r="AO55" i="5"/>
  <c r="AN55" i="5"/>
  <c r="AV54" i="5"/>
  <c r="AR54" i="5"/>
  <c r="AQ54" i="5"/>
  <c r="AP54" i="5"/>
  <c r="AO54" i="5"/>
  <c r="AN54" i="5"/>
  <c r="AV53" i="5"/>
  <c r="AR53" i="5"/>
  <c r="AQ53" i="5"/>
  <c r="AP53" i="5"/>
  <c r="AO53" i="5"/>
  <c r="AN53" i="5"/>
  <c r="AV52" i="5"/>
  <c r="AR52" i="5"/>
  <c r="AQ52" i="5"/>
  <c r="AP52" i="5"/>
  <c r="AO52" i="5"/>
  <c r="AN52" i="5"/>
  <c r="AV51" i="5"/>
  <c r="AR51" i="5"/>
  <c r="AQ51" i="5"/>
  <c r="AP51" i="5"/>
  <c r="AO51" i="5"/>
  <c r="AN51" i="5"/>
  <c r="AV50" i="5"/>
  <c r="AR50" i="5"/>
  <c r="AQ50" i="5"/>
  <c r="AP50" i="5"/>
  <c r="AO50" i="5"/>
  <c r="AN50" i="5"/>
  <c r="AV49" i="5"/>
  <c r="AR49" i="5"/>
  <c r="AQ49" i="5"/>
  <c r="AP49" i="5"/>
  <c r="AO49" i="5"/>
  <c r="AS49" i="5" s="1"/>
  <c r="AT49" i="5" s="1"/>
  <c r="AU49" i="5" s="1"/>
  <c r="AN49" i="5"/>
  <c r="AV48" i="5"/>
  <c r="AR48" i="5"/>
  <c r="AQ48" i="5"/>
  <c r="AP48" i="5"/>
  <c r="AO48" i="5"/>
  <c r="AS48" i="5" s="1"/>
  <c r="AT48" i="5" s="1"/>
  <c r="AU48" i="5" s="1"/>
  <c r="AN48" i="5"/>
  <c r="AV47" i="5"/>
  <c r="AR47" i="5"/>
  <c r="AQ47" i="5"/>
  <c r="AP47" i="5"/>
  <c r="AO47" i="5"/>
  <c r="AS47" i="5" s="1"/>
  <c r="AT47" i="5" s="1"/>
  <c r="AU47" i="5" s="1"/>
  <c r="AN47" i="5"/>
  <c r="AV46" i="5"/>
  <c r="AR46" i="5"/>
  <c r="AQ46" i="5"/>
  <c r="AP46" i="5"/>
  <c r="AO46" i="5"/>
  <c r="AS46" i="5" s="1"/>
  <c r="AT46" i="5" s="1"/>
  <c r="AU46" i="5" s="1"/>
  <c r="AN46" i="5"/>
  <c r="AV45" i="5"/>
  <c r="AR45" i="5"/>
  <c r="AQ45" i="5"/>
  <c r="AP45" i="5"/>
  <c r="AO45" i="5"/>
  <c r="AS45" i="5" s="1"/>
  <c r="AT45" i="5" s="1"/>
  <c r="AU45" i="5" s="1"/>
  <c r="AN45" i="5"/>
  <c r="AV44" i="5"/>
  <c r="AR44" i="5"/>
  <c r="AQ44" i="5"/>
  <c r="AP44" i="5"/>
  <c r="AO44" i="5"/>
  <c r="AS44" i="5" s="1"/>
  <c r="AT44" i="5" s="1"/>
  <c r="AU44" i="5" s="1"/>
  <c r="AN44" i="5"/>
  <c r="AV43" i="5"/>
  <c r="AR43" i="5"/>
  <c r="AQ43" i="5"/>
  <c r="AP43" i="5"/>
  <c r="AO43" i="5"/>
  <c r="AS43" i="5" s="1"/>
  <c r="AT43" i="5" s="1"/>
  <c r="AU43" i="5" s="1"/>
  <c r="AN43" i="5"/>
  <c r="AV42" i="5"/>
  <c r="AR42" i="5"/>
  <c r="AQ42" i="5"/>
  <c r="AP42" i="5"/>
  <c r="AO42" i="5"/>
  <c r="AS42" i="5" s="1"/>
  <c r="AT42" i="5" s="1"/>
  <c r="AU42" i="5" s="1"/>
  <c r="AN42" i="5"/>
  <c r="AV41" i="5"/>
  <c r="AR41" i="5"/>
  <c r="AQ41" i="5"/>
  <c r="AP41" i="5"/>
  <c r="AO41" i="5"/>
  <c r="AS41" i="5" s="1"/>
  <c r="AT41" i="5" s="1"/>
  <c r="AU41" i="5" s="1"/>
  <c r="AN41" i="5"/>
  <c r="AV40" i="5"/>
  <c r="AR40" i="5"/>
  <c r="AQ40" i="5"/>
  <c r="AP40" i="5"/>
  <c r="AO40" i="5"/>
  <c r="AS40" i="5" s="1"/>
  <c r="AT40" i="5" s="1"/>
  <c r="AU40" i="5" s="1"/>
  <c r="AN40" i="5"/>
  <c r="AV39" i="5"/>
  <c r="AR39" i="5"/>
  <c r="AQ39" i="5"/>
  <c r="AP39" i="5"/>
  <c r="AO39" i="5"/>
  <c r="AS39" i="5" s="1"/>
  <c r="AT39" i="5" s="1"/>
  <c r="AU39" i="5" s="1"/>
  <c r="AN39" i="5"/>
  <c r="AV38" i="5"/>
  <c r="AR38" i="5"/>
  <c r="AQ38" i="5"/>
  <c r="AP38" i="5"/>
  <c r="AO38" i="5"/>
  <c r="AS38" i="5" s="1"/>
  <c r="AT38" i="5" s="1"/>
  <c r="AU38" i="5" s="1"/>
  <c r="AN38" i="5"/>
  <c r="AV37" i="5"/>
  <c r="AR37" i="5"/>
  <c r="AQ37" i="5"/>
  <c r="AP37" i="5"/>
  <c r="AO37" i="5"/>
  <c r="AS37" i="5" s="1"/>
  <c r="AT37" i="5" s="1"/>
  <c r="AU37" i="5" s="1"/>
  <c r="AN37" i="5"/>
  <c r="AV36" i="5"/>
  <c r="AR36" i="5"/>
  <c r="AQ36" i="5"/>
  <c r="AP36" i="5"/>
  <c r="AO36" i="5"/>
  <c r="AS36" i="5" s="1"/>
  <c r="AT36" i="5" s="1"/>
  <c r="AU36" i="5" s="1"/>
  <c r="AN36" i="5"/>
  <c r="BY35" i="5"/>
  <c r="BX35" i="5"/>
  <c r="AV34" i="5"/>
  <c r="AR34" i="5"/>
  <c r="AQ34" i="5"/>
  <c r="AP34" i="5"/>
  <c r="AO34" i="5"/>
  <c r="AN34" i="5"/>
  <c r="AV33" i="5"/>
  <c r="AR33" i="5"/>
  <c r="AQ33" i="5"/>
  <c r="AP33" i="5"/>
  <c r="AO33" i="5"/>
  <c r="AS33" i="5" s="1"/>
  <c r="AN33" i="5"/>
  <c r="AV32" i="5"/>
  <c r="AR32" i="5"/>
  <c r="AQ32" i="5"/>
  <c r="AP32" i="5"/>
  <c r="AO32" i="5"/>
  <c r="AN32" i="5"/>
  <c r="AV31" i="5"/>
  <c r="AR31" i="5"/>
  <c r="AQ31" i="5"/>
  <c r="AP31" i="5"/>
  <c r="AO31" i="5"/>
  <c r="AS31" i="5" s="1"/>
  <c r="AN31" i="5"/>
  <c r="AV30" i="5"/>
  <c r="AR30" i="5"/>
  <c r="AQ30" i="5"/>
  <c r="AP30" i="5"/>
  <c r="AO30" i="5"/>
  <c r="AN30" i="5"/>
  <c r="AV29" i="5"/>
  <c r="AR29" i="5"/>
  <c r="AQ29" i="5"/>
  <c r="AP29" i="5"/>
  <c r="AO29" i="5"/>
  <c r="AS29" i="5" s="1"/>
  <c r="AN29" i="5"/>
  <c r="AV28" i="5"/>
  <c r="AR28" i="5"/>
  <c r="AQ28" i="5"/>
  <c r="AP28" i="5"/>
  <c r="AO28" i="5"/>
  <c r="AN28" i="5"/>
  <c r="AV27" i="5"/>
  <c r="AR27" i="5"/>
  <c r="AQ27" i="5"/>
  <c r="AP27" i="5"/>
  <c r="AO27" i="5"/>
  <c r="AS27" i="5" s="1"/>
  <c r="AN27" i="5"/>
  <c r="AV26" i="5"/>
  <c r="AR26" i="5"/>
  <c r="AQ26" i="5"/>
  <c r="AP26" i="5"/>
  <c r="AO26" i="5"/>
  <c r="AN26" i="5"/>
  <c r="AV25" i="5"/>
  <c r="AR25" i="5"/>
  <c r="AQ25" i="5"/>
  <c r="AP25" i="5"/>
  <c r="AO25" i="5"/>
  <c r="AS25" i="5" s="1"/>
  <c r="AN25" i="5"/>
  <c r="AV24" i="5"/>
  <c r="AR24" i="5"/>
  <c r="AQ24" i="5"/>
  <c r="AP24" i="5"/>
  <c r="AO24" i="5"/>
  <c r="AN24" i="5"/>
  <c r="AV23" i="5"/>
  <c r="AR23" i="5"/>
  <c r="AQ23" i="5"/>
  <c r="AP23" i="5"/>
  <c r="AO23" i="5"/>
  <c r="AS23" i="5" s="1"/>
  <c r="AN23" i="5"/>
  <c r="AV22" i="5"/>
  <c r="AR22" i="5"/>
  <c r="AQ22" i="5"/>
  <c r="AP22" i="5"/>
  <c r="AO22" i="5"/>
  <c r="AS22" i="5" s="1"/>
  <c r="AN22" i="5"/>
  <c r="AV21" i="5"/>
  <c r="AR21" i="5"/>
  <c r="AQ21" i="5"/>
  <c r="AP21" i="5"/>
  <c r="AO21" i="5"/>
  <c r="AS21" i="5" s="1"/>
  <c r="AN21" i="5"/>
  <c r="AV20" i="5"/>
  <c r="AR20" i="5"/>
  <c r="AQ20" i="5"/>
  <c r="AP20" i="5"/>
  <c r="AO20" i="5"/>
  <c r="AS20" i="5" s="1"/>
  <c r="AN20" i="5"/>
  <c r="AV19" i="5"/>
  <c r="AR19" i="5"/>
  <c r="AQ19" i="5"/>
  <c r="AP19" i="5"/>
  <c r="AO19" i="5"/>
  <c r="AS19" i="5" s="1"/>
  <c r="AN19" i="5"/>
  <c r="BY18" i="5"/>
  <c r="BX18" i="5"/>
  <c r="AV17" i="5"/>
  <c r="AR17" i="5"/>
  <c r="AQ17" i="5"/>
  <c r="AP17" i="5"/>
  <c r="AO17" i="5"/>
  <c r="AS17" i="5" s="1"/>
  <c r="AT17" i="5" s="1"/>
  <c r="AU17" i="5" s="1"/>
  <c r="AN17" i="5"/>
  <c r="AV16" i="5"/>
  <c r="AR16" i="5"/>
  <c r="AQ16" i="5"/>
  <c r="AP16" i="5"/>
  <c r="AO16" i="5"/>
  <c r="AS16" i="5" s="1"/>
  <c r="AT16" i="5" s="1"/>
  <c r="AU16" i="5" s="1"/>
  <c r="AN16" i="5"/>
  <c r="AV15" i="5"/>
  <c r="AR15" i="5"/>
  <c r="AQ15" i="5"/>
  <c r="AP15" i="5"/>
  <c r="AO15" i="5"/>
  <c r="AS15" i="5" s="1"/>
  <c r="AT15" i="5" s="1"/>
  <c r="AU15" i="5" s="1"/>
  <c r="AN15" i="5"/>
  <c r="AV14" i="5"/>
  <c r="AR14" i="5"/>
  <c r="AQ14" i="5"/>
  <c r="AP14" i="5"/>
  <c r="AO14" i="5"/>
  <c r="AS14" i="5" s="1"/>
  <c r="AT14" i="5" s="1"/>
  <c r="AU14" i="5" s="1"/>
  <c r="AN14" i="5"/>
  <c r="AV13" i="5"/>
  <c r="AR13" i="5"/>
  <c r="AQ13" i="5"/>
  <c r="AP13" i="5"/>
  <c r="AO13" i="5"/>
  <c r="AS13" i="5" s="1"/>
  <c r="AT13" i="5" s="1"/>
  <c r="AU13" i="5" s="1"/>
  <c r="AN13" i="5"/>
  <c r="AV12" i="5"/>
  <c r="AR12" i="5"/>
  <c r="AQ12" i="5"/>
  <c r="AP12" i="5"/>
  <c r="AO12" i="5"/>
  <c r="AS12" i="5" s="1"/>
  <c r="AT12" i="5" s="1"/>
  <c r="AU12" i="5" s="1"/>
  <c r="AN12" i="5"/>
  <c r="AV11" i="5"/>
  <c r="AR11" i="5"/>
  <c r="AQ11" i="5"/>
  <c r="AP11" i="5"/>
  <c r="AO11" i="5"/>
  <c r="AS11" i="5" s="1"/>
  <c r="AT11" i="5" s="1"/>
  <c r="AU11" i="5" s="1"/>
  <c r="AN11" i="5"/>
  <c r="AV10" i="5"/>
  <c r="AR10" i="5"/>
  <c r="AQ10" i="5"/>
  <c r="AP10" i="5"/>
  <c r="AO10" i="5"/>
  <c r="AS10" i="5" s="1"/>
  <c r="AT10" i="5" s="1"/>
  <c r="AU10" i="5" s="1"/>
  <c r="AN10" i="5"/>
  <c r="AV9" i="5"/>
  <c r="AR9" i="5"/>
  <c r="AQ9" i="5"/>
  <c r="AP9" i="5"/>
  <c r="AO9" i="5"/>
  <c r="AS9" i="5" s="1"/>
  <c r="AT9" i="5" s="1"/>
  <c r="AU9" i="5" s="1"/>
  <c r="AN9" i="5"/>
  <c r="AV8" i="5"/>
  <c r="AR8" i="5"/>
  <c r="AQ8" i="5"/>
  <c r="AP8" i="5"/>
  <c r="AO8" i="5"/>
  <c r="AS8" i="5" s="1"/>
  <c r="AT8" i="5" s="1"/>
  <c r="AU8" i="5" s="1"/>
  <c r="AN8" i="5"/>
  <c r="AV7" i="5"/>
  <c r="AR7" i="5"/>
  <c r="AQ7" i="5"/>
  <c r="AP7" i="5"/>
  <c r="AO7" i="5"/>
  <c r="AS7" i="5" s="1"/>
  <c r="AT7" i="5" s="1"/>
  <c r="AU7" i="5" s="1"/>
  <c r="AN7" i="5"/>
  <c r="AV6" i="5"/>
  <c r="AR6" i="5"/>
  <c r="AQ6" i="5"/>
  <c r="AP6" i="5"/>
  <c r="AO6" i="5"/>
  <c r="AS6" i="5" s="1"/>
  <c r="AT6" i="5" s="1"/>
  <c r="AU6" i="5" s="1"/>
  <c r="AN6" i="5"/>
  <c r="AV5" i="5"/>
  <c r="AR5" i="5"/>
  <c r="AQ5" i="5"/>
  <c r="AP5" i="5"/>
  <c r="AO5" i="5"/>
  <c r="AS5" i="5" s="1"/>
  <c r="AT5" i="5" s="1"/>
  <c r="AU5" i="5" s="1"/>
  <c r="AN5" i="5"/>
  <c r="AV4" i="5"/>
  <c r="AR4" i="5"/>
  <c r="AQ4" i="5"/>
  <c r="AP4" i="5"/>
  <c r="AO4" i="5"/>
  <c r="AS4" i="5" s="1"/>
  <c r="AT4" i="5" s="1"/>
  <c r="AU4" i="5" s="1"/>
  <c r="AN4" i="5"/>
  <c r="AV3" i="5"/>
  <c r="AR3" i="5"/>
  <c r="AQ3" i="5"/>
  <c r="AP3" i="5"/>
  <c r="AO3" i="5"/>
  <c r="AS3" i="5" s="1"/>
  <c r="AT3" i="5" s="1"/>
  <c r="AU3" i="5" s="1"/>
  <c r="AN3" i="5"/>
  <c r="AV2" i="5"/>
  <c r="AR2" i="5"/>
  <c r="AQ2" i="5"/>
  <c r="AP2" i="5"/>
  <c r="AO2" i="5"/>
  <c r="AS2" i="5" s="1"/>
  <c r="AT2" i="5" s="1"/>
  <c r="AU2" i="5" s="1"/>
  <c r="AN2" i="5"/>
  <c r="AW3" i="5" l="1"/>
  <c r="AX3" i="5" s="1"/>
  <c r="AW7" i="5"/>
  <c r="AX7" i="5" s="1"/>
  <c r="AW2" i="5"/>
  <c r="AX2" i="5" s="1"/>
  <c r="AW4" i="5"/>
  <c r="AX4" i="5" s="1"/>
  <c r="AW6" i="5"/>
  <c r="AX6" i="5" s="1"/>
  <c r="AW8" i="5"/>
  <c r="AX8" i="5" s="1"/>
  <c r="AW10" i="5"/>
  <c r="AX10" i="5" s="1"/>
  <c r="AW12" i="5"/>
  <c r="AX12" i="5" s="1"/>
  <c r="AW14" i="5"/>
  <c r="AX14" i="5" s="1"/>
  <c r="AW16" i="5"/>
  <c r="AX16" i="5" s="1"/>
  <c r="AW36" i="5"/>
  <c r="AX36" i="5" s="1"/>
  <c r="AW38" i="5"/>
  <c r="AX38" i="5" s="1"/>
  <c r="AW40" i="5"/>
  <c r="AX40" i="5" s="1"/>
  <c r="AW42" i="5"/>
  <c r="AX42" i="5" s="1"/>
  <c r="AW44" i="5"/>
  <c r="AX44" i="5" s="1"/>
  <c r="AW46" i="5"/>
  <c r="AX46" i="5" s="1"/>
  <c r="AW48" i="5"/>
  <c r="AX48" i="5" s="1"/>
  <c r="AW60" i="5"/>
  <c r="AW62" i="5"/>
  <c r="AW64" i="5"/>
  <c r="AX64" i="5" s="1"/>
  <c r="AW114" i="5"/>
  <c r="AX114" i="5" s="1"/>
  <c r="AW5" i="5"/>
  <c r="AX5" i="5" s="1"/>
  <c r="AW9" i="5"/>
  <c r="AX9" i="5" s="1"/>
  <c r="AW11" i="5"/>
  <c r="AX11" i="5" s="1"/>
  <c r="AW13" i="5"/>
  <c r="AX13" i="5" s="1"/>
  <c r="AW15" i="5"/>
  <c r="AX15" i="5" s="1"/>
  <c r="AW17" i="5"/>
  <c r="AX17" i="5" s="1"/>
  <c r="AW37" i="5"/>
  <c r="AX37" i="5" s="1"/>
  <c r="AW39" i="5"/>
  <c r="AX39" i="5" s="1"/>
  <c r="AW41" i="5"/>
  <c r="AX41" i="5" s="1"/>
  <c r="AW43" i="5"/>
  <c r="AX43" i="5" s="1"/>
  <c r="AW45" i="5"/>
  <c r="AX45" i="5" s="1"/>
  <c r="AW47" i="5"/>
  <c r="AX47" i="5" s="1"/>
  <c r="AW49" i="5"/>
  <c r="AX49" i="5" s="1"/>
  <c r="AW61" i="5"/>
  <c r="AW65" i="5"/>
  <c r="AT22" i="5"/>
  <c r="AU22" i="5" s="1"/>
  <c r="AT20" i="5"/>
  <c r="AU20" i="5" s="1"/>
  <c r="AT21" i="5"/>
  <c r="AU21" i="5" s="1"/>
  <c r="AT23" i="5"/>
  <c r="AU23" i="5" s="1"/>
  <c r="AS32" i="5"/>
  <c r="AT32" i="5" s="1"/>
  <c r="AU32" i="5" s="1"/>
  <c r="AS34" i="5"/>
  <c r="AT25" i="5"/>
  <c r="AU25" i="5" s="1"/>
  <c r="AT27" i="5"/>
  <c r="AU27" i="5" s="1"/>
  <c r="AT29" i="5"/>
  <c r="AU29" i="5" s="1"/>
  <c r="AT31" i="5"/>
  <c r="AU31" i="5" s="1"/>
  <c r="AT33" i="5"/>
  <c r="AU33" i="5" s="1"/>
  <c r="AT50" i="5"/>
  <c r="AU50" i="5" s="1"/>
  <c r="AX62" i="5"/>
  <c r="AS63" i="5"/>
  <c r="AT63" i="5" s="1"/>
  <c r="AU63" i="5" s="1"/>
  <c r="AT34" i="5"/>
  <c r="AU34" i="5" s="1"/>
  <c r="AT52" i="5"/>
  <c r="AU52" i="5" s="1"/>
  <c r="AX60" i="5"/>
  <c r="AT85" i="5"/>
  <c r="AU85" i="5" s="1"/>
  <c r="AT19" i="5"/>
  <c r="AU19" i="5" s="1"/>
  <c r="AS24" i="5"/>
  <c r="AT24" i="5" s="1"/>
  <c r="AU24" i="5" s="1"/>
  <c r="AS26" i="5"/>
  <c r="AT26" i="5" s="1"/>
  <c r="AU26" i="5" s="1"/>
  <c r="AS28" i="5"/>
  <c r="AT28" i="5" s="1"/>
  <c r="AU28" i="5" s="1"/>
  <c r="AS30" i="5"/>
  <c r="AT30" i="5" s="1"/>
  <c r="AU30" i="5" s="1"/>
  <c r="AX61" i="5"/>
  <c r="AX65" i="5"/>
  <c r="AS50" i="5"/>
  <c r="AS51" i="5"/>
  <c r="AT51" i="5" s="1"/>
  <c r="AU51" i="5" s="1"/>
  <c r="AS52" i="5"/>
  <c r="AS53" i="5"/>
  <c r="AT53" i="5" s="1"/>
  <c r="AU53" i="5" s="1"/>
  <c r="AS54" i="5"/>
  <c r="AT54" i="5" s="1"/>
  <c r="AU54" i="5" s="1"/>
  <c r="AS55" i="5"/>
  <c r="AT55" i="5" s="1"/>
  <c r="AU55" i="5" s="1"/>
  <c r="AS56" i="5"/>
  <c r="AT56" i="5" s="1"/>
  <c r="AU56" i="5" s="1"/>
  <c r="AS57" i="5"/>
  <c r="AT57" i="5" s="1"/>
  <c r="AU57" i="5" s="1"/>
  <c r="AS58" i="5"/>
  <c r="AT58" i="5" s="1"/>
  <c r="AU58" i="5" s="1"/>
  <c r="AS66" i="5"/>
  <c r="AS67" i="5"/>
  <c r="AT67" i="5" s="1"/>
  <c r="AU67" i="5" s="1"/>
  <c r="AS68" i="5"/>
  <c r="AT68" i="5" s="1"/>
  <c r="AU68" i="5" s="1"/>
  <c r="AS69" i="5"/>
  <c r="AS70" i="5"/>
  <c r="AS71" i="5"/>
  <c r="AT71" i="5" s="1"/>
  <c r="AU71" i="5" s="1"/>
  <c r="AS72" i="5"/>
  <c r="AT72" i="5" s="1"/>
  <c r="AU72" i="5" s="1"/>
  <c r="AS73" i="5"/>
  <c r="AS74" i="5"/>
  <c r="AS75" i="5"/>
  <c r="AT75" i="5" s="1"/>
  <c r="AU75" i="5" s="1"/>
  <c r="AS76" i="5"/>
  <c r="AT76" i="5" s="1"/>
  <c r="AU76" i="5" s="1"/>
  <c r="AS77" i="5"/>
  <c r="AS78" i="5"/>
  <c r="AS79" i="5"/>
  <c r="AT79" i="5" s="1"/>
  <c r="AU79" i="5" s="1"/>
  <c r="AS80" i="5"/>
  <c r="AT80" i="5" s="1"/>
  <c r="AU80" i="5" s="1"/>
  <c r="AS81" i="5"/>
  <c r="AS82" i="5"/>
  <c r="AW125" i="5"/>
  <c r="AX125" i="5" s="1"/>
  <c r="AT66" i="5"/>
  <c r="AU66" i="5" s="1"/>
  <c r="AT69" i="5"/>
  <c r="AU69" i="5" s="1"/>
  <c r="AT70" i="5"/>
  <c r="AU70" i="5" s="1"/>
  <c r="AT73" i="5"/>
  <c r="AU73" i="5" s="1"/>
  <c r="AT74" i="5"/>
  <c r="AU74" i="5" s="1"/>
  <c r="AT77" i="5"/>
  <c r="AU77" i="5" s="1"/>
  <c r="AT78" i="5"/>
  <c r="AU78" i="5" s="1"/>
  <c r="AT81" i="5"/>
  <c r="AU81" i="5" s="1"/>
  <c r="AT82" i="5"/>
  <c r="AU82" i="5" s="1"/>
  <c r="AT91" i="5"/>
  <c r="AU91" i="5" s="1"/>
  <c r="AS103" i="5"/>
  <c r="AT103" i="5" s="1"/>
  <c r="AU103" i="5" s="1"/>
  <c r="AW116" i="5"/>
  <c r="AX116" i="5" s="1"/>
  <c r="AS84" i="5"/>
  <c r="AT84" i="5" s="1"/>
  <c r="AU84" i="5" s="1"/>
  <c r="AS85" i="5"/>
  <c r="AS86" i="5"/>
  <c r="AT86" i="5" s="1"/>
  <c r="AU86" i="5" s="1"/>
  <c r="AS87" i="5"/>
  <c r="AT87" i="5" s="1"/>
  <c r="AU87" i="5" s="1"/>
  <c r="AS88" i="5"/>
  <c r="AT88" i="5" s="1"/>
  <c r="AU88" i="5" s="1"/>
  <c r="AS89" i="5"/>
  <c r="AT89" i="5" s="1"/>
  <c r="AU89" i="5" s="1"/>
  <c r="AS90" i="5"/>
  <c r="AT90" i="5" s="1"/>
  <c r="AU90" i="5" s="1"/>
  <c r="AS91" i="5"/>
  <c r="AS92" i="5"/>
  <c r="AT92" i="5" s="1"/>
  <c r="AU92" i="5" s="1"/>
  <c r="AT107" i="5"/>
  <c r="AU107" i="5" s="1"/>
  <c r="AS107" i="5"/>
  <c r="AW128" i="5"/>
  <c r="AX128" i="5" s="1"/>
  <c r="AT93" i="5"/>
  <c r="AU93" i="5" s="1"/>
  <c r="AT94" i="5"/>
  <c r="AU94" i="5" s="1"/>
  <c r="AT95" i="5"/>
  <c r="AU95" i="5" s="1"/>
  <c r="AT96" i="5"/>
  <c r="AU96" i="5" s="1"/>
  <c r="AT97" i="5"/>
  <c r="AU97" i="5" s="1"/>
  <c r="AT102" i="5"/>
  <c r="AU102" i="5" s="1"/>
  <c r="AT106" i="5"/>
  <c r="AU106" i="5" s="1"/>
  <c r="AT110" i="5"/>
  <c r="AU110" i="5" s="1"/>
  <c r="AS115" i="5"/>
  <c r="AT115" i="5" s="1"/>
  <c r="AU115" i="5" s="1"/>
  <c r="AW117" i="5"/>
  <c r="AX117" i="5"/>
  <c r="AW129" i="5"/>
  <c r="AX129" i="5" s="1"/>
  <c r="AW134" i="5"/>
  <c r="AX134" i="5" s="1"/>
  <c r="AT104" i="5"/>
  <c r="AU104" i="5" s="1"/>
  <c r="AW130" i="5"/>
  <c r="AX130" i="5" s="1"/>
  <c r="AT99" i="5"/>
  <c r="AU99" i="5" s="1"/>
  <c r="AT100" i="5"/>
  <c r="AU100" i="5" s="1"/>
  <c r="AT101" i="5"/>
  <c r="AU101" i="5" s="1"/>
  <c r="AT105" i="5"/>
  <c r="AU105" i="5" s="1"/>
  <c r="AW126" i="5"/>
  <c r="AX126" i="5" s="1"/>
  <c r="AW132" i="5"/>
  <c r="AX132" i="5" s="1"/>
  <c r="AS108" i="5"/>
  <c r="AT108" i="5" s="1"/>
  <c r="AU108" i="5" s="1"/>
  <c r="AS109" i="5"/>
  <c r="AT109" i="5" s="1"/>
  <c r="AU109" i="5" s="1"/>
  <c r="AS110" i="5"/>
  <c r="AS111" i="5"/>
  <c r="AT111" i="5" s="1"/>
  <c r="AU111" i="5" s="1"/>
  <c r="AS112" i="5"/>
  <c r="AT112" i="5" s="1"/>
  <c r="AU112" i="5" s="1"/>
  <c r="AT118" i="5"/>
  <c r="AU118" i="5" s="1"/>
  <c r="AW131" i="5"/>
  <c r="AX131" i="5" s="1"/>
  <c r="AW127" i="5"/>
  <c r="AX127" i="5" s="1"/>
  <c r="AW133" i="5"/>
  <c r="AX133" i="5" s="1"/>
  <c r="AS119" i="5"/>
  <c r="AT119" i="5" s="1"/>
  <c r="AU119" i="5" s="1"/>
  <c r="AS121" i="5"/>
  <c r="AT121" i="5" s="1"/>
  <c r="AU121" i="5" s="1"/>
  <c r="AS123" i="5"/>
  <c r="AT123" i="5" s="1"/>
  <c r="AU123" i="5" s="1"/>
  <c r="AS118" i="5"/>
  <c r="AS120" i="5"/>
  <c r="AT120" i="5" s="1"/>
  <c r="AU120" i="5" s="1"/>
  <c r="AS122" i="5"/>
  <c r="AT122" i="5" s="1"/>
  <c r="AU122" i="5" s="1"/>
  <c r="AN125" i="1"/>
  <c r="AO125" i="1"/>
  <c r="AQ125" i="1"/>
  <c r="AP125" i="1"/>
  <c r="AR125" i="1"/>
  <c r="AV125" i="1"/>
  <c r="AN126" i="1"/>
  <c r="AO126" i="1"/>
  <c r="AQ126" i="1"/>
  <c r="AP126" i="1"/>
  <c r="AR126" i="1"/>
  <c r="AV126" i="1"/>
  <c r="AN127" i="1"/>
  <c r="AO127" i="1"/>
  <c r="AQ127" i="1"/>
  <c r="AP127" i="1"/>
  <c r="AR127" i="1"/>
  <c r="AV127" i="1"/>
  <c r="AN128" i="1"/>
  <c r="AO128" i="1"/>
  <c r="AQ128" i="1"/>
  <c r="AP128" i="1"/>
  <c r="AR128" i="1"/>
  <c r="AV128" i="1"/>
  <c r="AN129" i="1"/>
  <c r="AO129" i="1"/>
  <c r="AQ129" i="1"/>
  <c r="AP129" i="1"/>
  <c r="AR129" i="1"/>
  <c r="AS129" i="1"/>
  <c r="AV129" i="1"/>
  <c r="AN130" i="1"/>
  <c r="AO130" i="1"/>
  <c r="AQ130" i="1"/>
  <c r="AS130" i="1" s="1"/>
  <c r="AP130" i="1"/>
  <c r="AR130" i="1"/>
  <c r="AV130" i="1"/>
  <c r="AN131" i="1"/>
  <c r="AO131" i="1"/>
  <c r="AQ131" i="1"/>
  <c r="AP131" i="1"/>
  <c r="AR131" i="1"/>
  <c r="AV131" i="1"/>
  <c r="AN132" i="1"/>
  <c r="AO132" i="1"/>
  <c r="AQ132" i="1"/>
  <c r="AS132" i="1" s="1"/>
  <c r="AT132" i="1" s="1"/>
  <c r="AU132" i="1" s="1"/>
  <c r="AP132" i="1"/>
  <c r="AR132" i="1"/>
  <c r="AV132" i="1"/>
  <c r="AN133" i="1"/>
  <c r="AO133" i="1"/>
  <c r="AQ133" i="1"/>
  <c r="AP133" i="1"/>
  <c r="AR133" i="1"/>
  <c r="AV133" i="1"/>
  <c r="AN134" i="1"/>
  <c r="AO134" i="1"/>
  <c r="AQ134" i="1"/>
  <c r="AP134" i="1"/>
  <c r="AR134" i="1"/>
  <c r="AV134" i="1"/>
  <c r="BY139" i="1"/>
  <c r="BX139" i="1"/>
  <c r="AN114" i="1"/>
  <c r="AO114" i="1"/>
  <c r="AQ114" i="1"/>
  <c r="AP114" i="1"/>
  <c r="AR114" i="1"/>
  <c r="AV114" i="1"/>
  <c r="AN115" i="1"/>
  <c r="AO115" i="1"/>
  <c r="AQ115" i="1"/>
  <c r="AP115" i="1"/>
  <c r="AR115" i="1"/>
  <c r="AV115" i="1"/>
  <c r="AN116" i="1"/>
  <c r="AO116" i="1"/>
  <c r="AQ116" i="1"/>
  <c r="AP116" i="1"/>
  <c r="AR116" i="1"/>
  <c r="AS116" i="1"/>
  <c r="AT116" i="1" s="1"/>
  <c r="AU116" i="1" s="1"/>
  <c r="AV116" i="1"/>
  <c r="AN117" i="1"/>
  <c r="AO117" i="1"/>
  <c r="AQ117" i="1"/>
  <c r="AP117" i="1"/>
  <c r="AR117" i="1"/>
  <c r="AV117" i="1"/>
  <c r="AN118" i="1"/>
  <c r="AO118" i="1"/>
  <c r="AQ118" i="1"/>
  <c r="AP118" i="1"/>
  <c r="AR118" i="1"/>
  <c r="AV118" i="1"/>
  <c r="AN119" i="1"/>
  <c r="AO119" i="1"/>
  <c r="AQ119" i="1"/>
  <c r="AP119" i="1"/>
  <c r="AR119" i="1"/>
  <c r="AV119" i="1"/>
  <c r="AN120" i="1"/>
  <c r="AO120" i="1"/>
  <c r="AQ120" i="1"/>
  <c r="AP120" i="1"/>
  <c r="AR120" i="1"/>
  <c r="AV120" i="1"/>
  <c r="AN121" i="1"/>
  <c r="AO121" i="1"/>
  <c r="AQ121" i="1"/>
  <c r="AP121" i="1"/>
  <c r="AR121" i="1"/>
  <c r="AV121" i="1"/>
  <c r="AN122" i="1"/>
  <c r="AO122" i="1"/>
  <c r="AQ122" i="1"/>
  <c r="AP122" i="1"/>
  <c r="AS122" i="1" s="1"/>
  <c r="AR122" i="1"/>
  <c r="AV122" i="1"/>
  <c r="AN123" i="1"/>
  <c r="AO123" i="1"/>
  <c r="AQ123" i="1"/>
  <c r="AP123" i="1"/>
  <c r="AR123" i="1"/>
  <c r="AV123" i="1"/>
  <c r="BY124" i="1"/>
  <c r="BX124" i="1"/>
  <c r="AN99" i="1"/>
  <c r="AO99" i="1"/>
  <c r="AQ99" i="1"/>
  <c r="AP99" i="1"/>
  <c r="AR99" i="1"/>
  <c r="AV99" i="1"/>
  <c r="AN100" i="1"/>
  <c r="AO100" i="1"/>
  <c r="AQ100" i="1"/>
  <c r="AP100" i="1"/>
  <c r="AR100" i="1"/>
  <c r="AV100" i="1"/>
  <c r="AN101" i="1"/>
  <c r="AO101" i="1"/>
  <c r="AQ101" i="1"/>
  <c r="AP101" i="1"/>
  <c r="AR101" i="1"/>
  <c r="AV101" i="1"/>
  <c r="AN102" i="1"/>
  <c r="AO102" i="1"/>
  <c r="AQ102" i="1"/>
  <c r="AP102" i="1"/>
  <c r="AR102" i="1"/>
  <c r="AV102" i="1"/>
  <c r="AN103" i="1"/>
  <c r="AO103" i="1"/>
  <c r="AQ103" i="1"/>
  <c r="AP103" i="1"/>
  <c r="AR103" i="1"/>
  <c r="AV103" i="1"/>
  <c r="AN104" i="1"/>
  <c r="AO104" i="1"/>
  <c r="AQ104" i="1"/>
  <c r="AP104" i="1"/>
  <c r="AR104" i="1"/>
  <c r="AV104" i="1"/>
  <c r="AN105" i="1"/>
  <c r="AO105" i="1"/>
  <c r="AQ105" i="1"/>
  <c r="AP105" i="1"/>
  <c r="AR105" i="1"/>
  <c r="AV105" i="1"/>
  <c r="AN106" i="1"/>
  <c r="AO106" i="1"/>
  <c r="AQ106" i="1"/>
  <c r="AP106" i="1"/>
  <c r="AR106" i="1"/>
  <c r="AV106" i="1"/>
  <c r="AN107" i="1"/>
  <c r="AO107" i="1"/>
  <c r="AQ107" i="1"/>
  <c r="AP107" i="1"/>
  <c r="AR107" i="1"/>
  <c r="AS107" i="1"/>
  <c r="AV107" i="1"/>
  <c r="AN108" i="1"/>
  <c r="AO108" i="1"/>
  <c r="AQ108" i="1"/>
  <c r="AP108" i="1"/>
  <c r="AR108" i="1"/>
  <c r="AV108" i="1"/>
  <c r="AN109" i="1"/>
  <c r="AO109" i="1"/>
  <c r="AQ109" i="1"/>
  <c r="AP109" i="1"/>
  <c r="AS109" i="1" s="1"/>
  <c r="AT109" i="1" s="1"/>
  <c r="AU109" i="1" s="1"/>
  <c r="AR109" i="1"/>
  <c r="AV109" i="1"/>
  <c r="AN110" i="1"/>
  <c r="AO110" i="1"/>
  <c r="AQ110" i="1"/>
  <c r="AP110" i="1"/>
  <c r="AR110" i="1"/>
  <c r="AV110" i="1"/>
  <c r="AN111" i="1"/>
  <c r="AO111" i="1"/>
  <c r="AQ111" i="1"/>
  <c r="AP111" i="1"/>
  <c r="AR111" i="1"/>
  <c r="AV111" i="1"/>
  <c r="AN112" i="1"/>
  <c r="AO112" i="1"/>
  <c r="AQ112" i="1"/>
  <c r="AP112" i="1"/>
  <c r="AR112" i="1"/>
  <c r="AV112" i="1"/>
  <c r="BY113" i="1"/>
  <c r="BX113" i="1"/>
  <c r="AN84" i="1"/>
  <c r="AO84" i="1"/>
  <c r="AQ84" i="1"/>
  <c r="AP84" i="1"/>
  <c r="AR84" i="1"/>
  <c r="AV84" i="1"/>
  <c r="AN85" i="1"/>
  <c r="AO85" i="1"/>
  <c r="AQ85" i="1"/>
  <c r="AP85" i="1"/>
  <c r="AR85" i="1"/>
  <c r="AV85" i="1"/>
  <c r="AN86" i="1"/>
  <c r="AO86" i="1"/>
  <c r="AQ86" i="1"/>
  <c r="AP86" i="1"/>
  <c r="AR86" i="1"/>
  <c r="AV86" i="1"/>
  <c r="AN87" i="1"/>
  <c r="AO87" i="1"/>
  <c r="AQ87" i="1"/>
  <c r="AP87" i="1"/>
  <c r="AS87" i="1" s="1"/>
  <c r="AR87" i="1"/>
  <c r="AV87" i="1"/>
  <c r="AN88" i="1"/>
  <c r="AO88" i="1"/>
  <c r="AQ88" i="1"/>
  <c r="AP88" i="1"/>
  <c r="AR88" i="1"/>
  <c r="AV88" i="1"/>
  <c r="AN89" i="1"/>
  <c r="AO89" i="1"/>
  <c r="AQ89" i="1"/>
  <c r="AP89" i="1"/>
  <c r="AR89" i="1"/>
  <c r="AV89" i="1"/>
  <c r="AN90" i="1"/>
  <c r="AO90" i="1"/>
  <c r="AQ90" i="1"/>
  <c r="AP90" i="1"/>
  <c r="AR90" i="1"/>
  <c r="AV90" i="1"/>
  <c r="AN91" i="1"/>
  <c r="AO91" i="1"/>
  <c r="AQ91" i="1"/>
  <c r="AP91" i="1"/>
  <c r="AS91" i="1" s="1"/>
  <c r="AT91" i="1" s="1"/>
  <c r="AU91" i="1" s="1"/>
  <c r="AW91" i="1" s="1"/>
  <c r="AX91" i="1" s="1"/>
  <c r="AR91" i="1"/>
  <c r="AV91" i="1"/>
  <c r="AN92" i="1"/>
  <c r="AO92" i="1"/>
  <c r="AQ92" i="1"/>
  <c r="AP92" i="1"/>
  <c r="AR92" i="1"/>
  <c r="AV92" i="1"/>
  <c r="AN93" i="1"/>
  <c r="AO93" i="1"/>
  <c r="AQ93" i="1"/>
  <c r="AP93" i="1"/>
  <c r="AR93" i="1"/>
  <c r="AV93" i="1"/>
  <c r="AN94" i="1"/>
  <c r="AO94" i="1"/>
  <c r="AQ94" i="1"/>
  <c r="AP94" i="1"/>
  <c r="AR94" i="1"/>
  <c r="AV94" i="1"/>
  <c r="AN95" i="1"/>
  <c r="AO95" i="1"/>
  <c r="AQ95" i="1"/>
  <c r="AS95" i="1" s="1"/>
  <c r="AT95" i="1" s="1"/>
  <c r="AU95" i="1" s="1"/>
  <c r="AW95" i="1" s="1"/>
  <c r="AX95" i="1" s="1"/>
  <c r="AY95" i="1" s="1"/>
  <c r="AP95" i="1"/>
  <c r="AR95" i="1"/>
  <c r="AV95" i="1"/>
  <c r="AN96" i="1"/>
  <c r="AO96" i="1"/>
  <c r="AQ96" i="1"/>
  <c r="AP96" i="1"/>
  <c r="AR96" i="1"/>
  <c r="AV96" i="1"/>
  <c r="AN97" i="1"/>
  <c r="AO97" i="1"/>
  <c r="AQ97" i="1"/>
  <c r="AP97" i="1"/>
  <c r="AR97" i="1"/>
  <c r="AV97" i="1"/>
  <c r="BY98" i="1"/>
  <c r="BX98" i="1"/>
  <c r="AN60" i="1"/>
  <c r="AO60" i="1"/>
  <c r="AQ60" i="1"/>
  <c r="AP60" i="1"/>
  <c r="AR60" i="1"/>
  <c r="AV60" i="1"/>
  <c r="AN61" i="1"/>
  <c r="AO61" i="1"/>
  <c r="AQ61" i="1"/>
  <c r="AP61" i="1"/>
  <c r="AR61" i="1"/>
  <c r="AV61" i="1"/>
  <c r="AN62" i="1"/>
  <c r="AO62" i="1"/>
  <c r="AQ62" i="1"/>
  <c r="AS62" i="1" s="1"/>
  <c r="AT62" i="1" s="1"/>
  <c r="AU62" i="1" s="1"/>
  <c r="AP62" i="1"/>
  <c r="AR62" i="1"/>
  <c r="AV62" i="1"/>
  <c r="AN63" i="1"/>
  <c r="AO63" i="1"/>
  <c r="AQ63" i="1"/>
  <c r="AP63" i="1"/>
  <c r="AR63" i="1"/>
  <c r="AV63" i="1"/>
  <c r="AN64" i="1"/>
  <c r="AO64" i="1"/>
  <c r="AQ64" i="1"/>
  <c r="AP64" i="1"/>
  <c r="AR64" i="1"/>
  <c r="AV64" i="1"/>
  <c r="AN65" i="1"/>
  <c r="AO65" i="1"/>
  <c r="AQ65" i="1"/>
  <c r="AP65" i="1"/>
  <c r="AR65" i="1"/>
  <c r="AV65" i="1"/>
  <c r="AN66" i="1"/>
  <c r="AO66" i="1"/>
  <c r="AQ66" i="1"/>
  <c r="AP66" i="1"/>
  <c r="AR66" i="1"/>
  <c r="AV66" i="1"/>
  <c r="AN67" i="1"/>
  <c r="AO67" i="1"/>
  <c r="AQ67" i="1"/>
  <c r="AP67" i="1"/>
  <c r="AR67" i="1"/>
  <c r="AV67" i="1"/>
  <c r="AN68" i="1"/>
  <c r="AO68" i="1"/>
  <c r="AQ68" i="1"/>
  <c r="AP68" i="1"/>
  <c r="AR68" i="1"/>
  <c r="AV68" i="1"/>
  <c r="AN69" i="1"/>
  <c r="AO69" i="1"/>
  <c r="AQ69" i="1"/>
  <c r="AP69" i="1"/>
  <c r="AR69" i="1"/>
  <c r="AV69" i="1"/>
  <c r="AN70" i="1"/>
  <c r="AO70" i="1"/>
  <c r="AQ70" i="1"/>
  <c r="AP70" i="1"/>
  <c r="AR70" i="1"/>
  <c r="AV70" i="1"/>
  <c r="AN71" i="1"/>
  <c r="AO71" i="1"/>
  <c r="AQ71" i="1"/>
  <c r="AP71" i="1"/>
  <c r="AR71" i="1"/>
  <c r="AV71" i="1"/>
  <c r="AN72" i="1"/>
  <c r="AO72" i="1"/>
  <c r="AQ72" i="1"/>
  <c r="AP72" i="1"/>
  <c r="AR72" i="1"/>
  <c r="AV72" i="1"/>
  <c r="AN73" i="1"/>
  <c r="AO73" i="1"/>
  <c r="AQ73" i="1"/>
  <c r="AP73" i="1"/>
  <c r="AR73" i="1"/>
  <c r="AV73" i="1"/>
  <c r="AN74" i="1"/>
  <c r="AO74" i="1"/>
  <c r="AQ74" i="1"/>
  <c r="AP74" i="1"/>
  <c r="AR74" i="1"/>
  <c r="AV74" i="1"/>
  <c r="AN75" i="1"/>
  <c r="AO75" i="1"/>
  <c r="AQ75" i="1"/>
  <c r="AP75" i="1"/>
  <c r="AR75" i="1"/>
  <c r="AV75" i="1"/>
  <c r="AN76" i="1"/>
  <c r="AO76" i="1"/>
  <c r="AQ76" i="1"/>
  <c r="AP76" i="1"/>
  <c r="AR76" i="1"/>
  <c r="AV76" i="1"/>
  <c r="AN77" i="1"/>
  <c r="AO77" i="1"/>
  <c r="AQ77" i="1"/>
  <c r="AP77" i="1"/>
  <c r="AR77" i="1"/>
  <c r="AV77" i="1"/>
  <c r="AN78" i="1"/>
  <c r="AO78" i="1"/>
  <c r="AQ78" i="1"/>
  <c r="AP78" i="1"/>
  <c r="AR78" i="1"/>
  <c r="AV78" i="1"/>
  <c r="AN79" i="1"/>
  <c r="AO79" i="1"/>
  <c r="AQ79" i="1"/>
  <c r="AP79" i="1"/>
  <c r="AR79" i="1"/>
  <c r="AV79" i="1"/>
  <c r="AN80" i="1"/>
  <c r="AO80" i="1"/>
  <c r="AQ80" i="1"/>
  <c r="AS80" i="1" s="1"/>
  <c r="AT80" i="1" s="1"/>
  <c r="AU80" i="1" s="1"/>
  <c r="AP80" i="1"/>
  <c r="AR80" i="1"/>
  <c r="AV80" i="1"/>
  <c r="AN81" i="1"/>
  <c r="AO81" i="1"/>
  <c r="AQ81" i="1"/>
  <c r="AP81" i="1"/>
  <c r="AR81" i="1"/>
  <c r="AV81" i="1"/>
  <c r="AN82" i="1"/>
  <c r="AO82" i="1"/>
  <c r="AQ82" i="1"/>
  <c r="AP82" i="1"/>
  <c r="AR82" i="1"/>
  <c r="AV82" i="1"/>
  <c r="BX83" i="1"/>
  <c r="BY83" i="1"/>
  <c r="AN36" i="1"/>
  <c r="AO36" i="1"/>
  <c r="AQ36" i="1"/>
  <c r="AP36" i="1"/>
  <c r="AR36" i="1"/>
  <c r="AV36" i="1"/>
  <c r="AN37" i="1"/>
  <c r="AO37" i="1"/>
  <c r="AQ37" i="1"/>
  <c r="AP37" i="1"/>
  <c r="AR37" i="1"/>
  <c r="AV37" i="1"/>
  <c r="AN38" i="1"/>
  <c r="AO38" i="1"/>
  <c r="AQ38" i="1"/>
  <c r="AP38" i="1"/>
  <c r="AR38" i="1"/>
  <c r="AV38" i="1"/>
  <c r="AN39" i="1"/>
  <c r="AO39" i="1"/>
  <c r="AQ39" i="1"/>
  <c r="AP39" i="1"/>
  <c r="AR39" i="1"/>
  <c r="AV39" i="1"/>
  <c r="AN40" i="1"/>
  <c r="AO40" i="1"/>
  <c r="AQ40" i="1"/>
  <c r="AP40" i="1"/>
  <c r="AR40" i="1"/>
  <c r="AV40" i="1"/>
  <c r="AN41" i="1"/>
  <c r="AO41" i="1"/>
  <c r="AQ41" i="1"/>
  <c r="AP41" i="1"/>
  <c r="AR41" i="1"/>
  <c r="AV41" i="1"/>
  <c r="AN42" i="1"/>
  <c r="AO42" i="1"/>
  <c r="AQ42" i="1"/>
  <c r="AP42" i="1"/>
  <c r="AR42" i="1"/>
  <c r="AV42" i="1"/>
  <c r="AN43" i="1"/>
  <c r="AO43" i="1"/>
  <c r="AQ43" i="1"/>
  <c r="AP43" i="1"/>
  <c r="AR43" i="1"/>
  <c r="AV43" i="1"/>
  <c r="AN44" i="1"/>
  <c r="AO44" i="1"/>
  <c r="AQ44" i="1"/>
  <c r="AP44" i="1"/>
  <c r="AR44" i="1"/>
  <c r="AV44" i="1"/>
  <c r="AN45" i="1"/>
  <c r="AO45" i="1"/>
  <c r="AQ45" i="1"/>
  <c r="AP45" i="1"/>
  <c r="AR45" i="1"/>
  <c r="AV45" i="1"/>
  <c r="AN46" i="1"/>
  <c r="AO46" i="1"/>
  <c r="AQ46" i="1"/>
  <c r="AP46" i="1"/>
  <c r="AR46" i="1"/>
  <c r="AV46" i="1"/>
  <c r="AN47" i="1"/>
  <c r="AO47" i="1"/>
  <c r="AQ47" i="1"/>
  <c r="AP47" i="1"/>
  <c r="AR47" i="1"/>
  <c r="AV47" i="1"/>
  <c r="AN48" i="1"/>
  <c r="AO48" i="1"/>
  <c r="AQ48" i="1"/>
  <c r="AP48" i="1"/>
  <c r="AR48" i="1"/>
  <c r="AV48" i="1"/>
  <c r="AN49" i="1"/>
  <c r="AO49" i="1"/>
  <c r="AQ49" i="1"/>
  <c r="AP49" i="1"/>
  <c r="AR49" i="1"/>
  <c r="AV49" i="1"/>
  <c r="AN50" i="1"/>
  <c r="AO50" i="1"/>
  <c r="AQ50" i="1"/>
  <c r="AP50" i="1"/>
  <c r="AR50" i="1"/>
  <c r="AS50" i="1"/>
  <c r="AT50" i="1" s="1"/>
  <c r="AU50" i="1" s="1"/>
  <c r="AW50" i="1" s="1"/>
  <c r="AX50" i="1" s="1"/>
  <c r="AV50" i="1"/>
  <c r="AN51" i="1"/>
  <c r="AO51" i="1"/>
  <c r="AQ51" i="1"/>
  <c r="AP51" i="1"/>
  <c r="AR51" i="1"/>
  <c r="AV51" i="1"/>
  <c r="AN52" i="1"/>
  <c r="AO52" i="1"/>
  <c r="AQ52" i="1"/>
  <c r="AP52" i="1"/>
  <c r="AR52" i="1"/>
  <c r="AV52" i="1"/>
  <c r="AN53" i="1"/>
  <c r="AO53" i="1"/>
  <c r="AQ53" i="1"/>
  <c r="AP53" i="1"/>
  <c r="AR53" i="1"/>
  <c r="AV53" i="1"/>
  <c r="AN54" i="1"/>
  <c r="AO54" i="1"/>
  <c r="AQ54" i="1"/>
  <c r="AP54" i="1"/>
  <c r="AR54" i="1"/>
  <c r="AV54" i="1"/>
  <c r="AN55" i="1"/>
  <c r="AO55" i="1"/>
  <c r="AQ55" i="1"/>
  <c r="AP55" i="1"/>
  <c r="AR55" i="1"/>
  <c r="AV55" i="1"/>
  <c r="AN56" i="1"/>
  <c r="AO56" i="1"/>
  <c r="AQ56" i="1"/>
  <c r="AP56" i="1"/>
  <c r="AR56" i="1"/>
  <c r="AV56" i="1"/>
  <c r="AN57" i="1"/>
  <c r="AO57" i="1"/>
  <c r="AQ57" i="1"/>
  <c r="AP57" i="1"/>
  <c r="AR57" i="1"/>
  <c r="AV57" i="1"/>
  <c r="AN58" i="1"/>
  <c r="AO58" i="1"/>
  <c r="AQ58" i="1"/>
  <c r="AP58" i="1"/>
  <c r="AR58" i="1"/>
  <c r="AV58" i="1"/>
  <c r="BX59" i="1"/>
  <c r="BY59" i="1"/>
  <c r="AY50" i="1"/>
  <c r="AN19" i="1"/>
  <c r="AO19" i="1"/>
  <c r="AQ19" i="1"/>
  <c r="AP19" i="1"/>
  <c r="AR19" i="1"/>
  <c r="AV19" i="1"/>
  <c r="AN20" i="1"/>
  <c r="AO20" i="1"/>
  <c r="AQ20" i="1"/>
  <c r="AP20" i="1"/>
  <c r="AR20" i="1"/>
  <c r="AV20" i="1"/>
  <c r="AN21" i="1"/>
  <c r="AO21" i="1"/>
  <c r="AQ21" i="1"/>
  <c r="AP21" i="1"/>
  <c r="AS21" i="1" s="1"/>
  <c r="AR21" i="1"/>
  <c r="AV21" i="1"/>
  <c r="AN22" i="1"/>
  <c r="AO22" i="1"/>
  <c r="AQ22" i="1"/>
  <c r="AP22" i="1"/>
  <c r="AR22" i="1"/>
  <c r="AV22" i="1"/>
  <c r="AN23" i="1"/>
  <c r="AO23" i="1"/>
  <c r="AQ23" i="1"/>
  <c r="AS23" i="1" s="1"/>
  <c r="AT23" i="1" s="1"/>
  <c r="AU23" i="1" s="1"/>
  <c r="AP23" i="1"/>
  <c r="AR23" i="1"/>
  <c r="AV23" i="1"/>
  <c r="AN24" i="1"/>
  <c r="AO24" i="1"/>
  <c r="AQ24" i="1"/>
  <c r="AP24" i="1"/>
  <c r="AR24" i="1"/>
  <c r="AV24" i="1"/>
  <c r="AN25" i="1"/>
  <c r="AO25" i="1"/>
  <c r="AQ25" i="1"/>
  <c r="AP25" i="1"/>
  <c r="AR25" i="1"/>
  <c r="AV25" i="1"/>
  <c r="AN26" i="1"/>
  <c r="AO26" i="1"/>
  <c r="AQ26" i="1"/>
  <c r="AP26" i="1"/>
  <c r="AR26" i="1"/>
  <c r="AV26" i="1"/>
  <c r="AN27" i="1"/>
  <c r="AO27" i="1"/>
  <c r="AQ27" i="1"/>
  <c r="AP27" i="1"/>
  <c r="AR27" i="1"/>
  <c r="AV27" i="1"/>
  <c r="AN28" i="1"/>
  <c r="AO28" i="1"/>
  <c r="AQ28" i="1"/>
  <c r="AP28" i="1"/>
  <c r="AR28" i="1"/>
  <c r="AV28" i="1"/>
  <c r="AN29" i="1"/>
  <c r="AO29" i="1"/>
  <c r="AQ29" i="1"/>
  <c r="AP29" i="1"/>
  <c r="AR29" i="1"/>
  <c r="AV29" i="1"/>
  <c r="AN30" i="1"/>
  <c r="AO30" i="1"/>
  <c r="AQ30" i="1"/>
  <c r="AP30" i="1"/>
  <c r="AR30" i="1"/>
  <c r="AV30" i="1"/>
  <c r="AN31" i="1"/>
  <c r="AO31" i="1"/>
  <c r="AQ31" i="1"/>
  <c r="AP31" i="1"/>
  <c r="AR31" i="1"/>
  <c r="AV31" i="1"/>
  <c r="AN32" i="1"/>
  <c r="AO32" i="1"/>
  <c r="AQ32" i="1"/>
  <c r="AP32" i="1"/>
  <c r="AR32" i="1"/>
  <c r="AS32" i="1" s="1"/>
  <c r="AV32" i="1"/>
  <c r="AN33" i="1"/>
  <c r="AO33" i="1"/>
  <c r="AQ33" i="1"/>
  <c r="AP33" i="1"/>
  <c r="AR33" i="1"/>
  <c r="AV33" i="1"/>
  <c r="AN34" i="1"/>
  <c r="AO34" i="1"/>
  <c r="AQ34" i="1"/>
  <c r="AP34" i="1"/>
  <c r="AR34" i="1"/>
  <c r="AV34" i="1"/>
  <c r="BX35" i="1"/>
  <c r="BY35" i="1"/>
  <c r="AN2" i="1"/>
  <c r="AO2" i="1"/>
  <c r="AQ2" i="1"/>
  <c r="AP2" i="1"/>
  <c r="AS2" i="1" s="1"/>
  <c r="AR2" i="1"/>
  <c r="AV2" i="1"/>
  <c r="AN3" i="1"/>
  <c r="AO3" i="1"/>
  <c r="AQ3" i="1"/>
  <c r="AP3" i="1"/>
  <c r="AR3" i="1"/>
  <c r="AV3" i="1"/>
  <c r="AN4" i="1"/>
  <c r="AO4" i="1"/>
  <c r="AQ4" i="1"/>
  <c r="AP4" i="1"/>
  <c r="AR4" i="1"/>
  <c r="AV4" i="1"/>
  <c r="AN5" i="1"/>
  <c r="AO5" i="1"/>
  <c r="AQ5" i="1"/>
  <c r="AP5" i="1"/>
  <c r="AR5" i="1"/>
  <c r="AV5" i="1"/>
  <c r="AN6" i="1"/>
  <c r="AO6" i="1"/>
  <c r="AQ6" i="1"/>
  <c r="AS6" i="1" s="1"/>
  <c r="AP6" i="1"/>
  <c r="AR6" i="1"/>
  <c r="AV6" i="1"/>
  <c r="AN7" i="1"/>
  <c r="AO7" i="1"/>
  <c r="AQ7" i="1"/>
  <c r="AP7" i="1"/>
  <c r="AR7" i="1"/>
  <c r="AV7" i="1"/>
  <c r="AN8" i="1"/>
  <c r="AO8" i="1"/>
  <c r="AQ8" i="1"/>
  <c r="AP8" i="1"/>
  <c r="AR8" i="1"/>
  <c r="AV8" i="1"/>
  <c r="AN9" i="1"/>
  <c r="AO9" i="1"/>
  <c r="AQ9" i="1"/>
  <c r="AP9" i="1"/>
  <c r="AR9" i="1"/>
  <c r="AS9" i="1" s="1"/>
  <c r="AV9" i="1"/>
  <c r="AN10" i="1"/>
  <c r="AO10" i="1"/>
  <c r="AQ10" i="1"/>
  <c r="AP10" i="1"/>
  <c r="AR10" i="1"/>
  <c r="AV10" i="1"/>
  <c r="AN11" i="1"/>
  <c r="AO11" i="1"/>
  <c r="AQ11" i="1"/>
  <c r="AP11" i="1"/>
  <c r="AR11" i="1"/>
  <c r="AV11" i="1"/>
  <c r="AN12" i="1"/>
  <c r="AO12" i="1"/>
  <c r="AQ12" i="1"/>
  <c r="AP12" i="1"/>
  <c r="AR12" i="1"/>
  <c r="AV12" i="1"/>
  <c r="AN13" i="1"/>
  <c r="AO13" i="1"/>
  <c r="AQ13" i="1"/>
  <c r="AP13" i="1"/>
  <c r="AR13" i="1"/>
  <c r="AV13" i="1"/>
  <c r="AN14" i="1"/>
  <c r="AO14" i="1"/>
  <c r="AQ14" i="1"/>
  <c r="AP14" i="1"/>
  <c r="AR14" i="1"/>
  <c r="AV14" i="1"/>
  <c r="AN15" i="1"/>
  <c r="AO15" i="1"/>
  <c r="AQ15" i="1"/>
  <c r="AP15" i="1"/>
  <c r="AR15" i="1"/>
  <c r="AV15" i="1"/>
  <c r="AN16" i="1"/>
  <c r="AO16" i="1"/>
  <c r="AQ16" i="1"/>
  <c r="AP16" i="1"/>
  <c r="AR16" i="1"/>
  <c r="AV16" i="1"/>
  <c r="AN17" i="1"/>
  <c r="AO17" i="1"/>
  <c r="AQ17" i="1"/>
  <c r="AP17" i="1"/>
  <c r="AS17" i="1" s="1"/>
  <c r="AT17" i="1" s="1"/>
  <c r="AU17" i="1" s="1"/>
  <c r="AR17" i="1"/>
  <c r="AV17" i="1"/>
  <c r="BX18" i="1"/>
  <c r="BY18" i="1"/>
  <c r="AW87" i="5" l="1"/>
  <c r="AX87" i="5" s="1"/>
  <c r="AW79" i="5"/>
  <c r="AX79" i="5" s="1"/>
  <c r="AW75" i="5"/>
  <c r="AX75" i="5" s="1"/>
  <c r="AW71" i="5"/>
  <c r="AX71" i="5" s="1"/>
  <c r="AW67" i="5"/>
  <c r="AX67" i="5" s="1"/>
  <c r="AW56" i="5"/>
  <c r="AX56" i="5" s="1"/>
  <c r="AW24" i="5"/>
  <c r="AX24" i="5" s="1"/>
  <c r="AY64" i="5"/>
  <c r="BN64" i="5"/>
  <c r="AZ64" i="5"/>
  <c r="AW109" i="5"/>
  <c r="AX109" i="5" s="1"/>
  <c r="AW90" i="5"/>
  <c r="AX90" i="5" s="1"/>
  <c r="AW86" i="5"/>
  <c r="AX86" i="5" s="1"/>
  <c r="AW103" i="5"/>
  <c r="AX103" i="5" s="1"/>
  <c r="AW55" i="5"/>
  <c r="AX55" i="5" s="1"/>
  <c r="AW51" i="5"/>
  <c r="AX51" i="5" s="1"/>
  <c r="AW30" i="5"/>
  <c r="AX30" i="5" s="1"/>
  <c r="AW112" i="5"/>
  <c r="AX112" i="5" s="1"/>
  <c r="AW108" i="5"/>
  <c r="AX108" i="5" s="1"/>
  <c r="AW89" i="5"/>
  <c r="AX89" i="5" s="1"/>
  <c r="AW58" i="5"/>
  <c r="AX58" i="5" s="1"/>
  <c r="AW54" i="5"/>
  <c r="AX54" i="5" s="1"/>
  <c r="AW28" i="5"/>
  <c r="AX28" i="5" s="1"/>
  <c r="AW111" i="5"/>
  <c r="AX111" i="5" s="1"/>
  <c r="AW92" i="5"/>
  <c r="AX92" i="5" s="1"/>
  <c r="AW88" i="5"/>
  <c r="AX88" i="5" s="1"/>
  <c r="AW84" i="5"/>
  <c r="AX84" i="5" s="1"/>
  <c r="AW80" i="5"/>
  <c r="AX80" i="5" s="1"/>
  <c r="AW76" i="5"/>
  <c r="AX76" i="5" s="1"/>
  <c r="AW72" i="5"/>
  <c r="AX72" i="5" s="1"/>
  <c r="AW68" i="5"/>
  <c r="AX68" i="5" s="1"/>
  <c r="AW57" i="5"/>
  <c r="AX57" i="5" s="1"/>
  <c r="AW53" i="5"/>
  <c r="AX53" i="5" s="1"/>
  <c r="AW26" i="5"/>
  <c r="AX26" i="5" s="1"/>
  <c r="AW32" i="5"/>
  <c r="AX32" i="5" s="1"/>
  <c r="AY127" i="5"/>
  <c r="BN127" i="5"/>
  <c r="AZ127" i="5"/>
  <c r="AW101" i="5"/>
  <c r="AX101" i="5" s="1"/>
  <c r="AW110" i="5"/>
  <c r="AX110" i="5" s="1"/>
  <c r="AW74" i="5"/>
  <c r="AX74" i="5" s="1"/>
  <c r="AW19" i="5"/>
  <c r="AX19" i="5" s="1"/>
  <c r="AW63" i="5"/>
  <c r="AX63" i="5" s="1"/>
  <c r="AW27" i="5"/>
  <c r="AX27" i="5" s="1"/>
  <c r="AY39" i="5"/>
  <c r="BN39" i="5"/>
  <c r="AZ39" i="5"/>
  <c r="BN13" i="5"/>
  <c r="AZ13" i="5"/>
  <c r="AY13" i="5"/>
  <c r="BN14" i="5"/>
  <c r="AZ14" i="5"/>
  <c r="AY14" i="5"/>
  <c r="BN6" i="5"/>
  <c r="AZ6" i="5"/>
  <c r="AY6" i="5"/>
  <c r="AY131" i="5"/>
  <c r="BN131" i="5"/>
  <c r="AZ131" i="5"/>
  <c r="AY132" i="5"/>
  <c r="BN132" i="5"/>
  <c r="AZ132" i="5"/>
  <c r="AW105" i="5"/>
  <c r="AX105" i="5" s="1"/>
  <c r="AW102" i="5"/>
  <c r="AX102" i="5" s="1"/>
  <c r="AW94" i="5"/>
  <c r="AX94" i="5" s="1"/>
  <c r="AY128" i="5"/>
  <c r="BN128" i="5"/>
  <c r="AZ128" i="5"/>
  <c r="AY125" i="5"/>
  <c r="BN125" i="5"/>
  <c r="AZ125" i="5"/>
  <c r="AW23" i="5"/>
  <c r="AX23" i="5" s="1"/>
  <c r="AY45" i="5"/>
  <c r="BN45" i="5"/>
  <c r="AZ45" i="5"/>
  <c r="AY37" i="5"/>
  <c r="BN37" i="5"/>
  <c r="AZ37" i="5"/>
  <c r="BN15" i="5"/>
  <c r="AZ15" i="5"/>
  <c r="AY15" i="5"/>
  <c r="BN11" i="5"/>
  <c r="AZ11" i="5"/>
  <c r="AY11" i="5"/>
  <c r="AY46" i="5"/>
  <c r="BN46" i="5"/>
  <c r="AZ46" i="5"/>
  <c r="AY38" i="5"/>
  <c r="BN38" i="5"/>
  <c r="AZ38" i="5"/>
  <c r="BN12" i="5"/>
  <c r="AZ12" i="5"/>
  <c r="AY12" i="5"/>
  <c r="AY2" i="5"/>
  <c r="BN2" i="5"/>
  <c r="AZ2" i="5"/>
  <c r="BN7" i="5"/>
  <c r="AZ7" i="5"/>
  <c r="AY7" i="5"/>
  <c r="AW123" i="5"/>
  <c r="AX123" i="5" s="1"/>
  <c r="AW118" i="5"/>
  <c r="AX118" i="5" s="1"/>
  <c r="AW93" i="5"/>
  <c r="AX93" i="5" s="1"/>
  <c r="AW107" i="5"/>
  <c r="AX107" i="5" s="1"/>
  <c r="AW78" i="5"/>
  <c r="AX78" i="5" s="1"/>
  <c r="AW66" i="5"/>
  <c r="AX66" i="5" s="1"/>
  <c r="AY65" i="5"/>
  <c r="BN65" i="5"/>
  <c r="AZ65" i="5"/>
  <c r="AW85" i="5"/>
  <c r="AX85" i="5" s="1"/>
  <c r="AW50" i="5"/>
  <c r="AX50" i="5" s="1"/>
  <c r="AW21" i="5"/>
  <c r="AX21" i="5" s="1"/>
  <c r="AY48" i="5"/>
  <c r="BN48" i="5"/>
  <c r="AZ48" i="5"/>
  <c r="AW122" i="5"/>
  <c r="AX122" i="5" s="1"/>
  <c r="AW121" i="5"/>
  <c r="AX121" i="5" s="1"/>
  <c r="AY133" i="5"/>
  <c r="BN133" i="5"/>
  <c r="AZ133" i="5"/>
  <c r="AW100" i="5"/>
  <c r="AX100" i="5" s="1"/>
  <c r="AW104" i="5"/>
  <c r="AX104" i="5" s="1"/>
  <c r="AY129" i="5"/>
  <c r="BN129" i="5"/>
  <c r="AZ129" i="5"/>
  <c r="AW96" i="5"/>
  <c r="AX96" i="5" s="1"/>
  <c r="AY116" i="5"/>
  <c r="AZ116" i="5"/>
  <c r="BN116" i="5"/>
  <c r="AW91" i="5"/>
  <c r="AX91" i="5" s="1"/>
  <c r="AW81" i="5"/>
  <c r="AX81" i="5" s="1"/>
  <c r="AW77" i="5"/>
  <c r="AX77" i="5" s="1"/>
  <c r="AW73" i="5"/>
  <c r="AX73" i="5" s="1"/>
  <c r="AW69" i="5"/>
  <c r="AX69" i="5" s="1"/>
  <c r="AY61" i="5"/>
  <c r="BN61" i="5"/>
  <c r="AZ61" i="5"/>
  <c r="AW34" i="5"/>
  <c r="AX34" i="5" s="1"/>
  <c r="AY62" i="5"/>
  <c r="BN62" i="5"/>
  <c r="AZ62" i="5"/>
  <c r="AW20" i="5"/>
  <c r="AX20" i="5" s="1"/>
  <c r="AY49" i="5"/>
  <c r="BN49" i="5"/>
  <c r="AZ49" i="5"/>
  <c r="AY41" i="5"/>
  <c r="BN41" i="5"/>
  <c r="AZ41" i="5"/>
  <c r="AY5" i="5"/>
  <c r="BN5" i="5"/>
  <c r="AZ5" i="5"/>
  <c r="AY42" i="5"/>
  <c r="BN42" i="5"/>
  <c r="AZ42" i="5"/>
  <c r="BN16" i="5"/>
  <c r="AZ16" i="5"/>
  <c r="AY16" i="5"/>
  <c r="BN8" i="5"/>
  <c r="AZ8" i="5"/>
  <c r="AY8" i="5"/>
  <c r="BN3" i="5"/>
  <c r="AZ3" i="5"/>
  <c r="AY3" i="5"/>
  <c r="AW97" i="5"/>
  <c r="AX97" i="5" s="1"/>
  <c r="AW82" i="5"/>
  <c r="AX82" i="5" s="1"/>
  <c r="AW70" i="5"/>
  <c r="AX70" i="5" s="1"/>
  <c r="AW52" i="5"/>
  <c r="AX52" i="5" s="1"/>
  <c r="AW31" i="5"/>
  <c r="AX31" i="5" s="1"/>
  <c r="AY47" i="5"/>
  <c r="BN47" i="5"/>
  <c r="AZ47" i="5"/>
  <c r="AY40" i="5"/>
  <c r="BN40" i="5"/>
  <c r="AZ40" i="5"/>
  <c r="BN4" i="5"/>
  <c r="AZ4" i="5"/>
  <c r="AY4" i="5"/>
  <c r="AW120" i="5"/>
  <c r="AX120" i="5" s="1"/>
  <c r="AW119" i="5"/>
  <c r="AX119" i="5" s="1"/>
  <c r="AY126" i="5"/>
  <c r="BN126" i="5"/>
  <c r="AZ126" i="5"/>
  <c r="AW99" i="5"/>
  <c r="AX99" i="5" s="1"/>
  <c r="AY130" i="5"/>
  <c r="BN130" i="5"/>
  <c r="AZ130" i="5"/>
  <c r="AY134" i="5"/>
  <c r="BN134" i="5"/>
  <c r="AZ134" i="5"/>
  <c r="AY117" i="5"/>
  <c r="AZ117" i="5"/>
  <c r="BN117" i="5"/>
  <c r="AW115" i="5"/>
  <c r="AX115" i="5" s="1"/>
  <c r="AW106" i="5"/>
  <c r="AX106" i="5" s="1"/>
  <c r="AW95" i="5"/>
  <c r="AX95" i="5" s="1"/>
  <c r="AY60" i="5"/>
  <c r="BN60" i="5"/>
  <c r="AZ60" i="5"/>
  <c r="AW33" i="5"/>
  <c r="AX33" i="5" s="1"/>
  <c r="AW29" i="5"/>
  <c r="AX29" i="5" s="1"/>
  <c r="AW25" i="5"/>
  <c r="AX25" i="5" s="1"/>
  <c r="AW22" i="5"/>
  <c r="AX22" i="5" s="1"/>
  <c r="AY43" i="5"/>
  <c r="BN43" i="5"/>
  <c r="AZ43" i="5"/>
  <c r="BN17" i="5"/>
  <c r="AZ17" i="5"/>
  <c r="AY17" i="5"/>
  <c r="BN9" i="5"/>
  <c r="AZ9" i="5"/>
  <c r="AY9" i="5"/>
  <c r="AY114" i="5"/>
  <c r="AZ114" i="5"/>
  <c r="BN114" i="5"/>
  <c r="AY44" i="5"/>
  <c r="BN44" i="5"/>
  <c r="AZ44" i="5"/>
  <c r="AY36" i="5"/>
  <c r="BN36" i="5"/>
  <c r="AZ36" i="5"/>
  <c r="BN10" i="5"/>
  <c r="AZ10" i="5"/>
  <c r="AY10" i="5"/>
  <c r="AS24" i="1"/>
  <c r="AT24" i="1" s="1"/>
  <c r="AU24" i="1" s="1"/>
  <c r="AS58" i="1"/>
  <c r="AS56" i="1"/>
  <c r="AS54" i="1"/>
  <c r="AS45" i="1"/>
  <c r="AT45" i="1" s="1"/>
  <c r="AU45" i="1" s="1"/>
  <c r="AS37" i="1"/>
  <c r="AT37" i="1" s="1"/>
  <c r="AU37" i="1" s="1"/>
  <c r="AS81" i="1"/>
  <c r="AS72" i="1"/>
  <c r="AS69" i="1"/>
  <c r="AS63" i="1"/>
  <c r="AT63" i="1" s="1"/>
  <c r="AU63" i="1" s="1"/>
  <c r="AW63" i="1" s="1"/>
  <c r="AX63" i="1" s="1"/>
  <c r="AS61" i="1"/>
  <c r="AS85" i="1"/>
  <c r="AT85" i="1" s="1"/>
  <c r="AU85" i="1" s="1"/>
  <c r="AS117" i="1"/>
  <c r="AS131" i="1"/>
  <c r="AT131" i="1" s="1"/>
  <c r="AU131" i="1" s="1"/>
  <c r="AS16" i="1"/>
  <c r="AT16" i="1" s="1"/>
  <c r="AU16" i="1" s="1"/>
  <c r="AS14" i="1"/>
  <c r="AS28" i="1"/>
  <c r="AS48" i="1"/>
  <c r="AS46" i="1"/>
  <c r="AT46" i="1" s="1"/>
  <c r="AU46" i="1" s="1"/>
  <c r="AS44" i="1"/>
  <c r="AS42" i="1"/>
  <c r="AT42" i="1" s="1"/>
  <c r="AU42" i="1" s="1"/>
  <c r="AW42" i="1" s="1"/>
  <c r="AS40" i="1"/>
  <c r="AS38" i="1"/>
  <c r="AT38" i="1" s="1"/>
  <c r="AU38" i="1" s="1"/>
  <c r="AW38" i="1" s="1"/>
  <c r="AX38" i="1" s="1"/>
  <c r="AS60" i="1"/>
  <c r="AS86" i="1"/>
  <c r="AS101" i="1"/>
  <c r="AS120" i="1"/>
  <c r="AT120" i="1" s="1"/>
  <c r="AU120" i="1" s="1"/>
  <c r="AS12" i="1"/>
  <c r="AT12" i="1" s="1"/>
  <c r="AU12" i="1" s="1"/>
  <c r="AS8" i="1"/>
  <c r="AT8" i="1" s="1"/>
  <c r="AU8" i="1" s="1"/>
  <c r="AS5" i="1"/>
  <c r="AS31" i="1"/>
  <c r="AT31" i="1" s="1"/>
  <c r="AU31" i="1" s="1"/>
  <c r="AS29" i="1"/>
  <c r="AS25" i="1"/>
  <c r="AS78" i="1"/>
  <c r="AS76" i="1"/>
  <c r="AS74" i="1"/>
  <c r="AT74" i="1" s="1"/>
  <c r="AU74" i="1" s="1"/>
  <c r="AS67" i="1"/>
  <c r="AS90" i="1"/>
  <c r="AT90" i="1" s="1"/>
  <c r="AU90" i="1" s="1"/>
  <c r="AS88" i="1"/>
  <c r="AT88" i="1" s="1"/>
  <c r="AU88" i="1" s="1"/>
  <c r="AS13" i="1"/>
  <c r="AT13" i="1" s="1"/>
  <c r="AU13" i="1" s="1"/>
  <c r="AS10" i="1"/>
  <c r="AS4" i="1"/>
  <c r="AT4" i="1" s="1"/>
  <c r="AU4" i="1" s="1"/>
  <c r="AS33" i="1"/>
  <c r="AT33" i="1" s="1"/>
  <c r="AU33" i="1" s="1"/>
  <c r="AS27" i="1"/>
  <c r="AT27" i="1" s="1"/>
  <c r="AU27" i="1" s="1"/>
  <c r="AS52" i="1"/>
  <c r="AS49" i="1"/>
  <c r="AT49" i="1" s="1"/>
  <c r="AU49" i="1" s="1"/>
  <c r="AT48" i="1"/>
  <c r="AU48" i="1" s="1"/>
  <c r="AW48" i="1" s="1"/>
  <c r="AX48" i="1" s="1"/>
  <c r="AS41" i="1"/>
  <c r="AT41" i="1" s="1"/>
  <c r="AU41" i="1" s="1"/>
  <c r="AW41" i="1" s="1"/>
  <c r="AX41" i="1" s="1"/>
  <c r="AT40" i="1"/>
  <c r="AU40" i="1" s="1"/>
  <c r="AS39" i="1"/>
  <c r="AS79" i="1"/>
  <c r="AT79" i="1" s="1"/>
  <c r="AU79" i="1" s="1"/>
  <c r="AS71" i="1"/>
  <c r="AT71" i="1" s="1"/>
  <c r="AU71" i="1" s="1"/>
  <c r="AS65" i="1"/>
  <c r="AS93" i="1"/>
  <c r="AS89" i="1"/>
  <c r="AT89" i="1" s="1"/>
  <c r="AU89" i="1" s="1"/>
  <c r="AS106" i="1"/>
  <c r="AT106" i="1" s="1"/>
  <c r="AU106" i="1" s="1"/>
  <c r="AS121" i="1"/>
  <c r="AS118" i="1"/>
  <c r="AS114" i="1"/>
  <c r="AT130" i="1"/>
  <c r="AU130" i="1" s="1"/>
  <c r="AS7" i="1"/>
  <c r="AS30" i="1"/>
  <c r="AS20" i="1"/>
  <c r="AT20" i="1" s="1"/>
  <c r="AU20" i="1" s="1"/>
  <c r="AW20" i="1" s="1"/>
  <c r="AX20" i="1" s="1"/>
  <c r="AT58" i="1"/>
  <c r="AU58" i="1" s="1"/>
  <c r="AW58" i="1" s="1"/>
  <c r="AS57" i="1"/>
  <c r="AT57" i="1" s="1"/>
  <c r="AU57" i="1" s="1"/>
  <c r="AS55" i="1"/>
  <c r="AT76" i="1"/>
  <c r="AU76" i="1" s="1"/>
  <c r="AS75" i="1"/>
  <c r="AT75" i="1" s="1"/>
  <c r="AU75" i="1" s="1"/>
  <c r="AS70" i="1"/>
  <c r="AT70" i="1" s="1"/>
  <c r="AU70" i="1" s="1"/>
  <c r="AW70" i="1" s="1"/>
  <c r="AX70" i="1" s="1"/>
  <c r="AS64" i="1"/>
  <c r="AS92" i="1"/>
  <c r="AS84" i="1"/>
  <c r="AT84" i="1" s="1"/>
  <c r="AU84" i="1" s="1"/>
  <c r="AW84" i="1" s="1"/>
  <c r="AX84" i="1" s="1"/>
  <c r="AS112" i="1"/>
  <c r="AT112" i="1" s="1"/>
  <c r="AU112" i="1" s="1"/>
  <c r="AS110" i="1"/>
  <c r="AS105" i="1"/>
  <c r="AS103" i="1"/>
  <c r="AT103" i="1" s="1"/>
  <c r="AU103" i="1" s="1"/>
  <c r="AS99" i="1"/>
  <c r="AS127" i="1"/>
  <c r="AT127" i="1" s="1"/>
  <c r="AU127" i="1" s="1"/>
  <c r="AX42" i="1"/>
  <c r="AY42" i="1" s="1"/>
  <c r="AT121" i="1"/>
  <c r="AU121" i="1" s="1"/>
  <c r="AT9" i="1"/>
  <c r="AU9" i="1" s="1"/>
  <c r="AT7" i="1"/>
  <c r="AU7" i="1" s="1"/>
  <c r="AW7" i="1" s="1"/>
  <c r="AX7" i="1" s="1"/>
  <c r="AT32" i="1"/>
  <c r="AU32" i="1" s="1"/>
  <c r="AT30" i="1"/>
  <c r="AU30" i="1" s="1"/>
  <c r="AW30" i="1" s="1"/>
  <c r="AX30" i="1" s="1"/>
  <c r="AS19" i="1"/>
  <c r="AT19" i="1" s="1"/>
  <c r="AU19" i="1" s="1"/>
  <c r="AS53" i="1"/>
  <c r="AT53" i="1" s="1"/>
  <c r="AU53" i="1" s="1"/>
  <c r="AS36" i="1"/>
  <c r="AS82" i="1"/>
  <c r="AT82" i="1" s="1"/>
  <c r="AU82" i="1" s="1"/>
  <c r="AW82" i="1" s="1"/>
  <c r="AX82" i="1" s="1"/>
  <c r="AT67" i="1"/>
  <c r="AU67" i="1" s="1"/>
  <c r="AS66" i="1"/>
  <c r="AT66" i="1" s="1"/>
  <c r="AU66" i="1" s="1"/>
  <c r="AT65" i="1"/>
  <c r="AU65" i="1" s="1"/>
  <c r="AS96" i="1"/>
  <c r="AS94" i="1"/>
  <c r="AT94" i="1" s="1"/>
  <c r="AU94" i="1" s="1"/>
  <c r="AT93" i="1"/>
  <c r="AU93" i="1" s="1"/>
  <c r="AW93" i="1" s="1"/>
  <c r="AX93" i="1" s="1"/>
  <c r="AS111" i="1"/>
  <c r="AT111" i="1" s="1"/>
  <c r="AU111" i="1" s="1"/>
  <c r="AS108" i="1"/>
  <c r="AT108" i="1" s="1"/>
  <c r="AU108" i="1" s="1"/>
  <c r="AW108" i="1" s="1"/>
  <c r="AX108" i="1" s="1"/>
  <c r="AS123" i="1"/>
  <c r="AT117" i="1"/>
  <c r="AU117" i="1" s="1"/>
  <c r="AS115" i="1"/>
  <c r="AS125" i="1"/>
  <c r="AW8" i="1"/>
  <c r="AX8" i="1" s="1"/>
  <c r="AW17" i="1"/>
  <c r="AX17" i="1" s="1"/>
  <c r="AW13" i="1"/>
  <c r="AX13" i="1" s="1"/>
  <c r="AT5" i="1"/>
  <c r="AU5" i="1" s="1"/>
  <c r="AW4" i="1"/>
  <c r="AX4" i="1" s="1"/>
  <c r="AT28" i="1"/>
  <c r="AU28" i="1" s="1"/>
  <c r="AW27" i="1"/>
  <c r="AX27" i="1" s="1"/>
  <c r="AW24" i="1"/>
  <c r="AX24" i="1" s="1"/>
  <c r="BN38" i="1"/>
  <c r="AZ38" i="1"/>
  <c r="BB38" i="1" s="1"/>
  <c r="AY38" i="1"/>
  <c r="AW12" i="1"/>
  <c r="AX12" i="1" s="1"/>
  <c r="AW31" i="1"/>
  <c r="AX31" i="1" s="1"/>
  <c r="AW16" i="1"/>
  <c r="AX16" i="1" s="1"/>
  <c r="AW9" i="1"/>
  <c r="AX9" i="1" s="1"/>
  <c r="AW32" i="1"/>
  <c r="AX32" i="1" s="1"/>
  <c r="AW23" i="1"/>
  <c r="AX23" i="1" s="1"/>
  <c r="AW19" i="1"/>
  <c r="AX19" i="1" s="1"/>
  <c r="AS15" i="1"/>
  <c r="AT15" i="1" s="1"/>
  <c r="AU15" i="1" s="1"/>
  <c r="AT2" i="1"/>
  <c r="AU2" i="1" s="1"/>
  <c r="AT25" i="1"/>
  <c r="AU25" i="1" s="1"/>
  <c r="AS22" i="1"/>
  <c r="AT22" i="1" s="1"/>
  <c r="AU22" i="1" s="1"/>
  <c r="AW49" i="1"/>
  <c r="AX49" i="1" s="1"/>
  <c r="AW76" i="1"/>
  <c r="AX76" i="1" s="1"/>
  <c r="AW75" i="1"/>
  <c r="AX75" i="1" s="1"/>
  <c r="AW67" i="1"/>
  <c r="AW66" i="1"/>
  <c r="AX66" i="1" s="1"/>
  <c r="AW65" i="1"/>
  <c r="AX65" i="1" s="1"/>
  <c r="AZ91" i="1"/>
  <c r="BN91" i="1"/>
  <c r="AY91" i="1"/>
  <c r="AT14" i="1"/>
  <c r="AU14" i="1" s="1"/>
  <c r="AS11" i="1"/>
  <c r="AT11" i="1" s="1"/>
  <c r="AU11" i="1" s="1"/>
  <c r="AS34" i="1"/>
  <c r="AT34" i="1" s="1"/>
  <c r="AU34" i="1" s="1"/>
  <c r="AT21" i="1"/>
  <c r="AU21" i="1" s="1"/>
  <c r="AW53" i="1"/>
  <c r="AX53" i="1" s="1"/>
  <c r="AW45" i="1"/>
  <c r="AX45" i="1" s="1"/>
  <c r="AW40" i="1"/>
  <c r="AX40" i="1" s="1"/>
  <c r="AW79" i="1"/>
  <c r="AX79" i="1" s="1"/>
  <c r="AT10" i="1"/>
  <c r="AU10" i="1" s="1"/>
  <c r="AW57" i="1"/>
  <c r="AX57" i="1" s="1"/>
  <c r="BP38" i="1"/>
  <c r="AW37" i="1"/>
  <c r="AX37" i="1" s="1"/>
  <c r="AW71" i="1"/>
  <c r="AX71" i="1" s="1"/>
  <c r="AT6" i="1"/>
  <c r="AU6" i="1" s="1"/>
  <c r="AS3" i="1"/>
  <c r="AT3" i="1" s="1"/>
  <c r="AU3" i="1" s="1"/>
  <c r="AT29" i="1"/>
  <c r="AU29" i="1" s="1"/>
  <c r="AS26" i="1"/>
  <c r="AT26" i="1" s="1"/>
  <c r="AU26" i="1" s="1"/>
  <c r="AX58" i="1"/>
  <c r="AT56" i="1"/>
  <c r="AU56" i="1" s="1"/>
  <c r="AS51" i="1"/>
  <c r="AT51" i="1" s="1"/>
  <c r="AU51" i="1" s="1"/>
  <c r="BN50" i="1"/>
  <c r="BP50" i="1" s="1"/>
  <c r="AZ50" i="1"/>
  <c r="BB50" i="1" s="1"/>
  <c r="AW46" i="1"/>
  <c r="AX46" i="1" s="1"/>
  <c r="AS43" i="1"/>
  <c r="AT43" i="1" s="1"/>
  <c r="AU43" i="1" s="1"/>
  <c r="BN42" i="1"/>
  <c r="BP42" i="1" s="1"/>
  <c r="AZ42" i="1"/>
  <c r="BB42" i="1" s="1"/>
  <c r="AW80" i="1"/>
  <c r="AX80" i="1" s="1"/>
  <c r="AS77" i="1"/>
  <c r="AT77" i="1" s="1"/>
  <c r="AU77" i="1" s="1"/>
  <c r="AT55" i="1"/>
  <c r="AU55" i="1" s="1"/>
  <c r="AT54" i="1"/>
  <c r="AU54" i="1" s="1"/>
  <c r="AT52" i="1"/>
  <c r="AU52" i="1" s="1"/>
  <c r="AS47" i="1"/>
  <c r="AT47" i="1" s="1"/>
  <c r="AU47" i="1" s="1"/>
  <c r="AT39" i="1"/>
  <c r="AU39" i="1" s="1"/>
  <c r="AT36" i="1"/>
  <c r="AU36" i="1" s="1"/>
  <c r="AT81" i="1"/>
  <c r="AU81" i="1" s="1"/>
  <c r="AT78" i="1"/>
  <c r="AU78" i="1" s="1"/>
  <c r="AS73" i="1"/>
  <c r="AT44" i="1"/>
  <c r="AU44" i="1" s="1"/>
  <c r="AW74" i="1"/>
  <c r="AX74" i="1" s="1"/>
  <c r="AT73" i="1"/>
  <c r="AU73" i="1" s="1"/>
  <c r="AT72" i="1"/>
  <c r="AU72" i="1" s="1"/>
  <c r="BN63" i="1"/>
  <c r="AZ63" i="1"/>
  <c r="AY63" i="1"/>
  <c r="AT96" i="1"/>
  <c r="AU96" i="1" s="1"/>
  <c r="AW94" i="1"/>
  <c r="AX94" i="1" s="1"/>
  <c r="AT64" i="1"/>
  <c r="AU64" i="1" s="1"/>
  <c r="AT61" i="1"/>
  <c r="AU61" i="1" s="1"/>
  <c r="AS97" i="1"/>
  <c r="AT97" i="1" s="1"/>
  <c r="AU97" i="1" s="1"/>
  <c r="AT92" i="1"/>
  <c r="AU92" i="1" s="1"/>
  <c r="AW89" i="1"/>
  <c r="AX89" i="1" s="1"/>
  <c r="AW112" i="1"/>
  <c r="AX112" i="1" s="1"/>
  <c r="AT69" i="1"/>
  <c r="AU69" i="1" s="1"/>
  <c r="AZ95" i="1"/>
  <c r="BN95" i="1"/>
  <c r="BP95" i="1" s="1"/>
  <c r="AW88" i="1"/>
  <c r="AX88" i="1" s="1"/>
  <c r="AW111" i="1"/>
  <c r="AX111" i="1" s="1"/>
  <c r="AS68" i="1"/>
  <c r="AT68" i="1" s="1"/>
  <c r="AU68" i="1" s="1"/>
  <c r="AX67" i="1"/>
  <c r="AW62" i="1"/>
  <c r="AX62" i="1" s="1"/>
  <c r="AT60" i="1"/>
  <c r="AU60" i="1" s="1"/>
  <c r="BP91" i="1"/>
  <c r="AW90" i="1"/>
  <c r="AX90" i="1" s="1"/>
  <c r="AW85" i="1"/>
  <c r="AX85" i="1" s="1"/>
  <c r="AW106" i="1"/>
  <c r="AX106" i="1" s="1"/>
  <c r="AT87" i="1"/>
  <c r="AU87" i="1" s="1"/>
  <c r="AT86" i="1"/>
  <c r="AU86" i="1" s="1"/>
  <c r="AT110" i="1"/>
  <c r="AU110" i="1" s="1"/>
  <c r="AT105" i="1"/>
  <c r="AU105" i="1" s="1"/>
  <c r="AW117" i="1"/>
  <c r="AX117" i="1" s="1"/>
  <c r="AW120" i="1"/>
  <c r="AX120" i="1" s="1"/>
  <c r="AT118" i="1"/>
  <c r="AU118" i="1" s="1"/>
  <c r="AW131" i="1"/>
  <c r="AX131" i="1" s="1"/>
  <c r="AW109" i="1"/>
  <c r="AW103" i="1"/>
  <c r="AX103" i="1" s="1"/>
  <c r="AT99" i="1"/>
  <c r="AU99" i="1" s="1"/>
  <c r="AW121" i="1"/>
  <c r="AX121" i="1" s="1"/>
  <c r="AW116" i="1"/>
  <c r="AX116" i="1" s="1"/>
  <c r="AW130" i="1"/>
  <c r="AX130" i="1" s="1"/>
  <c r="AT107" i="1"/>
  <c r="AU107" i="1" s="1"/>
  <c r="AS133" i="1"/>
  <c r="AT133" i="1" s="1"/>
  <c r="AU133" i="1" s="1"/>
  <c r="AS128" i="1"/>
  <c r="AT128" i="1" s="1"/>
  <c r="AU128" i="1" s="1"/>
  <c r="AS102" i="1"/>
  <c r="AT102" i="1" s="1"/>
  <c r="AU102" i="1" s="1"/>
  <c r="AT101" i="1"/>
  <c r="AU101" i="1" s="1"/>
  <c r="AT123" i="1"/>
  <c r="AU123" i="1" s="1"/>
  <c r="AX109" i="1"/>
  <c r="AS104" i="1"/>
  <c r="AT104" i="1" s="1"/>
  <c r="AU104" i="1" s="1"/>
  <c r="AT115" i="1"/>
  <c r="AU115" i="1" s="1"/>
  <c r="AW132" i="1"/>
  <c r="AX132" i="1" s="1"/>
  <c r="AW127" i="1"/>
  <c r="AX127" i="1" s="1"/>
  <c r="AS100" i="1"/>
  <c r="AT100" i="1" s="1"/>
  <c r="AU100" i="1" s="1"/>
  <c r="AT114" i="1"/>
  <c r="AU114" i="1" s="1"/>
  <c r="AS134" i="1"/>
  <c r="AT134" i="1" s="1"/>
  <c r="AU134" i="1" s="1"/>
  <c r="AT122" i="1"/>
  <c r="AU122" i="1" s="1"/>
  <c r="AS119" i="1"/>
  <c r="AT119" i="1" s="1"/>
  <c r="AU119" i="1" s="1"/>
  <c r="AT129" i="1"/>
  <c r="AU129" i="1" s="1"/>
  <c r="AS126" i="1"/>
  <c r="AT126" i="1" s="1"/>
  <c r="AU126" i="1" s="1"/>
  <c r="AT125" i="1"/>
  <c r="AU125" i="1" s="1"/>
  <c r="BN33" i="5" l="1"/>
  <c r="AZ33" i="5"/>
  <c r="AY33" i="5"/>
  <c r="BC10" i="5"/>
  <c r="BA10" i="5"/>
  <c r="BB10" i="5"/>
  <c r="BC9" i="5"/>
  <c r="BA9" i="5"/>
  <c r="BB9" i="5"/>
  <c r="BN22" i="5"/>
  <c r="AZ22" i="5"/>
  <c r="AY22" i="5"/>
  <c r="BN29" i="5"/>
  <c r="AZ29" i="5"/>
  <c r="AY29" i="5"/>
  <c r="BC60" i="5"/>
  <c r="BA60" i="5"/>
  <c r="BB60" i="5"/>
  <c r="BQ117" i="5"/>
  <c r="BO117" i="5"/>
  <c r="BP117" i="5"/>
  <c r="BC126" i="5"/>
  <c r="BA126" i="5"/>
  <c r="BB126" i="5"/>
  <c r="AY120" i="5"/>
  <c r="BN120" i="5"/>
  <c r="AZ120" i="5"/>
  <c r="BQ47" i="5"/>
  <c r="BO47" i="5"/>
  <c r="BP47" i="5"/>
  <c r="BO10" i="5"/>
  <c r="BQ10" i="5"/>
  <c r="BP10" i="5"/>
  <c r="BC44" i="5"/>
  <c r="BA44" i="5"/>
  <c r="BB44" i="5"/>
  <c r="BA114" i="5"/>
  <c r="BC114" i="5"/>
  <c r="BB114" i="5"/>
  <c r="BQ9" i="5"/>
  <c r="BO9" i="5"/>
  <c r="BP9" i="5"/>
  <c r="BC43" i="5"/>
  <c r="BA43" i="5"/>
  <c r="BB43" i="5"/>
  <c r="BN25" i="5"/>
  <c r="AZ25" i="5"/>
  <c r="AY25" i="5"/>
  <c r="BQ60" i="5"/>
  <c r="BO60" i="5"/>
  <c r="BP60" i="5"/>
  <c r="BC117" i="5"/>
  <c r="BA117" i="5"/>
  <c r="BB117" i="5"/>
  <c r="BN99" i="5"/>
  <c r="AY99" i="5"/>
  <c r="AZ99" i="5"/>
  <c r="BQ126" i="5"/>
  <c r="BO126" i="5"/>
  <c r="BP126" i="5"/>
  <c r="AY119" i="5"/>
  <c r="BN119" i="5"/>
  <c r="AZ119" i="5"/>
  <c r="BQ40" i="5"/>
  <c r="BO40" i="5"/>
  <c r="BP40" i="5"/>
  <c r="BC8" i="5"/>
  <c r="BA8" i="5"/>
  <c r="BB8" i="5"/>
  <c r="BO16" i="5"/>
  <c r="BQ16" i="5"/>
  <c r="BP16" i="5"/>
  <c r="BA5" i="5"/>
  <c r="BC5" i="5"/>
  <c r="BB5" i="5"/>
  <c r="BQ41" i="5"/>
  <c r="BO41" i="5"/>
  <c r="BP41" i="5"/>
  <c r="BC62" i="5"/>
  <c r="BA62" i="5"/>
  <c r="BB62" i="5"/>
  <c r="AY73" i="5"/>
  <c r="BN73" i="5"/>
  <c r="AZ73" i="5"/>
  <c r="BQ116" i="5"/>
  <c r="BO116" i="5"/>
  <c r="BP116" i="5"/>
  <c r="BN100" i="5"/>
  <c r="AY100" i="5"/>
  <c r="AZ100" i="5"/>
  <c r="BQ133" i="5"/>
  <c r="BO133" i="5"/>
  <c r="BP133" i="5"/>
  <c r="AY121" i="5"/>
  <c r="BN121" i="5"/>
  <c r="AZ121" i="5"/>
  <c r="BC48" i="5"/>
  <c r="BA48" i="5"/>
  <c r="BB48" i="5"/>
  <c r="BN50" i="5"/>
  <c r="AY50" i="5"/>
  <c r="AZ50" i="5"/>
  <c r="BC65" i="5"/>
  <c r="BA65" i="5"/>
  <c r="BB65" i="5"/>
  <c r="AZ93" i="5"/>
  <c r="AY93" i="5"/>
  <c r="BN93" i="5"/>
  <c r="AY123" i="5"/>
  <c r="BN123" i="5"/>
  <c r="AZ123" i="5"/>
  <c r="AZ18" i="5"/>
  <c r="BE18" i="5" s="1"/>
  <c r="BA2" i="5"/>
  <c r="BC2" i="5"/>
  <c r="BB2" i="5"/>
  <c r="BC12" i="5"/>
  <c r="BA12" i="5"/>
  <c r="BB12" i="5"/>
  <c r="BA15" i="5"/>
  <c r="BC15" i="5"/>
  <c r="BB15" i="5"/>
  <c r="BN139" i="5"/>
  <c r="BS139" i="5" s="1"/>
  <c r="BQ125" i="5"/>
  <c r="BO125" i="5"/>
  <c r="BP125" i="5"/>
  <c r="AY105" i="5"/>
  <c r="AZ105" i="5"/>
  <c r="BN105" i="5"/>
  <c r="BC14" i="5"/>
  <c r="BA14" i="5"/>
  <c r="BB14" i="5"/>
  <c r="BQ13" i="5"/>
  <c r="BO13" i="5"/>
  <c r="BP13" i="5"/>
  <c r="AY63" i="5"/>
  <c r="BN63" i="5"/>
  <c r="AZ63" i="5"/>
  <c r="AY101" i="5"/>
  <c r="AZ101" i="5"/>
  <c r="BN101" i="5"/>
  <c r="BN57" i="5"/>
  <c r="AY57" i="5"/>
  <c r="AZ57" i="5"/>
  <c r="AY72" i="5"/>
  <c r="BN72" i="5"/>
  <c r="AZ72" i="5"/>
  <c r="AY111" i="5"/>
  <c r="BN111" i="5"/>
  <c r="AZ111" i="5"/>
  <c r="AY89" i="5"/>
  <c r="BN89" i="5"/>
  <c r="AZ89" i="5"/>
  <c r="BN51" i="5"/>
  <c r="AY51" i="5"/>
  <c r="AZ51" i="5"/>
  <c r="AY90" i="5"/>
  <c r="BN90" i="5"/>
  <c r="AZ90" i="5"/>
  <c r="BC64" i="5"/>
  <c r="BA64" i="5"/>
  <c r="BB64" i="5"/>
  <c r="BN56" i="5"/>
  <c r="AY56" i="5"/>
  <c r="AZ56" i="5"/>
  <c r="AY71" i="5"/>
  <c r="BN71" i="5"/>
  <c r="AZ71" i="5"/>
  <c r="BC36" i="5"/>
  <c r="BA36" i="5"/>
  <c r="BB36" i="5"/>
  <c r="BQ44" i="5"/>
  <c r="BO44" i="5"/>
  <c r="BP44" i="5"/>
  <c r="BQ43" i="5"/>
  <c r="BO43" i="5"/>
  <c r="BP43" i="5"/>
  <c r="BC130" i="5"/>
  <c r="BA130" i="5"/>
  <c r="BB130" i="5"/>
  <c r="BC4" i="5"/>
  <c r="BA4" i="5"/>
  <c r="BB4" i="5"/>
  <c r="AZ97" i="5"/>
  <c r="BN97" i="5"/>
  <c r="AY97" i="5"/>
  <c r="BC3" i="5"/>
  <c r="BA3" i="5"/>
  <c r="BB3" i="5"/>
  <c r="BQ8" i="5"/>
  <c r="BO8" i="5"/>
  <c r="BP8" i="5"/>
  <c r="BC42" i="5"/>
  <c r="BA42" i="5"/>
  <c r="BB42" i="5"/>
  <c r="BQ5" i="5"/>
  <c r="BO5" i="5"/>
  <c r="BP5" i="5"/>
  <c r="AZ20" i="5"/>
  <c r="BN20" i="5"/>
  <c r="AY20" i="5"/>
  <c r="BQ62" i="5"/>
  <c r="BO62" i="5"/>
  <c r="BP62" i="5"/>
  <c r="BN34" i="5"/>
  <c r="AZ34" i="5"/>
  <c r="AY34" i="5"/>
  <c r="AY69" i="5"/>
  <c r="BN69" i="5"/>
  <c r="AZ69" i="5"/>
  <c r="BC116" i="5"/>
  <c r="BA116" i="5"/>
  <c r="BB116" i="5"/>
  <c r="AY104" i="5"/>
  <c r="AZ104" i="5"/>
  <c r="BN104" i="5"/>
  <c r="BQ48" i="5"/>
  <c r="BO48" i="5"/>
  <c r="BP48" i="5"/>
  <c r="BQ65" i="5"/>
  <c r="BO65" i="5"/>
  <c r="BP65" i="5"/>
  <c r="AY118" i="5"/>
  <c r="BN118" i="5"/>
  <c r="AZ118" i="5"/>
  <c r="BO2" i="5"/>
  <c r="BN18" i="5"/>
  <c r="BS18" i="5" s="1"/>
  <c r="BQ2" i="5"/>
  <c r="BP2" i="5"/>
  <c r="BO12" i="5"/>
  <c r="BQ12" i="5"/>
  <c r="BP12" i="5"/>
  <c r="BC46" i="5"/>
  <c r="BA46" i="5"/>
  <c r="BB46" i="5"/>
  <c r="BA11" i="5"/>
  <c r="BC11" i="5"/>
  <c r="BB11" i="5"/>
  <c r="BQ15" i="5"/>
  <c r="BO15" i="5"/>
  <c r="BP15" i="5"/>
  <c r="BC45" i="5"/>
  <c r="BA45" i="5"/>
  <c r="BB45" i="5"/>
  <c r="AZ94" i="5"/>
  <c r="AY94" i="5"/>
  <c r="BN94" i="5"/>
  <c r="BC131" i="5"/>
  <c r="BA131" i="5"/>
  <c r="BB131" i="5"/>
  <c r="BC6" i="5"/>
  <c r="BA6" i="5"/>
  <c r="BB6" i="5"/>
  <c r="BQ14" i="5"/>
  <c r="BO14" i="5"/>
  <c r="BP14" i="5"/>
  <c r="BC39" i="5"/>
  <c r="BA39" i="5"/>
  <c r="BB39" i="5"/>
  <c r="AY74" i="5"/>
  <c r="BN74" i="5"/>
  <c r="AZ74" i="5"/>
  <c r="BN53" i="5"/>
  <c r="AY53" i="5"/>
  <c r="AZ53" i="5"/>
  <c r="AY68" i="5"/>
  <c r="BN68" i="5"/>
  <c r="AZ68" i="5"/>
  <c r="BN58" i="5"/>
  <c r="AY58" i="5"/>
  <c r="AZ58" i="5"/>
  <c r="BN30" i="5"/>
  <c r="AZ30" i="5"/>
  <c r="AY30" i="5"/>
  <c r="AY103" i="5"/>
  <c r="AZ103" i="5"/>
  <c r="BN103" i="5"/>
  <c r="AY86" i="5"/>
  <c r="BN86" i="5"/>
  <c r="AZ86" i="5"/>
  <c r="BQ64" i="5"/>
  <c r="BO64" i="5"/>
  <c r="BP64" i="5"/>
  <c r="BN24" i="5"/>
  <c r="AZ24" i="5"/>
  <c r="AY24" i="5"/>
  <c r="AY67" i="5"/>
  <c r="BN67" i="5"/>
  <c r="AZ67" i="5"/>
  <c r="BA17" i="5"/>
  <c r="BC17" i="5"/>
  <c r="BB17" i="5"/>
  <c r="AZ95" i="5"/>
  <c r="BN95" i="5"/>
  <c r="AY95" i="5"/>
  <c r="AY115" i="5"/>
  <c r="AZ115" i="5"/>
  <c r="BN115" i="5"/>
  <c r="BC134" i="5"/>
  <c r="BA134" i="5"/>
  <c r="BB134" i="5"/>
  <c r="BQ130" i="5"/>
  <c r="BO130" i="5"/>
  <c r="BP130" i="5"/>
  <c r="BQ4" i="5"/>
  <c r="BO4" i="5"/>
  <c r="BP4" i="5"/>
  <c r="BC47" i="5"/>
  <c r="BA47" i="5"/>
  <c r="BB47" i="5"/>
  <c r="BN52" i="5"/>
  <c r="AY52" i="5"/>
  <c r="AZ52" i="5"/>
  <c r="AY82" i="5"/>
  <c r="AZ82" i="5"/>
  <c r="BN82" i="5"/>
  <c r="BO3" i="5"/>
  <c r="BQ3" i="5"/>
  <c r="BP3" i="5"/>
  <c r="BQ42" i="5"/>
  <c r="BO42" i="5"/>
  <c r="BP42" i="5"/>
  <c r="BC49" i="5"/>
  <c r="BA49" i="5"/>
  <c r="BB49" i="5"/>
  <c r="BC61" i="5"/>
  <c r="BA61" i="5"/>
  <c r="BB61" i="5"/>
  <c r="AY81" i="5"/>
  <c r="AZ81" i="5"/>
  <c r="BN81" i="5"/>
  <c r="BC129" i="5"/>
  <c r="BA129" i="5"/>
  <c r="BB129" i="5"/>
  <c r="AY78" i="5"/>
  <c r="BN78" i="5"/>
  <c r="AZ78" i="5"/>
  <c r="BC7" i="5"/>
  <c r="BA7" i="5"/>
  <c r="BB7" i="5"/>
  <c r="BC38" i="5"/>
  <c r="BA38" i="5"/>
  <c r="BB38" i="5"/>
  <c r="BQ46" i="5"/>
  <c r="BO46" i="5"/>
  <c r="BP46" i="5"/>
  <c r="BQ11" i="5"/>
  <c r="BO11" i="5"/>
  <c r="BP11" i="5"/>
  <c r="BC37" i="5"/>
  <c r="BA37" i="5"/>
  <c r="BB37" i="5"/>
  <c r="BQ45" i="5"/>
  <c r="BO45" i="5"/>
  <c r="BP45" i="5"/>
  <c r="BN23" i="5"/>
  <c r="AZ23" i="5"/>
  <c r="AY23" i="5"/>
  <c r="BC128" i="5"/>
  <c r="BA128" i="5"/>
  <c r="BB128" i="5"/>
  <c r="AY102" i="5"/>
  <c r="AZ102" i="5"/>
  <c r="BN102" i="5"/>
  <c r="BC132" i="5"/>
  <c r="BA132" i="5"/>
  <c r="BB132" i="5"/>
  <c r="BQ131" i="5"/>
  <c r="BO131" i="5"/>
  <c r="BP131" i="5"/>
  <c r="BO6" i="5"/>
  <c r="BQ6" i="5"/>
  <c r="BP6" i="5"/>
  <c r="BQ39" i="5"/>
  <c r="BO39" i="5"/>
  <c r="BP39" i="5"/>
  <c r="BN27" i="5"/>
  <c r="AZ27" i="5"/>
  <c r="AY27" i="5"/>
  <c r="BN19" i="5"/>
  <c r="AY19" i="5"/>
  <c r="AZ19" i="5"/>
  <c r="AY110" i="5"/>
  <c r="AZ110" i="5"/>
  <c r="BN110" i="5"/>
  <c r="BC127" i="5"/>
  <c r="BA127" i="5"/>
  <c r="BB127" i="5"/>
  <c r="BN26" i="5"/>
  <c r="AZ26" i="5"/>
  <c r="AY26" i="5"/>
  <c r="AY80" i="5"/>
  <c r="AZ80" i="5"/>
  <c r="BN80" i="5"/>
  <c r="AY88" i="5"/>
  <c r="BN88" i="5"/>
  <c r="AZ88" i="5"/>
  <c r="BN54" i="5"/>
  <c r="AY54" i="5"/>
  <c r="AZ54" i="5"/>
  <c r="AY112" i="5"/>
  <c r="AZ112" i="5"/>
  <c r="BN112" i="5"/>
  <c r="AY79" i="5"/>
  <c r="BN79" i="5"/>
  <c r="AZ79" i="5"/>
  <c r="BQ36" i="5"/>
  <c r="BO36" i="5"/>
  <c r="BP36" i="5"/>
  <c r="BN124" i="5"/>
  <c r="BS124" i="5" s="1"/>
  <c r="BO114" i="5"/>
  <c r="BQ114" i="5"/>
  <c r="BP114" i="5"/>
  <c r="BO17" i="5"/>
  <c r="BQ17" i="5"/>
  <c r="BP17" i="5"/>
  <c r="AY106" i="5"/>
  <c r="AZ106" i="5"/>
  <c r="BN106" i="5"/>
  <c r="BQ134" i="5"/>
  <c r="BO134" i="5"/>
  <c r="BP134" i="5"/>
  <c r="BC40" i="5"/>
  <c r="BA40" i="5"/>
  <c r="BB40" i="5"/>
  <c r="BN31" i="5"/>
  <c r="AZ31" i="5"/>
  <c r="AY31" i="5"/>
  <c r="AY70" i="5"/>
  <c r="BN70" i="5"/>
  <c r="AZ70" i="5"/>
  <c r="BC16" i="5"/>
  <c r="BA16" i="5"/>
  <c r="BB16" i="5"/>
  <c r="BC41" i="5"/>
  <c r="BA41" i="5"/>
  <c r="BB41" i="5"/>
  <c r="BO49" i="5"/>
  <c r="BQ49" i="5"/>
  <c r="BP49" i="5"/>
  <c r="BQ61" i="5"/>
  <c r="BO61" i="5"/>
  <c r="BP61" i="5"/>
  <c r="AY77" i="5"/>
  <c r="BN77" i="5"/>
  <c r="AZ77" i="5"/>
  <c r="AY91" i="5"/>
  <c r="BN91" i="5"/>
  <c r="AZ91" i="5"/>
  <c r="AZ96" i="5"/>
  <c r="BN96" i="5"/>
  <c r="AY96" i="5"/>
  <c r="BQ129" i="5"/>
  <c r="BO129" i="5"/>
  <c r="BP129" i="5"/>
  <c r="BC133" i="5"/>
  <c r="BA133" i="5"/>
  <c r="BB133" i="5"/>
  <c r="AY122" i="5"/>
  <c r="BN122" i="5"/>
  <c r="AZ122" i="5"/>
  <c r="BN21" i="5"/>
  <c r="AZ21" i="5"/>
  <c r="AY21" i="5"/>
  <c r="AY85" i="5"/>
  <c r="BN85" i="5"/>
  <c r="AZ85" i="5"/>
  <c r="AY66" i="5"/>
  <c r="BN66" i="5"/>
  <c r="AZ66" i="5"/>
  <c r="AY107" i="5"/>
  <c r="BN107" i="5"/>
  <c r="AZ107" i="5"/>
  <c r="BQ7" i="5"/>
  <c r="BO7" i="5"/>
  <c r="BP7" i="5"/>
  <c r="BQ38" i="5"/>
  <c r="BO38" i="5"/>
  <c r="BP38" i="5"/>
  <c r="BQ37" i="5"/>
  <c r="BO37" i="5"/>
  <c r="BP37" i="5"/>
  <c r="BC125" i="5"/>
  <c r="BC139" i="5" s="1"/>
  <c r="BA125" i="5"/>
  <c r="AZ139" i="5"/>
  <c r="BE139" i="5" s="1"/>
  <c r="BB125" i="5"/>
  <c r="BB139" i="5" s="1"/>
  <c r="BQ128" i="5"/>
  <c r="BO128" i="5"/>
  <c r="BP128" i="5"/>
  <c r="BQ132" i="5"/>
  <c r="BO132" i="5"/>
  <c r="BP132" i="5"/>
  <c r="BC13" i="5"/>
  <c r="BA13" i="5"/>
  <c r="BB13" i="5"/>
  <c r="BQ127" i="5"/>
  <c r="BO127" i="5"/>
  <c r="BP127" i="5"/>
  <c r="BN32" i="5"/>
  <c r="AZ32" i="5"/>
  <c r="AY32" i="5"/>
  <c r="AY76" i="5"/>
  <c r="BN76" i="5"/>
  <c r="AZ76" i="5"/>
  <c r="AZ84" i="5"/>
  <c r="BN84" i="5"/>
  <c r="AY84" i="5"/>
  <c r="AZ92" i="5"/>
  <c r="BN92" i="5"/>
  <c r="AY92" i="5"/>
  <c r="BN28" i="5"/>
  <c r="AZ28" i="5"/>
  <c r="AY28" i="5"/>
  <c r="AY108" i="5"/>
  <c r="AZ108" i="5"/>
  <c r="BN108" i="5"/>
  <c r="BN55" i="5"/>
  <c r="BN59" i="5" s="1"/>
  <c r="BS59" i="5" s="1"/>
  <c r="AY55" i="5"/>
  <c r="AZ55" i="5"/>
  <c r="AY109" i="5"/>
  <c r="BN109" i="5"/>
  <c r="AZ109" i="5"/>
  <c r="AY75" i="5"/>
  <c r="BN75" i="5"/>
  <c r="AZ75" i="5"/>
  <c r="AY87" i="5"/>
  <c r="BN87" i="5"/>
  <c r="AZ87" i="5"/>
  <c r="AW77" i="1"/>
  <c r="AX77" i="1" s="1"/>
  <c r="AW22" i="1"/>
  <c r="AX22" i="1" s="1"/>
  <c r="BN106" i="1"/>
  <c r="AY106" i="1"/>
  <c r="AZ106" i="1"/>
  <c r="AW43" i="1"/>
  <c r="AX43" i="1" s="1"/>
  <c r="AZ40" i="1"/>
  <c r="BN40" i="1"/>
  <c r="AY40" i="1"/>
  <c r="BN9" i="1"/>
  <c r="AZ9" i="1"/>
  <c r="AY9" i="1"/>
  <c r="AW133" i="1"/>
  <c r="AX133" i="1" s="1"/>
  <c r="AW97" i="1"/>
  <c r="AX97" i="1" s="1"/>
  <c r="AW15" i="1"/>
  <c r="AX15" i="1" s="1"/>
  <c r="BN32" i="1"/>
  <c r="AZ32" i="1"/>
  <c r="AY32" i="1"/>
  <c r="AW47" i="1"/>
  <c r="AX47" i="1" s="1"/>
  <c r="BN65" i="1"/>
  <c r="AY65" i="1"/>
  <c r="AZ65" i="1"/>
  <c r="BN103" i="1"/>
  <c r="AY103" i="1"/>
  <c r="AZ103" i="1"/>
  <c r="AZ93" i="1"/>
  <c r="AY93" i="1"/>
  <c r="BN93" i="1"/>
  <c r="BN46" i="1"/>
  <c r="AZ46" i="1"/>
  <c r="AY46" i="1"/>
  <c r="AW51" i="1"/>
  <c r="AX51" i="1" s="1"/>
  <c r="AW100" i="1"/>
  <c r="AX100" i="1" s="1"/>
  <c r="AW115" i="1"/>
  <c r="AX115" i="1" s="1"/>
  <c r="AZ131" i="1"/>
  <c r="AY131" i="1"/>
  <c r="BN131" i="1"/>
  <c r="BN108" i="1"/>
  <c r="AZ108" i="1"/>
  <c r="AY108" i="1"/>
  <c r="AW105" i="1"/>
  <c r="AX105" i="1" s="1"/>
  <c r="AW126" i="1"/>
  <c r="AX126" i="1" s="1"/>
  <c r="AW122" i="1"/>
  <c r="AX122" i="1" s="1"/>
  <c r="AW114" i="1"/>
  <c r="AX114" i="1" s="1"/>
  <c r="AW104" i="1"/>
  <c r="AX104" i="1" s="1"/>
  <c r="AW101" i="1"/>
  <c r="AX101" i="1" s="1"/>
  <c r="AY130" i="1"/>
  <c r="BN130" i="1"/>
  <c r="AZ130" i="1"/>
  <c r="BN121" i="1"/>
  <c r="AZ121" i="1"/>
  <c r="AY121" i="1"/>
  <c r="AW118" i="1"/>
  <c r="AX118" i="1" s="1"/>
  <c r="BN117" i="1"/>
  <c r="AZ117" i="1"/>
  <c r="AY117" i="1"/>
  <c r="AW102" i="1"/>
  <c r="AX102" i="1" s="1"/>
  <c r="AW110" i="1"/>
  <c r="AX110" i="1" s="1"/>
  <c r="BN85" i="1"/>
  <c r="AZ85" i="1"/>
  <c r="AY85" i="1"/>
  <c r="AW60" i="1"/>
  <c r="AX60" i="1" s="1"/>
  <c r="BN111" i="1"/>
  <c r="AY111" i="1"/>
  <c r="AZ111" i="1"/>
  <c r="BC95" i="1"/>
  <c r="BA95" i="1"/>
  <c r="AW69" i="1"/>
  <c r="AX69" i="1" s="1"/>
  <c r="AW73" i="1"/>
  <c r="AX73" i="1" s="1"/>
  <c r="AW39" i="1"/>
  <c r="AX39" i="1" s="1"/>
  <c r="AW54" i="1"/>
  <c r="AX54" i="1" s="1"/>
  <c r="AY82" i="1"/>
  <c r="AZ82" i="1"/>
  <c r="BN82" i="1"/>
  <c r="AW26" i="1"/>
  <c r="AX26" i="1" s="1"/>
  <c r="AW6" i="1"/>
  <c r="AX6" i="1" s="1"/>
  <c r="AW14" i="1"/>
  <c r="AX14" i="1" s="1"/>
  <c r="BC91" i="1"/>
  <c r="BA91" i="1"/>
  <c r="AW2" i="1"/>
  <c r="AX2" i="1" s="1"/>
  <c r="AZ19" i="1"/>
  <c r="BN19" i="1"/>
  <c r="AY19" i="1"/>
  <c r="AZ30" i="1"/>
  <c r="BN30" i="1"/>
  <c r="AY30" i="1"/>
  <c r="AZ16" i="1"/>
  <c r="BN16" i="1"/>
  <c r="AY16" i="1"/>
  <c r="AZ12" i="1"/>
  <c r="BN12" i="1"/>
  <c r="AY12" i="1"/>
  <c r="AZ4" i="1"/>
  <c r="BN4" i="1"/>
  <c r="AY4" i="1"/>
  <c r="BN17" i="1"/>
  <c r="AZ17" i="1"/>
  <c r="AY17" i="1"/>
  <c r="AW129" i="1"/>
  <c r="AX129" i="1" s="1"/>
  <c r="AY109" i="1"/>
  <c r="BN109" i="1"/>
  <c r="AZ109" i="1"/>
  <c r="AW107" i="1"/>
  <c r="AX107" i="1" s="1"/>
  <c r="AW99" i="1"/>
  <c r="AX99" i="1" s="1"/>
  <c r="AW86" i="1"/>
  <c r="AX86" i="1" s="1"/>
  <c r="BB91" i="1"/>
  <c r="BN62" i="1"/>
  <c r="AY62" i="1"/>
  <c r="AZ62" i="1"/>
  <c r="BN88" i="1"/>
  <c r="AZ88" i="1"/>
  <c r="AY88" i="1"/>
  <c r="BN89" i="1"/>
  <c r="AZ89" i="1"/>
  <c r="AY89" i="1"/>
  <c r="BB95" i="1"/>
  <c r="AW61" i="1"/>
  <c r="AX61" i="1" s="1"/>
  <c r="BN94" i="1"/>
  <c r="AY94" i="1"/>
  <c r="AZ94" i="1"/>
  <c r="BB63" i="1"/>
  <c r="BA63" i="1"/>
  <c r="BC63" i="1"/>
  <c r="AW78" i="1"/>
  <c r="AX78" i="1" s="1"/>
  <c r="AW55" i="1"/>
  <c r="AX55" i="1" s="1"/>
  <c r="BA42" i="1"/>
  <c r="BC42" i="1"/>
  <c r="AZ48" i="1"/>
  <c r="BN48" i="1"/>
  <c r="AY48" i="1"/>
  <c r="AW56" i="1"/>
  <c r="AX56" i="1" s="1"/>
  <c r="AW29" i="1"/>
  <c r="AX29" i="1" s="1"/>
  <c r="AZ37" i="1"/>
  <c r="BN37" i="1"/>
  <c r="AY37" i="1"/>
  <c r="AW34" i="1"/>
  <c r="AX34" i="1" s="1"/>
  <c r="BN66" i="1"/>
  <c r="AY66" i="1"/>
  <c r="AZ66" i="1"/>
  <c r="BN31" i="1"/>
  <c r="AY31" i="1"/>
  <c r="AZ31" i="1"/>
  <c r="AY70" i="1"/>
  <c r="AZ70" i="1"/>
  <c r="BN70" i="1"/>
  <c r="AZ8" i="1"/>
  <c r="BN8" i="1"/>
  <c r="AY8" i="1"/>
  <c r="AW125" i="1"/>
  <c r="AX125" i="1" s="1"/>
  <c r="AW128" i="1"/>
  <c r="AX128" i="1" s="1"/>
  <c r="AZ116" i="1"/>
  <c r="BN116" i="1"/>
  <c r="AY116" i="1"/>
  <c r="BN120" i="1"/>
  <c r="AZ120" i="1"/>
  <c r="AY120" i="1"/>
  <c r="AW87" i="1"/>
  <c r="AX87" i="1" s="1"/>
  <c r="BN90" i="1"/>
  <c r="AY90" i="1"/>
  <c r="AZ90" i="1"/>
  <c r="BN67" i="1"/>
  <c r="AZ67" i="1"/>
  <c r="AY67" i="1"/>
  <c r="BN112" i="1"/>
  <c r="AZ112" i="1"/>
  <c r="AY112" i="1"/>
  <c r="AW64" i="1"/>
  <c r="AX64" i="1" s="1"/>
  <c r="BO63" i="1"/>
  <c r="BQ63" i="1"/>
  <c r="AY74" i="1"/>
  <c r="AZ74" i="1"/>
  <c r="BN74" i="1"/>
  <c r="AW44" i="1"/>
  <c r="AX44" i="1" s="1"/>
  <c r="AW68" i="1"/>
  <c r="AX68" i="1" s="1"/>
  <c r="AW81" i="1"/>
  <c r="AX81" i="1" s="1"/>
  <c r="BO42" i="1"/>
  <c r="BQ42" i="1"/>
  <c r="BA50" i="1"/>
  <c r="BC50" i="1"/>
  <c r="BN58" i="1"/>
  <c r="AZ58" i="1"/>
  <c r="AY58" i="1"/>
  <c r="AW33" i="1"/>
  <c r="AX33" i="1" s="1"/>
  <c r="BN79" i="1"/>
  <c r="AZ79" i="1"/>
  <c r="AY79" i="1"/>
  <c r="AZ53" i="1"/>
  <c r="BN53" i="1"/>
  <c r="AY53" i="1"/>
  <c r="BN75" i="1"/>
  <c r="AZ75" i="1"/>
  <c r="AY75" i="1"/>
  <c r="AZ49" i="1"/>
  <c r="BN49" i="1"/>
  <c r="AY49" i="1"/>
  <c r="AW25" i="1"/>
  <c r="AX25" i="1" s="1"/>
  <c r="BN20" i="1"/>
  <c r="AZ20" i="1"/>
  <c r="AY20" i="1"/>
  <c r="BA38" i="1"/>
  <c r="BC38" i="1"/>
  <c r="BN24" i="1"/>
  <c r="AZ24" i="1"/>
  <c r="AY24" i="1"/>
  <c r="AW28" i="1"/>
  <c r="AX28" i="1" s="1"/>
  <c r="AW5" i="1"/>
  <c r="AX5" i="1" s="1"/>
  <c r="AW119" i="1"/>
  <c r="AX119" i="1" s="1"/>
  <c r="AW134" i="1"/>
  <c r="AX134" i="1" s="1"/>
  <c r="BN127" i="1"/>
  <c r="AY127" i="1"/>
  <c r="AZ127" i="1"/>
  <c r="BN132" i="1"/>
  <c r="AY132" i="1"/>
  <c r="AZ132" i="1"/>
  <c r="AW123" i="1"/>
  <c r="AX123" i="1" s="1"/>
  <c r="BP63" i="1"/>
  <c r="BN84" i="1"/>
  <c r="AZ84" i="1"/>
  <c r="AY84" i="1"/>
  <c r="BO95" i="1"/>
  <c r="BQ95" i="1"/>
  <c r="AW92" i="1"/>
  <c r="AX92" i="1" s="1"/>
  <c r="AW96" i="1"/>
  <c r="AX96" i="1" s="1"/>
  <c r="AW72" i="1"/>
  <c r="AX72" i="1" s="1"/>
  <c r="AW36" i="1"/>
  <c r="AX36" i="1" s="1"/>
  <c r="AW52" i="1"/>
  <c r="AX52" i="1" s="1"/>
  <c r="BN80" i="1"/>
  <c r="AZ80" i="1"/>
  <c r="AY80" i="1"/>
  <c r="BO50" i="1"/>
  <c r="BQ50" i="1"/>
  <c r="AW3" i="1"/>
  <c r="AX3" i="1" s="1"/>
  <c r="BN71" i="1"/>
  <c r="AZ71" i="1"/>
  <c r="AY71" i="1"/>
  <c r="BN76" i="1"/>
  <c r="AZ76" i="1"/>
  <c r="AY76" i="1"/>
  <c r="AZ57" i="1"/>
  <c r="BN57" i="1"/>
  <c r="AY57" i="1"/>
  <c r="AW10" i="1"/>
  <c r="AX10" i="1" s="1"/>
  <c r="AZ41" i="1"/>
  <c r="BN41" i="1"/>
  <c r="AY41" i="1"/>
  <c r="AZ45" i="1"/>
  <c r="BN45" i="1"/>
  <c r="AY45" i="1"/>
  <c r="AW21" i="1"/>
  <c r="AX21" i="1" s="1"/>
  <c r="AW11" i="1"/>
  <c r="AX11" i="1" s="1"/>
  <c r="BO91" i="1"/>
  <c r="BQ91" i="1"/>
  <c r="AZ23" i="1"/>
  <c r="BN23" i="1"/>
  <c r="AY23" i="1"/>
  <c r="BN7" i="1"/>
  <c r="AY7" i="1"/>
  <c r="AZ7" i="1"/>
  <c r="BO38" i="1"/>
  <c r="BQ38" i="1"/>
  <c r="BN27" i="1"/>
  <c r="AZ27" i="1"/>
  <c r="AY27" i="1"/>
  <c r="BN13" i="1"/>
  <c r="AZ13" i="1"/>
  <c r="AY13" i="1"/>
  <c r="BA55" i="5" l="1"/>
  <c r="BC55" i="5"/>
  <c r="BB55" i="5"/>
  <c r="BA75" i="5"/>
  <c r="BC75" i="5"/>
  <c r="BB75" i="5"/>
  <c r="BO109" i="5"/>
  <c r="BQ109" i="5"/>
  <c r="BP109" i="5"/>
  <c r="BO92" i="5"/>
  <c r="BQ92" i="5"/>
  <c r="BP92" i="5"/>
  <c r="AZ98" i="5"/>
  <c r="BE98" i="5" s="1"/>
  <c r="BA84" i="5"/>
  <c r="BC84" i="5"/>
  <c r="BB84" i="5"/>
  <c r="BA107" i="5"/>
  <c r="BC107" i="5"/>
  <c r="BB107" i="5"/>
  <c r="BO66" i="5"/>
  <c r="BQ66" i="5"/>
  <c r="BP66" i="5"/>
  <c r="BC122" i="5"/>
  <c r="BA122" i="5"/>
  <c r="BB122" i="5"/>
  <c r="BC91" i="5"/>
  <c r="BA91" i="5"/>
  <c r="BB91" i="5"/>
  <c r="BC87" i="5"/>
  <c r="BA87" i="5"/>
  <c r="BB87" i="5"/>
  <c r="BO75" i="5"/>
  <c r="BQ75" i="5"/>
  <c r="BP75" i="5"/>
  <c r="BO108" i="5"/>
  <c r="BQ108" i="5"/>
  <c r="BP108" i="5"/>
  <c r="BA28" i="5"/>
  <c r="BC28" i="5"/>
  <c r="BB28" i="5"/>
  <c r="BC92" i="5"/>
  <c r="BA92" i="5"/>
  <c r="BB92" i="5"/>
  <c r="BA76" i="5"/>
  <c r="BC76" i="5"/>
  <c r="BB76" i="5"/>
  <c r="BA32" i="5"/>
  <c r="BC32" i="5"/>
  <c r="BB32" i="5"/>
  <c r="BA139" i="5"/>
  <c r="BD139" i="5" s="1"/>
  <c r="BO107" i="5"/>
  <c r="BQ107" i="5"/>
  <c r="BP107" i="5"/>
  <c r="BQ122" i="5"/>
  <c r="BO122" i="5"/>
  <c r="BP122" i="5"/>
  <c r="BQ91" i="5"/>
  <c r="BO91" i="5"/>
  <c r="BP91" i="5"/>
  <c r="BO79" i="5"/>
  <c r="BQ79" i="5"/>
  <c r="BP79" i="5"/>
  <c r="BC88" i="5"/>
  <c r="BA88" i="5"/>
  <c r="BB88" i="5"/>
  <c r="BC80" i="5"/>
  <c r="BA80" i="5"/>
  <c r="BB80" i="5"/>
  <c r="BO26" i="5"/>
  <c r="BQ26" i="5"/>
  <c r="BP26" i="5"/>
  <c r="BO110" i="5"/>
  <c r="BQ110" i="5"/>
  <c r="BP110" i="5"/>
  <c r="BO27" i="5"/>
  <c r="BQ27" i="5"/>
  <c r="BP27" i="5"/>
  <c r="BA23" i="5"/>
  <c r="BC23" i="5"/>
  <c r="BB23" i="5"/>
  <c r="BA78" i="5"/>
  <c r="BC78" i="5"/>
  <c r="BB78" i="5"/>
  <c r="BA52" i="5"/>
  <c r="BC52" i="5"/>
  <c r="BB52" i="5"/>
  <c r="BA115" i="5"/>
  <c r="BC115" i="5"/>
  <c r="BB115" i="5"/>
  <c r="BC95" i="5"/>
  <c r="BA95" i="5"/>
  <c r="BB95" i="5"/>
  <c r="BA67" i="5"/>
  <c r="BC67" i="5"/>
  <c r="BB67" i="5"/>
  <c r="BA24" i="5"/>
  <c r="BC24" i="5"/>
  <c r="BB24" i="5"/>
  <c r="BQ103" i="5"/>
  <c r="BO103" i="5"/>
  <c r="BP103" i="5"/>
  <c r="BA30" i="5"/>
  <c r="BC30" i="5"/>
  <c r="BB30" i="5"/>
  <c r="BO58" i="5"/>
  <c r="BQ58" i="5"/>
  <c r="BP58" i="5"/>
  <c r="BA53" i="5"/>
  <c r="BC53" i="5"/>
  <c r="BB53" i="5"/>
  <c r="BO74" i="5"/>
  <c r="BQ74" i="5"/>
  <c r="BP74" i="5"/>
  <c r="BC94" i="5"/>
  <c r="BA94" i="5"/>
  <c r="BB94" i="5"/>
  <c r="BP18" i="5"/>
  <c r="BC118" i="5"/>
  <c r="BA118" i="5"/>
  <c r="BB118" i="5"/>
  <c r="BO69" i="5"/>
  <c r="BQ69" i="5"/>
  <c r="BP69" i="5"/>
  <c r="BO34" i="5"/>
  <c r="BQ34" i="5"/>
  <c r="BP34" i="5"/>
  <c r="BQ97" i="5"/>
  <c r="BO97" i="5"/>
  <c r="BP97" i="5"/>
  <c r="BQ90" i="5"/>
  <c r="BO90" i="5"/>
  <c r="BP90" i="5"/>
  <c r="BO51" i="5"/>
  <c r="BQ51" i="5"/>
  <c r="BP51" i="5"/>
  <c r="BA111" i="5"/>
  <c r="BC111" i="5"/>
  <c r="BB111" i="5"/>
  <c r="BO72" i="5"/>
  <c r="BQ72" i="5"/>
  <c r="BP72" i="5"/>
  <c r="BO57" i="5"/>
  <c r="BQ57" i="5"/>
  <c r="BP57" i="5"/>
  <c r="BC63" i="5"/>
  <c r="BA63" i="5"/>
  <c r="BB63" i="5"/>
  <c r="BP139" i="5"/>
  <c r="BA18" i="5"/>
  <c r="BD18" i="5" s="1"/>
  <c r="BC99" i="5"/>
  <c r="AZ113" i="5"/>
  <c r="BE113" i="5" s="1"/>
  <c r="BA99" i="5"/>
  <c r="BB99" i="5"/>
  <c r="BO25" i="5"/>
  <c r="BQ25" i="5"/>
  <c r="BP25" i="5"/>
  <c r="BC120" i="5"/>
  <c r="BA120" i="5"/>
  <c r="BB120" i="5"/>
  <c r="BO28" i="5"/>
  <c r="BQ28" i="5"/>
  <c r="BP28" i="5"/>
  <c r="BO76" i="5"/>
  <c r="BQ76" i="5"/>
  <c r="BP76" i="5"/>
  <c r="BO32" i="5"/>
  <c r="BQ32" i="5"/>
  <c r="BP32" i="5"/>
  <c r="BC85" i="5"/>
  <c r="BA85" i="5"/>
  <c r="BB85" i="5"/>
  <c r="BA21" i="5"/>
  <c r="BC21" i="5"/>
  <c r="BB21" i="5"/>
  <c r="BQ96" i="5"/>
  <c r="BO96" i="5"/>
  <c r="BP96" i="5"/>
  <c r="BA70" i="5"/>
  <c r="BC70" i="5"/>
  <c r="BB70" i="5"/>
  <c r="BA31" i="5"/>
  <c r="BC31" i="5"/>
  <c r="BB31" i="5"/>
  <c r="BQ106" i="5"/>
  <c r="BO106" i="5"/>
  <c r="BP106" i="5"/>
  <c r="BA54" i="5"/>
  <c r="BC54" i="5"/>
  <c r="BB54" i="5"/>
  <c r="BQ88" i="5"/>
  <c r="BO88" i="5"/>
  <c r="BP88" i="5"/>
  <c r="BA110" i="5"/>
  <c r="BC110" i="5"/>
  <c r="BB110" i="5"/>
  <c r="BN35" i="5"/>
  <c r="BS35" i="5" s="1"/>
  <c r="BQ19" i="5"/>
  <c r="BO19" i="5"/>
  <c r="BP19" i="5"/>
  <c r="BQ102" i="5"/>
  <c r="BO102" i="5"/>
  <c r="BP102" i="5"/>
  <c r="BO23" i="5"/>
  <c r="BQ23" i="5"/>
  <c r="BP23" i="5"/>
  <c r="BO78" i="5"/>
  <c r="BQ78" i="5"/>
  <c r="BP78" i="5"/>
  <c r="BQ82" i="5"/>
  <c r="BO82" i="5"/>
  <c r="BP82" i="5"/>
  <c r="BO67" i="5"/>
  <c r="BQ67" i="5"/>
  <c r="BP67" i="5"/>
  <c r="BO24" i="5"/>
  <c r="BQ24" i="5"/>
  <c r="BP24" i="5"/>
  <c r="BC86" i="5"/>
  <c r="BA86" i="5"/>
  <c r="BB86" i="5"/>
  <c r="BC103" i="5"/>
  <c r="BA103" i="5"/>
  <c r="BB103" i="5"/>
  <c r="BO30" i="5"/>
  <c r="BQ30" i="5"/>
  <c r="BP30" i="5"/>
  <c r="BA68" i="5"/>
  <c r="BC68" i="5"/>
  <c r="BB68" i="5"/>
  <c r="BQ18" i="5"/>
  <c r="BQ118" i="5"/>
  <c r="BO118" i="5"/>
  <c r="BP118" i="5"/>
  <c r="BQ104" i="5"/>
  <c r="BO104" i="5"/>
  <c r="BP104" i="5"/>
  <c r="BO20" i="5"/>
  <c r="BQ20" i="5"/>
  <c r="BP20" i="5"/>
  <c r="BA97" i="5"/>
  <c r="BC97" i="5"/>
  <c r="BB97" i="5"/>
  <c r="AZ59" i="5"/>
  <c r="BE59" i="5" s="1"/>
  <c r="BA56" i="5"/>
  <c r="BC56" i="5"/>
  <c r="BB56" i="5"/>
  <c r="BC89" i="5"/>
  <c r="BA89" i="5"/>
  <c r="BB89" i="5"/>
  <c r="BO111" i="5"/>
  <c r="BQ111" i="5"/>
  <c r="BP111" i="5"/>
  <c r="BQ101" i="5"/>
  <c r="BO101" i="5"/>
  <c r="BP101" i="5"/>
  <c r="BQ63" i="5"/>
  <c r="BQ83" i="5" s="1"/>
  <c r="BO63" i="5"/>
  <c r="BP63" i="5"/>
  <c r="BQ105" i="5"/>
  <c r="BO105" i="5"/>
  <c r="BP105" i="5"/>
  <c r="BO139" i="5"/>
  <c r="BR139" i="5" s="1"/>
  <c r="BO93" i="5"/>
  <c r="BQ93" i="5"/>
  <c r="BP93" i="5"/>
  <c r="BO50" i="5"/>
  <c r="BO59" i="5" s="1"/>
  <c r="BR59" i="5" s="1"/>
  <c r="BQ50" i="5"/>
  <c r="BP50" i="5"/>
  <c r="BC121" i="5"/>
  <c r="BA121" i="5"/>
  <c r="BB121" i="5"/>
  <c r="BQ100" i="5"/>
  <c r="BO100" i="5"/>
  <c r="BP100" i="5"/>
  <c r="BA73" i="5"/>
  <c r="BC73" i="5"/>
  <c r="BB73" i="5"/>
  <c r="BN83" i="5"/>
  <c r="BS83" i="5" s="1"/>
  <c r="BQ120" i="5"/>
  <c r="BO120" i="5"/>
  <c r="BP120" i="5"/>
  <c r="BA22" i="5"/>
  <c r="BC22" i="5"/>
  <c r="BB22" i="5"/>
  <c r="BA109" i="5"/>
  <c r="BC109" i="5"/>
  <c r="BB109" i="5"/>
  <c r="BN98" i="5"/>
  <c r="BS98" i="5" s="1"/>
  <c r="BO84" i="5"/>
  <c r="BQ84" i="5"/>
  <c r="BP84" i="5"/>
  <c r="BI139" i="5"/>
  <c r="BL139" i="5" s="1"/>
  <c r="BA66" i="5"/>
  <c r="BC66" i="5"/>
  <c r="BC83" i="5" s="1"/>
  <c r="BB66" i="5"/>
  <c r="BB83" i="5" s="1"/>
  <c r="BQ85" i="5"/>
  <c r="BO85" i="5"/>
  <c r="BP85" i="5"/>
  <c r="BQ21" i="5"/>
  <c r="BO21" i="5"/>
  <c r="BP21" i="5"/>
  <c r="BC96" i="5"/>
  <c r="BA96" i="5"/>
  <c r="BB96" i="5"/>
  <c r="BA77" i="5"/>
  <c r="BC77" i="5"/>
  <c r="BB77" i="5"/>
  <c r="BO70" i="5"/>
  <c r="BQ70" i="5"/>
  <c r="BP70" i="5"/>
  <c r="BO31" i="5"/>
  <c r="BQ31" i="5"/>
  <c r="BP31" i="5"/>
  <c r="BC106" i="5"/>
  <c r="BA106" i="5"/>
  <c r="BB106" i="5"/>
  <c r="BO112" i="5"/>
  <c r="BQ112" i="5"/>
  <c r="BP112" i="5"/>
  <c r="BC102" i="5"/>
  <c r="BA102" i="5"/>
  <c r="BB102" i="5"/>
  <c r="BQ81" i="5"/>
  <c r="BO81" i="5"/>
  <c r="BP81" i="5"/>
  <c r="BC82" i="5"/>
  <c r="BA82" i="5"/>
  <c r="BB82" i="5"/>
  <c r="BO52" i="5"/>
  <c r="BQ52" i="5"/>
  <c r="BQ59" i="5" s="1"/>
  <c r="BP52" i="5"/>
  <c r="BQ86" i="5"/>
  <c r="BO86" i="5"/>
  <c r="BP86" i="5"/>
  <c r="BA58" i="5"/>
  <c r="BC58" i="5"/>
  <c r="BB58" i="5"/>
  <c r="BO68" i="5"/>
  <c r="BO83" i="5" s="1"/>
  <c r="BR83" i="5" s="1"/>
  <c r="BQ68" i="5"/>
  <c r="BP68" i="5"/>
  <c r="BO53" i="5"/>
  <c r="BQ53" i="5"/>
  <c r="BP53" i="5"/>
  <c r="BO94" i="5"/>
  <c r="BQ94" i="5"/>
  <c r="BP94" i="5"/>
  <c r="BC104" i="5"/>
  <c r="BA104" i="5"/>
  <c r="BB104" i="5"/>
  <c r="BC20" i="5"/>
  <c r="BA20" i="5"/>
  <c r="BB20" i="5"/>
  <c r="BA71" i="5"/>
  <c r="BC71" i="5"/>
  <c r="BB71" i="5"/>
  <c r="BA51" i="5"/>
  <c r="BC51" i="5"/>
  <c r="BB51" i="5"/>
  <c r="BQ89" i="5"/>
  <c r="BO89" i="5"/>
  <c r="BP89" i="5"/>
  <c r="BA57" i="5"/>
  <c r="BC57" i="5"/>
  <c r="BB57" i="5"/>
  <c r="BC101" i="5"/>
  <c r="BA101" i="5"/>
  <c r="BB101" i="5"/>
  <c r="BC105" i="5"/>
  <c r="BA105" i="5"/>
  <c r="BB105" i="5"/>
  <c r="BQ139" i="5"/>
  <c r="BB18" i="5"/>
  <c r="BI18" i="5" s="1"/>
  <c r="BC123" i="5"/>
  <c r="BA123" i="5"/>
  <c r="BB123" i="5"/>
  <c r="BB124" i="5" s="1"/>
  <c r="BQ121" i="5"/>
  <c r="BO121" i="5"/>
  <c r="BP121" i="5"/>
  <c r="BO73" i="5"/>
  <c r="BQ73" i="5"/>
  <c r="BP73" i="5"/>
  <c r="BC119" i="5"/>
  <c r="BC124" i="5" s="1"/>
  <c r="BA119" i="5"/>
  <c r="BA124" i="5" s="1"/>
  <c r="BD124" i="5" s="1"/>
  <c r="BB119" i="5"/>
  <c r="BN113" i="5"/>
  <c r="BS113" i="5" s="1"/>
  <c r="BQ99" i="5"/>
  <c r="BQ113" i="5" s="1"/>
  <c r="BO99" i="5"/>
  <c r="BO113" i="5" s="1"/>
  <c r="BR113" i="5" s="1"/>
  <c r="BP99" i="5"/>
  <c r="AZ124" i="5"/>
  <c r="BE124" i="5" s="1"/>
  <c r="BA29" i="5"/>
  <c r="BC29" i="5"/>
  <c r="BB29" i="5"/>
  <c r="BQ22" i="5"/>
  <c r="BO22" i="5"/>
  <c r="BP22" i="5"/>
  <c r="BA33" i="5"/>
  <c r="BC33" i="5"/>
  <c r="BB33" i="5"/>
  <c r="BQ87" i="5"/>
  <c r="BO87" i="5"/>
  <c r="BP87" i="5"/>
  <c r="BA108" i="5"/>
  <c r="BC108" i="5"/>
  <c r="BB108" i="5"/>
  <c r="BO55" i="5"/>
  <c r="BQ55" i="5"/>
  <c r="BP55" i="5"/>
  <c r="BO77" i="5"/>
  <c r="BQ77" i="5"/>
  <c r="BP77" i="5"/>
  <c r="BA79" i="5"/>
  <c r="BC79" i="5"/>
  <c r="BB79" i="5"/>
  <c r="BA112" i="5"/>
  <c r="BC112" i="5"/>
  <c r="BB112" i="5"/>
  <c r="BO54" i="5"/>
  <c r="BQ54" i="5"/>
  <c r="BP54" i="5"/>
  <c r="BP59" i="5" s="1"/>
  <c r="BW59" i="5" s="1"/>
  <c r="BQ80" i="5"/>
  <c r="BO80" i="5"/>
  <c r="BP80" i="5"/>
  <c r="BA26" i="5"/>
  <c r="BC26" i="5"/>
  <c r="BB26" i="5"/>
  <c r="AZ35" i="5"/>
  <c r="BE35" i="5" s="1"/>
  <c r="BC19" i="5"/>
  <c r="BA19" i="5"/>
  <c r="BB19" i="5"/>
  <c r="BA27" i="5"/>
  <c r="BC27" i="5"/>
  <c r="BB27" i="5"/>
  <c r="BC81" i="5"/>
  <c r="BA81" i="5"/>
  <c r="BB81" i="5"/>
  <c r="BQ115" i="5"/>
  <c r="BQ124" i="5" s="1"/>
  <c r="BO115" i="5"/>
  <c r="BO124" i="5" s="1"/>
  <c r="BR124" i="5" s="1"/>
  <c r="BP115" i="5"/>
  <c r="BP124" i="5" s="1"/>
  <c r="BW124" i="5" s="1"/>
  <c r="BZ124" i="5" s="1"/>
  <c r="BO95" i="5"/>
  <c r="BQ95" i="5"/>
  <c r="BP95" i="5"/>
  <c r="BA74" i="5"/>
  <c r="BC74" i="5"/>
  <c r="BB74" i="5"/>
  <c r="BO18" i="5"/>
  <c r="BR18" i="5" s="1"/>
  <c r="BA69" i="5"/>
  <c r="BA83" i="5" s="1"/>
  <c r="BD83" i="5" s="1"/>
  <c r="BC69" i="5"/>
  <c r="BB69" i="5"/>
  <c r="BA34" i="5"/>
  <c r="BC34" i="5"/>
  <c r="BB34" i="5"/>
  <c r="BO71" i="5"/>
  <c r="BQ71" i="5"/>
  <c r="BP71" i="5"/>
  <c r="BP83" i="5" s="1"/>
  <c r="BW83" i="5" s="1"/>
  <c r="BO56" i="5"/>
  <c r="BQ56" i="5"/>
  <c r="BP56" i="5"/>
  <c r="BC90" i="5"/>
  <c r="BA90" i="5"/>
  <c r="BB90" i="5"/>
  <c r="BA72" i="5"/>
  <c r="BC72" i="5"/>
  <c r="BB72" i="5"/>
  <c r="BC18" i="5"/>
  <c r="BQ123" i="5"/>
  <c r="BO123" i="5"/>
  <c r="BP123" i="5"/>
  <c r="BC93" i="5"/>
  <c r="BA93" i="5"/>
  <c r="BB93" i="5"/>
  <c r="BA50" i="5"/>
  <c r="BA59" i="5" s="1"/>
  <c r="BD59" i="5" s="1"/>
  <c r="BC50" i="5"/>
  <c r="BC59" i="5" s="1"/>
  <c r="BB50" i="5"/>
  <c r="BB59" i="5" s="1"/>
  <c r="BC100" i="5"/>
  <c r="BA100" i="5"/>
  <c r="BB100" i="5"/>
  <c r="BQ119" i="5"/>
  <c r="BO119" i="5"/>
  <c r="BP119" i="5"/>
  <c r="BA25" i="5"/>
  <c r="BC25" i="5"/>
  <c r="BB25" i="5"/>
  <c r="AZ83" i="5"/>
  <c r="BE83" i="5" s="1"/>
  <c r="BO29" i="5"/>
  <c r="BQ29" i="5"/>
  <c r="BP29" i="5"/>
  <c r="BO33" i="5"/>
  <c r="BQ33" i="5"/>
  <c r="BP33" i="5"/>
  <c r="BC13" i="1"/>
  <c r="BA13" i="1"/>
  <c r="BB13" i="1"/>
  <c r="BA23" i="1"/>
  <c r="BC23" i="1"/>
  <c r="BB23" i="1"/>
  <c r="AZ10" i="1"/>
  <c r="BN10" i="1"/>
  <c r="AY10" i="1"/>
  <c r="BQ127" i="1"/>
  <c r="BO127" i="1"/>
  <c r="BP127" i="1"/>
  <c r="BO20" i="1"/>
  <c r="BQ20" i="1"/>
  <c r="BP20" i="1"/>
  <c r="BA75" i="1"/>
  <c r="BC75" i="1"/>
  <c r="BB75" i="1"/>
  <c r="BC112" i="1"/>
  <c r="BA112" i="1"/>
  <c r="BB112" i="1"/>
  <c r="BA120" i="1"/>
  <c r="BC120" i="1"/>
  <c r="BB120" i="1"/>
  <c r="BO8" i="1"/>
  <c r="BQ8" i="1"/>
  <c r="BP8" i="1"/>
  <c r="BA37" i="1"/>
  <c r="BC37" i="1"/>
  <c r="BB37" i="1"/>
  <c r="BC88" i="1"/>
  <c r="BA88" i="1"/>
  <c r="BB88" i="1"/>
  <c r="AZ107" i="1"/>
  <c r="BN107" i="1"/>
  <c r="AY107" i="1"/>
  <c r="BO109" i="1"/>
  <c r="BQ109" i="1"/>
  <c r="BP109" i="1"/>
  <c r="BQ12" i="1"/>
  <c r="BO12" i="1"/>
  <c r="BP12" i="1"/>
  <c r="BQ111" i="1"/>
  <c r="BO111" i="1"/>
  <c r="BP111" i="1"/>
  <c r="BC121" i="1"/>
  <c r="BA121" i="1"/>
  <c r="BB121" i="1"/>
  <c r="AY122" i="1"/>
  <c r="BN122" i="1"/>
  <c r="AZ122" i="1"/>
  <c r="BA131" i="1"/>
  <c r="BC131" i="1"/>
  <c r="BB131" i="1"/>
  <c r="BO46" i="1"/>
  <c r="BQ46" i="1"/>
  <c r="BP46" i="1"/>
  <c r="BO106" i="1"/>
  <c r="BQ106" i="1"/>
  <c r="BP106" i="1"/>
  <c r="BO13" i="1"/>
  <c r="BQ13" i="1"/>
  <c r="BP13" i="1"/>
  <c r="BO7" i="1"/>
  <c r="BQ7" i="1"/>
  <c r="BP7" i="1"/>
  <c r="BO41" i="1"/>
  <c r="BQ41" i="1"/>
  <c r="BP41" i="1"/>
  <c r="BA71" i="1"/>
  <c r="BC71" i="1"/>
  <c r="BB71" i="1"/>
  <c r="BO45" i="1"/>
  <c r="BQ45" i="1"/>
  <c r="BP45" i="1"/>
  <c r="BA41" i="1"/>
  <c r="BB41" i="1"/>
  <c r="BC41" i="1"/>
  <c r="BO71" i="1"/>
  <c r="BQ71" i="1"/>
  <c r="BP71" i="1"/>
  <c r="BO80" i="1"/>
  <c r="BQ80" i="1"/>
  <c r="BP80" i="1"/>
  <c r="BN96" i="1"/>
  <c r="AZ96" i="1"/>
  <c r="AY96" i="1"/>
  <c r="AY123" i="1"/>
  <c r="BN123" i="1"/>
  <c r="AZ123" i="1"/>
  <c r="BA127" i="1"/>
  <c r="BC127" i="1"/>
  <c r="BB127" i="1"/>
  <c r="AY119" i="1"/>
  <c r="AZ119" i="1"/>
  <c r="BN119" i="1"/>
  <c r="BA24" i="1"/>
  <c r="BC24" i="1"/>
  <c r="BB24" i="1"/>
  <c r="BC27" i="1"/>
  <c r="BA27" i="1"/>
  <c r="BB27" i="1"/>
  <c r="BA7" i="1"/>
  <c r="BC7" i="1"/>
  <c r="BB7" i="1"/>
  <c r="BQ23" i="1"/>
  <c r="BO23" i="1"/>
  <c r="BP23" i="1"/>
  <c r="BA45" i="1"/>
  <c r="BC45" i="1"/>
  <c r="BB45" i="1"/>
  <c r="BO57" i="1"/>
  <c r="BQ57" i="1"/>
  <c r="BP57" i="1"/>
  <c r="BO76" i="1"/>
  <c r="BQ76" i="1"/>
  <c r="BP76" i="1"/>
  <c r="BC132" i="1"/>
  <c r="BA132" i="1"/>
  <c r="BB132" i="1"/>
  <c r="AY134" i="1"/>
  <c r="AZ134" i="1"/>
  <c r="BN134" i="1"/>
  <c r="BQ24" i="1"/>
  <c r="BO24" i="1"/>
  <c r="BP24" i="1"/>
  <c r="BA20" i="1"/>
  <c r="BC20" i="1"/>
  <c r="BB20" i="1"/>
  <c r="BO53" i="1"/>
  <c r="BQ53" i="1"/>
  <c r="BP53" i="1"/>
  <c r="BO79" i="1"/>
  <c r="BQ79" i="1"/>
  <c r="BP79" i="1"/>
  <c r="BN81" i="1"/>
  <c r="AY81" i="1"/>
  <c r="AZ81" i="1"/>
  <c r="BN68" i="1"/>
  <c r="AZ68" i="1"/>
  <c r="AY68" i="1"/>
  <c r="BQ74" i="1"/>
  <c r="BO74" i="1"/>
  <c r="BP74" i="1"/>
  <c r="BA67" i="1"/>
  <c r="BC67" i="1"/>
  <c r="BB67" i="1"/>
  <c r="BO90" i="1"/>
  <c r="BQ90" i="1"/>
  <c r="BP90" i="1"/>
  <c r="BQ116" i="1"/>
  <c r="BO116" i="1"/>
  <c r="BP116" i="1"/>
  <c r="BC70" i="1"/>
  <c r="BA70" i="1"/>
  <c r="BB70" i="1"/>
  <c r="BO31" i="1"/>
  <c r="BQ31" i="1"/>
  <c r="BP31" i="1"/>
  <c r="BO37" i="1"/>
  <c r="BQ37" i="1"/>
  <c r="BP37" i="1"/>
  <c r="BN29" i="1"/>
  <c r="AZ29" i="1"/>
  <c r="AY29" i="1"/>
  <c r="BO94" i="1"/>
  <c r="BQ94" i="1"/>
  <c r="BP94" i="1"/>
  <c r="BN86" i="1"/>
  <c r="AY86" i="1"/>
  <c r="AZ86" i="1"/>
  <c r="BC109" i="1"/>
  <c r="BA109" i="1"/>
  <c r="BB109" i="1"/>
  <c r="BQ17" i="1"/>
  <c r="BO17" i="1"/>
  <c r="BP17" i="1"/>
  <c r="BQ16" i="1"/>
  <c r="BO16" i="1"/>
  <c r="BP16" i="1"/>
  <c r="BC30" i="1"/>
  <c r="BA30" i="1"/>
  <c r="BB30" i="1"/>
  <c r="AZ2" i="1"/>
  <c r="BN2" i="1"/>
  <c r="AY2" i="1"/>
  <c r="BN73" i="1"/>
  <c r="AY73" i="1"/>
  <c r="AZ73" i="1"/>
  <c r="BN69" i="1"/>
  <c r="AY69" i="1"/>
  <c r="AZ69" i="1"/>
  <c r="BN60" i="1"/>
  <c r="AZ60" i="1"/>
  <c r="AY60" i="1"/>
  <c r="BO117" i="1"/>
  <c r="BQ117" i="1"/>
  <c r="BP117" i="1"/>
  <c r="BQ130" i="1"/>
  <c r="BO130" i="1"/>
  <c r="BP130" i="1"/>
  <c r="AY114" i="1"/>
  <c r="AZ114" i="1"/>
  <c r="BN114" i="1"/>
  <c r="AY126" i="1"/>
  <c r="BN126" i="1"/>
  <c r="AZ126" i="1"/>
  <c r="AY115" i="1"/>
  <c r="BN115" i="1"/>
  <c r="AZ115" i="1"/>
  <c r="BA46" i="1"/>
  <c r="BC46" i="1"/>
  <c r="BB46" i="1"/>
  <c r="BA93" i="1"/>
  <c r="BC93" i="1"/>
  <c r="BB93" i="1"/>
  <c r="BA65" i="1"/>
  <c r="BC65" i="1"/>
  <c r="BB65" i="1"/>
  <c r="BO32" i="1"/>
  <c r="BQ32" i="1"/>
  <c r="BP32" i="1"/>
  <c r="BO9" i="1"/>
  <c r="BQ9" i="1"/>
  <c r="BP9" i="1"/>
  <c r="AZ22" i="1"/>
  <c r="AY22" i="1"/>
  <c r="BN22" i="1"/>
  <c r="AZ36" i="1"/>
  <c r="AY36" i="1"/>
  <c r="BN36" i="1"/>
  <c r="BA53" i="1"/>
  <c r="BC53" i="1"/>
  <c r="BB53" i="1"/>
  <c r="BO67" i="1"/>
  <c r="BQ67" i="1"/>
  <c r="BP67" i="1"/>
  <c r="BA116" i="1"/>
  <c r="BC116" i="1"/>
  <c r="BB116" i="1"/>
  <c r="BQ48" i="1"/>
  <c r="BO48" i="1"/>
  <c r="BP48" i="1"/>
  <c r="BA16" i="1"/>
  <c r="BC16" i="1"/>
  <c r="BB16" i="1"/>
  <c r="BN54" i="1"/>
  <c r="AZ54" i="1"/>
  <c r="AY54" i="1"/>
  <c r="BN102" i="1"/>
  <c r="AY102" i="1"/>
  <c r="AZ102" i="1"/>
  <c r="BC108" i="1"/>
  <c r="BA108" i="1"/>
  <c r="BB108" i="1"/>
  <c r="BA103" i="1"/>
  <c r="BC103" i="1"/>
  <c r="BB103" i="1"/>
  <c r="AZ97" i="1"/>
  <c r="AY97" i="1"/>
  <c r="BN97" i="1"/>
  <c r="AY11" i="1"/>
  <c r="BN11" i="1"/>
  <c r="AZ11" i="1"/>
  <c r="AY3" i="1"/>
  <c r="AZ3" i="1"/>
  <c r="BN3" i="1"/>
  <c r="BA80" i="1"/>
  <c r="BC80" i="1"/>
  <c r="BB80" i="1"/>
  <c r="AZ52" i="1"/>
  <c r="BN52" i="1"/>
  <c r="AY52" i="1"/>
  <c r="BN72" i="1"/>
  <c r="AZ72" i="1"/>
  <c r="AY72" i="1"/>
  <c r="BN92" i="1"/>
  <c r="AZ92" i="1"/>
  <c r="AY92" i="1"/>
  <c r="BC84" i="1"/>
  <c r="BB84" i="1"/>
  <c r="BA84" i="1"/>
  <c r="BO132" i="1"/>
  <c r="BQ132" i="1"/>
  <c r="BP132" i="1"/>
  <c r="BN5" i="1"/>
  <c r="AZ5" i="1"/>
  <c r="AY5" i="1"/>
  <c r="BN25" i="1"/>
  <c r="AZ25" i="1"/>
  <c r="AY25" i="1"/>
  <c r="BO49" i="1"/>
  <c r="BQ49" i="1"/>
  <c r="BP49" i="1"/>
  <c r="BO75" i="1"/>
  <c r="BQ75" i="1"/>
  <c r="BP75" i="1"/>
  <c r="BO58" i="1"/>
  <c r="BQ58" i="1"/>
  <c r="BP58" i="1"/>
  <c r="BO112" i="1"/>
  <c r="BQ112" i="1"/>
  <c r="BP112" i="1"/>
  <c r="BC90" i="1"/>
  <c r="BA90" i="1"/>
  <c r="BB90" i="1"/>
  <c r="BQ120" i="1"/>
  <c r="BO120" i="1"/>
  <c r="BP120" i="1"/>
  <c r="BN128" i="1"/>
  <c r="AY128" i="1"/>
  <c r="AZ128" i="1"/>
  <c r="BA8" i="1"/>
  <c r="BC8" i="1"/>
  <c r="BB8" i="1"/>
  <c r="BA31" i="1"/>
  <c r="BC31" i="1"/>
  <c r="BB31" i="1"/>
  <c r="AZ34" i="1"/>
  <c r="BN34" i="1"/>
  <c r="AY34" i="1"/>
  <c r="BC48" i="1"/>
  <c r="BA48" i="1"/>
  <c r="BB48" i="1"/>
  <c r="AY78" i="1"/>
  <c r="AZ78" i="1"/>
  <c r="BN78" i="1"/>
  <c r="BC94" i="1"/>
  <c r="BA94" i="1"/>
  <c r="BB94" i="1"/>
  <c r="AY61" i="1"/>
  <c r="AZ61" i="1"/>
  <c r="BN61" i="1"/>
  <c r="BA89" i="1"/>
  <c r="BC89" i="1"/>
  <c r="BB89" i="1"/>
  <c r="BO88" i="1"/>
  <c r="BQ88" i="1"/>
  <c r="BP88" i="1"/>
  <c r="BQ4" i="1"/>
  <c r="BO4" i="1"/>
  <c r="BP4" i="1"/>
  <c r="BA12" i="1"/>
  <c r="BC12" i="1"/>
  <c r="BB12" i="1"/>
  <c r="BQ19" i="1"/>
  <c r="BO19" i="1"/>
  <c r="BP19" i="1"/>
  <c r="AZ14" i="1"/>
  <c r="BN14" i="1"/>
  <c r="AY14" i="1"/>
  <c r="AZ6" i="1"/>
  <c r="BN6" i="1"/>
  <c r="AY6" i="1"/>
  <c r="BQ82" i="1"/>
  <c r="BO82" i="1"/>
  <c r="BP82" i="1"/>
  <c r="BN39" i="1"/>
  <c r="AZ39" i="1"/>
  <c r="AY39" i="1"/>
  <c r="BA85" i="1"/>
  <c r="BC85" i="1"/>
  <c r="BB85" i="1"/>
  <c r="AY110" i="1"/>
  <c r="AZ110" i="1"/>
  <c r="BN110" i="1"/>
  <c r="BN118" i="1"/>
  <c r="AY118" i="1"/>
  <c r="AZ118" i="1"/>
  <c r="BO121" i="1"/>
  <c r="BQ121" i="1"/>
  <c r="BP121" i="1"/>
  <c r="AY101" i="1"/>
  <c r="BN101" i="1"/>
  <c r="AZ101" i="1"/>
  <c r="BO108" i="1"/>
  <c r="BQ108" i="1"/>
  <c r="BP108" i="1"/>
  <c r="BN51" i="1"/>
  <c r="AZ51" i="1"/>
  <c r="AY51" i="1"/>
  <c r="BQ93" i="1"/>
  <c r="BO93" i="1"/>
  <c r="BP93" i="1"/>
  <c r="BQ65" i="1"/>
  <c r="BO65" i="1"/>
  <c r="BP65" i="1"/>
  <c r="BQ40" i="1"/>
  <c r="BO40" i="1"/>
  <c r="BP40" i="1"/>
  <c r="BN43" i="1"/>
  <c r="AZ43" i="1"/>
  <c r="AY43" i="1"/>
  <c r="BN77" i="1"/>
  <c r="AY77" i="1"/>
  <c r="AZ77" i="1"/>
  <c r="BO27" i="1"/>
  <c r="BQ27" i="1"/>
  <c r="BP27" i="1"/>
  <c r="BA57" i="1"/>
  <c r="BC57" i="1"/>
  <c r="BB57" i="1"/>
  <c r="BN28" i="1"/>
  <c r="AZ28" i="1"/>
  <c r="AY28" i="1"/>
  <c r="BA58" i="1"/>
  <c r="BC58" i="1"/>
  <c r="BB58" i="1"/>
  <c r="BB74" i="1"/>
  <c r="BA74" i="1"/>
  <c r="BC74" i="1"/>
  <c r="BA66" i="1"/>
  <c r="BC66" i="1"/>
  <c r="BB66" i="1"/>
  <c r="BQ62" i="1"/>
  <c r="BO62" i="1"/>
  <c r="BP62" i="1"/>
  <c r="AZ129" i="1"/>
  <c r="AY129" i="1"/>
  <c r="BN129" i="1"/>
  <c r="AZ26" i="1"/>
  <c r="AY26" i="1"/>
  <c r="BN26" i="1"/>
  <c r="BN105" i="1"/>
  <c r="AY105" i="1"/>
  <c r="AZ105" i="1"/>
  <c r="BN47" i="1"/>
  <c r="AZ47" i="1"/>
  <c r="AY47" i="1"/>
  <c r="AZ133" i="1"/>
  <c r="BN133" i="1"/>
  <c r="AY133" i="1"/>
  <c r="AY21" i="1"/>
  <c r="BN21" i="1"/>
  <c r="AZ21" i="1"/>
  <c r="BA76" i="1"/>
  <c r="BC76" i="1"/>
  <c r="BB76" i="1"/>
  <c r="BO84" i="1"/>
  <c r="BQ84" i="1"/>
  <c r="BP84" i="1"/>
  <c r="BA49" i="1"/>
  <c r="BB49" i="1"/>
  <c r="BC49" i="1"/>
  <c r="BA79" i="1"/>
  <c r="BC79" i="1"/>
  <c r="BB79" i="1"/>
  <c r="AY33" i="1"/>
  <c r="AZ33" i="1"/>
  <c r="BN33" i="1"/>
  <c r="AZ44" i="1"/>
  <c r="BN44" i="1"/>
  <c r="AY44" i="1"/>
  <c r="BN64" i="1"/>
  <c r="AZ64" i="1"/>
  <c r="AY64" i="1"/>
  <c r="BN87" i="1"/>
  <c r="AZ87" i="1"/>
  <c r="AY87" i="1"/>
  <c r="BN125" i="1"/>
  <c r="AZ125" i="1"/>
  <c r="AY125" i="1"/>
  <c r="BQ70" i="1"/>
  <c r="BO70" i="1"/>
  <c r="BP70" i="1"/>
  <c r="BQ66" i="1"/>
  <c r="BO66" i="1"/>
  <c r="BP66" i="1"/>
  <c r="AZ56" i="1"/>
  <c r="BN56" i="1"/>
  <c r="AY56" i="1"/>
  <c r="BN55" i="1"/>
  <c r="AZ55" i="1"/>
  <c r="AY55" i="1"/>
  <c r="BQ89" i="1"/>
  <c r="BO89" i="1"/>
  <c r="BP89" i="1"/>
  <c r="BB62" i="1"/>
  <c r="BC62" i="1"/>
  <c r="BA62" i="1"/>
  <c r="BN99" i="1"/>
  <c r="AZ99" i="1"/>
  <c r="AY99" i="1"/>
  <c r="BC17" i="1"/>
  <c r="BA17" i="1"/>
  <c r="BB17" i="1"/>
  <c r="BA4" i="1"/>
  <c r="BC4" i="1"/>
  <c r="BB4" i="1"/>
  <c r="BO30" i="1"/>
  <c r="BQ30" i="1"/>
  <c r="BP30" i="1"/>
  <c r="BA19" i="1"/>
  <c r="BC19" i="1"/>
  <c r="BB19" i="1"/>
  <c r="BA82" i="1"/>
  <c r="BC82" i="1"/>
  <c r="BB82" i="1"/>
  <c r="BA111" i="1"/>
  <c r="BC111" i="1"/>
  <c r="BB111" i="1"/>
  <c r="BQ85" i="1"/>
  <c r="BO85" i="1"/>
  <c r="BP85" i="1"/>
  <c r="BC117" i="1"/>
  <c r="BA117" i="1"/>
  <c r="BB117" i="1"/>
  <c r="BA130" i="1"/>
  <c r="BC130" i="1"/>
  <c r="BB130" i="1"/>
  <c r="BN104" i="1"/>
  <c r="AZ104" i="1"/>
  <c r="AY104" i="1"/>
  <c r="BQ131" i="1"/>
  <c r="BO131" i="1"/>
  <c r="BP131" i="1"/>
  <c r="BN100" i="1"/>
  <c r="AZ100" i="1"/>
  <c r="AY100" i="1"/>
  <c r="BQ103" i="1"/>
  <c r="BO103" i="1"/>
  <c r="BP103" i="1"/>
  <c r="BA32" i="1"/>
  <c r="BC32" i="1"/>
  <c r="BB32" i="1"/>
  <c r="AY15" i="1"/>
  <c r="BN15" i="1"/>
  <c r="AZ15" i="1"/>
  <c r="BC9" i="1"/>
  <c r="BA9" i="1"/>
  <c r="BB9" i="1"/>
  <c r="BA40" i="1"/>
  <c r="BC40" i="1"/>
  <c r="BB40" i="1"/>
  <c r="BC106" i="1"/>
  <c r="BA106" i="1"/>
  <c r="BB106" i="1"/>
  <c r="BI59" i="5" l="1"/>
  <c r="BF59" i="5"/>
  <c r="BG59" i="5"/>
  <c r="BH59" i="5"/>
  <c r="CB59" i="5"/>
  <c r="BZ59" i="5"/>
  <c r="BG124" i="5"/>
  <c r="BH124" i="5"/>
  <c r="BF124" i="5"/>
  <c r="BI124" i="5"/>
  <c r="BL124" i="5" s="1"/>
  <c r="BI83" i="5"/>
  <c r="BZ83" i="5"/>
  <c r="CB83" i="5"/>
  <c r="BG83" i="5"/>
  <c r="BH83" i="5"/>
  <c r="BF83" i="5"/>
  <c r="BV83" i="5"/>
  <c r="BU83" i="5"/>
  <c r="BT83" i="5"/>
  <c r="BT59" i="5"/>
  <c r="BU59" i="5"/>
  <c r="BV59" i="5"/>
  <c r="BV124" i="5"/>
  <c r="BT124" i="5"/>
  <c r="BU124" i="5"/>
  <c r="BV18" i="5"/>
  <c r="BT18" i="5"/>
  <c r="BU18" i="5"/>
  <c r="BB35" i="5"/>
  <c r="BP113" i="5"/>
  <c r="BW113" i="5" s="1"/>
  <c r="BZ113" i="5" s="1"/>
  <c r="CA18" i="5"/>
  <c r="BL18" i="5"/>
  <c r="BO98" i="5"/>
  <c r="BR98" i="5" s="1"/>
  <c r="BP35" i="5"/>
  <c r="BA113" i="5"/>
  <c r="BD113" i="5" s="1"/>
  <c r="BW139" i="5"/>
  <c r="BZ139" i="5" s="1"/>
  <c r="BW18" i="5"/>
  <c r="BB98" i="5"/>
  <c r="BI98" i="5" s="1"/>
  <c r="BL98" i="5" s="1"/>
  <c r="BA35" i="5"/>
  <c r="BD35" i="5" s="1"/>
  <c r="BT113" i="5"/>
  <c r="BV113" i="5"/>
  <c r="BU113" i="5"/>
  <c r="BV139" i="5"/>
  <c r="BT139" i="5"/>
  <c r="BU139" i="5"/>
  <c r="BO35" i="5"/>
  <c r="BR35" i="5" s="1"/>
  <c r="BG139" i="5"/>
  <c r="BH139" i="5"/>
  <c r="BF139" i="5"/>
  <c r="BC98" i="5"/>
  <c r="BC35" i="5"/>
  <c r="BP98" i="5"/>
  <c r="BQ35" i="5"/>
  <c r="BC113" i="5"/>
  <c r="BA98" i="5"/>
  <c r="BD98" i="5" s="1"/>
  <c r="BQ98" i="5"/>
  <c r="BB113" i="5"/>
  <c r="BH18" i="5"/>
  <c r="BG18" i="5"/>
  <c r="BF18" i="5"/>
  <c r="BN35" i="1"/>
  <c r="BS35" i="1" s="1"/>
  <c r="AZ98" i="1"/>
  <c r="BE98" i="1" s="1"/>
  <c r="BO15" i="1"/>
  <c r="BQ15" i="1"/>
  <c r="BP15" i="1"/>
  <c r="BQ55" i="1"/>
  <c r="BO55" i="1"/>
  <c r="BP55" i="1"/>
  <c r="BN139" i="1"/>
  <c r="BS139" i="1" s="1"/>
  <c r="BQ125" i="1"/>
  <c r="BO125" i="1"/>
  <c r="BP125" i="1"/>
  <c r="BA25" i="1"/>
  <c r="BC25" i="1"/>
  <c r="BB25" i="1"/>
  <c r="BO3" i="1"/>
  <c r="BQ3" i="1"/>
  <c r="BP3" i="1"/>
  <c r="BA97" i="1"/>
  <c r="BC97" i="1"/>
  <c r="BB97" i="1"/>
  <c r="BC126" i="1"/>
  <c r="BA126" i="1"/>
  <c r="BB126" i="1"/>
  <c r="BQ73" i="1"/>
  <c r="BO73" i="1"/>
  <c r="BP73" i="1"/>
  <c r="BQ29" i="1"/>
  <c r="BO29" i="1"/>
  <c r="BP29" i="1"/>
  <c r="BC119" i="1"/>
  <c r="BA119" i="1"/>
  <c r="BB119" i="1"/>
  <c r="BA15" i="1"/>
  <c r="BC15" i="1"/>
  <c r="BB15" i="1"/>
  <c r="BC104" i="1"/>
  <c r="BA104" i="1"/>
  <c r="BB104" i="1"/>
  <c r="AZ35" i="1"/>
  <c r="BE35" i="1" s="1"/>
  <c r="BQ99" i="1"/>
  <c r="BN113" i="1"/>
  <c r="BS113" i="1" s="1"/>
  <c r="BO99" i="1"/>
  <c r="BP99" i="1"/>
  <c r="BA55" i="1"/>
  <c r="BC55" i="1"/>
  <c r="BB55" i="1"/>
  <c r="BA56" i="1"/>
  <c r="BC56" i="1"/>
  <c r="BB56" i="1"/>
  <c r="BA125" i="1"/>
  <c r="AZ139" i="1"/>
  <c r="BE139" i="1" s="1"/>
  <c r="BC125" i="1"/>
  <c r="BB125" i="1"/>
  <c r="BO87" i="1"/>
  <c r="BQ87" i="1"/>
  <c r="BP87" i="1"/>
  <c r="BC33" i="1"/>
  <c r="BA33" i="1"/>
  <c r="BB33" i="1"/>
  <c r="BQ21" i="1"/>
  <c r="BO21" i="1"/>
  <c r="BP21" i="1"/>
  <c r="BC133" i="1"/>
  <c r="BA133" i="1"/>
  <c r="BB133" i="1"/>
  <c r="BC105" i="1"/>
  <c r="BA105" i="1"/>
  <c r="BB105" i="1"/>
  <c r="BC129" i="1"/>
  <c r="BA129" i="1"/>
  <c r="BB129" i="1"/>
  <c r="BQ77" i="1"/>
  <c r="BO77" i="1"/>
  <c r="BP77" i="1"/>
  <c r="BO101" i="1"/>
  <c r="BQ101" i="1"/>
  <c r="BP101" i="1"/>
  <c r="BO110" i="1"/>
  <c r="BQ110" i="1"/>
  <c r="BP110" i="1"/>
  <c r="BQ39" i="1"/>
  <c r="BO39" i="1"/>
  <c r="BP39" i="1"/>
  <c r="BO14" i="1"/>
  <c r="BQ14" i="1"/>
  <c r="BP14" i="1"/>
  <c r="BQ78" i="1"/>
  <c r="BO78" i="1"/>
  <c r="BP78" i="1"/>
  <c r="BC34" i="1"/>
  <c r="BA34" i="1"/>
  <c r="BB34" i="1"/>
  <c r="BA5" i="1"/>
  <c r="BC5" i="1"/>
  <c r="BB5" i="1"/>
  <c r="BQ52" i="1"/>
  <c r="BO52" i="1"/>
  <c r="BP52" i="1"/>
  <c r="BA11" i="1"/>
  <c r="BC11" i="1"/>
  <c r="BB11" i="1"/>
  <c r="BC102" i="1"/>
  <c r="BA102" i="1"/>
  <c r="BB102" i="1"/>
  <c r="BA54" i="1"/>
  <c r="BC54" i="1"/>
  <c r="BB54" i="1"/>
  <c r="BO22" i="1"/>
  <c r="BQ22" i="1"/>
  <c r="BP22" i="1"/>
  <c r="BN124" i="1"/>
  <c r="BS124" i="1" s="1"/>
  <c r="BO114" i="1"/>
  <c r="BQ114" i="1"/>
  <c r="BP114" i="1"/>
  <c r="BA69" i="1"/>
  <c r="BC69" i="1"/>
  <c r="BB69" i="1"/>
  <c r="BA2" i="1"/>
  <c r="AZ18" i="1"/>
  <c r="BE18" i="1" s="1"/>
  <c r="BC2" i="1"/>
  <c r="BB2" i="1"/>
  <c r="BA29" i="1"/>
  <c r="BC29" i="1"/>
  <c r="BB29" i="1"/>
  <c r="BA68" i="1"/>
  <c r="BC68" i="1"/>
  <c r="BB68" i="1"/>
  <c r="BQ81" i="1"/>
  <c r="BO81" i="1"/>
  <c r="BP81" i="1"/>
  <c r="BO119" i="1"/>
  <c r="BQ119" i="1"/>
  <c r="BP119" i="1"/>
  <c r="BO10" i="1"/>
  <c r="BQ10" i="1"/>
  <c r="BP10" i="1"/>
  <c r="BO104" i="1"/>
  <c r="BQ104" i="1"/>
  <c r="BP104" i="1"/>
  <c r="BC118" i="1"/>
  <c r="BA118" i="1"/>
  <c r="BB118" i="1"/>
  <c r="BA14" i="1"/>
  <c r="BC14" i="1"/>
  <c r="BB14" i="1"/>
  <c r="BO128" i="1"/>
  <c r="BQ128" i="1"/>
  <c r="BP128" i="1"/>
  <c r="BQ5" i="1"/>
  <c r="BO5" i="1"/>
  <c r="BP5" i="1"/>
  <c r="BA52" i="1"/>
  <c r="BC52" i="1"/>
  <c r="BB52" i="1"/>
  <c r="BQ36" i="1"/>
  <c r="BO36" i="1"/>
  <c r="BN59" i="1"/>
  <c r="BS59" i="1" s="1"/>
  <c r="BP36" i="1"/>
  <c r="BC86" i="1"/>
  <c r="BA86" i="1"/>
  <c r="BB86" i="1"/>
  <c r="BO68" i="1"/>
  <c r="BQ68" i="1"/>
  <c r="BP68" i="1"/>
  <c r="BO134" i="1"/>
  <c r="BQ134" i="1"/>
  <c r="BP134" i="1"/>
  <c r="BC10" i="1"/>
  <c r="BA10" i="1"/>
  <c r="BB10" i="1"/>
  <c r="BC100" i="1"/>
  <c r="BA100" i="1"/>
  <c r="BB100" i="1"/>
  <c r="BA64" i="1"/>
  <c r="BC64" i="1"/>
  <c r="BB64" i="1"/>
  <c r="BC44" i="1"/>
  <c r="BA44" i="1"/>
  <c r="BB44" i="1"/>
  <c r="BA47" i="1"/>
  <c r="BC47" i="1"/>
  <c r="BB47" i="1"/>
  <c r="BO105" i="1"/>
  <c r="BQ105" i="1"/>
  <c r="BP105" i="1"/>
  <c r="BO129" i="1"/>
  <c r="BQ129" i="1"/>
  <c r="BP129" i="1"/>
  <c r="BA28" i="1"/>
  <c r="BC28" i="1"/>
  <c r="BB28" i="1"/>
  <c r="BA77" i="1"/>
  <c r="BC77" i="1"/>
  <c r="BB77" i="1"/>
  <c r="BA43" i="1"/>
  <c r="BC43" i="1"/>
  <c r="BB43" i="1"/>
  <c r="BA51" i="1"/>
  <c r="BC51" i="1"/>
  <c r="BB51" i="1"/>
  <c r="BA6" i="1"/>
  <c r="BC6" i="1"/>
  <c r="BB6" i="1"/>
  <c r="BQ61" i="1"/>
  <c r="BO61" i="1"/>
  <c r="BP61" i="1"/>
  <c r="BQ25" i="1"/>
  <c r="BO25" i="1"/>
  <c r="BP25" i="1"/>
  <c r="BC92" i="1"/>
  <c r="BA92" i="1"/>
  <c r="BB92" i="1"/>
  <c r="BO72" i="1"/>
  <c r="BQ72" i="1"/>
  <c r="BP72" i="1"/>
  <c r="BA3" i="1"/>
  <c r="BC3" i="1"/>
  <c r="BB3" i="1"/>
  <c r="BO102" i="1"/>
  <c r="BQ102" i="1"/>
  <c r="BP102" i="1"/>
  <c r="BC22" i="1"/>
  <c r="BA22" i="1"/>
  <c r="BB22" i="1"/>
  <c r="BA115" i="1"/>
  <c r="BC115" i="1"/>
  <c r="BB115" i="1"/>
  <c r="BO126" i="1"/>
  <c r="BQ126" i="1"/>
  <c r="BP126" i="1"/>
  <c r="BA60" i="1"/>
  <c r="AZ83" i="1"/>
  <c r="BE83" i="1" s="1"/>
  <c r="BC60" i="1"/>
  <c r="BB60" i="1"/>
  <c r="BQ69" i="1"/>
  <c r="BO69" i="1"/>
  <c r="BP69" i="1"/>
  <c r="BA81" i="1"/>
  <c r="BC81" i="1"/>
  <c r="BB81" i="1"/>
  <c r="BA134" i="1"/>
  <c r="BC134" i="1"/>
  <c r="BB134" i="1"/>
  <c r="BC123" i="1"/>
  <c r="BA123" i="1"/>
  <c r="BB123" i="1"/>
  <c r="BC96" i="1"/>
  <c r="BA96" i="1"/>
  <c r="BB96" i="1"/>
  <c r="BO122" i="1"/>
  <c r="BQ122" i="1"/>
  <c r="BP122" i="1"/>
  <c r="BA107" i="1"/>
  <c r="BC107" i="1"/>
  <c r="BB107" i="1"/>
  <c r="BQ44" i="1"/>
  <c r="BO44" i="1"/>
  <c r="BP44" i="1"/>
  <c r="BC26" i="1"/>
  <c r="BA26" i="1"/>
  <c r="BB26" i="1"/>
  <c r="BC110" i="1"/>
  <c r="BA110" i="1"/>
  <c r="BB110" i="1"/>
  <c r="BQ6" i="1"/>
  <c r="BO6" i="1"/>
  <c r="BP6" i="1"/>
  <c r="BC78" i="1"/>
  <c r="BA78" i="1"/>
  <c r="BB78" i="1"/>
  <c r="BA72" i="1"/>
  <c r="BC72" i="1"/>
  <c r="BB72" i="1"/>
  <c r="BO11" i="1"/>
  <c r="BQ11" i="1"/>
  <c r="BP11" i="1"/>
  <c r="BO54" i="1"/>
  <c r="BQ54" i="1"/>
  <c r="BP54" i="1"/>
  <c r="BA114" i="1"/>
  <c r="AZ124" i="1"/>
  <c r="BE124" i="1" s="1"/>
  <c r="BC114" i="1"/>
  <c r="BB114" i="1"/>
  <c r="BC122" i="1"/>
  <c r="BA122" i="1"/>
  <c r="BB122" i="1"/>
  <c r="BQ107" i="1"/>
  <c r="BO107" i="1"/>
  <c r="BP107" i="1"/>
  <c r="BO100" i="1"/>
  <c r="BQ100" i="1"/>
  <c r="BP100" i="1"/>
  <c r="BA99" i="1"/>
  <c r="AZ113" i="1"/>
  <c r="BE113" i="1" s="1"/>
  <c r="BC99" i="1"/>
  <c r="BB99" i="1"/>
  <c r="BQ56" i="1"/>
  <c r="BO56" i="1"/>
  <c r="BP56" i="1"/>
  <c r="BC87" i="1"/>
  <c r="BA87" i="1"/>
  <c r="BB87" i="1"/>
  <c r="BO64" i="1"/>
  <c r="BQ64" i="1"/>
  <c r="BP64" i="1"/>
  <c r="BQ33" i="1"/>
  <c r="BO33" i="1"/>
  <c r="BP33" i="1"/>
  <c r="BN98" i="1"/>
  <c r="BS98" i="1" s="1"/>
  <c r="BC21" i="1"/>
  <c r="BC35" i="1" s="1"/>
  <c r="BA21" i="1"/>
  <c r="BB21" i="1"/>
  <c r="BB35" i="1" s="1"/>
  <c r="BQ133" i="1"/>
  <c r="BO133" i="1"/>
  <c r="BP133" i="1"/>
  <c r="BQ47" i="1"/>
  <c r="BO47" i="1"/>
  <c r="BP47" i="1"/>
  <c r="BO26" i="1"/>
  <c r="BQ26" i="1"/>
  <c r="BP26" i="1"/>
  <c r="BQ28" i="1"/>
  <c r="BO28" i="1"/>
  <c r="BP28" i="1"/>
  <c r="BQ43" i="1"/>
  <c r="BO43" i="1"/>
  <c r="BP43" i="1"/>
  <c r="BQ51" i="1"/>
  <c r="BO51" i="1"/>
  <c r="BP51" i="1"/>
  <c r="BC101" i="1"/>
  <c r="BA101" i="1"/>
  <c r="BB101" i="1"/>
  <c r="BQ118" i="1"/>
  <c r="BO118" i="1"/>
  <c r="BP118" i="1"/>
  <c r="BA39" i="1"/>
  <c r="BC39" i="1"/>
  <c r="BB39" i="1"/>
  <c r="BA61" i="1"/>
  <c r="BC61" i="1"/>
  <c r="BB61" i="1"/>
  <c r="BO34" i="1"/>
  <c r="BQ34" i="1"/>
  <c r="BP34" i="1"/>
  <c r="BC128" i="1"/>
  <c r="BA128" i="1"/>
  <c r="BB128" i="1"/>
  <c r="BO92" i="1"/>
  <c r="BQ92" i="1"/>
  <c r="BP92" i="1"/>
  <c r="BQ97" i="1"/>
  <c r="BO97" i="1"/>
  <c r="BP97" i="1"/>
  <c r="BC36" i="1"/>
  <c r="BA36" i="1"/>
  <c r="AZ59" i="1"/>
  <c r="BE59" i="1" s="1"/>
  <c r="BB36" i="1"/>
  <c r="BQ115" i="1"/>
  <c r="BO115" i="1"/>
  <c r="BP115" i="1"/>
  <c r="BO60" i="1"/>
  <c r="BN83" i="1"/>
  <c r="BS83" i="1" s="1"/>
  <c r="BQ60" i="1"/>
  <c r="BP60" i="1"/>
  <c r="BA73" i="1"/>
  <c r="BC73" i="1"/>
  <c r="BB73" i="1"/>
  <c r="BN18" i="1"/>
  <c r="BS18" i="1" s="1"/>
  <c r="BO2" i="1"/>
  <c r="BQ2" i="1"/>
  <c r="BP2" i="1"/>
  <c r="BO86" i="1"/>
  <c r="BQ86" i="1"/>
  <c r="BP86" i="1"/>
  <c r="BQ123" i="1"/>
  <c r="BO123" i="1"/>
  <c r="BP123" i="1"/>
  <c r="BO96" i="1"/>
  <c r="BQ96" i="1"/>
  <c r="BP96" i="1"/>
  <c r="BW98" i="5" l="1"/>
  <c r="BZ98" i="5" s="1"/>
  <c r="BF98" i="5"/>
  <c r="BH98" i="5"/>
  <c r="BG98" i="5"/>
  <c r="BH35" i="5"/>
  <c r="BF35" i="5"/>
  <c r="BG35" i="5"/>
  <c r="BG113" i="5"/>
  <c r="BF113" i="5"/>
  <c r="BH113" i="5"/>
  <c r="CA83" i="5"/>
  <c r="BL83" i="5"/>
  <c r="BT35" i="5"/>
  <c r="BU35" i="5"/>
  <c r="BV35" i="5"/>
  <c r="BW35" i="5"/>
  <c r="BI113" i="5"/>
  <c r="BL113" i="5" s="1"/>
  <c r="CB18" i="5"/>
  <c r="BZ18" i="5"/>
  <c r="BU98" i="5"/>
  <c r="BV98" i="5"/>
  <c r="BT98" i="5"/>
  <c r="BI35" i="5"/>
  <c r="CA59" i="5"/>
  <c r="BL59" i="5"/>
  <c r="BP98" i="1"/>
  <c r="BC98" i="1"/>
  <c r="BQ98" i="1"/>
  <c r="BO35" i="1"/>
  <c r="BR35" i="1" s="1"/>
  <c r="BV35" i="1" s="1"/>
  <c r="BA35" i="1"/>
  <c r="BD35" i="1" s="1"/>
  <c r="BF35" i="1" s="1"/>
  <c r="BB124" i="1"/>
  <c r="BP113" i="1"/>
  <c r="BW98" i="1"/>
  <c r="BZ98" i="1" s="1"/>
  <c r="BI35" i="1"/>
  <c r="CA35" i="1" s="1"/>
  <c r="BO98" i="1"/>
  <c r="BR98" i="1" s="1"/>
  <c r="BB98" i="1"/>
  <c r="BI98" i="1" s="1"/>
  <c r="BL98" i="1" s="1"/>
  <c r="BP35" i="1"/>
  <c r="BW35" i="1" s="1"/>
  <c r="BA98" i="1"/>
  <c r="BD98" i="1" s="1"/>
  <c r="BG98" i="1" s="1"/>
  <c r="BP18" i="1"/>
  <c r="BQ83" i="1"/>
  <c r="BA59" i="1"/>
  <c r="BD59" i="1" s="1"/>
  <c r="BF59" i="1" s="1"/>
  <c r="BB18" i="1"/>
  <c r="BQ35" i="1"/>
  <c r="BU35" i="1"/>
  <c r="BT35" i="1"/>
  <c r="BG35" i="1"/>
  <c r="BV98" i="1"/>
  <c r="BU98" i="1"/>
  <c r="BT98" i="1"/>
  <c r="BQ124" i="1"/>
  <c r="BP139" i="1"/>
  <c r="BW139" i="1" s="1"/>
  <c r="BZ139" i="1" s="1"/>
  <c r="BP83" i="1"/>
  <c r="BW83" i="1" s="1"/>
  <c r="BC113" i="1"/>
  <c r="BA124" i="1"/>
  <c r="BD124" i="1" s="1"/>
  <c r="BC83" i="1"/>
  <c r="BA18" i="1"/>
  <c r="BD18" i="1" s="1"/>
  <c r="BP124" i="1"/>
  <c r="BC139" i="1"/>
  <c r="BQ113" i="1"/>
  <c r="BG59" i="1"/>
  <c r="BO59" i="1"/>
  <c r="BR59" i="1" s="1"/>
  <c r="BI18" i="1"/>
  <c r="BQ18" i="1"/>
  <c r="BA113" i="1"/>
  <c r="BD113" i="1" s="1"/>
  <c r="BC124" i="1"/>
  <c r="BA83" i="1"/>
  <c r="BD83" i="1" s="1"/>
  <c r="BQ59" i="1"/>
  <c r="BC18" i="1"/>
  <c r="BO124" i="1"/>
  <c r="BR124" i="1" s="1"/>
  <c r="BA139" i="1"/>
  <c r="BD139" i="1" s="1"/>
  <c r="BO113" i="1"/>
  <c r="BR113" i="1" s="1"/>
  <c r="BO139" i="1"/>
  <c r="BR139" i="1" s="1"/>
  <c r="BC59" i="1"/>
  <c r="BO18" i="1"/>
  <c r="BR18" i="1" s="1"/>
  <c r="BO83" i="1"/>
  <c r="BR83" i="1" s="1"/>
  <c r="BB59" i="1"/>
  <c r="BI59" i="1" s="1"/>
  <c r="BB113" i="1"/>
  <c r="BB83" i="1"/>
  <c r="BP59" i="1"/>
  <c r="BW59" i="1" s="1"/>
  <c r="BB139" i="1"/>
  <c r="BI139" i="1" s="1"/>
  <c r="BL139" i="1" s="1"/>
  <c r="BQ139" i="1"/>
  <c r="CB35" i="5" l="1"/>
  <c r="BZ35" i="5"/>
  <c r="CA35" i="5"/>
  <c r="BL35" i="5"/>
  <c r="BW18" i="1"/>
  <c r="BW113" i="1"/>
  <c r="BZ113" i="1" s="1"/>
  <c r="BH59" i="1"/>
  <c r="BI113" i="1"/>
  <c r="BL113" i="1" s="1"/>
  <c r="BL35" i="1"/>
  <c r="BH98" i="1"/>
  <c r="BH35" i="1"/>
  <c r="BF98" i="1"/>
  <c r="BF139" i="1"/>
  <c r="BH139" i="1"/>
  <c r="BG139" i="1"/>
  <c r="CA59" i="1"/>
  <c r="BL59" i="1"/>
  <c r="BH83" i="1"/>
  <c r="BF83" i="1"/>
  <c r="BG83" i="1"/>
  <c r="BF18" i="1"/>
  <c r="BH18" i="1"/>
  <c r="BG18" i="1"/>
  <c r="CB83" i="1"/>
  <c r="BZ83" i="1"/>
  <c r="BZ35" i="1"/>
  <c r="CB35" i="1"/>
  <c r="CB59" i="1"/>
  <c r="BZ59" i="1"/>
  <c r="BU83" i="1"/>
  <c r="BT83" i="1"/>
  <c r="BV83" i="1"/>
  <c r="BZ18" i="1"/>
  <c r="CB18" i="1"/>
  <c r="BU124" i="1"/>
  <c r="BT124" i="1"/>
  <c r="BV124" i="1"/>
  <c r="BV59" i="1"/>
  <c r="BT59" i="1"/>
  <c r="BU59" i="1"/>
  <c r="BI83" i="1"/>
  <c r="BU18" i="1"/>
  <c r="BT18" i="1"/>
  <c r="BV18" i="1"/>
  <c r="BU139" i="1"/>
  <c r="BV139" i="1"/>
  <c r="BT139" i="1"/>
  <c r="BH113" i="1"/>
  <c r="BG113" i="1"/>
  <c r="BF113" i="1"/>
  <c r="BF124" i="1"/>
  <c r="BG124" i="1"/>
  <c r="BH124" i="1"/>
  <c r="CA18" i="1"/>
  <c r="BL18" i="1"/>
  <c r="BV113" i="1"/>
  <c r="BU113" i="1"/>
  <c r="BT113" i="1"/>
  <c r="BW124" i="1"/>
  <c r="BZ124" i="1" s="1"/>
  <c r="BI124" i="1"/>
  <c r="BL124" i="1" s="1"/>
  <c r="BL83" i="1" l="1"/>
  <c r="CA83" i="1"/>
</calcChain>
</file>

<file path=xl/comments1.xml><?xml version="1.0" encoding="utf-8"?>
<comments xmlns="http://schemas.openxmlformats.org/spreadsheetml/2006/main">
  <authors>
    <author>James Ogilvie</author>
    <author>Kathleen M. Van Dyk</author>
  </authors>
  <commentList>
    <comment ref="L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Time in Days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treated patients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control patients</t>
        </r>
      </text>
    </comment>
    <comment ref="P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Total patients + controls</t>
        </r>
      </text>
    </comment>
    <comment ref="Q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age in years</t>
        </r>
      </text>
    </comment>
    <comment ref="Z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years of education</t>
        </r>
      </text>
    </comment>
    <comment ref="D135" authorId="1" shapeId="0">
      <text>
        <r>
          <rPr>
            <b/>
            <sz val="9"/>
            <color indexed="81"/>
            <rFont val="Tahoma"/>
            <family val="2"/>
          </rPr>
          <t>Kathleen M. Van Dyk:</t>
        </r>
        <r>
          <rPr>
            <sz val="9"/>
            <color indexed="81"/>
            <rFont val="Tahoma"/>
            <family val="2"/>
          </rPr>
          <t xml:space="preserve">
KVD added</t>
        </r>
      </text>
    </comment>
  </commentList>
</comments>
</file>

<file path=xl/comments2.xml><?xml version="1.0" encoding="utf-8"?>
<comments xmlns="http://schemas.openxmlformats.org/spreadsheetml/2006/main">
  <authors>
    <author>Kathleen M. Van Dyk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Kathleen M. Van Dyk:</t>
        </r>
        <r>
          <rPr>
            <sz val="9"/>
            <color indexed="81"/>
            <rFont val="Tahoma"/>
            <family val="2"/>
          </rPr>
          <t xml:space="preserve">
I think this must be an error, it should be "WAIS-III Digit Symbol"
</t>
        </r>
      </text>
    </comment>
  </commentList>
</comments>
</file>

<file path=xl/comments3.xml><?xml version="1.0" encoding="utf-8"?>
<comments xmlns="http://schemas.openxmlformats.org/spreadsheetml/2006/main">
  <authors>
    <author>James Ogilvie</author>
    <author>Kathleen M. Van Dyk</author>
  </authors>
  <commentList>
    <comment ref="L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Time in Days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treated patients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control patients</t>
        </r>
      </text>
    </comment>
    <comment ref="P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Total patients + controls</t>
        </r>
      </text>
    </comment>
    <comment ref="Q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age in years</t>
        </r>
      </text>
    </comment>
    <comment ref="Z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years of education</t>
        </r>
      </text>
    </comment>
    <comment ref="D135" authorId="1" shapeId="0">
      <text>
        <r>
          <rPr>
            <b/>
            <sz val="9"/>
            <color indexed="81"/>
            <rFont val="Tahoma"/>
            <family val="2"/>
          </rPr>
          <t>Kathleen M. Van Dyk:</t>
        </r>
        <r>
          <rPr>
            <sz val="9"/>
            <color indexed="81"/>
            <rFont val="Tahoma"/>
            <family val="2"/>
          </rPr>
          <t xml:space="preserve">
KVD added</t>
        </r>
      </text>
    </comment>
  </commentList>
</comments>
</file>

<file path=xl/sharedStrings.xml><?xml version="1.0" encoding="utf-8"?>
<sst xmlns="http://schemas.openxmlformats.org/spreadsheetml/2006/main" count="3297" uniqueCount="239">
  <si>
    <t>First.Auth</t>
  </si>
  <si>
    <t>Study.Ref</t>
  </si>
  <si>
    <t>Pub.Year</t>
  </si>
  <si>
    <t>Journal</t>
  </si>
  <si>
    <t>Pre.Meta</t>
  </si>
  <si>
    <t>Design</t>
  </si>
  <si>
    <t>Comp.Grp</t>
  </si>
  <si>
    <t>Healthy_GROUP</t>
  </si>
  <si>
    <t>Tx.Grp</t>
  </si>
  <si>
    <t>Pre-Post.Time.Interval</t>
  </si>
  <si>
    <t>Time.SD</t>
  </si>
  <si>
    <t>Tx.N</t>
  </si>
  <si>
    <t>Ctl.N</t>
  </si>
  <si>
    <t>Total.N</t>
  </si>
  <si>
    <t>Tx.Age</t>
  </si>
  <si>
    <t>Tx.Age.SD</t>
  </si>
  <si>
    <t>Ctl.Age</t>
  </si>
  <si>
    <t>Ctl.Age.SD</t>
  </si>
  <si>
    <t>Tx.IQ</t>
  </si>
  <si>
    <t>Tx.IQ.SD</t>
  </si>
  <si>
    <t>Ctl.IQ</t>
  </si>
  <si>
    <t>Ctl.IQ.SD</t>
  </si>
  <si>
    <t>IQ.Note</t>
  </si>
  <si>
    <t>Tx.EDU</t>
  </si>
  <si>
    <t>Tx.EDU.SD</t>
  </si>
  <si>
    <t>Ctl.EDU</t>
  </si>
  <si>
    <t>Ctl.EDU.SD</t>
  </si>
  <si>
    <t>EDU.Note</t>
  </si>
  <si>
    <t>Tx.Chem.Time</t>
  </si>
  <si>
    <t>Tx.Chem.Time.SD</t>
  </si>
  <si>
    <t>Cognitive Domain Primary</t>
  </si>
  <si>
    <t>Cog.Test</t>
  </si>
  <si>
    <t>Score.Typ</t>
  </si>
  <si>
    <t>Tx.M</t>
  </si>
  <si>
    <t>Tx.SD</t>
  </si>
  <si>
    <t>Ctl.M</t>
  </si>
  <si>
    <t>Ctl.SD</t>
  </si>
  <si>
    <t>Direct.Notes</t>
  </si>
  <si>
    <t>X1-X2</t>
  </si>
  <si>
    <t>Tx N-1</t>
  </si>
  <si>
    <t>Ctl N-1</t>
  </si>
  <si>
    <t>Tx SD^2</t>
  </si>
  <si>
    <t>Ctl SD^2</t>
  </si>
  <si>
    <t>Spooled</t>
  </si>
  <si>
    <t>Cohen's d</t>
  </si>
  <si>
    <t>Hedges g</t>
  </si>
  <si>
    <t>Var1</t>
  </si>
  <si>
    <t>Var2</t>
  </si>
  <si>
    <t>Variance</t>
  </si>
  <si>
    <t>Standard Error</t>
  </si>
  <si>
    <t>Weight</t>
  </si>
  <si>
    <t>w'ES</t>
  </si>
  <si>
    <t>w'ES^2</t>
  </si>
  <si>
    <t>w^2</t>
  </si>
  <si>
    <t>StudyES</t>
  </si>
  <si>
    <t>StudySE</t>
  </si>
  <si>
    <t>z</t>
  </si>
  <si>
    <t>LowerCI</t>
  </si>
  <si>
    <t>UpperCI</t>
  </si>
  <si>
    <t>Q</t>
  </si>
  <si>
    <t>df</t>
  </si>
  <si>
    <t>Q Critical</t>
  </si>
  <si>
    <t>Q Sig. (p&lt;.05)</t>
  </si>
  <si>
    <t>RANDOM EFFECT</t>
  </si>
  <si>
    <t>RE_w</t>
  </si>
  <si>
    <t>I^2 Fixed</t>
  </si>
  <si>
    <t>I^2 Random</t>
  </si>
  <si>
    <t>Bender</t>
  </si>
  <si>
    <t>Bender et al. 2006</t>
  </si>
  <si>
    <t>Psycho-Oncology</t>
  </si>
  <si>
    <t>Pre-post Testing</t>
  </si>
  <si>
    <t>One week after completion of chemotherapy</t>
  </si>
  <si>
    <t>Chemotherapy + Tamoxifen</t>
  </si>
  <si>
    <t>Years of education</t>
  </si>
  <si>
    <t>LTM</t>
  </si>
  <si>
    <t>RAVL delayed recall</t>
  </si>
  <si>
    <t>Raw score</t>
  </si>
  <si>
    <t>Lower worse</t>
  </si>
  <si>
    <t>Chemotherapy</t>
  </si>
  <si>
    <t>RAVL total score</t>
  </si>
  <si>
    <t>RAVL trial 6</t>
  </si>
  <si>
    <t>RCF delayed recall</t>
  </si>
  <si>
    <t>STM</t>
  </si>
  <si>
    <t>4WSTM 15 sec</t>
  </si>
  <si>
    <t>4WSTM 30 sec</t>
  </si>
  <si>
    <t>4WSTM 5 sec</t>
  </si>
  <si>
    <t>RCF immediate recall</t>
  </si>
  <si>
    <t>One year after completion of chemotherapy</t>
  </si>
  <si>
    <t>Collins</t>
  </si>
  <si>
    <t>Collins et al. 2009</t>
  </si>
  <si>
    <t>Pre-post Testing Long</t>
  </si>
  <si>
    <t>Chemotherapy with or without hormone therapy</t>
  </si>
  <si>
    <t>Attention</t>
  </si>
  <si>
    <t>Arithmetic: WAIS-III</t>
  </si>
  <si>
    <t>Digit span: WAIS-III</t>
  </si>
  <si>
    <t>Digit Symbol Coding: WAIS-III</t>
  </si>
  <si>
    <t>PASAT number correct</t>
  </si>
  <si>
    <t>Trails A</t>
  </si>
  <si>
    <t>Greater worse</t>
  </si>
  <si>
    <t>Executive Function</t>
  </si>
  <si>
    <t>Consonant trigrams</t>
  </si>
  <si>
    <t>Trails B</t>
  </si>
  <si>
    <t>Verbal Fluency FAS number correct</t>
  </si>
  <si>
    <t>WCST sorts divided by trials</t>
  </si>
  <si>
    <t>Language</t>
  </si>
  <si>
    <t>Boston Naming Test number correct</t>
  </si>
  <si>
    <t>CVLT delayed recall</t>
  </si>
  <si>
    <t>CVLT delayed recognition</t>
  </si>
  <si>
    <t>Family pictures II: WMS-III</t>
  </si>
  <si>
    <t>Logical memory II: WMS-III</t>
  </si>
  <si>
    <t>RVLT delayed recall</t>
  </si>
  <si>
    <t>RVLT delayed recognition</t>
  </si>
  <si>
    <t>Spatial span: WMS-III</t>
  </si>
  <si>
    <t>Motor</t>
  </si>
  <si>
    <t>Grooved Peg Board time</t>
  </si>
  <si>
    <t>Processing</t>
  </si>
  <si>
    <t>Symbol search: WAIS-III</t>
  </si>
  <si>
    <t>CVLT Trial 1</t>
  </si>
  <si>
    <t>Letter-number sequencing: WAIS-III</t>
  </si>
  <si>
    <t>RVLT trial 1</t>
  </si>
  <si>
    <t>Visuospatial</t>
  </si>
  <si>
    <t>Block design: WAIS-III</t>
  </si>
  <si>
    <t>Pre-post Testing Short</t>
  </si>
  <si>
    <t>Cancer</t>
  </si>
  <si>
    <t>TMT part A time</t>
  </si>
  <si>
    <t>TMT part B time</t>
  </si>
  <si>
    <t>z score</t>
  </si>
  <si>
    <t>Jenkins</t>
  </si>
  <si>
    <t>Jenkins et al. 2006</t>
  </si>
  <si>
    <t>British Journal of Cancer</t>
  </si>
  <si>
    <t>Pre-post Testing baseline to 12 months</t>
  </si>
  <si>
    <t>Chemotherapy 12 months after chemo</t>
  </si>
  <si>
    <t>NART - WAIS FSIQ</t>
  </si>
  <si>
    <t>Years in education</t>
  </si>
  <si>
    <t>WMS-III digit span backwards</t>
  </si>
  <si>
    <t>WMS-III digit span forward</t>
  </si>
  <si>
    <t>WMS-III spatial span backwards</t>
  </si>
  <si>
    <t>WMS-III spatial span forwards</t>
  </si>
  <si>
    <t>Stroop</t>
  </si>
  <si>
    <t>AVLT delayed</t>
  </si>
  <si>
    <t>Complex figure delayed</t>
  </si>
  <si>
    <t>WMS-III Story delayed recall</t>
  </si>
  <si>
    <t>Letter cancellation</t>
  </si>
  <si>
    <t>AVLT supraspan</t>
  </si>
  <si>
    <t>AVLT total</t>
  </si>
  <si>
    <t>Complex figure immediate</t>
  </si>
  <si>
    <t>WMS-III letter number sequencing</t>
  </si>
  <si>
    <t>WMS-III Story immediate recall</t>
  </si>
  <si>
    <t>Pre-post Testing baseline to 4 weeks</t>
  </si>
  <si>
    <t>Chemotherapy 4 weeks after chemo</t>
  </si>
  <si>
    <t>Verbal fluency COWAT correct</t>
  </si>
  <si>
    <t>Wefel</t>
  </si>
  <si>
    <t>Wefel et al. 2004</t>
  </si>
  <si>
    <t>1,2</t>
  </si>
  <si>
    <t>Chemotherapy 3 weeks</t>
  </si>
  <si>
    <t>WAIS-R arithmetic</t>
  </si>
  <si>
    <t>Scaled scores</t>
  </si>
  <si>
    <t>WAIS-R digit span</t>
  </si>
  <si>
    <t>WAIS-R digit symbol</t>
  </si>
  <si>
    <t>WAIS-R similarities</t>
  </si>
  <si>
    <t>Grooved pegboard dominant hand</t>
  </si>
  <si>
    <t>Grooved pegboard nondominant hand</t>
  </si>
  <si>
    <t>WAIS-R block design</t>
  </si>
  <si>
    <t>Chemotherapy one year after</t>
  </si>
  <si>
    <t>DOMAIN FOR META (kvd)</t>
  </si>
  <si>
    <t>Verbal Memory</t>
  </si>
  <si>
    <t>Visual Memory</t>
  </si>
  <si>
    <t>Attn/Wkg Mem/Concentration</t>
  </si>
  <si>
    <t>Information Proc Speed</t>
  </si>
  <si>
    <t>Exec Fxn</t>
  </si>
  <si>
    <t>Verbal Ability/Language</t>
  </si>
  <si>
    <t>Motor Speed</t>
  </si>
  <si>
    <t>##           Variable                                              Label  N</t>
  </si>
  <si>
    <t>##  1: AN_NAMES_z_adj DKEFS Verbal Fluency: anival or clothing and names 12</t>
  </si>
  <si>
    <t>##  2:   BD_RAW_z_adj                                 WASI: Block Design 12</t>
  </si>
  <si>
    <t>##  3:      CFL_z_adj                               DKEFS Verbal Fluency 12</t>
  </si>
  <si>
    <t>##  4:     CVLT_z_adj                           CVLT-2: Trials 1-5 Total 12</t>
  </si>
  <si>
    <t>##  5:  DCCSORT_z_adj        DKEFS Card Sorting: Confirmed Correct Sorts 12</t>
  </si>
  <si>
    <t>##  6:    DCOLT_z_adj                   DKEFS Stroop: Color Patch Naming 12</t>
  </si>
  <si>
    <t>##  7:     DCSC_z_adj       DKEFS Verbal Fluency: Switching Fruits/Veget 12</t>
  </si>
  <si>
    <t>##  8:     DCWT_z_adj                           DKEFS Stroop: Color-Word 12</t>
  </si>
  <si>
    <t>##  9:   DFSDES_z_adj                   DKEFS Card Sorting: Free Sorting 12</t>
  </si>
  <si>
    <t>## 10:    DISCR_z_adj            CPT: Distractibility, Correct Responses 12</t>
  </si>
  <si>
    <t>## 11:    DISFP_z_adj              CPT: Distractibility, False Positives 12</t>
  </si>
  <si>
    <t>## 12:    DISRT_z_adj                CPT: Distractibility, Reaction Time 12</t>
  </si>
  <si>
    <t>## 13:  DRECDES_z_adj              DKEFS: Card Sorting, Sort Recognition 12</t>
  </si>
  <si>
    <t>## 14:      DST_z_adj                        DKEFS: Stroop, Set Shifting 12</t>
  </si>
  <si>
    <t>## 15:  DSY_RAW_z_adj                               CVLT-2: Digit Symbol 12</t>
  </si>
  <si>
    <t>## 16:   DTR1SC_z_adj           DKEFS Trails: Visual Scanning in Seconds 12</t>
  </si>
  <si>
    <t>## 17:   DTR2SC_z_adj               DKEFS Trails: Number Sequencing, sec 12</t>
  </si>
  <si>
    <t>## 18:   DTR3SC_z_adj               DKEFS Trails: Letter Sequencing, sec 12</t>
  </si>
  <si>
    <t>## 19:   DTR4SC_z_adj         DKEFS Trails: Number-Letter Switching, sec 12</t>
  </si>
  <si>
    <t>## 20:   DTR5SC_z_adj                     DKEFS Trails: Motor Speed, sec 12</t>
  </si>
  <si>
    <t>## 21:    DWRDT_z_adj                    DKEFS Stroop: Word Reading, sec 12</t>
  </si>
  <si>
    <t>## 22:    FACE1_z_adj                   Wechsler Memory Scale-3: Faces I 12</t>
  </si>
  <si>
    <t>## 23:    FACE2_z_adj                  Wechsler Memory Scale-3: Faces II 12</t>
  </si>
  <si>
    <t>## 24:  GROOVEL_z_adj              Grooved Pegboard Test: Left Hand, sec 12</t>
  </si>
  <si>
    <t>## 25:  GROOVER_z_adj             Grooved Pegboard Test: Right Hand, sec 12</t>
  </si>
  <si>
    <t>## 26:       LD_z_adj                     CVLT-2: Long Delay Free Recall 12</t>
  </si>
  <si>
    <t>## 27:      LM1_z_adj          Wechsler Memory Scale-3: Logical Memory I 12</t>
  </si>
  <si>
    <t>## 28:      LM2_z_adj         Wechsler Memory Scale-3: Logical Memory II 12</t>
  </si>
  <si>
    <t>## 29:     RAO2_z_adj                       PASAT (Rao): 2 second pacing 12</t>
  </si>
  <si>
    <t>## 30:     RAO3_z_adj                       PASAT (Rao): 3 second pacing 12</t>
  </si>
  <si>
    <t>## 31: READ_RAW_z_adj                               WRAT-3 Reading Score 12</t>
  </si>
  <si>
    <t>## 32:    VIGCR_z_adj                  CPT: Vigilance, Correct Responses 12</t>
  </si>
  <si>
    <t>## 33:    VIGFP_z_adj                    CPT: Vigilance, False Positives 12</t>
  </si>
  <si>
    <t>## 34:    VIGRT_z_adj                      CPT: Vigilance, Reaction Time 12</t>
  </si>
  <si>
    <t>## 35:  VOC_RAW_z_adj                                   WASI: Vocabulary 12</t>
  </si>
  <si>
    <t>##           Variable                                              Label  N</t>
  </si>
  <si>
    <t>Tager</t>
  </si>
  <si>
    <t>Finger Tapper - Dom Hand</t>
  </si>
  <si>
    <t>Finger Tapper - NonDom Hand</t>
  </si>
  <si>
    <t>Pegboard - Dom Hand</t>
  </si>
  <si>
    <t>Pegboard - Nondom Hand</t>
  </si>
  <si>
    <t>COWAT</t>
  </si>
  <si>
    <t>Boston Naming</t>
  </si>
  <si>
    <t>Trail Making A</t>
  </si>
  <si>
    <t>Trail Making B</t>
  </si>
  <si>
    <t>WAIS-III Digit Symbol</t>
  </si>
  <si>
    <t>WAIS-IIIDigit Span</t>
  </si>
  <si>
    <t>WAIS-III Arithmetic</t>
  </si>
  <si>
    <t>WAIS-III Number/Letter</t>
  </si>
  <si>
    <t>Rey Copy</t>
  </si>
  <si>
    <t xml:space="preserve">Buschke Total </t>
  </si>
  <si>
    <t>Benton Visual Retention</t>
  </si>
  <si>
    <t>VSRT Delayed Recall</t>
  </si>
  <si>
    <t>NVSRT Delayed Recall</t>
  </si>
  <si>
    <t>Fan</t>
  </si>
  <si>
    <t>McDonald</t>
  </si>
  <si>
    <t>N-Back</t>
  </si>
  <si>
    <t>VSRT Long-Term Storage</t>
  </si>
  <si>
    <t xml:space="preserve"> WAIS-III -Arithmetic</t>
  </si>
  <si>
    <t>WAIS-III Digit span</t>
  </si>
  <si>
    <t>WAIS-III Digit Symbol Coding</t>
  </si>
  <si>
    <t>WMS-III Family pictures II</t>
  </si>
  <si>
    <t>WMS-III Logical memory II</t>
  </si>
  <si>
    <t>WAIS-III Symbol search</t>
  </si>
  <si>
    <t>WAIS-III Letter-number sequencing</t>
  </si>
  <si>
    <t>WAIS-III Block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</si>
</sst>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333333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2" borderId="0" xfId="0" applyFill="1"/>
    <xf numFmtId="0" fontId="6" fillId="0" borderId="0" xfId="0" applyFont="1" applyAlignment="1">
      <alignment vertical="center"/>
    </xf>
    <xf numFmtId="0" fontId="0" fillId="4" borderId="0" xfId="0" applyFill="1"/>
    <xf numFmtId="0" fontId="9" fillId="3" borderId="0" xfId="0" applyFont="1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61"/>
  <sheetViews>
    <sheetView tabSelected="1" topLeftCell="A127" workbookViewId="0">
      <selection activeCell="E153" sqref="E153"/>
    </sheetView>
  </sheetViews>
  <sheetFormatPr defaultColWidth="11" defaultRowHeight="15.75" x14ac:dyDescent="0.25"/>
  <cols>
    <col min="1" max="1" width="11.875" bestFit="1" customWidth="1"/>
    <col min="2" max="2" width="20.625" bestFit="1" customWidth="1"/>
    <col min="3" max="3" width="11.125" bestFit="1" customWidth="1"/>
    <col min="4" max="4" width="32.5" bestFit="1" customWidth="1"/>
    <col min="5" max="5" width="32.5" customWidth="1"/>
    <col min="6" max="6" width="46.125" bestFit="1" customWidth="1"/>
    <col min="7" max="7" width="11.5" bestFit="1" customWidth="1"/>
    <col min="8" max="8" width="33" bestFit="1" customWidth="1"/>
    <col min="9" max="9" width="44.125" bestFit="1" customWidth="1"/>
    <col min="10" max="10" width="17.125" bestFit="1" customWidth="1"/>
    <col min="33" max="33" width="25.125" bestFit="1" customWidth="1"/>
    <col min="46" max="47" width="12.875" bestFit="1" customWidth="1"/>
    <col min="65" max="65" width="19.875" bestFit="1" customWidth="1"/>
  </cols>
  <sheetData>
    <row r="1" spans="1:80" ht="32.25" thickBot="1" x14ac:dyDescent="0.3">
      <c r="A1" s="1" t="s">
        <v>0</v>
      </c>
      <c r="B1" s="1" t="s">
        <v>1</v>
      </c>
      <c r="C1" s="1" t="s">
        <v>2</v>
      </c>
      <c r="D1" s="1" t="s">
        <v>31</v>
      </c>
      <c r="E1" s="1" t="s">
        <v>164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3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6" t="s">
        <v>64</v>
      </c>
      <c r="BO1" s="6" t="s">
        <v>51</v>
      </c>
      <c r="BP1" s="6" t="s">
        <v>52</v>
      </c>
      <c r="BQ1" s="7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65</v>
      </c>
      <c r="CB1" s="4" t="s">
        <v>66</v>
      </c>
    </row>
    <row r="2" spans="1:80" ht="16.5" thickTop="1" x14ac:dyDescent="0.25">
      <c r="A2" t="s">
        <v>67</v>
      </c>
      <c r="B2" t="s">
        <v>68</v>
      </c>
      <c r="C2">
        <v>2006</v>
      </c>
      <c r="D2" t="s">
        <v>75</v>
      </c>
      <c r="E2" t="s">
        <v>165</v>
      </c>
      <c r="F2" t="s">
        <v>69</v>
      </c>
      <c r="G2">
        <v>2</v>
      </c>
      <c r="H2" t="s">
        <v>70</v>
      </c>
      <c r="I2" t="s">
        <v>71</v>
      </c>
      <c r="J2">
        <v>1</v>
      </c>
      <c r="K2" t="s">
        <v>72</v>
      </c>
      <c r="L2">
        <v>182.625</v>
      </c>
      <c r="N2">
        <v>19</v>
      </c>
      <c r="O2">
        <v>12</v>
      </c>
      <c r="P2">
        <v>31</v>
      </c>
      <c r="Q2">
        <v>44.13</v>
      </c>
      <c r="R2">
        <v>3.5</v>
      </c>
      <c r="Z2">
        <v>14.67</v>
      </c>
      <c r="AA2">
        <v>3.56</v>
      </c>
      <c r="AD2" t="s">
        <v>73</v>
      </c>
      <c r="AE2">
        <v>7</v>
      </c>
      <c r="AG2" t="s">
        <v>74</v>
      </c>
      <c r="AH2" t="s">
        <v>76</v>
      </c>
      <c r="AI2">
        <v>10</v>
      </c>
      <c r="AJ2">
        <v>0.77</v>
      </c>
      <c r="AK2">
        <v>12.38</v>
      </c>
      <c r="AL2">
        <v>0.53</v>
      </c>
      <c r="AM2" t="s">
        <v>77</v>
      </c>
      <c r="AN2">
        <f t="shared" ref="AN2:AN17" si="0">IF(AM2="Lower worse", AK2-AI2, AI2-AK2)</f>
        <v>2.3800000000000008</v>
      </c>
      <c r="AO2">
        <f t="shared" ref="AO2:AP17" si="1">N2-1</f>
        <v>18</v>
      </c>
      <c r="AP2">
        <f t="shared" si="1"/>
        <v>11</v>
      </c>
      <c r="AQ2">
        <f t="shared" ref="AQ2:AQ17" si="2">AJ2^2</f>
        <v>0.59289999999999998</v>
      </c>
      <c r="AR2">
        <f t="shared" ref="AR2:AR17" si="3">AL2^2</f>
        <v>0.28090000000000004</v>
      </c>
      <c r="AS2">
        <f t="shared" ref="AS2:AS17" si="4">SQRT(((AO2*AQ2)+(AP2*AR2))/(AP2+AO2))</f>
        <v>0.68887965016669872</v>
      </c>
      <c r="AT2">
        <f t="shared" ref="AT2:AT17" si="5">AN2/AS2</f>
        <v>3.4548850433077476</v>
      </c>
      <c r="AU2">
        <f>AT2*((1)-(3/((4*P2)-9)))</f>
        <v>3.3647576073953718</v>
      </c>
      <c r="AV2">
        <f>(N2+O2)/(N2*O2)</f>
        <v>0.13596491228070176</v>
      </c>
      <c r="AW2">
        <f>AU2^2/(2*(N2+O2))</f>
        <v>0.182606350911694</v>
      </c>
      <c r="AX2">
        <f t="shared" ref="AX2:AX17" si="6">AV2+AW2</f>
        <v>0.31857126319239576</v>
      </c>
      <c r="AY2">
        <f t="shared" ref="AY2:AY17" si="7">SQRT(AX2)</f>
        <v>0.56442117535790215</v>
      </c>
      <c r="AZ2">
        <f t="shared" ref="AZ2:AZ17" si="8">1/AX2</f>
        <v>3.1390150824623086</v>
      </c>
      <c r="BA2">
        <f t="shared" ref="BA2:BA17" si="9">AZ2*AU2</f>
        <v>10.562024878443863</v>
      </c>
      <c r="BB2">
        <f t="shared" ref="BB2:BB17" si="10">(AU2^2)*AZ2</f>
        <v>35.538653559243166</v>
      </c>
      <c r="BC2">
        <f t="shared" ref="BC2:BC17" si="11">AZ2^2</f>
        <v>9.853415687925855</v>
      </c>
      <c r="BM2">
        <v>0.16146200617295603</v>
      </c>
      <c r="BN2">
        <f>1/(AX2+BM2)</f>
        <v>2.083188945053938</v>
      </c>
      <c r="BO2">
        <f>BN2*AU2</f>
        <v>7.0094258505121774</v>
      </c>
      <c r="BP2">
        <f>(AU2^2)*BN2</f>
        <v>23.585018953984623</v>
      </c>
      <c r="BQ2">
        <f>BN2^2</f>
        <v>4.3396761807949389</v>
      </c>
    </row>
    <row r="3" spans="1:80" x14ac:dyDescent="0.25">
      <c r="A3" t="s">
        <v>67</v>
      </c>
      <c r="B3" t="s">
        <v>68</v>
      </c>
      <c r="C3">
        <v>2006</v>
      </c>
      <c r="D3" t="s">
        <v>75</v>
      </c>
      <c r="E3" t="s">
        <v>165</v>
      </c>
      <c r="F3" t="s">
        <v>69</v>
      </c>
      <c r="G3">
        <v>2</v>
      </c>
      <c r="H3" t="s">
        <v>70</v>
      </c>
      <c r="I3" t="s">
        <v>71</v>
      </c>
      <c r="J3">
        <v>1</v>
      </c>
      <c r="K3" t="s">
        <v>78</v>
      </c>
      <c r="L3">
        <v>182.625</v>
      </c>
      <c r="N3">
        <v>19</v>
      </c>
      <c r="O3">
        <v>15</v>
      </c>
      <c r="P3">
        <v>34</v>
      </c>
      <c r="Q3">
        <v>40.11</v>
      </c>
      <c r="R3">
        <v>6.52</v>
      </c>
      <c r="Z3">
        <v>14.11</v>
      </c>
      <c r="AA3">
        <v>2.2799999999999998</v>
      </c>
      <c r="AD3" t="s">
        <v>73</v>
      </c>
      <c r="AE3">
        <v>7</v>
      </c>
      <c r="AG3" t="s">
        <v>74</v>
      </c>
      <c r="AH3" t="s">
        <v>76</v>
      </c>
      <c r="AI3">
        <v>10.79</v>
      </c>
      <c r="AJ3">
        <v>0.59</v>
      </c>
      <c r="AK3">
        <v>11.96</v>
      </c>
      <c r="AL3">
        <v>0.46</v>
      </c>
      <c r="AM3" t="s">
        <v>77</v>
      </c>
      <c r="AN3">
        <f t="shared" si="0"/>
        <v>1.1700000000000017</v>
      </c>
      <c r="AO3">
        <f t="shared" si="1"/>
        <v>18</v>
      </c>
      <c r="AP3">
        <f t="shared" si="1"/>
        <v>14</v>
      </c>
      <c r="AQ3">
        <f t="shared" si="2"/>
        <v>0.34809999999999997</v>
      </c>
      <c r="AR3">
        <f t="shared" si="3"/>
        <v>0.21160000000000001</v>
      </c>
      <c r="AS3">
        <f t="shared" si="4"/>
        <v>0.53701140583790208</v>
      </c>
      <c r="AT3">
        <f t="shared" si="5"/>
        <v>2.1787246737794028</v>
      </c>
      <c r="AU3">
        <f>AT3*((1)-(3/((4*P3)-9)))</f>
        <v>2.1272587366035114</v>
      </c>
      <c r="AV3">
        <f>(N3+O3)/(N3*O3)</f>
        <v>0.11929824561403508</v>
      </c>
      <c r="AW3">
        <f>AU3^2/(2*(N3+O3))</f>
        <v>6.6547496065528927E-2</v>
      </c>
      <c r="AX3">
        <f t="shared" si="6"/>
        <v>0.18584574167956402</v>
      </c>
      <c r="AY3">
        <f t="shared" si="7"/>
        <v>0.43109829700378549</v>
      </c>
      <c r="AZ3">
        <f t="shared" si="8"/>
        <v>5.380806635452557</v>
      </c>
      <c r="BA3">
        <f t="shared" si="9"/>
        <v>11.446367925240597</v>
      </c>
      <c r="BB3">
        <f t="shared" si="10"/>
        <v>24.349386171346268</v>
      </c>
      <c r="BC3">
        <f t="shared" si="11"/>
        <v>28.953080048130268</v>
      </c>
      <c r="BM3">
        <v>0.16146200617295603</v>
      </c>
      <c r="BN3">
        <f t="shared" ref="BN3:BN17" si="12">1/(AX3+BM3)</f>
        <v>2.8792907909000567</v>
      </c>
      <c r="BO3">
        <f t="shared" ref="BO3:BO17" si="13">BN3*AU3</f>
        <v>6.1249964901641798</v>
      </c>
      <c r="BP3">
        <f t="shared" ref="BP3:BP17" si="14">(AU3^2)*BN3</f>
        <v>13.029452295367594</v>
      </c>
      <c r="BQ3">
        <f t="shared" ref="BQ3:BQ17" si="15">BN3^2</f>
        <v>8.2903154585618744</v>
      </c>
    </row>
    <row r="4" spans="1:80" x14ac:dyDescent="0.25">
      <c r="A4" t="s">
        <v>67</v>
      </c>
      <c r="B4" t="s">
        <v>68</v>
      </c>
      <c r="C4">
        <v>2006</v>
      </c>
      <c r="D4" t="s">
        <v>79</v>
      </c>
      <c r="E4" t="s">
        <v>165</v>
      </c>
      <c r="F4" t="s">
        <v>69</v>
      </c>
      <c r="G4">
        <v>2</v>
      </c>
      <c r="H4" t="s">
        <v>70</v>
      </c>
      <c r="I4" t="s">
        <v>71</v>
      </c>
      <c r="J4">
        <v>1</v>
      </c>
      <c r="K4" t="s">
        <v>72</v>
      </c>
      <c r="L4">
        <v>182.625</v>
      </c>
      <c r="N4">
        <v>19</v>
      </c>
      <c r="O4">
        <v>12</v>
      </c>
      <c r="P4">
        <v>31</v>
      </c>
      <c r="Q4">
        <v>44.13</v>
      </c>
      <c r="R4">
        <v>3.5</v>
      </c>
      <c r="Z4">
        <v>14.67</v>
      </c>
      <c r="AA4">
        <v>3.56</v>
      </c>
      <c r="AD4" t="s">
        <v>73</v>
      </c>
      <c r="AE4">
        <v>7</v>
      </c>
      <c r="AG4" t="s">
        <v>74</v>
      </c>
      <c r="AH4" t="s">
        <v>76</v>
      </c>
      <c r="AI4">
        <v>51</v>
      </c>
      <c r="AJ4">
        <v>2.4500000000000002</v>
      </c>
      <c r="AK4">
        <v>54.9</v>
      </c>
      <c r="AL4">
        <v>5.0599999999999996</v>
      </c>
      <c r="AM4" t="s">
        <v>77</v>
      </c>
      <c r="AN4">
        <f t="shared" si="0"/>
        <v>3.8999999999999986</v>
      </c>
      <c r="AO4">
        <f t="shared" si="1"/>
        <v>18</v>
      </c>
      <c r="AP4">
        <f t="shared" si="1"/>
        <v>11</v>
      </c>
      <c r="AQ4">
        <f t="shared" si="2"/>
        <v>6.0025000000000013</v>
      </c>
      <c r="AR4">
        <f t="shared" si="3"/>
        <v>25.603599999999997</v>
      </c>
      <c r="AS4">
        <f t="shared" si="4"/>
        <v>3.665705934741629</v>
      </c>
      <c r="AT4">
        <f t="shared" si="5"/>
        <v>1.0639151283352692</v>
      </c>
      <c r="AU4">
        <f>AT4*((1)-(3/((4*P4)-9)))</f>
        <v>1.0361608206395667</v>
      </c>
      <c r="AV4">
        <f>(N4+O4)/(N4*O4)</f>
        <v>0.13596491228070176</v>
      </c>
      <c r="AW4">
        <f>AU4^2/(2*(N4+O4))</f>
        <v>1.7316600745620331E-2</v>
      </c>
      <c r="AX4">
        <f t="shared" si="6"/>
        <v>0.15328151302632209</v>
      </c>
      <c r="AY4">
        <f t="shared" si="7"/>
        <v>0.39151182999536821</v>
      </c>
      <c r="AZ4">
        <f t="shared" si="8"/>
        <v>6.523943952903676</v>
      </c>
      <c r="BA4">
        <f t="shared" si="9"/>
        <v>6.7598551200472121</v>
      </c>
      <c r="BB4">
        <f t="shared" si="10"/>
        <v>7.0042970285926964</v>
      </c>
      <c r="BC4">
        <f t="shared" si="11"/>
        <v>42.561844700628441</v>
      </c>
      <c r="BM4">
        <v>0.16146200617295603</v>
      </c>
      <c r="BN4">
        <f t="shared" si="12"/>
        <v>3.1771901214806446</v>
      </c>
      <c r="BO4">
        <f t="shared" si="13"/>
        <v>3.2920799236013094</v>
      </c>
      <c r="BP4">
        <f t="shared" si="14"/>
        <v>3.4111242352497753</v>
      </c>
      <c r="BQ4">
        <f t="shared" si="15"/>
        <v>10.094537068034194</v>
      </c>
    </row>
    <row r="5" spans="1:80" x14ac:dyDescent="0.25">
      <c r="A5" t="s">
        <v>67</v>
      </c>
      <c r="B5" t="s">
        <v>68</v>
      </c>
      <c r="C5">
        <v>2006</v>
      </c>
      <c r="D5" t="s">
        <v>79</v>
      </c>
      <c r="E5" t="s">
        <v>165</v>
      </c>
      <c r="F5" t="s">
        <v>69</v>
      </c>
      <c r="G5">
        <v>2</v>
      </c>
      <c r="H5" t="s">
        <v>70</v>
      </c>
      <c r="I5" t="s">
        <v>71</v>
      </c>
      <c r="J5">
        <v>1</v>
      </c>
      <c r="K5" t="s">
        <v>78</v>
      </c>
      <c r="L5">
        <v>182.625</v>
      </c>
      <c r="N5">
        <v>19</v>
      </c>
      <c r="O5">
        <v>15</v>
      </c>
      <c r="P5">
        <v>34</v>
      </c>
      <c r="Q5">
        <v>40.11</v>
      </c>
      <c r="R5">
        <v>6.52</v>
      </c>
      <c r="Z5">
        <v>14.11</v>
      </c>
      <c r="AA5">
        <v>2.2799999999999998</v>
      </c>
      <c r="AD5" t="s">
        <v>73</v>
      </c>
      <c r="AE5">
        <v>7</v>
      </c>
      <c r="AG5" t="s">
        <v>74</v>
      </c>
      <c r="AH5" t="s">
        <v>76</v>
      </c>
      <c r="AI5">
        <v>56.47</v>
      </c>
      <c r="AJ5">
        <v>2.14</v>
      </c>
      <c r="AK5">
        <v>56.89</v>
      </c>
      <c r="AL5">
        <v>1.75</v>
      </c>
      <c r="AM5" t="s">
        <v>77</v>
      </c>
      <c r="AN5">
        <f t="shared" si="0"/>
        <v>0.42000000000000171</v>
      </c>
      <c r="AO5">
        <f t="shared" si="1"/>
        <v>18</v>
      </c>
      <c r="AP5">
        <f t="shared" si="1"/>
        <v>14</v>
      </c>
      <c r="AQ5">
        <f t="shared" si="2"/>
        <v>4.5796000000000001</v>
      </c>
      <c r="AR5">
        <f t="shared" si="3"/>
        <v>3.0625</v>
      </c>
      <c r="AS5">
        <f t="shared" si="4"/>
        <v>1.978855414122012</v>
      </c>
      <c r="AT5">
        <f t="shared" si="5"/>
        <v>0.21224390473537921</v>
      </c>
      <c r="AU5">
        <f>AT5*((1)-(3/((4*P5)-9)))</f>
        <v>0.20723026919044901</v>
      </c>
      <c r="AV5">
        <f>(N5+O5)/(N5*O5)</f>
        <v>0.11929824561403508</v>
      </c>
      <c r="AW5">
        <f>AU5^2/(2*(N5+O5))</f>
        <v>6.3153506571685233E-4</v>
      </c>
      <c r="AX5">
        <f t="shared" si="6"/>
        <v>0.11992978067975194</v>
      </c>
      <c r="AY5">
        <f t="shared" si="7"/>
        <v>0.34630879382388191</v>
      </c>
      <c r="AZ5">
        <f t="shared" si="8"/>
        <v>8.3382125301329157</v>
      </c>
      <c r="BA5">
        <f t="shared" si="9"/>
        <v>1.7279300271866191</v>
      </c>
      <c r="BB5">
        <f t="shared" si="10"/>
        <v>0.35807940467614296</v>
      </c>
      <c r="BC5">
        <f t="shared" si="11"/>
        <v>69.525788197665563</v>
      </c>
      <c r="BM5">
        <v>0.16146200617295603</v>
      </c>
      <c r="BN5">
        <f t="shared" si="12"/>
        <v>3.5537639928468887</v>
      </c>
      <c r="BO5">
        <f t="shared" si="13"/>
        <v>0.73644746887698564</v>
      </c>
      <c r="BP5">
        <f t="shared" si="14"/>
        <v>0.15261420722000255</v>
      </c>
      <c r="BQ5">
        <f t="shared" si="15"/>
        <v>12.629238516855061</v>
      </c>
    </row>
    <row r="6" spans="1:80" x14ac:dyDescent="0.25">
      <c r="A6" t="s">
        <v>67</v>
      </c>
      <c r="B6" t="s">
        <v>68</v>
      </c>
      <c r="C6">
        <v>2006</v>
      </c>
      <c r="D6" s="11" t="s">
        <v>80</v>
      </c>
      <c r="E6" s="11" t="s">
        <v>165</v>
      </c>
      <c r="F6" t="s">
        <v>69</v>
      </c>
      <c r="G6">
        <v>2</v>
      </c>
      <c r="H6" t="s">
        <v>70</v>
      </c>
      <c r="I6" t="s">
        <v>71</v>
      </c>
      <c r="J6">
        <v>1</v>
      </c>
      <c r="K6" t="s">
        <v>72</v>
      </c>
      <c r="L6">
        <v>182.625</v>
      </c>
      <c r="N6">
        <v>19</v>
      </c>
      <c r="O6">
        <v>12</v>
      </c>
      <c r="P6">
        <v>31</v>
      </c>
      <c r="Q6">
        <v>44.13</v>
      </c>
      <c r="R6">
        <v>3.5</v>
      </c>
      <c r="Z6">
        <v>14.67</v>
      </c>
      <c r="AA6">
        <v>3.56</v>
      </c>
      <c r="AD6" t="s">
        <v>73</v>
      </c>
      <c r="AE6">
        <v>7</v>
      </c>
      <c r="AG6" t="s">
        <v>74</v>
      </c>
      <c r="AH6" t="s">
        <v>76</v>
      </c>
      <c r="AI6">
        <v>10.47</v>
      </c>
      <c r="AJ6">
        <v>0.81</v>
      </c>
      <c r="AK6">
        <v>11.96</v>
      </c>
      <c r="AL6">
        <v>0.42</v>
      </c>
      <c r="AM6" t="s">
        <v>77</v>
      </c>
      <c r="AN6">
        <f t="shared" si="0"/>
        <v>1.4900000000000002</v>
      </c>
      <c r="AO6">
        <f t="shared" si="1"/>
        <v>18</v>
      </c>
      <c r="AP6">
        <f t="shared" si="1"/>
        <v>11</v>
      </c>
      <c r="AQ6">
        <f t="shared" si="2"/>
        <v>0.65610000000000013</v>
      </c>
      <c r="AR6">
        <f t="shared" si="3"/>
        <v>0.17639999999999997</v>
      </c>
      <c r="AS6">
        <f t="shared" si="4"/>
        <v>0.68858175083733308</v>
      </c>
      <c r="AT6">
        <f t="shared" si="5"/>
        <v>2.1638679767335134</v>
      </c>
      <c r="AU6">
        <f>AT6*((1)-(3/((4*P6)-9)))</f>
        <v>2.1074192469056827</v>
      </c>
      <c r="AV6">
        <f>(N6+O6)/(N6*O6)</f>
        <v>0.13596491228070176</v>
      </c>
      <c r="AW6">
        <f>AU6^2/(2*(N6+O6))</f>
        <v>7.163251422949217E-2</v>
      </c>
      <c r="AX6">
        <f t="shared" si="6"/>
        <v>0.20759742651019392</v>
      </c>
      <c r="AY6">
        <f t="shared" si="7"/>
        <v>0.45562860589540899</v>
      </c>
      <c r="AZ6">
        <f t="shared" si="8"/>
        <v>4.8170153975916259</v>
      </c>
      <c r="BA6">
        <f t="shared" si="9"/>
        <v>10.151470961525622</v>
      </c>
      <c r="BB6">
        <f t="shared" si="10"/>
        <v>21.393405288723233</v>
      </c>
      <c r="BC6">
        <f t="shared" si="11"/>
        <v>23.20363734063481</v>
      </c>
      <c r="BM6">
        <v>0.16146200617295603</v>
      </c>
      <c r="BN6">
        <f t="shared" si="12"/>
        <v>2.7095906822642681</v>
      </c>
      <c r="BO6">
        <f t="shared" si="13"/>
        <v>5.7102435550400186</v>
      </c>
      <c r="BP6">
        <f t="shared" si="14"/>
        <v>12.033877172410465</v>
      </c>
      <c r="BQ6">
        <f t="shared" si="15"/>
        <v>7.3418816654133421</v>
      </c>
    </row>
    <row r="7" spans="1:80" x14ac:dyDescent="0.25">
      <c r="A7" t="s">
        <v>67</v>
      </c>
      <c r="B7" t="s">
        <v>68</v>
      </c>
      <c r="C7">
        <v>2006</v>
      </c>
      <c r="D7" s="11" t="s">
        <v>80</v>
      </c>
      <c r="E7" s="11" t="s">
        <v>165</v>
      </c>
      <c r="F7" t="s">
        <v>69</v>
      </c>
      <c r="G7">
        <v>2</v>
      </c>
      <c r="H7" t="s">
        <v>70</v>
      </c>
      <c r="I7" t="s">
        <v>71</v>
      </c>
      <c r="J7">
        <v>1</v>
      </c>
      <c r="K7" t="s">
        <v>78</v>
      </c>
      <c r="L7">
        <v>182.625</v>
      </c>
      <c r="N7">
        <v>19</v>
      </c>
      <c r="O7">
        <v>15</v>
      </c>
      <c r="P7">
        <v>34</v>
      </c>
      <c r="Q7">
        <v>40.11</v>
      </c>
      <c r="R7">
        <v>6.52</v>
      </c>
      <c r="Z7">
        <v>14.11</v>
      </c>
      <c r="AA7">
        <v>2.2799999999999998</v>
      </c>
      <c r="AD7" t="s">
        <v>73</v>
      </c>
      <c r="AE7">
        <v>7</v>
      </c>
      <c r="AG7" t="s">
        <v>74</v>
      </c>
      <c r="AH7" t="s">
        <v>76</v>
      </c>
      <c r="AI7">
        <v>11.42</v>
      </c>
      <c r="AJ7">
        <v>0.44</v>
      </c>
      <c r="AK7">
        <v>11.85</v>
      </c>
      <c r="AL7">
        <v>0.52</v>
      </c>
      <c r="AM7" t="s">
        <v>77</v>
      </c>
      <c r="AN7">
        <f t="shared" si="0"/>
        <v>0.42999999999999972</v>
      </c>
      <c r="AO7">
        <f t="shared" si="1"/>
        <v>18</v>
      </c>
      <c r="AP7">
        <f t="shared" si="1"/>
        <v>14</v>
      </c>
      <c r="AQ7">
        <f t="shared" si="2"/>
        <v>0.19359999999999999</v>
      </c>
      <c r="AR7">
        <f t="shared" si="3"/>
        <v>0.27040000000000003</v>
      </c>
      <c r="AS7">
        <f t="shared" si="4"/>
        <v>0.47665501151251943</v>
      </c>
      <c r="AT7">
        <f t="shared" si="5"/>
        <v>0.90211996016894014</v>
      </c>
      <c r="AU7">
        <f>AT7*((1)-(3/((4*P7)-9)))</f>
        <v>0.88081003984998885</v>
      </c>
      <c r="AV7">
        <f>(N7+O7)/(N7*O7)</f>
        <v>0.11929824561403508</v>
      </c>
      <c r="AW7">
        <f>AU7^2/(2*(N7+O7))</f>
        <v>1.1409210680890278E-2</v>
      </c>
      <c r="AX7">
        <f t="shared" si="6"/>
        <v>0.13070745629492536</v>
      </c>
      <c r="AY7">
        <f t="shared" si="7"/>
        <v>0.36153486179748334</v>
      </c>
      <c r="AZ7">
        <f t="shared" si="8"/>
        <v>7.6506729481723106</v>
      </c>
      <c r="BA7">
        <f t="shared" si="9"/>
        <v>6.7387895443588848</v>
      </c>
      <c r="BB7">
        <f t="shared" si="10"/>
        <v>5.9355934871074369</v>
      </c>
      <c r="BC7">
        <f t="shared" si="11"/>
        <v>58.532796559895594</v>
      </c>
      <c r="BM7">
        <v>0.16146200617295603</v>
      </c>
      <c r="BN7">
        <f t="shared" si="12"/>
        <v>3.4226711838850421</v>
      </c>
      <c r="BO7">
        <f t="shared" si="13"/>
        <v>3.0147231418711926</v>
      </c>
      <c r="BP7">
        <f t="shared" si="14"/>
        <v>2.6553984107282487</v>
      </c>
      <c r="BQ7">
        <f t="shared" si="15"/>
        <v>11.714678032997035</v>
      </c>
    </row>
    <row r="8" spans="1:80" x14ac:dyDescent="0.25">
      <c r="A8" t="s">
        <v>67</v>
      </c>
      <c r="B8" t="s">
        <v>68</v>
      </c>
      <c r="C8">
        <v>2006</v>
      </c>
      <c r="D8" t="s">
        <v>81</v>
      </c>
      <c r="E8" t="s">
        <v>166</v>
      </c>
      <c r="F8" t="s">
        <v>69</v>
      </c>
      <c r="G8">
        <v>2</v>
      </c>
      <c r="H8" t="s">
        <v>70</v>
      </c>
      <c r="I8" t="s">
        <v>71</v>
      </c>
      <c r="J8">
        <v>1</v>
      </c>
      <c r="K8" t="s">
        <v>72</v>
      </c>
      <c r="L8">
        <v>182.625</v>
      </c>
      <c r="N8">
        <v>19</v>
      </c>
      <c r="O8">
        <v>12</v>
      </c>
      <c r="P8">
        <v>31</v>
      </c>
      <c r="Q8">
        <v>44.13</v>
      </c>
      <c r="R8">
        <v>3.5</v>
      </c>
      <c r="Z8">
        <v>14.67</v>
      </c>
      <c r="AA8">
        <v>3.56</v>
      </c>
      <c r="AD8" t="s">
        <v>73</v>
      </c>
      <c r="AE8">
        <v>7</v>
      </c>
      <c r="AG8" t="s">
        <v>74</v>
      </c>
      <c r="AH8" t="s">
        <v>76</v>
      </c>
      <c r="AI8">
        <v>24</v>
      </c>
      <c r="AJ8">
        <v>2.2200000000000002</v>
      </c>
      <c r="AK8">
        <v>28.08</v>
      </c>
      <c r="AL8">
        <v>1.91</v>
      </c>
      <c r="AM8" t="s">
        <v>77</v>
      </c>
      <c r="AN8">
        <f t="shared" si="0"/>
        <v>4.0799999999999983</v>
      </c>
      <c r="AO8">
        <f t="shared" si="1"/>
        <v>18</v>
      </c>
      <c r="AP8">
        <f t="shared" si="1"/>
        <v>11</v>
      </c>
      <c r="AQ8">
        <f t="shared" si="2"/>
        <v>4.9284000000000008</v>
      </c>
      <c r="AR8">
        <f t="shared" si="3"/>
        <v>3.6480999999999999</v>
      </c>
      <c r="AS8">
        <f t="shared" si="4"/>
        <v>2.1077876946023864</v>
      </c>
      <c r="AT8">
        <f t="shared" si="5"/>
        <v>1.9356788211868039</v>
      </c>
      <c r="AU8">
        <f>AT8*((1)-(3/((4*P8)-9)))</f>
        <v>1.8851828519384526</v>
      </c>
      <c r="AV8">
        <f>(N8+O8)/(N8*O8)</f>
        <v>0.13596491228070176</v>
      </c>
      <c r="AW8">
        <f>AU8^2/(2*(N8+O8))</f>
        <v>5.7321199761980607E-2</v>
      </c>
      <c r="AX8">
        <f t="shared" si="6"/>
        <v>0.19328611204268237</v>
      </c>
      <c r="AY8">
        <f t="shared" si="7"/>
        <v>0.43964316444439616</v>
      </c>
      <c r="AZ8">
        <f t="shared" si="8"/>
        <v>5.1736774537591979</v>
      </c>
      <c r="BA8">
        <f t="shared" si="9"/>
        <v>9.753328017287437</v>
      </c>
      <c r="BB8">
        <f t="shared" si="10"/>
        <v>18.38680672752114</v>
      </c>
      <c r="BC8">
        <f t="shared" si="11"/>
        <v>26.766938395536258</v>
      </c>
      <c r="BM8">
        <v>0.16146200617295603</v>
      </c>
      <c r="BN8">
        <f t="shared" si="12"/>
        <v>2.8189014927829343</v>
      </c>
      <c r="BO8">
        <f t="shared" si="13"/>
        <v>5.3141447554980932</v>
      </c>
      <c r="BP8">
        <f t="shared" si="14"/>
        <v>10.018134565783667</v>
      </c>
      <c r="BQ8">
        <f t="shared" si="15"/>
        <v>7.9462056260138558</v>
      </c>
    </row>
    <row r="9" spans="1:80" x14ac:dyDescent="0.25">
      <c r="A9" t="s">
        <v>67</v>
      </c>
      <c r="B9" t="s">
        <v>68</v>
      </c>
      <c r="C9">
        <v>2006</v>
      </c>
      <c r="D9" t="s">
        <v>81</v>
      </c>
      <c r="E9" t="s">
        <v>166</v>
      </c>
      <c r="F9" t="s">
        <v>69</v>
      </c>
      <c r="G9">
        <v>2</v>
      </c>
      <c r="H9" t="s">
        <v>70</v>
      </c>
      <c r="I9" t="s">
        <v>71</v>
      </c>
      <c r="J9">
        <v>1</v>
      </c>
      <c r="K9" t="s">
        <v>78</v>
      </c>
      <c r="L9">
        <v>182.625</v>
      </c>
      <c r="N9">
        <v>19</v>
      </c>
      <c r="O9">
        <v>15</v>
      </c>
      <c r="P9">
        <v>34</v>
      </c>
      <c r="Q9">
        <v>40.11</v>
      </c>
      <c r="R9">
        <v>6.52</v>
      </c>
      <c r="Z9">
        <v>14.11</v>
      </c>
      <c r="AA9">
        <v>2.2799999999999998</v>
      </c>
      <c r="AD9" t="s">
        <v>73</v>
      </c>
      <c r="AE9">
        <v>7</v>
      </c>
      <c r="AG9" t="s">
        <v>74</v>
      </c>
      <c r="AH9" t="s">
        <v>76</v>
      </c>
      <c r="AI9">
        <v>23.58</v>
      </c>
      <c r="AJ9">
        <v>1.45</v>
      </c>
      <c r="AK9">
        <v>25.52</v>
      </c>
      <c r="AL9">
        <v>1.34</v>
      </c>
      <c r="AM9" t="s">
        <v>77</v>
      </c>
      <c r="AN9">
        <f t="shared" si="0"/>
        <v>1.9400000000000013</v>
      </c>
      <c r="AO9">
        <f t="shared" si="1"/>
        <v>18</v>
      </c>
      <c r="AP9">
        <f t="shared" si="1"/>
        <v>14</v>
      </c>
      <c r="AQ9">
        <f t="shared" si="2"/>
        <v>2.1025</v>
      </c>
      <c r="AR9">
        <f t="shared" si="3"/>
        <v>1.7956000000000003</v>
      </c>
      <c r="AS9">
        <f t="shared" si="4"/>
        <v>1.4029366521692987</v>
      </c>
      <c r="AT9">
        <f t="shared" si="5"/>
        <v>1.3828136837114244</v>
      </c>
      <c r="AU9">
        <f>AT9*((1)-(3/((4*P9)-9)))</f>
        <v>1.3501487935450129</v>
      </c>
      <c r="AV9">
        <f>(N9+O9)/(N9*O9)</f>
        <v>0.11929824561403508</v>
      </c>
      <c r="AW9">
        <f>AU9^2/(2*(N9+O9))</f>
        <v>2.6807378892809618E-2</v>
      </c>
      <c r="AX9">
        <f t="shared" si="6"/>
        <v>0.14610562450684469</v>
      </c>
      <c r="AY9">
        <f t="shared" si="7"/>
        <v>0.38223765448585084</v>
      </c>
      <c r="AZ9">
        <f t="shared" si="8"/>
        <v>6.8443634759122665</v>
      </c>
      <c r="BA9">
        <f t="shared" si="9"/>
        <v>9.2409090895864985</v>
      </c>
      <c r="BB9">
        <f t="shared" si="10"/>
        <v>12.476602258564354</v>
      </c>
      <c r="BC9">
        <f t="shared" si="11"/>
        <v>46.845311390401839</v>
      </c>
      <c r="BM9">
        <v>0.16146200617295603</v>
      </c>
      <c r="BN9">
        <f t="shared" si="12"/>
        <v>3.2513174347695561</v>
      </c>
      <c r="BO9">
        <f t="shared" si="13"/>
        <v>4.3897623119859821</v>
      </c>
      <c r="BP9">
        <f t="shared" si="14"/>
        <v>5.9268322894772405</v>
      </c>
      <c r="BQ9">
        <f t="shared" si="15"/>
        <v>10.571065061636487</v>
      </c>
    </row>
    <row r="10" spans="1:80" x14ac:dyDescent="0.25">
      <c r="A10" t="s">
        <v>67</v>
      </c>
      <c r="B10" t="s">
        <v>68</v>
      </c>
      <c r="C10">
        <v>2006</v>
      </c>
      <c r="D10" t="s">
        <v>83</v>
      </c>
      <c r="E10" t="s">
        <v>167</v>
      </c>
      <c r="F10" t="s">
        <v>69</v>
      </c>
      <c r="G10">
        <v>2</v>
      </c>
      <c r="H10" t="s">
        <v>70</v>
      </c>
      <c r="I10" t="s">
        <v>71</v>
      </c>
      <c r="J10">
        <v>1</v>
      </c>
      <c r="K10" t="s">
        <v>72</v>
      </c>
      <c r="L10">
        <v>182.625</v>
      </c>
      <c r="N10">
        <v>19</v>
      </c>
      <c r="O10">
        <v>12</v>
      </c>
      <c r="P10">
        <v>31</v>
      </c>
      <c r="Q10">
        <v>44.13</v>
      </c>
      <c r="R10">
        <v>3.5</v>
      </c>
      <c r="Z10">
        <v>14.67</v>
      </c>
      <c r="AA10">
        <v>3.56</v>
      </c>
      <c r="AD10" t="s">
        <v>73</v>
      </c>
      <c r="AE10">
        <v>7</v>
      </c>
      <c r="AG10" t="s">
        <v>82</v>
      </c>
      <c r="AH10" t="s">
        <v>76</v>
      </c>
      <c r="AI10">
        <v>5.58</v>
      </c>
      <c r="AJ10">
        <v>0.63</v>
      </c>
      <c r="AK10">
        <v>4.75</v>
      </c>
      <c r="AL10">
        <v>1.35</v>
      </c>
      <c r="AM10" t="s">
        <v>77</v>
      </c>
      <c r="AN10">
        <f t="shared" si="0"/>
        <v>-0.83000000000000007</v>
      </c>
      <c r="AO10">
        <f t="shared" si="1"/>
        <v>18</v>
      </c>
      <c r="AP10">
        <f t="shared" si="1"/>
        <v>11</v>
      </c>
      <c r="AQ10">
        <f t="shared" si="2"/>
        <v>0.39690000000000003</v>
      </c>
      <c r="AR10">
        <f t="shared" si="3"/>
        <v>1.8225000000000002</v>
      </c>
      <c r="AS10">
        <f t="shared" si="4"/>
        <v>0.96832062230761518</v>
      </c>
      <c r="AT10">
        <f t="shared" si="5"/>
        <v>-0.85715410875172549</v>
      </c>
      <c r="AU10">
        <f>AT10*((1)-(3/((4*P10)-9)))</f>
        <v>-0.83479356678428918</v>
      </c>
      <c r="AV10">
        <f>(N10+O10)/(N10*O10)</f>
        <v>0.13596491228070176</v>
      </c>
      <c r="AW10">
        <f>AU10^2/(2*(N10+O10))</f>
        <v>1.1240004824910251E-2</v>
      </c>
      <c r="AX10">
        <f t="shared" si="6"/>
        <v>0.14720491710561201</v>
      </c>
      <c r="AY10">
        <f t="shared" si="7"/>
        <v>0.38367292985772661</v>
      </c>
      <c r="AZ10">
        <f t="shared" si="8"/>
        <v>6.7932513374030234</v>
      </c>
      <c r="BA10">
        <f t="shared" si="9"/>
        <v>-5.670962514012813</v>
      </c>
      <c r="BB10">
        <f t="shared" si="10"/>
        <v>4.7340830241727554</v>
      </c>
      <c r="BC10">
        <f t="shared" si="11"/>
        <v>46.148263733127969</v>
      </c>
      <c r="BM10">
        <v>0.16146200617295603</v>
      </c>
      <c r="BN10">
        <f t="shared" si="12"/>
        <v>3.2397381273584425</v>
      </c>
      <c r="BO10">
        <f t="shared" si="13"/>
        <v>-2.7045125467846081</v>
      </c>
      <c r="BP10">
        <f t="shared" si="14"/>
        <v>2.2577096753431847</v>
      </c>
      <c r="BQ10">
        <f t="shared" si="15"/>
        <v>10.495903133859988</v>
      </c>
    </row>
    <row r="11" spans="1:80" x14ac:dyDescent="0.25">
      <c r="A11" t="s">
        <v>67</v>
      </c>
      <c r="B11" t="s">
        <v>68</v>
      </c>
      <c r="C11">
        <v>2006</v>
      </c>
      <c r="D11" t="s">
        <v>83</v>
      </c>
      <c r="E11" t="s">
        <v>167</v>
      </c>
      <c r="F11" t="s">
        <v>69</v>
      </c>
      <c r="G11">
        <v>2</v>
      </c>
      <c r="H11" t="s">
        <v>70</v>
      </c>
      <c r="I11" t="s">
        <v>71</v>
      </c>
      <c r="J11">
        <v>1</v>
      </c>
      <c r="K11" t="s">
        <v>78</v>
      </c>
      <c r="L11">
        <v>182.625</v>
      </c>
      <c r="N11">
        <v>19</v>
      </c>
      <c r="O11">
        <v>15</v>
      </c>
      <c r="P11">
        <v>34</v>
      </c>
      <c r="Q11">
        <v>40.11</v>
      </c>
      <c r="R11">
        <v>6.52</v>
      </c>
      <c r="Z11">
        <v>14.11</v>
      </c>
      <c r="AA11">
        <v>2.2799999999999998</v>
      </c>
      <c r="AD11" t="s">
        <v>73</v>
      </c>
      <c r="AE11">
        <v>7</v>
      </c>
      <c r="AG11" t="s">
        <v>82</v>
      </c>
      <c r="AH11" t="s">
        <v>76</v>
      </c>
      <c r="AI11">
        <v>6.15</v>
      </c>
      <c r="AJ11">
        <v>1.24</v>
      </c>
      <c r="AK11">
        <v>6.4</v>
      </c>
      <c r="AL11">
        <v>1.33</v>
      </c>
      <c r="AM11" t="s">
        <v>77</v>
      </c>
      <c r="AN11">
        <f t="shared" si="0"/>
        <v>0.25</v>
      </c>
      <c r="AO11">
        <f t="shared" si="1"/>
        <v>18</v>
      </c>
      <c r="AP11">
        <f t="shared" si="1"/>
        <v>14</v>
      </c>
      <c r="AQ11">
        <f t="shared" si="2"/>
        <v>1.5376000000000001</v>
      </c>
      <c r="AR11">
        <f t="shared" si="3"/>
        <v>1.7689000000000001</v>
      </c>
      <c r="AS11">
        <f t="shared" si="4"/>
        <v>1.2801537993538121</v>
      </c>
      <c r="AT11">
        <f t="shared" si="5"/>
        <v>0.19528903490048885</v>
      </c>
      <c r="AU11">
        <f>AT11*((1)-(3/((4*P11)-9)))</f>
        <v>0.19067590809181589</v>
      </c>
      <c r="AV11">
        <f>(N11+O11)/(N11*O11)</f>
        <v>0.11929824561403508</v>
      </c>
      <c r="AW11">
        <f>AU11^2/(2*(N11+O11))</f>
        <v>5.3466620480350916E-4</v>
      </c>
      <c r="AX11">
        <f t="shared" si="6"/>
        <v>0.11983291181883859</v>
      </c>
      <c r="AY11">
        <f t="shared" si="7"/>
        <v>0.34616890648762577</v>
      </c>
      <c r="AZ11">
        <f t="shared" si="8"/>
        <v>8.3449528582914141</v>
      </c>
      <c r="BA11">
        <f t="shared" si="9"/>
        <v>1.5911814642381099</v>
      </c>
      <c r="BB11">
        <f t="shared" si="10"/>
        <v>0.30339997063246688</v>
      </c>
      <c r="BC11">
        <f t="shared" si="11"/>
        <v>69.638238207106042</v>
      </c>
      <c r="BM11">
        <v>0.16146200617295603</v>
      </c>
      <c r="BN11">
        <f t="shared" si="12"/>
        <v>3.5549877940886581</v>
      </c>
      <c r="BO11">
        <f t="shared" si="13"/>
        <v>0.67785052589317629</v>
      </c>
      <c r="BP11">
        <f t="shared" si="14"/>
        <v>0.12924976457519635</v>
      </c>
      <c r="BQ11">
        <f t="shared" si="15"/>
        <v>12.637938216119343</v>
      </c>
    </row>
    <row r="12" spans="1:80" x14ac:dyDescent="0.25">
      <c r="A12" t="s">
        <v>67</v>
      </c>
      <c r="B12" t="s">
        <v>68</v>
      </c>
      <c r="C12">
        <v>2006</v>
      </c>
      <c r="D12" t="s">
        <v>84</v>
      </c>
      <c r="E12" t="s">
        <v>167</v>
      </c>
      <c r="F12" t="s">
        <v>69</v>
      </c>
      <c r="G12">
        <v>2</v>
      </c>
      <c r="H12" t="s">
        <v>70</v>
      </c>
      <c r="I12" t="s">
        <v>71</v>
      </c>
      <c r="J12">
        <v>1</v>
      </c>
      <c r="K12" t="s">
        <v>72</v>
      </c>
      <c r="L12">
        <v>182.625</v>
      </c>
      <c r="N12">
        <v>19</v>
      </c>
      <c r="O12">
        <v>12</v>
      </c>
      <c r="P12">
        <v>31</v>
      </c>
      <c r="Q12">
        <v>44.13</v>
      </c>
      <c r="R12">
        <v>3.5</v>
      </c>
      <c r="Z12">
        <v>14.67</v>
      </c>
      <c r="AA12">
        <v>3.56</v>
      </c>
      <c r="AD12" t="s">
        <v>73</v>
      </c>
      <c r="AE12">
        <v>7</v>
      </c>
      <c r="AG12" t="s">
        <v>82</v>
      </c>
      <c r="AH12" t="s">
        <v>76</v>
      </c>
      <c r="AI12">
        <v>3.17</v>
      </c>
      <c r="AJ12">
        <v>0.56999999999999995</v>
      </c>
      <c r="AK12">
        <v>2.11</v>
      </c>
      <c r="AL12">
        <v>0.65</v>
      </c>
      <c r="AM12" t="s">
        <v>77</v>
      </c>
      <c r="AN12">
        <f t="shared" si="0"/>
        <v>-1.06</v>
      </c>
      <c r="AO12">
        <f t="shared" si="1"/>
        <v>18</v>
      </c>
      <c r="AP12">
        <f t="shared" si="1"/>
        <v>11</v>
      </c>
      <c r="AQ12">
        <f t="shared" si="2"/>
        <v>0.32489999999999997</v>
      </c>
      <c r="AR12">
        <f t="shared" si="3"/>
        <v>0.42250000000000004</v>
      </c>
      <c r="AS12">
        <f t="shared" si="4"/>
        <v>0.6015984455225698</v>
      </c>
      <c r="AT12">
        <f t="shared" si="5"/>
        <v>-1.7619726378768255</v>
      </c>
      <c r="AU12">
        <f>AT12*((1)-(3/((4*P12)-9)))</f>
        <v>-1.7160081342800388</v>
      </c>
      <c r="AV12">
        <f>(N12+O12)/(N12*O12)</f>
        <v>0.13596491228070176</v>
      </c>
      <c r="AW12">
        <f>AU12^2/(2*(N12+O12))</f>
        <v>4.7494901885729995E-2</v>
      </c>
      <c r="AX12">
        <f t="shared" si="6"/>
        <v>0.18345981416643176</v>
      </c>
      <c r="AY12">
        <f t="shared" si="7"/>
        <v>0.42832209161614787</v>
      </c>
      <c r="AZ12">
        <f t="shared" si="8"/>
        <v>5.4507849827691217</v>
      </c>
      <c r="BA12">
        <f t="shared" si="9"/>
        <v>-9.3535913686432934</v>
      </c>
      <c r="BB12">
        <f t="shared" si="10"/>
        <v>16.050838873323453</v>
      </c>
      <c r="BC12">
        <f t="shared" si="11"/>
        <v>29.711056928381375</v>
      </c>
      <c r="BM12">
        <v>0.16146200617295603</v>
      </c>
      <c r="BN12">
        <f t="shared" si="12"/>
        <v>2.8992077074626486</v>
      </c>
      <c r="BO12">
        <f t="shared" si="13"/>
        <v>-4.9750640089732885</v>
      </c>
      <c r="BP12">
        <f t="shared" si="14"/>
        <v>8.5372503079620223</v>
      </c>
      <c r="BQ12">
        <f t="shared" si="15"/>
        <v>8.4054053310108259</v>
      </c>
    </row>
    <row r="13" spans="1:80" x14ac:dyDescent="0.25">
      <c r="A13" t="s">
        <v>67</v>
      </c>
      <c r="B13" t="s">
        <v>68</v>
      </c>
      <c r="C13">
        <v>2006</v>
      </c>
      <c r="D13" t="s">
        <v>84</v>
      </c>
      <c r="E13" t="s">
        <v>167</v>
      </c>
      <c r="F13" t="s">
        <v>69</v>
      </c>
      <c r="G13">
        <v>2</v>
      </c>
      <c r="H13" t="s">
        <v>70</v>
      </c>
      <c r="I13" t="s">
        <v>71</v>
      </c>
      <c r="J13">
        <v>1</v>
      </c>
      <c r="K13" t="s">
        <v>78</v>
      </c>
      <c r="L13">
        <v>182.625</v>
      </c>
      <c r="N13">
        <v>19</v>
      </c>
      <c r="O13">
        <v>15</v>
      </c>
      <c r="P13">
        <v>34</v>
      </c>
      <c r="Q13">
        <v>40.11</v>
      </c>
      <c r="R13">
        <v>6.52</v>
      </c>
      <c r="Z13">
        <v>14.11</v>
      </c>
      <c r="AA13">
        <v>2.2799999999999998</v>
      </c>
      <c r="AD13" t="s">
        <v>73</v>
      </c>
      <c r="AE13">
        <v>7</v>
      </c>
      <c r="AG13" t="s">
        <v>82</v>
      </c>
      <c r="AH13" t="s">
        <v>76</v>
      </c>
      <c r="AI13">
        <v>3.38</v>
      </c>
      <c r="AJ13">
        <v>1.06</v>
      </c>
      <c r="AK13">
        <v>4.41</v>
      </c>
      <c r="AL13">
        <v>0.63</v>
      </c>
      <c r="AM13" t="s">
        <v>77</v>
      </c>
      <c r="AN13">
        <f t="shared" si="0"/>
        <v>1.0300000000000002</v>
      </c>
      <c r="AO13">
        <f t="shared" si="1"/>
        <v>18</v>
      </c>
      <c r="AP13">
        <f t="shared" si="1"/>
        <v>14</v>
      </c>
      <c r="AQ13">
        <f t="shared" si="2"/>
        <v>1.1236000000000002</v>
      </c>
      <c r="AR13">
        <f t="shared" si="3"/>
        <v>0.39690000000000003</v>
      </c>
      <c r="AS13">
        <f t="shared" si="4"/>
        <v>0.89759052468260825</v>
      </c>
      <c r="AT13">
        <f t="shared" si="5"/>
        <v>1.1475165698347947</v>
      </c>
      <c r="AU13">
        <f>AT13*((1)-(3/((4*P13)-9)))</f>
        <v>1.120409879208776</v>
      </c>
      <c r="AV13">
        <f>(N13+O13)/(N13*O13)</f>
        <v>0.11929824561403508</v>
      </c>
      <c r="AW13">
        <f>AU13^2/(2*(N13+O13))</f>
        <v>1.8460563197479768E-2</v>
      </c>
      <c r="AX13">
        <f t="shared" si="6"/>
        <v>0.13775880881151487</v>
      </c>
      <c r="AY13">
        <f t="shared" si="7"/>
        <v>0.37115873802392807</v>
      </c>
      <c r="AZ13">
        <f t="shared" si="8"/>
        <v>7.2590639293943493</v>
      </c>
      <c r="BA13">
        <f t="shared" si="9"/>
        <v>8.133126940301505</v>
      </c>
      <c r="BB13">
        <f t="shared" si="10"/>
        <v>9.1124357727728533</v>
      </c>
      <c r="BC13">
        <f t="shared" si="11"/>
        <v>52.694009131034129</v>
      </c>
      <c r="BM13">
        <v>0.16146200617295603</v>
      </c>
      <c r="BN13">
        <f t="shared" si="12"/>
        <v>3.3420134894422318</v>
      </c>
      <c r="BO13">
        <f t="shared" si="13"/>
        <v>3.7444249300200707</v>
      </c>
      <c r="BP13">
        <f t="shared" si="14"/>
        <v>4.1952906835501178</v>
      </c>
      <c r="BQ13">
        <f t="shared" si="15"/>
        <v>11.169054163613842</v>
      </c>
    </row>
    <row r="14" spans="1:80" x14ac:dyDescent="0.25">
      <c r="A14" t="s">
        <v>67</v>
      </c>
      <c r="B14" t="s">
        <v>68</v>
      </c>
      <c r="C14">
        <v>2006</v>
      </c>
      <c r="D14" t="s">
        <v>85</v>
      </c>
      <c r="E14" t="s">
        <v>167</v>
      </c>
      <c r="F14" t="s">
        <v>69</v>
      </c>
      <c r="G14">
        <v>2</v>
      </c>
      <c r="H14" t="s">
        <v>70</v>
      </c>
      <c r="I14" t="s">
        <v>71</v>
      </c>
      <c r="J14">
        <v>1</v>
      </c>
      <c r="K14" t="s">
        <v>72</v>
      </c>
      <c r="L14">
        <v>182.625</v>
      </c>
      <c r="N14">
        <v>19</v>
      </c>
      <c r="O14">
        <v>12</v>
      </c>
      <c r="P14">
        <v>31</v>
      </c>
      <c r="Q14">
        <v>44.13</v>
      </c>
      <c r="R14">
        <v>3.5</v>
      </c>
      <c r="Z14">
        <v>14.67</v>
      </c>
      <c r="AA14">
        <v>3.56</v>
      </c>
      <c r="AD14" t="s">
        <v>73</v>
      </c>
      <c r="AE14">
        <v>7</v>
      </c>
      <c r="AG14" t="s">
        <v>82</v>
      </c>
      <c r="AH14" t="s">
        <v>76</v>
      </c>
      <c r="AI14">
        <v>5.42</v>
      </c>
      <c r="AJ14">
        <v>0.4</v>
      </c>
      <c r="AK14">
        <v>7.51</v>
      </c>
      <c r="AL14">
        <v>1</v>
      </c>
      <c r="AM14" t="s">
        <v>77</v>
      </c>
      <c r="AN14">
        <f t="shared" si="0"/>
        <v>2.09</v>
      </c>
      <c r="AO14">
        <f t="shared" si="1"/>
        <v>18</v>
      </c>
      <c r="AP14">
        <f t="shared" si="1"/>
        <v>11</v>
      </c>
      <c r="AQ14">
        <f t="shared" si="2"/>
        <v>0.16000000000000003</v>
      </c>
      <c r="AR14">
        <f t="shared" si="3"/>
        <v>1</v>
      </c>
      <c r="AS14">
        <f t="shared" si="4"/>
        <v>0.69182417539080876</v>
      </c>
      <c r="AT14">
        <f t="shared" si="5"/>
        <v>3.0209987947000654</v>
      </c>
      <c r="AU14">
        <f>AT14*((1)-(3/((4*P14)-9)))</f>
        <v>2.9421901304904985</v>
      </c>
      <c r="AV14">
        <f>(N14+O14)/(N14*O14)</f>
        <v>0.13596491228070176</v>
      </c>
      <c r="AW14">
        <f>AU14^2/(2*(N14+O14))</f>
        <v>0.13962068974122094</v>
      </c>
      <c r="AX14">
        <f t="shared" si="6"/>
        <v>0.27558560202192273</v>
      </c>
      <c r="AY14">
        <f t="shared" si="7"/>
        <v>0.52496247677517172</v>
      </c>
      <c r="AZ14">
        <f t="shared" si="8"/>
        <v>3.6286365929975193</v>
      </c>
      <c r="BA14">
        <f t="shared" si="9"/>
        <v>10.676138771053969</v>
      </c>
      <c r="BB14">
        <f t="shared" si="10"/>
        <v>31.411230123941952</v>
      </c>
      <c r="BC14">
        <f t="shared" si="11"/>
        <v>13.167003524040645</v>
      </c>
      <c r="BM14">
        <v>0.16146200617295603</v>
      </c>
      <c r="BN14">
        <f t="shared" si="12"/>
        <v>2.2880802485803828</v>
      </c>
      <c r="BO14">
        <f t="shared" si="13"/>
        <v>6.7319671251434485</v>
      </c>
      <c r="BP14">
        <f t="shared" si="14"/>
        <v>19.806727234383551</v>
      </c>
      <c r="BQ14">
        <f t="shared" si="15"/>
        <v>5.2353112239436665</v>
      </c>
    </row>
    <row r="15" spans="1:80" x14ac:dyDescent="0.25">
      <c r="A15" t="s">
        <v>67</v>
      </c>
      <c r="B15" t="s">
        <v>68</v>
      </c>
      <c r="C15">
        <v>2006</v>
      </c>
      <c r="D15" t="s">
        <v>85</v>
      </c>
      <c r="E15" t="s">
        <v>167</v>
      </c>
      <c r="F15" t="s">
        <v>69</v>
      </c>
      <c r="G15">
        <v>2</v>
      </c>
      <c r="H15" t="s">
        <v>70</v>
      </c>
      <c r="I15" t="s">
        <v>71</v>
      </c>
      <c r="J15">
        <v>1</v>
      </c>
      <c r="K15" t="s">
        <v>78</v>
      </c>
      <c r="L15">
        <v>182.625</v>
      </c>
      <c r="N15">
        <v>19</v>
      </c>
      <c r="O15">
        <v>15</v>
      </c>
      <c r="P15">
        <v>34</v>
      </c>
      <c r="Q15">
        <v>40.11</v>
      </c>
      <c r="R15">
        <v>6.52</v>
      </c>
      <c r="Z15">
        <v>14.11</v>
      </c>
      <c r="AA15">
        <v>2.2799999999999998</v>
      </c>
      <c r="AD15" t="s">
        <v>73</v>
      </c>
      <c r="AE15">
        <v>7</v>
      </c>
      <c r="AG15" t="s">
        <v>82</v>
      </c>
      <c r="AH15" t="s">
        <v>76</v>
      </c>
      <c r="AI15">
        <v>6.38</v>
      </c>
      <c r="AJ15">
        <v>1.1200000000000001</v>
      </c>
      <c r="AK15">
        <v>7.34</v>
      </c>
      <c r="AL15">
        <v>1</v>
      </c>
      <c r="AM15" t="s">
        <v>77</v>
      </c>
      <c r="AN15">
        <f t="shared" si="0"/>
        <v>0.96</v>
      </c>
      <c r="AO15">
        <f t="shared" si="1"/>
        <v>18</v>
      </c>
      <c r="AP15">
        <f t="shared" si="1"/>
        <v>14</v>
      </c>
      <c r="AQ15">
        <f t="shared" si="2"/>
        <v>1.2544000000000002</v>
      </c>
      <c r="AR15">
        <f t="shared" si="3"/>
        <v>1</v>
      </c>
      <c r="AS15">
        <f t="shared" si="4"/>
        <v>1.0691585476438936</v>
      </c>
      <c r="AT15">
        <f t="shared" si="5"/>
        <v>0.89790237576602039</v>
      </c>
      <c r="AU15">
        <f>AT15*((1)-(3/((4*P15)-9)))</f>
        <v>0.87669208342509086</v>
      </c>
      <c r="AV15">
        <f>(N15+O15)/(N15*O15)</f>
        <v>0.11929824561403508</v>
      </c>
      <c r="AW15">
        <f>AU15^2/(2*(N15+O15))</f>
        <v>1.13027795461798E-2</v>
      </c>
      <c r="AX15">
        <f t="shared" si="6"/>
        <v>0.13060102516021488</v>
      </c>
      <c r="AY15">
        <f t="shared" si="7"/>
        <v>0.36138763836110233</v>
      </c>
      <c r="AZ15">
        <f t="shared" si="8"/>
        <v>7.6569077369281704</v>
      </c>
      <c r="BA15">
        <f t="shared" si="9"/>
        <v>6.7127503964812556</v>
      </c>
      <c r="BB15">
        <f t="shared" si="10"/>
        <v>5.8850151306037564</v>
      </c>
      <c r="BC15">
        <f t="shared" si="11"/>
        <v>58.628236091830473</v>
      </c>
      <c r="BM15">
        <v>0.16146200617295603</v>
      </c>
      <c r="BN15">
        <f t="shared" si="12"/>
        <v>3.4239184447115116</v>
      </c>
      <c r="BO15">
        <f t="shared" si="13"/>
        <v>3.0017221947717321</v>
      </c>
      <c r="BP15">
        <f t="shared" si="14"/>
        <v>2.6315860847977657</v>
      </c>
      <c r="BQ15">
        <f t="shared" si="15"/>
        <v>11.723217516035696</v>
      </c>
    </row>
    <row r="16" spans="1:80" x14ac:dyDescent="0.25">
      <c r="A16" t="s">
        <v>67</v>
      </c>
      <c r="B16" t="s">
        <v>68</v>
      </c>
      <c r="C16">
        <v>2006</v>
      </c>
      <c r="D16" t="s">
        <v>86</v>
      </c>
      <c r="E16" t="s">
        <v>166</v>
      </c>
      <c r="F16" t="s">
        <v>69</v>
      </c>
      <c r="G16">
        <v>2</v>
      </c>
      <c r="H16" t="s">
        <v>70</v>
      </c>
      <c r="I16" t="s">
        <v>71</v>
      </c>
      <c r="J16">
        <v>1</v>
      </c>
      <c r="K16" t="s">
        <v>72</v>
      </c>
      <c r="L16">
        <v>182.625</v>
      </c>
      <c r="N16">
        <v>19</v>
      </c>
      <c r="O16">
        <v>12</v>
      </c>
      <c r="P16">
        <v>31</v>
      </c>
      <c r="Q16">
        <v>44.13</v>
      </c>
      <c r="R16">
        <v>3.5</v>
      </c>
      <c r="Z16">
        <v>14.67</v>
      </c>
      <c r="AA16">
        <v>3.56</v>
      </c>
      <c r="AD16" t="s">
        <v>73</v>
      </c>
      <c r="AE16">
        <v>7</v>
      </c>
      <c r="AG16" t="s">
        <v>82</v>
      </c>
      <c r="AH16" t="s">
        <v>76</v>
      </c>
      <c r="AI16">
        <v>25.18</v>
      </c>
      <c r="AJ16">
        <v>1.74</v>
      </c>
      <c r="AK16">
        <v>27.41</v>
      </c>
      <c r="AL16">
        <v>1.35</v>
      </c>
      <c r="AM16" t="s">
        <v>77</v>
      </c>
      <c r="AN16">
        <f t="shared" si="0"/>
        <v>2.2300000000000004</v>
      </c>
      <c r="AO16">
        <f t="shared" si="1"/>
        <v>18</v>
      </c>
      <c r="AP16">
        <f t="shared" si="1"/>
        <v>11</v>
      </c>
      <c r="AQ16">
        <f t="shared" si="2"/>
        <v>3.0276000000000001</v>
      </c>
      <c r="AR16">
        <f t="shared" si="3"/>
        <v>1.8225000000000002</v>
      </c>
      <c r="AS16">
        <f t="shared" si="4"/>
        <v>1.6032757415517382</v>
      </c>
      <c r="AT16">
        <f t="shared" si="5"/>
        <v>1.3909023521067463</v>
      </c>
      <c r="AU16">
        <f>AT16*((1)-(3/((4*P16)-9)))</f>
        <v>1.354617942921353</v>
      </c>
      <c r="AV16">
        <f>(N16+O16)/(N16*O16)</f>
        <v>0.13596491228070176</v>
      </c>
      <c r="AW16">
        <f>AU16^2/(2*(N16+O16))</f>
        <v>2.9596609214265771E-2</v>
      </c>
      <c r="AX16">
        <f t="shared" si="6"/>
        <v>0.16556152149496753</v>
      </c>
      <c r="AY16">
        <f t="shared" si="7"/>
        <v>0.40689251835708101</v>
      </c>
      <c r="AZ16">
        <f t="shared" si="8"/>
        <v>6.0400507978564111</v>
      </c>
      <c r="BA16">
        <f t="shared" si="9"/>
        <v>8.1819611869327282</v>
      </c>
      <c r="BB16">
        <f t="shared" si="10"/>
        <v>11.083431432105163</v>
      </c>
      <c r="BC16">
        <f t="shared" si="11"/>
        <v>36.48221364068587</v>
      </c>
      <c r="BM16">
        <v>0.16146200617295603</v>
      </c>
      <c r="BN16">
        <f t="shared" si="12"/>
        <v>3.0578839606165928</v>
      </c>
      <c r="BO16">
        <f t="shared" si="13"/>
        <v>4.1422644804226483</v>
      </c>
      <c r="BP16">
        <f t="shared" si="14"/>
        <v>5.6111857895063153</v>
      </c>
      <c r="BQ16">
        <f t="shared" si="15"/>
        <v>9.3506543165962199</v>
      </c>
    </row>
    <row r="17" spans="1:80" x14ac:dyDescent="0.25">
      <c r="A17" t="s">
        <v>67</v>
      </c>
      <c r="B17" t="s">
        <v>68</v>
      </c>
      <c r="C17">
        <v>2006</v>
      </c>
      <c r="D17" t="s">
        <v>86</v>
      </c>
      <c r="E17" t="s">
        <v>166</v>
      </c>
      <c r="F17" t="s">
        <v>69</v>
      </c>
      <c r="G17">
        <v>2</v>
      </c>
      <c r="H17" t="s">
        <v>70</v>
      </c>
      <c r="I17" t="s">
        <v>71</v>
      </c>
      <c r="J17">
        <v>1</v>
      </c>
      <c r="K17" t="s">
        <v>78</v>
      </c>
      <c r="L17">
        <v>182.625</v>
      </c>
      <c r="N17">
        <v>19</v>
      </c>
      <c r="O17">
        <v>15</v>
      </c>
      <c r="P17">
        <v>34</v>
      </c>
      <c r="Q17">
        <v>40.11</v>
      </c>
      <c r="R17">
        <v>6.52</v>
      </c>
      <c r="Z17">
        <v>14.11</v>
      </c>
      <c r="AA17">
        <v>2.2799999999999998</v>
      </c>
      <c r="AD17" t="s">
        <v>73</v>
      </c>
      <c r="AE17">
        <v>7</v>
      </c>
      <c r="AG17" t="s">
        <v>82</v>
      </c>
      <c r="AH17" t="s">
        <v>76</v>
      </c>
      <c r="AI17">
        <v>22.84</v>
      </c>
      <c r="AJ17">
        <v>1.62</v>
      </c>
      <c r="AK17">
        <v>27.45</v>
      </c>
      <c r="AL17">
        <v>1.1299999999999999</v>
      </c>
      <c r="AM17" t="s">
        <v>77</v>
      </c>
      <c r="AN17">
        <f t="shared" si="0"/>
        <v>4.6099999999999994</v>
      </c>
      <c r="AO17">
        <f t="shared" si="1"/>
        <v>18</v>
      </c>
      <c r="AP17">
        <f t="shared" si="1"/>
        <v>14</v>
      </c>
      <c r="AQ17">
        <f t="shared" si="2"/>
        <v>2.6244000000000005</v>
      </c>
      <c r="AR17">
        <f t="shared" si="3"/>
        <v>1.2768999999999997</v>
      </c>
      <c r="AS17">
        <f t="shared" si="4"/>
        <v>1.4264882579257356</v>
      </c>
      <c r="AT17">
        <f t="shared" si="5"/>
        <v>3.2317125460979437</v>
      </c>
      <c r="AU17">
        <f>AT17*((1)-(3/((4*P17)-9)))</f>
        <v>3.1553728796546854</v>
      </c>
      <c r="AV17">
        <f>(N17+O17)/(N17*O17)</f>
        <v>0.11929824561403508</v>
      </c>
      <c r="AW17">
        <f>AU17^2/(2*(N17+O17))</f>
        <v>0.14641732367147503</v>
      </c>
      <c r="AX17">
        <f t="shared" si="6"/>
        <v>0.2657155692855101</v>
      </c>
      <c r="AY17">
        <f t="shared" si="7"/>
        <v>0.51547606082679542</v>
      </c>
      <c r="AZ17">
        <f t="shared" si="8"/>
        <v>3.7634226804583846</v>
      </c>
      <c r="BA17">
        <f t="shared" si="9"/>
        <v>11.875001860595727</v>
      </c>
      <c r="BB17">
        <f t="shared" si="10"/>
        <v>37.470058816772692</v>
      </c>
      <c r="BC17">
        <f t="shared" si="11"/>
        <v>14.163350271788572</v>
      </c>
      <c r="BM17">
        <v>0.16146200617295603</v>
      </c>
      <c r="BN17">
        <f t="shared" si="12"/>
        <v>2.3409468507956093</v>
      </c>
      <c r="BO17">
        <f t="shared" si="13"/>
        <v>7.3865602057135087</v>
      </c>
      <c r="BP17">
        <f t="shared" si="14"/>
        <v>23.30735174704494</v>
      </c>
      <c r="BQ17">
        <f t="shared" si="15"/>
        <v>5.4800321582498803</v>
      </c>
    </row>
    <row r="18" spans="1:8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f>SUM(AZ2:AZ17)</f>
        <v>96.804778392485261</v>
      </c>
      <c r="BA18" s="8">
        <f>SUM(BA2:BA17)</f>
        <v>98.526282300623919</v>
      </c>
      <c r="BB18" s="8">
        <f>SUM(BB2:BB17)</f>
        <v>241.49331707009947</v>
      </c>
      <c r="BC18" s="8">
        <f>SUM(BC2:BC17)</f>
        <v>626.87518384881366</v>
      </c>
      <c r="BD18" s="8">
        <f>BA18/AZ18</f>
        <v>1.0177832534377487</v>
      </c>
      <c r="BE18" s="8">
        <f>SQRT(1/AZ18)</f>
        <v>0.10163694497302381</v>
      </c>
      <c r="BF18" s="8">
        <f>BD18/BE18</f>
        <v>10.013910332585123</v>
      </c>
      <c r="BG18" s="8">
        <f>BD18-(1.96*BE18)</f>
        <v>0.81857484129062197</v>
      </c>
      <c r="BH18" s="8">
        <f>BD18+(1.96*BE18)</f>
        <v>1.2169916655848754</v>
      </c>
      <c r="BI18" s="8">
        <f>BB18-(BA18^2/AZ18)</f>
        <v>141.21491692104439</v>
      </c>
      <c r="BJ18" s="8">
        <v>16</v>
      </c>
      <c r="BK18" s="8">
        <v>26.295999999999999</v>
      </c>
      <c r="BL18" s="8" t="str">
        <f>IF(BI18&gt;=BK18, "Significant", "Not Significant")</f>
        <v>Significant</v>
      </c>
      <c r="BM18" s="8"/>
      <c r="BN18" s="8">
        <f>SUM(BN2:BN17)</f>
        <v>48.042691267039409</v>
      </c>
      <c r="BO18" s="8">
        <f>SUM(BO2:BO17)</f>
        <v>53.597036403756626</v>
      </c>
      <c r="BP18" s="8">
        <f>SUM(BP2:BP17)</f>
        <v>137.28880341738471</v>
      </c>
      <c r="BQ18" s="8">
        <f>SUM(BQ2:BQ17)</f>
        <v>147.42511366973625</v>
      </c>
      <c r="BR18" s="8">
        <f>BO18/BN18</f>
        <v>1.1156126975869038</v>
      </c>
      <c r="BS18" s="8">
        <f>SQRT(1/BN18)</f>
        <v>0.14427342306474217</v>
      </c>
      <c r="BT18" s="8">
        <f>BR18/BS18</f>
        <v>7.7326279080955667</v>
      </c>
      <c r="BU18" s="8">
        <f>BR18-(1.96*BS18)</f>
        <v>0.83283678838000919</v>
      </c>
      <c r="BV18" s="8">
        <f>BR18+(1.96*BS18)</f>
        <v>1.3983886067937985</v>
      </c>
      <c r="BW18" s="8">
        <f>BP18-(BO18^2/BN18)</f>
        <v>77.495269052326293</v>
      </c>
      <c r="BX18" s="8">
        <f>BJ18</f>
        <v>16</v>
      </c>
      <c r="BY18" s="8">
        <f>BK18</f>
        <v>26.295999999999999</v>
      </c>
      <c r="BZ18" s="8" t="str">
        <f>IF(BW18&gt;=BY18, "Significant", "Not significant")</f>
        <v>Significant</v>
      </c>
      <c r="CA18" s="8">
        <f>100*((BI18-BJ18)/BI18)</f>
        <v>88.669752212547166</v>
      </c>
      <c r="CB18" s="8">
        <f>100*((BW18-BX18)/BW18)</f>
        <v>79.35357835947832</v>
      </c>
    </row>
    <row r="19" spans="1:80" x14ac:dyDescent="0.25">
      <c r="A19" t="s">
        <v>67</v>
      </c>
      <c r="B19" t="s">
        <v>68</v>
      </c>
      <c r="C19">
        <v>2006</v>
      </c>
      <c r="D19" t="s">
        <v>75</v>
      </c>
      <c r="E19" t="s">
        <v>165</v>
      </c>
      <c r="F19" t="s">
        <v>69</v>
      </c>
      <c r="G19">
        <v>2</v>
      </c>
      <c r="H19" t="s">
        <v>70</v>
      </c>
      <c r="I19" t="s">
        <v>87</v>
      </c>
      <c r="J19">
        <v>1</v>
      </c>
      <c r="K19" t="s">
        <v>72</v>
      </c>
      <c r="L19">
        <v>547.49999999945203</v>
      </c>
      <c r="N19">
        <v>19</v>
      </c>
      <c r="O19">
        <v>8</v>
      </c>
      <c r="P19">
        <v>27</v>
      </c>
      <c r="Q19">
        <v>44.13</v>
      </c>
      <c r="R19">
        <v>3.5</v>
      </c>
      <c r="Z19">
        <v>14.67</v>
      </c>
      <c r="AA19">
        <v>3.56</v>
      </c>
      <c r="AD19" t="s">
        <v>73</v>
      </c>
      <c r="AE19">
        <v>365.25</v>
      </c>
      <c r="AG19" t="s">
        <v>74</v>
      </c>
      <c r="AH19" t="s">
        <v>76</v>
      </c>
      <c r="AI19">
        <v>10</v>
      </c>
      <c r="AJ19">
        <v>0.77</v>
      </c>
      <c r="AK19">
        <v>12.98</v>
      </c>
      <c r="AL19">
        <v>0.65</v>
      </c>
      <c r="AM19" t="s">
        <v>77</v>
      </c>
      <c r="AN19">
        <f t="shared" ref="AN19:AN34" si="16">IF(AM19="Lower worse", AK19-AI19, AI19-AK19)</f>
        <v>2.9800000000000004</v>
      </c>
      <c r="AO19">
        <f t="shared" ref="AO19:AP34" si="17">N19-1</f>
        <v>18</v>
      </c>
      <c r="AP19">
        <f t="shared" si="17"/>
        <v>7</v>
      </c>
      <c r="AQ19">
        <f t="shared" ref="AQ19:AQ34" si="18">AJ19^2</f>
        <v>0.59289999999999998</v>
      </c>
      <c r="AR19">
        <f t="shared" ref="AR19:AR34" si="19">AL19^2</f>
        <v>0.42250000000000004</v>
      </c>
      <c r="AS19">
        <f t="shared" ref="AS19:AS34" si="20">SQRT(((AO19*AQ19)+(AP19*AR19))/(AP19+AO19))</f>
        <v>0.73836847169959796</v>
      </c>
      <c r="AT19">
        <f t="shared" ref="AT19:AT34" si="21">AN19/AS19</f>
        <v>4.0359253058849465</v>
      </c>
      <c r="AU19">
        <f>AT19*((1)-(3/((4*P19)-9)))</f>
        <v>3.9136245390399482</v>
      </c>
      <c r="AV19">
        <f>(N19+O19)/(N19*O19)</f>
        <v>0.17763157894736842</v>
      </c>
      <c r="AW19">
        <f>AU19^2/(2*(N19+O19))</f>
        <v>0.28363809319584532</v>
      </c>
      <c r="AX19">
        <f t="shared" ref="AX19:AX34" si="22">AV19+AW19</f>
        <v>0.46126967214321374</v>
      </c>
      <c r="AY19">
        <f t="shared" ref="AY19:AY34" si="23">SQRT(AX19)</f>
        <v>0.67916836803786274</v>
      </c>
      <c r="AZ19">
        <f t="shared" ref="AZ19:AZ34" si="24">1/AX19</f>
        <v>2.1679292188312842</v>
      </c>
      <c r="BA19">
        <f t="shared" ref="BA19:BA34" si="25">AZ19*AU19</f>
        <v>8.4844609897198193</v>
      </c>
      <c r="BB19">
        <f t="shared" ref="BB19:BB34" si="26">(AU19^2)*AZ19</f>
        <v>33.204994729894651</v>
      </c>
      <c r="BC19">
        <f t="shared" ref="BC19:BC34" si="27">AZ19^2</f>
        <v>4.6999170978624223</v>
      </c>
      <c r="BM19">
        <v>0.16146200617295603</v>
      </c>
      <c r="BN19">
        <f t="shared" ref="BN19:BN34" si="28">1/(AX19+BM19)</f>
        <v>1.6058280553575526</v>
      </c>
      <c r="BO19">
        <f t="shared" ref="BO19:BO34" si="29">BN19*AU19</f>
        <v>6.2846080829261179</v>
      </c>
      <c r="BP19">
        <f t="shared" ref="BP19:BP34" si="30">(AU19^2)*BN19</f>
        <v>24.59559641158846</v>
      </c>
      <c r="BQ19">
        <f t="shared" ref="BQ19:BQ34" si="31">BN19^2</f>
        <v>2.5786837433734191</v>
      </c>
    </row>
    <row r="20" spans="1:80" x14ac:dyDescent="0.25">
      <c r="A20" t="s">
        <v>67</v>
      </c>
      <c r="B20" t="s">
        <v>68</v>
      </c>
      <c r="C20">
        <v>2006</v>
      </c>
      <c r="D20" t="s">
        <v>75</v>
      </c>
      <c r="E20" t="s">
        <v>165</v>
      </c>
      <c r="F20" t="s">
        <v>69</v>
      </c>
      <c r="G20">
        <v>2</v>
      </c>
      <c r="H20" t="s">
        <v>70</v>
      </c>
      <c r="I20" t="s">
        <v>87</v>
      </c>
      <c r="J20">
        <v>1</v>
      </c>
      <c r="K20" t="s">
        <v>78</v>
      </c>
      <c r="L20">
        <v>547.49999999945203</v>
      </c>
      <c r="N20">
        <v>19</v>
      </c>
      <c r="O20">
        <v>9</v>
      </c>
      <c r="P20">
        <v>28</v>
      </c>
      <c r="Q20">
        <v>40.11</v>
      </c>
      <c r="R20">
        <v>6.52</v>
      </c>
      <c r="Z20">
        <v>14.11</v>
      </c>
      <c r="AA20">
        <v>2.2799999999999998</v>
      </c>
      <c r="AD20" t="s">
        <v>73</v>
      </c>
      <c r="AE20">
        <v>365.25</v>
      </c>
      <c r="AG20" t="s">
        <v>74</v>
      </c>
      <c r="AH20" t="s">
        <v>76</v>
      </c>
      <c r="AI20">
        <v>10.79</v>
      </c>
      <c r="AJ20">
        <v>0.59</v>
      </c>
      <c r="AK20">
        <v>12.26</v>
      </c>
      <c r="AL20">
        <v>0.56000000000000005</v>
      </c>
      <c r="AM20" t="s">
        <v>77</v>
      </c>
      <c r="AN20">
        <f t="shared" si="16"/>
        <v>1.4700000000000006</v>
      </c>
      <c r="AO20">
        <f t="shared" si="17"/>
        <v>18</v>
      </c>
      <c r="AP20">
        <f t="shared" si="17"/>
        <v>8</v>
      </c>
      <c r="AQ20">
        <f t="shared" si="18"/>
        <v>0.34809999999999997</v>
      </c>
      <c r="AR20">
        <f t="shared" si="19"/>
        <v>0.31360000000000005</v>
      </c>
      <c r="AS20">
        <f t="shared" si="20"/>
        <v>0.58093426081150989</v>
      </c>
      <c r="AT20">
        <f t="shared" si="21"/>
        <v>2.5304067932687433</v>
      </c>
      <c r="AU20">
        <f>AT20*((1)-(3/((4*P20)-9)))</f>
        <v>2.4567056245327605</v>
      </c>
      <c r="AV20">
        <f>(N20+O20)/(N20*O20)</f>
        <v>0.16374269005847952</v>
      </c>
      <c r="AW20">
        <f>AU20^2/(2*(N20+O20))</f>
        <v>0.10777504510019466</v>
      </c>
      <c r="AX20">
        <f t="shared" si="22"/>
        <v>0.27151773515867417</v>
      </c>
      <c r="AY20">
        <f t="shared" si="23"/>
        <v>0.52107363698298359</v>
      </c>
      <c r="AZ20">
        <f t="shared" si="24"/>
        <v>3.6830006681353722</v>
      </c>
      <c r="BA20">
        <f t="shared" si="25"/>
        <v>9.0480484565660841</v>
      </c>
      <c r="BB20">
        <f t="shared" si="26"/>
        <v>22.228391534290861</v>
      </c>
      <c r="BC20">
        <f t="shared" si="27"/>
        <v>13.564493921485598</v>
      </c>
      <c r="BM20">
        <v>0.16146200617295603</v>
      </c>
      <c r="BN20">
        <f t="shared" si="28"/>
        <v>2.3095768797969569</v>
      </c>
      <c r="BO20">
        <f t="shared" si="29"/>
        <v>5.6739505108880071</v>
      </c>
      <c r="BP20">
        <f t="shared" si="30"/>
        <v>13.939226133419098</v>
      </c>
      <c r="BQ20">
        <f t="shared" si="31"/>
        <v>5.334145363692647</v>
      </c>
    </row>
    <row r="21" spans="1:80" x14ac:dyDescent="0.25">
      <c r="A21" t="s">
        <v>67</v>
      </c>
      <c r="B21" t="s">
        <v>68</v>
      </c>
      <c r="C21">
        <v>2006</v>
      </c>
      <c r="D21" t="s">
        <v>79</v>
      </c>
      <c r="E21" t="s">
        <v>165</v>
      </c>
      <c r="F21" t="s">
        <v>69</v>
      </c>
      <c r="G21">
        <v>2</v>
      </c>
      <c r="H21" t="s">
        <v>70</v>
      </c>
      <c r="I21" t="s">
        <v>87</v>
      </c>
      <c r="J21">
        <v>1</v>
      </c>
      <c r="K21" t="s">
        <v>72</v>
      </c>
      <c r="L21">
        <v>547.49999999945203</v>
      </c>
      <c r="N21">
        <v>19</v>
      </c>
      <c r="O21">
        <v>8</v>
      </c>
      <c r="P21">
        <v>27</v>
      </c>
      <c r="Q21">
        <v>44.13</v>
      </c>
      <c r="R21">
        <v>3.5</v>
      </c>
      <c r="Z21">
        <v>14.67</v>
      </c>
      <c r="AA21">
        <v>3.56</v>
      </c>
      <c r="AD21" t="s">
        <v>73</v>
      </c>
      <c r="AE21">
        <v>365.25</v>
      </c>
      <c r="AG21" t="s">
        <v>74</v>
      </c>
      <c r="AH21" t="s">
        <v>76</v>
      </c>
      <c r="AI21">
        <v>51</v>
      </c>
      <c r="AJ21">
        <v>2.4500000000000002</v>
      </c>
      <c r="AK21">
        <v>62.99</v>
      </c>
      <c r="AL21">
        <v>1.6</v>
      </c>
      <c r="AM21" t="s">
        <v>77</v>
      </c>
      <c r="AN21">
        <f t="shared" si="16"/>
        <v>11.990000000000002</v>
      </c>
      <c r="AO21">
        <f t="shared" si="17"/>
        <v>18</v>
      </c>
      <c r="AP21">
        <f t="shared" si="17"/>
        <v>7</v>
      </c>
      <c r="AQ21">
        <f t="shared" si="18"/>
        <v>6.0025000000000013</v>
      </c>
      <c r="AR21">
        <f t="shared" si="19"/>
        <v>2.5600000000000005</v>
      </c>
      <c r="AS21">
        <f t="shared" si="20"/>
        <v>2.2446826056260161</v>
      </c>
      <c r="AT21">
        <f t="shared" si="21"/>
        <v>5.3415124124669422</v>
      </c>
      <c r="AU21">
        <f>AT21*((1)-(3/((4*P21)-9)))</f>
        <v>5.1796483999679443</v>
      </c>
      <c r="AV21">
        <f>(N21+O21)/(N21*O21)</f>
        <v>0.17763157894736842</v>
      </c>
      <c r="AW21">
        <f>AU21^2/(2*(N21+O21))</f>
        <v>0.49682884346834233</v>
      </c>
      <c r="AX21">
        <f t="shared" si="22"/>
        <v>0.67446042241571069</v>
      </c>
      <c r="AY21">
        <f t="shared" si="23"/>
        <v>0.82125539414710125</v>
      </c>
      <c r="AZ21">
        <f t="shared" si="24"/>
        <v>1.4826666869766891</v>
      </c>
      <c r="BA21">
        <f t="shared" si="25"/>
        <v>7.6796921328845809</v>
      </c>
      <c r="BB21">
        <f t="shared" si="26"/>
        <v>39.778105068342029</v>
      </c>
      <c r="BC21">
        <f t="shared" si="27"/>
        <v>2.1983005046704314</v>
      </c>
      <c r="BM21">
        <v>0.16146200617295603</v>
      </c>
      <c r="BN21">
        <f t="shared" si="28"/>
        <v>1.1962832504546557</v>
      </c>
      <c r="BO21">
        <f t="shared" si="29"/>
        <v>6.1963266241259092</v>
      </c>
      <c r="BP21">
        <f t="shared" si="30"/>
        <v>32.094793284332539</v>
      </c>
      <c r="BQ21">
        <f t="shared" si="31"/>
        <v>1.4310936153183564</v>
      </c>
    </row>
    <row r="22" spans="1:80" x14ac:dyDescent="0.25">
      <c r="A22" t="s">
        <v>67</v>
      </c>
      <c r="B22" t="s">
        <v>68</v>
      </c>
      <c r="C22">
        <v>2006</v>
      </c>
      <c r="D22" t="s">
        <v>79</v>
      </c>
      <c r="E22" t="s">
        <v>165</v>
      </c>
      <c r="F22" t="s">
        <v>69</v>
      </c>
      <c r="G22">
        <v>2</v>
      </c>
      <c r="H22" t="s">
        <v>70</v>
      </c>
      <c r="I22" t="s">
        <v>87</v>
      </c>
      <c r="J22">
        <v>1</v>
      </c>
      <c r="K22" t="s">
        <v>78</v>
      </c>
      <c r="L22">
        <v>547.49999999945203</v>
      </c>
      <c r="N22">
        <v>19</v>
      </c>
      <c r="O22">
        <v>9</v>
      </c>
      <c r="P22">
        <v>28</v>
      </c>
      <c r="Q22">
        <v>40.11</v>
      </c>
      <c r="R22">
        <v>6.52</v>
      </c>
      <c r="Z22">
        <v>14.11</v>
      </c>
      <c r="AA22">
        <v>2.2799999999999998</v>
      </c>
      <c r="AD22" t="s">
        <v>73</v>
      </c>
      <c r="AE22">
        <v>365.25</v>
      </c>
      <c r="AG22" t="s">
        <v>74</v>
      </c>
      <c r="AH22" t="s">
        <v>76</v>
      </c>
      <c r="AI22">
        <v>56.47</v>
      </c>
      <c r="AJ22">
        <v>2.14</v>
      </c>
      <c r="AK22">
        <v>58.63</v>
      </c>
      <c r="AL22">
        <v>2.56</v>
      </c>
      <c r="AM22" t="s">
        <v>77</v>
      </c>
      <c r="AN22">
        <f t="shared" si="16"/>
        <v>2.1600000000000037</v>
      </c>
      <c r="AO22">
        <f t="shared" si="17"/>
        <v>18</v>
      </c>
      <c r="AP22">
        <f t="shared" si="17"/>
        <v>8</v>
      </c>
      <c r="AQ22">
        <f t="shared" si="18"/>
        <v>4.5796000000000001</v>
      </c>
      <c r="AR22">
        <f t="shared" si="19"/>
        <v>6.5536000000000003</v>
      </c>
      <c r="AS22">
        <f t="shared" si="20"/>
        <v>2.2774952503539092</v>
      </c>
      <c r="AT22">
        <f t="shared" si="21"/>
        <v>0.94841032035713468</v>
      </c>
      <c r="AU22">
        <f>AT22*((1)-(3/((4*P22)-9)))</f>
        <v>0.92078671879333462</v>
      </c>
      <c r="AV22">
        <f>(N22+O22)/(N22*O22)</f>
        <v>0.16374269005847952</v>
      </c>
      <c r="AW22">
        <f>AU22^2/(2*(N22+O22))</f>
        <v>1.514014609832492E-2</v>
      </c>
      <c r="AX22">
        <f t="shared" si="22"/>
        <v>0.17888283615680445</v>
      </c>
      <c r="AY22">
        <f t="shared" si="23"/>
        <v>0.42294542928941137</v>
      </c>
      <c r="AZ22">
        <f t="shared" si="24"/>
        <v>5.5902512587816071</v>
      </c>
      <c r="BA22">
        <f t="shared" si="25"/>
        <v>5.1474291138038248</v>
      </c>
      <c r="BB22">
        <f t="shared" si="26"/>
        <v>4.7396843639207056</v>
      </c>
      <c r="BC22">
        <f t="shared" si="27"/>
        <v>31.250909136309343</v>
      </c>
      <c r="BM22">
        <v>0.16146200617295603</v>
      </c>
      <c r="BN22">
        <f t="shared" si="28"/>
        <v>2.9381964279367541</v>
      </c>
      <c r="BO22">
        <f t="shared" si="29"/>
        <v>2.7054522480501801</v>
      </c>
      <c r="BP22">
        <f t="shared" si="30"/>
        <v>2.4911444983341764</v>
      </c>
      <c r="BQ22">
        <f t="shared" si="31"/>
        <v>8.6329982491403019</v>
      </c>
    </row>
    <row r="23" spans="1:80" x14ac:dyDescent="0.25">
      <c r="A23" t="s">
        <v>67</v>
      </c>
      <c r="B23" t="s">
        <v>68</v>
      </c>
      <c r="C23">
        <v>2006</v>
      </c>
      <c r="D23" s="11" t="s">
        <v>80</v>
      </c>
      <c r="E23" s="11" t="s">
        <v>165</v>
      </c>
      <c r="F23" t="s">
        <v>69</v>
      </c>
      <c r="G23">
        <v>2</v>
      </c>
      <c r="H23" t="s">
        <v>70</v>
      </c>
      <c r="I23" t="s">
        <v>87</v>
      </c>
      <c r="J23">
        <v>1</v>
      </c>
      <c r="K23" t="s">
        <v>72</v>
      </c>
      <c r="L23">
        <v>547.49999999945203</v>
      </c>
      <c r="N23">
        <v>19</v>
      </c>
      <c r="O23">
        <v>8</v>
      </c>
      <c r="P23">
        <v>27</v>
      </c>
      <c r="Q23">
        <v>44.13</v>
      </c>
      <c r="R23">
        <v>3.5</v>
      </c>
      <c r="Z23">
        <v>14.67</v>
      </c>
      <c r="AA23">
        <v>3.56</v>
      </c>
      <c r="AD23" t="s">
        <v>73</v>
      </c>
      <c r="AE23">
        <v>365.25</v>
      </c>
      <c r="AG23" t="s">
        <v>74</v>
      </c>
      <c r="AH23" t="s">
        <v>76</v>
      </c>
      <c r="AI23">
        <v>10.47</v>
      </c>
      <c r="AJ23">
        <v>0.81</v>
      </c>
      <c r="AK23">
        <v>13.77</v>
      </c>
      <c r="AL23">
        <v>0.43</v>
      </c>
      <c r="AM23" t="s">
        <v>77</v>
      </c>
      <c r="AN23">
        <f t="shared" si="16"/>
        <v>3.2999999999999989</v>
      </c>
      <c r="AO23">
        <f t="shared" si="17"/>
        <v>18</v>
      </c>
      <c r="AP23">
        <f t="shared" si="17"/>
        <v>7</v>
      </c>
      <c r="AQ23">
        <f t="shared" si="18"/>
        <v>0.65610000000000013</v>
      </c>
      <c r="AR23">
        <f t="shared" si="19"/>
        <v>0.18489999999999998</v>
      </c>
      <c r="AS23">
        <f t="shared" si="20"/>
        <v>0.72399171265975137</v>
      </c>
      <c r="AT23">
        <f t="shared" si="21"/>
        <v>4.5580632240618941</v>
      </c>
      <c r="AU23">
        <f>AT23*((1)-(3/((4*P23)-9)))</f>
        <v>4.419940096060019</v>
      </c>
      <c r="AV23">
        <f>(N23+O23)/(N23*O23)</f>
        <v>0.17763157894736842</v>
      </c>
      <c r="AW23">
        <f>AU23^2/(2*(N23+O23))</f>
        <v>0.36177537875479721</v>
      </c>
      <c r="AX23">
        <f t="shared" si="22"/>
        <v>0.53940695770216562</v>
      </c>
      <c r="AY23">
        <f t="shared" si="23"/>
        <v>0.73444329781281659</v>
      </c>
      <c r="AZ23">
        <f t="shared" si="24"/>
        <v>1.8538878405646215</v>
      </c>
      <c r="BA23">
        <f t="shared" si="25"/>
        <v>8.1940732001096936</v>
      </c>
      <c r="BB23">
        <f t="shared" si="26"/>
        <v>36.217312687215667</v>
      </c>
      <c r="BC23">
        <f t="shared" si="27"/>
        <v>3.4369001253933558</v>
      </c>
      <c r="BM23">
        <v>0.16146200617295603</v>
      </c>
      <c r="BN23">
        <f t="shared" si="28"/>
        <v>1.4268002316309965</v>
      </c>
      <c r="BO23">
        <f t="shared" si="29"/>
        <v>6.3063715528535642</v>
      </c>
      <c r="BP23">
        <f t="shared" si="30"/>
        <v>27.873784487109752</v>
      </c>
      <c r="BQ23">
        <f t="shared" si="31"/>
        <v>2.0357589009822652</v>
      </c>
    </row>
    <row r="24" spans="1:80" x14ac:dyDescent="0.25">
      <c r="A24" t="s">
        <v>67</v>
      </c>
      <c r="B24" t="s">
        <v>68</v>
      </c>
      <c r="C24">
        <v>2006</v>
      </c>
      <c r="D24" s="11" t="s">
        <v>80</v>
      </c>
      <c r="E24" s="11" t="s">
        <v>165</v>
      </c>
      <c r="F24" t="s">
        <v>69</v>
      </c>
      <c r="G24">
        <v>2</v>
      </c>
      <c r="H24" t="s">
        <v>70</v>
      </c>
      <c r="I24" t="s">
        <v>87</v>
      </c>
      <c r="J24">
        <v>1</v>
      </c>
      <c r="K24" t="s">
        <v>78</v>
      </c>
      <c r="L24">
        <v>547.49999999945203</v>
      </c>
      <c r="N24">
        <v>19</v>
      </c>
      <c r="O24">
        <v>9</v>
      </c>
      <c r="P24">
        <v>28</v>
      </c>
      <c r="Q24">
        <v>40.11</v>
      </c>
      <c r="R24">
        <v>6.52</v>
      </c>
      <c r="Z24">
        <v>14.11</v>
      </c>
      <c r="AA24">
        <v>2.2799999999999998</v>
      </c>
      <c r="AD24" t="s">
        <v>73</v>
      </c>
      <c r="AE24">
        <v>365.25</v>
      </c>
      <c r="AG24" t="s">
        <v>74</v>
      </c>
      <c r="AH24" t="s">
        <v>76</v>
      </c>
      <c r="AI24">
        <v>11.42</v>
      </c>
      <c r="AJ24">
        <v>0.44</v>
      </c>
      <c r="AK24">
        <v>11.41</v>
      </c>
      <c r="AL24">
        <v>0.67</v>
      </c>
      <c r="AM24" t="s">
        <v>77</v>
      </c>
      <c r="AN24">
        <f t="shared" si="16"/>
        <v>-9.9999999999997868E-3</v>
      </c>
      <c r="AO24">
        <f t="shared" si="17"/>
        <v>18</v>
      </c>
      <c r="AP24">
        <f t="shared" si="17"/>
        <v>8</v>
      </c>
      <c r="AQ24">
        <f t="shared" si="18"/>
        <v>0.19359999999999999</v>
      </c>
      <c r="AR24">
        <f t="shared" si="19"/>
        <v>0.44890000000000008</v>
      </c>
      <c r="AS24">
        <f t="shared" si="20"/>
        <v>0.52168366483324569</v>
      </c>
      <c r="AT24">
        <f t="shared" si="21"/>
        <v>-1.9168704473804542E-2</v>
      </c>
      <c r="AU24">
        <f>AT24*((1)-(3/((4*P24)-9)))</f>
        <v>-1.8610392693014118E-2</v>
      </c>
      <c r="AV24">
        <f>(N24+O24)/(N24*O24)</f>
        <v>0.16374269005847952</v>
      </c>
      <c r="AW24">
        <f>AU24^2/(2*(N24+O24))</f>
        <v>6.1847627890748795E-6</v>
      </c>
      <c r="AX24">
        <f t="shared" si="22"/>
        <v>0.1637488748212686</v>
      </c>
      <c r="AY24">
        <f t="shared" si="23"/>
        <v>0.40465896112809435</v>
      </c>
      <c r="AZ24">
        <f t="shared" si="24"/>
        <v>6.1069121915585498</v>
      </c>
      <c r="BA24">
        <f t="shared" si="25"/>
        <v>-0.11365203402666008</v>
      </c>
      <c r="BB24">
        <f t="shared" si="26"/>
        <v>2.1151089835959465E-3</v>
      </c>
      <c r="BC24">
        <f t="shared" si="27"/>
        <v>37.294376515406448</v>
      </c>
      <c r="BM24">
        <v>0.16146200617295603</v>
      </c>
      <c r="BN24">
        <f t="shared" si="28"/>
        <v>3.0749278650912015</v>
      </c>
      <c r="BO24">
        <f t="shared" si="29"/>
        <v>-5.7225615072038799E-2</v>
      </c>
      <c r="BP24">
        <f t="shared" si="30"/>
        <v>1.0649911685899093E-3</v>
      </c>
      <c r="BQ24">
        <f t="shared" si="31"/>
        <v>9.4551813755143339</v>
      </c>
    </row>
    <row r="25" spans="1:80" x14ac:dyDescent="0.25">
      <c r="A25" t="s">
        <v>67</v>
      </c>
      <c r="B25" t="s">
        <v>68</v>
      </c>
      <c r="C25">
        <v>2006</v>
      </c>
      <c r="D25" t="s">
        <v>81</v>
      </c>
      <c r="E25" t="s">
        <v>166</v>
      </c>
      <c r="F25" t="s">
        <v>69</v>
      </c>
      <c r="G25">
        <v>2</v>
      </c>
      <c r="H25" t="s">
        <v>70</v>
      </c>
      <c r="I25" t="s">
        <v>87</v>
      </c>
      <c r="J25">
        <v>1</v>
      </c>
      <c r="K25" t="s">
        <v>72</v>
      </c>
      <c r="L25">
        <v>547.49999999945203</v>
      </c>
      <c r="N25">
        <v>19</v>
      </c>
      <c r="O25">
        <v>8</v>
      </c>
      <c r="P25">
        <v>27</v>
      </c>
      <c r="Q25">
        <v>44.13</v>
      </c>
      <c r="R25">
        <v>3.5</v>
      </c>
      <c r="Z25">
        <v>14.67</v>
      </c>
      <c r="AA25">
        <v>3.56</v>
      </c>
      <c r="AD25" t="s">
        <v>73</v>
      </c>
      <c r="AE25">
        <v>365.25</v>
      </c>
      <c r="AG25" t="s">
        <v>74</v>
      </c>
      <c r="AH25" t="s">
        <v>76</v>
      </c>
      <c r="AI25">
        <v>24</v>
      </c>
      <c r="AJ25">
        <v>2.2200000000000002</v>
      </c>
      <c r="AK25">
        <v>22.44</v>
      </c>
      <c r="AL25">
        <v>2.74</v>
      </c>
      <c r="AM25" t="s">
        <v>77</v>
      </c>
      <c r="AN25">
        <f t="shared" si="16"/>
        <v>-1.5599999999999987</v>
      </c>
      <c r="AO25">
        <f t="shared" si="17"/>
        <v>18</v>
      </c>
      <c r="AP25">
        <f t="shared" si="17"/>
        <v>7</v>
      </c>
      <c r="AQ25">
        <f t="shared" si="18"/>
        <v>4.9284000000000008</v>
      </c>
      <c r="AR25">
        <f t="shared" si="19"/>
        <v>7.5076000000000009</v>
      </c>
      <c r="AS25">
        <f t="shared" si="20"/>
        <v>2.3770940242236951</v>
      </c>
      <c r="AT25">
        <f t="shared" si="21"/>
        <v>-0.65626348142011726</v>
      </c>
      <c r="AU25">
        <f>AT25*((1)-(3/((4*P25)-9)))</f>
        <v>-0.63637670925587131</v>
      </c>
      <c r="AV25">
        <f>(N25+O25)/(N25*O25)</f>
        <v>0.17763157894736842</v>
      </c>
      <c r="AW25">
        <f>AU25^2/(2*(N25+O25))</f>
        <v>7.4995428904320698E-3</v>
      </c>
      <c r="AX25">
        <f t="shared" si="22"/>
        <v>0.18513112183780048</v>
      </c>
      <c r="AY25">
        <f t="shared" si="23"/>
        <v>0.43026866239339401</v>
      </c>
      <c r="AZ25">
        <f t="shared" si="24"/>
        <v>5.4015769475870901</v>
      </c>
      <c r="BA25">
        <f t="shared" si="25"/>
        <v>-3.4374377626978463</v>
      </c>
      <c r="BB25">
        <f t="shared" si="26"/>
        <v>2.1875053316975199</v>
      </c>
      <c r="BC25">
        <f t="shared" si="27"/>
        <v>29.177033520704263</v>
      </c>
      <c r="BM25">
        <v>0.16146200617295603</v>
      </c>
      <c r="BN25">
        <f t="shared" si="28"/>
        <v>2.8852274300400009</v>
      </c>
      <c r="BO25">
        <f t="shared" si="29"/>
        <v>-1.8360915373836304</v>
      </c>
      <c r="BP25">
        <f t="shared" si="30"/>
        <v>1.1684458904527484</v>
      </c>
      <c r="BQ25">
        <f t="shared" si="31"/>
        <v>8.3245373230552282</v>
      </c>
    </row>
    <row r="26" spans="1:80" x14ac:dyDescent="0.25">
      <c r="A26" t="s">
        <v>67</v>
      </c>
      <c r="B26" t="s">
        <v>68</v>
      </c>
      <c r="C26">
        <v>2006</v>
      </c>
      <c r="D26" t="s">
        <v>81</v>
      </c>
      <c r="E26" t="s">
        <v>166</v>
      </c>
      <c r="F26" t="s">
        <v>69</v>
      </c>
      <c r="G26">
        <v>2</v>
      </c>
      <c r="H26" t="s">
        <v>70</v>
      </c>
      <c r="I26" t="s">
        <v>87</v>
      </c>
      <c r="J26">
        <v>1</v>
      </c>
      <c r="K26" t="s">
        <v>78</v>
      </c>
      <c r="L26">
        <v>547.49999999945203</v>
      </c>
      <c r="N26">
        <v>19</v>
      </c>
      <c r="O26">
        <v>9</v>
      </c>
      <c r="P26">
        <v>28</v>
      </c>
      <c r="Q26">
        <v>40.11</v>
      </c>
      <c r="R26">
        <v>6.52</v>
      </c>
      <c r="Z26">
        <v>14.11</v>
      </c>
      <c r="AA26">
        <v>2.2799999999999998</v>
      </c>
      <c r="AD26" t="s">
        <v>73</v>
      </c>
      <c r="AE26">
        <v>365.25</v>
      </c>
      <c r="AG26" t="s">
        <v>74</v>
      </c>
      <c r="AH26" t="s">
        <v>76</v>
      </c>
      <c r="AI26">
        <v>23.58</v>
      </c>
      <c r="AJ26">
        <v>1.45</v>
      </c>
      <c r="AK26">
        <v>27.43</v>
      </c>
      <c r="AL26">
        <v>1.59</v>
      </c>
      <c r="AM26" t="s">
        <v>77</v>
      </c>
      <c r="AN26">
        <f t="shared" si="16"/>
        <v>3.8500000000000014</v>
      </c>
      <c r="AO26">
        <f t="shared" si="17"/>
        <v>18</v>
      </c>
      <c r="AP26">
        <f t="shared" si="17"/>
        <v>8</v>
      </c>
      <c r="AQ26">
        <f t="shared" si="18"/>
        <v>2.1025</v>
      </c>
      <c r="AR26">
        <f t="shared" si="19"/>
        <v>2.5281000000000002</v>
      </c>
      <c r="AS26">
        <f t="shared" si="20"/>
        <v>1.4944744381065358</v>
      </c>
      <c r="AT26">
        <f t="shared" si="21"/>
        <v>2.5761564746987986</v>
      </c>
      <c r="AU26">
        <f>AT26*((1)-(3/((4*P26)-9)))</f>
        <v>2.5011227909697076</v>
      </c>
      <c r="AV26">
        <f>(N26+O26)/(N26*O26)</f>
        <v>0.16374269005847952</v>
      </c>
      <c r="AW26">
        <f>AU26^2/(2*(N26+O26))</f>
        <v>0.11170741456264464</v>
      </c>
      <c r="AX26">
        <f t="shared" si="22"/>
        <v>0.27545010462112418</v>
      </c>
      <c r="AY26">
        <f t="shared" si="23"/>
        <v>0.52483340654070809</v>
      </c>
      <c r="AZ26">
        <f t="shared" si="24"/>
        <v>3.6304215653701744</v>
      </c>
      <c r="BA26">
        <f t="shared" si="25"/>
        <v>9.0801301179752656</v>
      </c>
      <c r="BB26">
        <f t="shared" si="26"/>
        <v>22.710520383038396</v>
      </c>
      <c r="BC26">
        <f t="shared" si="27"/>
        <v>13.179960742304827</v>
      </c>
      <c r="BM26">
        <v>0.16146200617295603</v>
      </c>
      <c r="BN26">
        <f t="shared" si="28"/>
        <v>2.2887898396373525</v>
      </c>
      <c r="BO26">
        <f t="shared" si="29"/>
        <v>5.7245444316568843</v>
      </c>
      <c r="BP26">
        <f t="shared" si="30"/>
        <v>14.317788545935766</v>
      </c>
      <c r="BQ26">
        <f t="shared" si="31"/>
        <v>5.2385589300271773</v>
      </c>
    </row>
    <row r="27" spans="1:80" x14ac:dyDescent="0.25">
      <c r="A27" t="s">
        <v>67</v>
      </c>
      <c r="B27" t="s">
        <v>68</v>
      </c>
      <c r="C27">
        <v>2006</v>
      </c>
      <c r="D27" t="s">
        <v>83</v>
      </c>
      <c r="E27" t="s">
        <v>167</v>
      </c>
      <c r="F27" t="s">
        <v>69</v>
      </c>
      <c r="G27">
        <v>2</v>
      </c>
      <c r="H27" t="s">
        <v>70</v>
      </c>
      <c r="I27" t="s">
        <v>87</v>
      </c>
      <c r="J27">
        <v>1</v>
      </c>
      <c r="K27" t="s">
        <v>72</v>
      </c>
      <c r="L27">
        <v>547.49999999945203</v>
      </c>
      <c r="N27">
        <v>19</v>
      </c>
      <c r="O27">
        <v>8</v>
      </c>
      <c r="P27">
        <v>27</v>
      </c>
      <c r="Q27">
        <v>44.13</v>
      </c>
      <c r="R27">
        <v>3.5</v>
      </c>
      <c r="Z27">
        <v>14.67</v>
      </c>
      <c r="AA27">
        <v>3.56</v>
      </c>
      <c r="AD27" t="s">
        <v>73</v>
      </c>
      <c r="AE27">
        <v>365.25</v>
      </c>
      <c r="AG27" t="s">
        <v>82</v>
      </c>
      <c r="AH27" t="s">
        <v>76</v>
      </c>
      <c r="AI27">
        <v>5.58</v>
      </c>
      <c r="AJ27">
        <v>0.63</v>
      </c>
      <c r="AK27">
        <v>5.64</v>
      </c>
      <c r="AL27">
        <v>0.67</v>
      </c>
      <c r="AM27" t="s">
        <v>77</v>
      </c>
      <c r="AN27">
        <f t="shared" si="16"/>
        <v>5.9999999999999609E-2</v>
      </c>
      <c r="AO27">
        <f t="shared" si="17"/>
        <v>18</v>
      </c>
      <c r="AP27">
        <f t="shared" si="17"/>
        <v>7</v>
      </c>
      <c r="AQ27">
        <f t="shared" si="18"/>
        <v>0.39690000000000003</v>
      </c>
      <c r="AR27">
        <f t="shared" si="19"/>
        <v>0.44890000000000008</v>
      </c>
      <c r="AS27">
        <f t="shared" si="20"/>
        <v>0.6414514790691499</v>
      </c>
      <c r="AT27">
        <f t="shared" si="21"/>
        <v>9.3537862110894709E-2</v>
      </c>
      <c r="AU27">
        <f>AT27*((1)-(3/((4*P27)-9)))</f>
        <v>9.0703381440867606E-2</v>
      </c>
      <c r="AV27">
        <f>(N27+O27)/(N27*O27)</f>
        <v>0.17763157894736842</v>
      </c>
      <c r="AW27">
        <f>AU27^2/(2*(N27+O27))</f>
        <v>1.5235376675569492E-4</v>
      </c>
      <c r="AX27">
        <f t="shared" si="22"/>
        <v>0.17778393271412413</v>
      </c>
      <c r="AY27">
        <f t="shared" si="23"/>
        <v>0.42164432014925107</v>
      </c>
      <c r="AZ27">
        <f t="shared" si="24"/>
        <v>5.6248052607093362</v>
      </c>
      <c r="BA27">
        <f t="shared" si="25"/>
        <v>0.51018885709271766</v>
      </c>
      <c r="BB27">
        <f t="shared" si="26"/>
        <v>4.6275854511761062E-2</v>
      </c>
      <c r="BC27">
        <f t="shared" si="27"/>
        <v>31.638434220903424</v>
      </c>
      <c r="BM27">
        <v>0.16146200617295603</v>
      </c>
      <c r="BN27">
        <f t="shared" si="28"/>
        <v>2.9477139896812603</v>
      </c>
      <c r="BO27">
        <f t="shared" si="29"/>
        <v>0.26736762638464101</v>
      </c>
      <c r="BP27">
        <f t="shared" si="30"/>
        <v>2.4251147800905471E-2</v>
      </c>
      <c r="BQ27">
        <f t="shared" si="31"/>
        <v>8.6890177649626139</v>
      </c>
    </row>
    <row r="28" spans="1:80" x14ac:dyDescent="0.25">
      <c r="A28" t="s">
        <v>67</v>
      </c>
      <c r="B28" t="s">
        <v>68</v>
      </c>
      <c r="C28">
        <v>2006</v>
      </c>
      <c r="D28" t="s">
        <v>83</v>
      </c>
      <c r="E28" t="s">
        <v>167</v>
      </c>
      <c r="F28" t="s">
        <v>69</v>
      </c>
      <c r="G28">
        <v>2</v>
      </c>
      <c r="H28" t="s">
        <v>70</v>
      </c>
      <c r="I28" t="s">
        <v>87</v>
      </c>
      <c r="J28">
        <v>1</v>
      </c>
      <c r="K28" t="s">
        <v>78</v>
      </c>
      <c r="L28">
        <v>547.49999999945203</v>
      </c>
      <c r="N28">
        <v>19</v>
      </c>
      <c r="O28">
        <v>9</v>
      </c>
      <c r="P28">
        <v>28</v>
      </c>
      <c r="Q28">
        <v>40.11</v>
      </c>
      <c r="R28">
        <v>6.52</v>
      </c>
      <c r="Z28">
        <v>14.11</v>
      </c>
      <c r="AA28">
        <v>2.2799999999999998</v>
      </c>
      <c r="AD28" t="s">
        <v>73</v>
      </c>
      <c r="AE28">
        <v>365.25</v>
      </c>
      <c r="AG28" t="s">
        <v>82</v>
      </c>
      <c r="AH28" t="s">
        <v>76</v>
      </c>
      <c r="AI28">
        <v>6.15</v>
      </c>
      <c r="AJ28">
        <v>1.24</v>
      </c>
      <c r="AK28">
        <v>2.92</v>
      </c>
      <c r="AL28">
        <v>0.73</v>
      </c>
      <c r="AM28" t="s">
        <v>77</v>
      </c>
      <c r="AN28">
        <f t="shared" si="16"/>
        <v>-3.2300000000000004</v>
      </c>
      <c r="AO28">
        <f t="shared" si="17"/>
        <v>18</v>
      </c>
      <c r="AP28">
        <f t="shared" si="17"/>
        <v>8</v>
      </c>
      <c r="AQ28">
        <f t="shared" si="18"/>
        <v>1.5376000000000001</v>
      </c>
      <c r="AR28">
        <f t="shared" si="19"/>
        <v>0.53289999999999993</v>
      </c>
      <c r="AS28">
        <f t="shared" si="20"/>
        <v>1.1083598415954714</v>
      </c>
      <c r="AT28">
        <f t="shared" si="21"/>
        <v>-2.9142160143139542</v>
      </c>
      <c r="AU28">
        <f>AT28*((1)-(3/((4*P28)-9)))</f>
        <v>-2.8293359362271402</v>
      </c>
      <c r="AV28">
        <f>(N28+O28)/(N28*O28)</f>
        <v>0.16374269005847952</v>
      </c>
      <c r="AW28">
        <f>AU28^2/(2*(N28+O28))</f>
        <v>0.1429489614290412</v>
      </c>
      <c r="AX28">
        <f t="shared" si="22"/>
        <v>0.30669165148752076</v>
      </c>
      <c r="AY28">
        <f t="shared" si="23"/>
        <v>0.55379748237737658</v>
      </c>
      <c r="AZ28">
        <f t="shared" si="24"/>
        <v>3.260603916506315</v>
      </c>
      <c r="BA28">
        <f t="shared" si="25"/>
        <v>-9.2253438347742751</v>
      </c>
      <c r="BB28">
        <f t="shared" si="26"/>
        <v>26.101596835778349</v>
      </c>
      <c r="BC28">
        <f t="shared" si="27"/>
        <v>10.631537900336321</v>
      </c>
      <c r="BM28">
        <v>0.16146200617295603</v>
      </c>
      <c r="BN28">
        <f t="shared" si="28"/>
        <v>2.1360508107473528</v>
      </c>
      <c r="BO28">
        <f t="shared" si="29"/>
        <v>-6.0436053204546036</v>
      </c>
      <c r="BP28">
        <f t="shared" si="30"/>
        <v>17.09938971753575</v>
      </c>
      <c r="BQ28">
        <f t="shared" si="31"/>
        <v>4.5627130660944228</v>
      </c>
    </row>
    <row r="29" spans="1:80" x14ac:dyDescent="0.25">
      <c r="A29" t="s">
        <v>67</v>
      </c>
      <c r="B29" t="s">
        <v>68</v>
      </c>
      <c r="C29">
        <v>2006</v>
      </c>
      <c r="D29" t="s">
        <v>84</v>
      </c>
      <c r="E29" t="s">
        <v>167</v>
      </c>
      <c r="F29" t="s">
        <v>69</v>
      </c>
      <c r="G29">
        <v>2</v>
      </c>
      <c r="H29" t="s">
        <v>70</v>
      </c>
      <c r="I29" t="s">
        <v>87</v>
      </c>
      <c r="J29">
        <v>1</v>
      </c>
      <c r="K29" t="s">
        <v>72</v>
      </c>
      <c r="L29">
        <v>547.49999999945203</v>
      </c>
      <c r="N29">
        <v>19</v>
      </c>
      <c r="O29">
        <v>8</v>
      </c>
      <c r="P29">
        <v>27</v>
      </c>
      <c r="Q29">
        <v>44.13</v>
      </c>
      <c r="R29">
        <v>3.5</v>
      </c>
      <c r="Z29">
        <v>14.67</v>
      </c>
      <c r="AA29">
        <v>3.56</v>
      </c>
      <c r="AD29" t="s">
        <v>73</v>
      </c>
      <c r="AE29">
        <v>365.25</v>
      </c>
      <c r="AG29" t="s">
        <v>82</v>
      </c>
      <c r="AH29" t="s">
        <v>76</v>
      </c>
      <c r="AI29">
        <v>3.17</v>
      </c>
      <c r="AJ29">
        <v>0.56999999999999995</v>
      </c>
      <c r="AK29">
        <v>0.86</v>
      </c>
      <c r="AL29">
        <v>1.01</v>
      </c>
      <c r="AM29" t="s">
        <v>77</v>
      </c>
      <c r="AN29">
        <f t="shared" si="16"/>
        <v>-2.31</v>
      </c>
      <c r="AO29">
        <f t="shared" si="17"/>
        <v>18</v>
      </c>
      <c r="AP29">
        <f t="shared" si="17"/>
        <v>7</v>
      </c>
      <c r="AQ29">
        <f t="shared" si="18"/>
        <v>0.32489999999999997</v>
      </c>
      <c r="AR29">
        <f t="shared" si="19"/>
        <v>1.0201</v>
      </c>
      <c r="AS29">
        <f t="shared" si="20"/>
        <v>0.72080233073984989</v>
      </c>
      <c r="AT29">
        <f t="shared" si="21"/>
        <v>-3.2047621122825132</v>
      </c>
      <c r="AU29">
        <f>AT29*((1)-(3/((4*P29)-9)))</f>
        <v>-3.1076481088800127</v>
      </c>
      <c r="AV29">
        <f>(N29+O29)/(N29*O29)</f>
        <v>0.17763157894736842</v>
      </c>
      <c r="AW29">
        <f>AU29^2/(2*(N29+O29))</f>
        <v>0.17884216238195408</v>
      </c>
      <c r="AX29">
        <f t="shared" si="22"/>
        <v>0.35647374132932252</v>
      </c>
      <c r="AY29">
        <f t="shared" si="23"/>
        <v>0.59705421975673412</v>
      </c>
      <c r="AZ29">
        <f t="shared" si="24"/>
        <v>2.8052557146871755</v>
      </c>
      <c r="BA29">
        <f t="shared" si="25"/>
        <v>-8.7177476166724492</v>
      </c>
      <c r="BB29">
        <f t="shared" si="26"/>
        <v>27.091691894645376</v>
      </c>
      <c r="BC29">
        <f t="shared" si="27"/>
        <v>7.8694596247850557</v>
      </c>
      <c r="BM29">
        <v>0.16146200617295603</v>
      </c>
      <c r="BN29">
        <f t="shared" si="28"/>
        <v>1.9307414188390244</v>
      </c>
      <c r="BO29">
        <f t="shared" si="29"/>
        <v>-6.0000649189914066</v>
      </c>
      <c r="BP29">
        <f t="shared" si="30"/>
        <v>18.646090398660952</v>
      </c>
      <c r="BQ29">
        <f t="shared" si="31"/>
        <v>3.7277624264205289</v>
      </c>
    </row>
    <row r="30" spans="1:80" x14ac:dyDescent="0.25">
      <c r="A30" t="s">
        <v>67</v>
      </c>
      <c r="B30" t="s">
        <v>68</v>
      </c>
      <c r="C30">
        <v>2006</v>
      </c>
      <c r="D30" t="s">
        <v>84</v>
      </c>
      <c r="E30" t="s">
        <v>167</v>
      </c>
      <c r="F30" t="s">
        <v>69</v>
      </c>
      <c r="G30">
        <v>2</v>
      </c>
      <c r="H30" t="s">
        <v>70</v>
      </c>
      <c r="I30" t="s">
        <v>87</v>
      </c>
      <c r="J30">
        <v>1</v>
      </c>
      <c r="K30" t="s">
        <v>78</v>
      </c>
      <c r="L30">
        <v>547.49999999945203</v>
      </c>
      <c r="N30">
        <v>19</v>
      </c>
      <c r="O30">
        <v>9</v>
      </c>
      <c r="P30">
        <v>28</v>
      </c>
      <c r="Q30">
        <v>40.11</v>
      </c>
      <c r="R30">
        <v>6.52</v>
      </c>
      <c r="Z30">
        <v>14.11</v>
      </c>
      <c r="AA30">
        <v>2.2799999999999998</v>
      </c>
      <c r="AD30" t="s">
        <v>73</v>
      </c>
      <c r="AE30">
        <v>365.25</v>
      </c>
      <c r="AG30" t="s">
        <v>82</v>
      </c>
      <c r="AH30" t="s">
        <v>76</v>
      </c>
      <c r="AI30">
        <v>3.38</v>
      </c>
      <c r="AJ30">
        <v>1.06</v>
      </c>
      <c r="AK30">
        <v>1.89</v>
      </c>
      <c r="AL30">
        <v>1.06</v>
      </c>
      <c r="AM30" t="s">
        <v>77</v>
      </c>
      <c r="AN30">
        <f t="shared" si="16"/>
        <v>-1.49</v>
      </c>
      <c r="AO30">
        <f t="shared" si="17"/>
        <v>18</v>
      </c>
      <c r="AP30">
        <f t="shared" si="17"/>
        <v>8</v>
      </c>
      <c r="AQ30">
        <f t="shared" si="18"/>
        <v>1.1236000000000002</v>
      </c>
      <c r="AR30">
        <f t="shared" si="19"/>
        <v>1.1236000000000002</v>
      </c>
      <c r="AS30">
        <f t="shared" si="20"/>
        <v>1.06</v>
      </c>
      <c r="AT30">
        <f t="shared" si="21"/>
        <v>-1.4056603773584906</v>
      </c>
      <c r="AU30">
        <f>AT30*((1)-(3/((4*P30)-9)))</f>
        <v>-1.3647188129694083</v>
      </c>
      <c r="AV30">
        <f>(N30+O30)/(N30*O30)</f>
        <v>0.16374269005847952</v>
      </c>
      <c r="AW30">
        <f>AU30^2/(2*(N30+O30))</f>
        <v>3.3258168544154122E-2</v>
      </c>
      <c r="AX30">
        <f t="shared" si="22"/>
        <v>0.19700085860263364</v>
      </c>
      <c r="AY30">
        <f t="shared" si="23"/>
        <v>0.44384778765093968</v>
      </c>
      <c r="AZ30">
        <f t="shared" si="24"/>
        <v>5.0761200082740725</v>
      </c>
      <c r="BA30">
        <f t="shared" si="25"/>
        <v>-6.9274764721820556</v>
      </c>
      <c r="BB30">
        <f t="shared" si="26"/>
        <v>9.4540574679897986</v>
      </c>
      <c r="BC30">
        <f t="shared" si="27"/>
        <v>25.766994338400369</v>
      </c>
      <c r="BM30">
        <v>0.16146200617295603</v>
      </c>
      <c r="BN30">
        <f t="shared" si="28"/>
        <v>2.7896892489157423</v>
      </c>
      <c r="BO30">
        <f t="shared" si="29"/>
        <v>-3.807141400333812</v>
      </c>
      <c r="BP30">
        <f t="shared" si="30"/>
        <v>5.1956774926702511</v>
      </c>
      <c r="BQ30">
        <f t="shared" si="31"/>
        <v>7.7823661055160782</v>
      </c>
    </row>
    <row r="31" spans="1:80" x14ac:dyDescent="0.25">
      <c r="A31" t="s">
        <v>67</v>
      </c>
      <c r="B31" t="s">
        <v>68</v>
      </c>
      <c r="C31">
        <v>2006</v>
      </c>
      <c r="D31" t="s">
        <v>85</v>
      </c>
      <c r="E31" t="s">
        <v>167</v>
      </c>
      <c r="F31" t="s">
        <v>69</v>
      </c>
      <c r="G31">
        <v>2</v>
      </c>
      <c r="H31" t="s">
        <v>70</v>
      </c>
      <c r="I31" t="s">
        <v>87</v>
      </c>
      <c r="J31">
        <v>1</v>
      </c>
      <c r="K31" t="s">
        <v>72</v>
      </c>
      <c r="L31">
        <v>547.49999999945203</v>
      </c>
      <c r="N31">
        <v>19</v>
      </c>
      <c r="O31">
        <v>8</v>
      </c>
      <c r="P31">
        <v>27</v>
      </c>
      <c r="Q31">
        <v>44.13</v>
      </c>
      <c r="R31">
        <v>3.5</v>
      </c>
      <c r="Z31">
        <v>14.67</v>
      </c>
      <c r="AA31">
        <v>3.56</v>
      </c>
      <c r="AD31" t="s">
        <v>73</v>
      </c>
      <c r="AE31">
        <v>365.25</v>
      </c>
      <c r="AG31" t="s">
        <v>82</v>
      </c>
      <c r="AH31" t="s">
        <v>76</v>
      </c>
      <c r="AI31">
        <v>5.42</v>
      </c>
      <c r="AJ31">
        <v>0.4</v>
      </c>
      <c r="AK31">
        <v>6.82</v>
      </c>
      <c r="AL31">
        <v>0.5</v>
      </c>
      <c r="AM31" t="s">
        <v>77</v>
      </c>
      <c r="AN31">
        <f t="shared" si="16"/>
        <v>1.4000000000000004</v>
      </c>
      <c r="AO31">
        <f t="shared" si="17"/>
        <v>18</v>
      </c>
      <c r="AP31">
        <f t="shared" si="17"/>
        <v>7</v>
      </c>
      <c r="AQ31">
        <f t="shared" si="18"/>
        <v>0.16000000000000003</v>
      </c>
      <c r="AR31">
        <f t="shared" si="19"/>
        <v>0.25</v>
      </c>
      <c r="AS31">
        <f t="shared" si="20"/>
        <v>0.4303486958270003</v>
      </c>
      <c r="AT31">
        <f t="shared" si="21"/>
        <v>3.2531758863812121</v>
      </c>
      <c r="AU31">
        <f>AT31*((1)-(3/((4*P31)-9)))</f>
        <v>3.1545947989151149</v>
      </c>
      <c r="AV31">
        <f>(N31+O31)/(N31*O31)</f>
        <v>0.17763157894736842</v>
      </c>
      <c r="AW31">
        <f>AU31^2/(2*(N31+O31))</f>
        <v>0.1842864508396721</v>
      </c>
      <c r="AX31">
        <f t="shared" si="22"/>
        <v>0.36191802978704052</v>
      </c>
      <c r="AY31">
        <f t="shared" si="23"/>
        <v>0.60159623485111713</v>
      </c>
      <c r="AZ31">
        <f t="shared" si="24"/>
        <v>2.7630565976180272</v>
      </c>
      <c r="BA31">
        <f t="shared" si="25"/>
        <v>8.7163239719539227</v>
      </c>
      <c r="BB31">
        <f t="shared" si="26"/>
        <v>27.496470267584979</v>
      </c>
      <c r="BC31">
        <f t="shared" si="27"/>
        <v>7.634481761640509</v>
      </c>
      <c r="BM31">
        <v>0.16146200617295603</v>
      </c>
      <c r="BN31">
        <f t="shared" si="28"/>
        <v>1.9106575170865574</v>
      </c>
      <c r="BO31">
        <f t="shared" si="29"/>
        <v>6.0273502659093214</v>
      </c>
      <c r="BP31">
        <f t="shared" si="30"/>
        <v>19.01384780007718</v>
      </c>
      <c r="BQ31">
        <f t="shared" si="31"/>
        <v>3.6506121475993685</v>
      </c>
    </row>
    <row r="32" spans="1:80" x14ac:dyDescent="0.25">
      <c r="A32" t="s">
        <v>67</v>
      </c>
      <c r="B32" t="s">
        <v>68</v>
      </c>
      <c r="C32">
        <v>2006</v>
      </c>
      <c r="D32" t="s">
        <v>85</v>
      </c>
      <c r="E32" t="s">
        <v>167</v>
      </c>
      <c r="F32" t="s">
        <v>69</v>
      </c>
      <c r="G32">
        <v>2</v>
      </c>
      <c r="H32" t="s">
        <v>70</v>
      </c>
      <c r="I32" t="s">
        <v>87</v>
      </c>
      <c r="J32">
        <v>1</v>
      </c>
      <c r="K32" t="s">
        <v>78</v>
      </c>
      <c r="L32">
        <v>547.49999999945203</v>
      </c>
      <c r="N32">
        <v>19</v>
      </c>
      <c r="O32">
        <v>9</v>
      </c>
      <c r="P32">
        <v>28</v>
      </c>
      <c r="Q32">
        <v>40.11</v>
      </c>
      <c r="R32">
        <v>6.52</v>
      </c>
      <c r="Z32">
        <v>14.11</v>
      </c>
      <c r="AA32">
        <v>2.2799999999999998</v>
      </c>
      <c r="AD32" t="s">
        <v>73</v>
      </c>
      <c r="AE32">
        <v>365.25</v>
      </c>
      <c r="AG32" t="s">
        <v>82</v>
      </c>
      <c r="AH32" t="s">
        <v>76</v>
      </c>
      <c r="AI32">
        <v>6.38</v>
      </c>
      <c r="AJ32">
        <v>1.1200000000000001</v>
      </c>
      <c r="AK32">
        <v>6.6</v>
      </c>
      <c r="AL32">
        <v>0.56999999999999995</v>
      </c>
      <c r="AM32" t="s">
        <v>77</v>
      </c>
      <c r="AN32">
        <f t="shared" si="16"/>
        <v>0.21999999999999975</v>
      </c>
      <c r="AO32">
        <f t="shared" si="17"/>
        <v>18</v>
      </c>
      <c r="AP32">
        <f t="shared" si="17"/>
        <v>8</v>
      </c>
      <c r="AQ32">
        <f t="shared" si="18"/>
        <v>1.2544000000000002</v>
      </c>
      <c r="AR32">
        <f t="shared" si="19"/>
        <v>0.32489999999999997</v>
      </c>
      <c r="AS32">
        <f t="shared" si="20"/>
        <v>0.98407316801140354</v>
      </c>
      <c r="AT32">
        <f t="shared" si="21"/>
        <v>0.22356061231155361</v>
      </c>
      <c r="AU32">
        <f>AT32*((1)-(3/((4*P32)-9)))</f>
        <v>0.21704913816655691</v>
      </c>
      <c r="AV32">
        <f>(N32+O32)/(N32*O32)</f>
        <v>0.16374269005847952</v>
      </c>
      <c r="AW32">
        <f>AU32^2/(2*(N32+O32))</f>
        <v>8.4125586390794839E-4</v>
      </c>
      <c r="AX32">
        <f t="shared" si="22"/>
        <v>0.16458394592238748</v>
      </c>
      <c r="AY32">
        <f t="shared" si="23"/>
        <v>0.40568946981945131</v>
      </c>
      <c r="AZ32">
        <f t="shared" si="24"/>
        <v>6.0759267521242197</v>
      </c>
      <c r="BA32">
        <f t="shared" si="25"/>
        <v>1.3187746651116892</v>
      </c>
      <c r="BB32">
        <f t="shared" si="26"/>
        <v>0.2862389044983818</v>
      </c>
      <c r="BC32">
        <f t="shared" si="27"/>
        <v>36.916885897178773</v>
      </c>
      <c r="BM32">
        <v>0.16146200617295603</v>
      </c>
      <c r="BN32">
        <f t="shared" si="28"/>
        <v>3.0670523390137858</v>
      </c>
      <c r="BO32">
        <f t="shared" si="29"/>
        <v>0.66570106689466479</v>
      </c>
      <c r="BP32">
        <f t="shared" si="30"/>
        <v>0.14448984284604441</v>
      </c>
      <c r="BQ32">
        <f t="shared" si="31"/>
        <v>9.4068100502499341</v>
      </c>
    </row>
    <row r="33" spans="1:80" x14ac:dyDescent="0.25">
      <c r="A33" t="s">
        <v>67</v>
      </c>
      <c r="B33" t="s">
        <v>68</v>
      </c>
      <c r="C33">
        <v>2006</v>
      </c>
      <c r="D33" t="s">
        <v>86</v>
      </c>
      <c r="E33" t="s">
        <v>166</v>
      </c>
      <c r="F33" t="s">
        <v>69</v>
      </c>
      <c r="G33">
        <v>2</v>
      </c>
      <c r="H33" t="s">
        <v>70</v>
      </c>
      <c r="I33" t="s">
        <v>87</v>
      </c>
      <c r="J33">
        <v>1</v>
      </c>
      <c r="K33" t="s">
        <v>72</v>
      </c>
      <c r="L33">
        <v>547.49999999945203</v>
      </c>
      <c r="N33">
        <v>19</v>
      </c>
      <c r="O33">
        <v>8</v>
      </c>
      <c r="P33">
        <v>27</v>
      </c>
      <c r="Q33">
        <v>44.13</v>
      </c>
      <c r="R33">
        <v>3.5</v>
      </c>
      <c r="Z33">
        <v>14.67</v>
      </c>
      <c r="AA33">
        <v>3.56</v>
      </c>
      <c r="AD33" t="s">
        <v>73</v>
      </c>
      <c r="AE33">
        <v>365.25</v>
      </c>
      <c r="AG33" t="s">
        <v>82</v>
      </c>
      <c r="AH33" t="s">
        <v>76</v>
      </c>
      <c r="AI33">
        <v>25.18</v>
      </c>
      <c r="AJ33">
        <v>1.74</v>
      </c>
      <c r="AK33">
        <v>23.79</v>
      </c>
      <c r="AL33">
        <v>1.59</v>
      </c>
      <c r="AM33" t="s">
        <v>77</v>
      </c>
      <c r="AN33">
        <f t="shared" si="16"/>
        <v>-1.3900000000000006</v>
      </c>
      <c r="AO33">
        <f t="shared" si="17"/>
        <v>18</v>
      </c>
      <c r="AP33">
        <f t="shared" si="17"/>
        <v>7</v>
      </c>
      <c r="AQ33">
        <f t="shared" si="18"/>
        <v>3.0276000000000001</v>
      </c>
      <c r="AR33">
        <f t="shared" si="19"/>
        <v>2.5281000000000002</v>
      </c>
      <c r="AS33">
        <f t="shared" si="20"/>
        <v>1.6993351641156609</v>
      </c>
      <c r="AT33">
        <f t="shared" si="21"/>
        <v>-0.8179669492824041</v>
      </c>
      <c r="AU33">
        <f>AT33*((1)-(3/((4*P33)-9)))</f>
        <v>-0.79318007203142216</v>
      </c>
      <c r="AV33">
        <f>(N33+O33)/(N33*O33)</f>
        <v>0.17763157894736842</v>
      </c>
      <c r="AW33">
        <f>AU33^2/(2*(N33+O33))</f>
        <v>1.1650641234588373E-2</v>
      </c>
      <c r="AX33">
        <f t="shared" si="22"/>
        <v>0.18928222018195678</v>
      </c>
      <c r="AY33">
        <f t="shared" si="23"/>
        <v>0.43506576535273006</v>
      </c>
      <c r="AZ33">
        <f t="shared" si="24"/>
        <v>5.2831163911681784</v>
      </c>
      <c r="BA33">
        <f t="shared" si="25"/>
        <v>-4.1904626396971629</v>
      </c>
      <c r="BB33">
        <f t="shared" si="26"/>
        <v>3.3237914583999792</v>
      </c>
      <c r="BC33">
        <f t="shared" si="27"/>
        <v>27.911318802629879</v>
      </c>
      <c r="BM33">
        <v>0.16146200617295603</v>
      </c>
      <c r="BN33">
        <f t="shared" si="28"/>
        <v>2.8510804308667792</v>
      </c>
      <c r="BO33">
        <f t="shared" si="29"/>
        <v>-2.2614201815222899</v>
      </c>
      <c r="BP33">
        <f t="shared" si="30"/>
        <v>1.7937134224731619</v>
      </c>
      <c r="BQ33">
        <f t="shared" si="31"/>
        <v>8.1286596232714992</v>
      </c>
    </row>
    <row r="34" spans="1:80" x14ac:dyDescent="0.25">
      <c r="A34" t="s">
        <v>67</v>
      </c>
      <c r="B34" t="s">
        <v>68</v>
      </c>
      <c r="C34">
        <v>2006</v>
      </c>
      <c r="D34" t="s">
        <v>86</v>
      </c>
      <c r="E34" t="s">
        <v>166</v>
      </c>
      <c r="F34" t="s">
        <v>69</v>
      </c>
      <c r="G34">
        <v>2</v>
      </c>
      <c r="H34" t="s">
        <v>70</v>
      </c>
      <c r="I34" t="s">
        <v>87</v>
      </c>
      <c r="J34">
        <v>1</v>
      </c>
      <c r="K34" t="s">
        <v>78</v>
      </c>
      <c r="L34">
        <v>547.49999999945203</v>
      </c>
      <c r="N34">
        <v>19</v>
      </c>
      <c r="O34">
        <v>9</v>
      </c>
      <c r="P34">
        <v>28</v>
      </c>
      <c r="Q34">
        <v>40.11</v>
      </c>
      <c r="R34">
        <v>6.52</v>
      </c>
      <c r="Z34">
        <v>14.11</v>
      </c>
      <c r="AA34">
        <v>2.2799999999999998</v>
      </c>
      <c r="AD34" t="s">
        <v>73</v>
      </c>
      <c r="AE34">
        <v>365.25</v>
      </c>
      <c r="AG34" t="s">
        <v>82</v>
      </c>
      <c r="AH34" t="s">
        <v>76</v>
      </c>
      <c r="AI34">
        <v>22.84</v>
      </c>
      <c r="AJ34">
        <v>1.62</v>
      </c>
      <c r="AK34">
        <v>28.21</v>
      </c>
      <c r="AL34">
        <v>1.36</v>
      </c>
      <c r="AM34" t="s">
        <v>77</v>
      </c>
      <c r="AN34">
        <f t="shared" si="16"/>
        <v>5.370000000000001</v>
      </c>
      <c r="AO34">
        <f t="shared" si="17"/>
        <v>18</v>
      </c>
      <c r="AP34">
        <f t="shared" si="17"/>
        <v>8</v>
      </c>
      <c r="AQ34">
        <f t="shared" si="18"/>
        <v>2.6244000000000005</v>
      </c>
      <c r="AR34">
        <f t="shared" si="19"/>
        <v>1.8496000000000004</v>
      </c>
      <c r="AS34">
        <f t="shared" si="20"/>
        <v>1.5446682491719705</v>
      </c>
      <c r="AT34">
        <f t="shared" si="21"/>
        <v>3.4764746429394302</v>
      </c>
      <c r="AU34">
        <f>AT34*((1)-(3/((4*P34)-9)))</f>
        <v>3.3752180999411943</v>
      </c>
      <c r="AV34">
        <f>(N34+O34)/(N34*O34)</f>
        <v>0.16374269005847952</v>
      </c>
      <c r="AW34">
        <f>AU34^2/(2*(N34+O34))</f>
        <v>0.20343030753876154</v>
      </c>
      <c r="AX34">
        <f t="shared" si="22"/>
        <v>0.36717299759724109</v>
      </c>
      <c r="AY34">
        <f t="shared" si="23"/>
        <v>0.60594801558982025</v>
      </c>
      <c r="AZ34">
        <f t="shared" si="24"/>
        <v>2.7235118228844231</v>
      </c>
      <c r="BA34">
        <f t="shared" si="25"/>
        <v>9.192446400003341</v>
      </c>
      <c r="BB34">
        <f t="shared" si="26"/>
        <v>31.026511472030549</v>
      </c>
      <c r="BC34">
        <f t="shared" si="27"/>
        <v>7.4175166493912332</v>
      </c>
      <c r="BM34">
        <v>0.16146200617295603</v>
      </c>
      <c r="BN34">
        <f t="shared" si="28"/>
        <v>1.8916643674142886</v>
      </c>
      <c r="BO34">
        <f t="shared" si="29"/>
        <v>6.3847798119105166</v>
      </c>
      <c r="BP34">
        <f t="shared" si="30"/>
        <v>21.550024385299508</v>
      </c>
      <c r="BQ34">
        <f t="shared" si="31"/>
        <v>3.5783940789449007</v>
      </c>
    </row>
    <row r="35" spans="1:8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>
        <f>SUM(AZ19:AZ34)</f>
        <v>63.529042841777134</v>
      </c>
      <c r="BA35" s="8">
        <f>SUM(BA19:BA34)</f>
        <v>34.759447545170488</v>
      </c>
      <c r="BB35" s="8">
        <f>SUM(BB19:BB34)</f>
        <v>285.89526336282256</v>
      </c>
      <c r="BC35" s="8">
        <f>SUM(BC19:BC34)</f>
        <v>290.58852075940223</v>
      </c>
      <c r="BD35" s="8">
        <f>BA35/AZ35</f>
        <v>0.54714262942290759</v>
      </c>
      <c r="BE35" s="8">
        <f>SQRT(1/AZ35)</f>
        <v>0.12546247307320499</v>
      </c>
      <c r="BF35" s="8">
        <f>BD35/BE35</f>
        <v>4.3610062516754331</v>
      </c>
      <c r="BG35" s="8">
        <f>BD35-(1.96*BE35)</f>
        <v>0.30123618219942583</v>
      </c>
      <c r="BH35" s="8">
        <f>BD35+(1.96*BE35)</f>
        <v>0.79304907664638935</v>
      </c>
      <c r="BI35" s="8">
        <f>BB35-(BA35^2/AZ35)</f>
        <v>266.87688783567035</v>
      </c>
      <c r="BJ35" s="8">
        <v>16</v>
      </c>
      <c r="BK35" s="8">
        <v>26.295999999999999</v>
      </c>
      <c r="BL35" s="8" t="str">
        <f>IF(BI35&gt;=BK35, "Significant", "Not Significant")</f>
        <v>Significant</v>
      </c>
      <c r="BM35" s="8"/>
      <c r="BN35" s="8">
        <f>SUM(BN19:BN34)</f>
        <v>37.25028010251026</v>
      </c>
      <c r="BO35" s="8">
        <f>SUM(BO19:BO34)</f>
        <v>26.230903247842022</v>
      </c>
      <c r="BP35" s="8">
        <f>SUM(BP19:BP34)</f>
        <v>199.94932844970489</v>
      </c>
      <c r="BQ35" s="8">
        <f>SUM(BQ19:BQ34)</f>
        <v>92.55729276416308</v>
      </c>
      <c r="BR35" s="8">
        <f>BO35/BN35</f>
        <v>0.70418002698654469</v>
      </c>
      <c r="BS35" s="8">
        <f>SQRT(1/BN35)</f>
        <v>0.16384576808334284</v>
      </c>
      <c r="BT35" s="8">
        <f>BR35/BS35</f>
        <v>4.2978224901625293</v>
      </c>
      <c r="BU35" s="8">
        <f>BR35-(1.96*BS35)</f>
        <v>0.38304232154319273</v>
      </c>
      <c r="BV35" s="8">
        <f>BR35+(1.96*BS35)</f>
        <v>1.0253177324298965</v>
      </c>
      <c r="BW35" s="8">
        <f>BP35-(BO35^2/BN35)</f>
        <v>181.47805029275804</v>
      </c>
      <c r="BX35" s="8">
        <f>BJ35</f>
        <v>16</v>
      </c>
      <c r="BY35" s="8">
        <f>BK35</f>
        <v>26.295999999999999</v>
      </c>
      <c r="BZ35" s="8" t="str">
        <f>IF(BW35&gt;=BY35, "Significant", "Not significant")</f>
        <v>Significant</v>
      </c>
      <c r="CA35" s="8">
        <f>100*((BI35-BJ35)/BI35)</f>
        <v>94.004726250460465</v>
      </c>
      <c r="CB35" s="8">
        <f>100*((BW35-BX35)/BW35)</f>
        <v>91.183506779916897</v>
      </c>
    </row>
    <row r="36" spans="1:80" x14ac:dyDescent="0.25">
      <c r="A36" t="s">
        <v>88</v>
      </c>
      <c r="B36" t="s">
        <v>89</v>
      </c>
      <c r="C36">
        <v>2009</v>
      </c>
      <c r="D36" t="s">
        <v>231</v>
      </c>
      <c r="E36" t="s">
        <v>167</v>
      </c>
      <c r="F36" t="s">
        <v>69</v>
      </c>
      <c r="G36">
        <v>2</v>
      </c>
      <c r="H36" t="s">
        <v>90</v>
      </c>
      <c r="J36">
        <v>1</v>
      </c>
      <c r="K36" t="s">
        <v>91</v>
      </c>
      <c r="L36">
        <v>537.9</v>
      </c>
      <c r="M36">
        <v>40.1</v>
      </c>
      <c r="N36">
        <v>53</v>
      </c>
      <c r="O36">
        <v>53</v>
      </c>
      <c r="P36">
        <v>107</v>
      </c>
      <c r="Q36">
        <v>57.9</v>
      </c>
      <c r="R36">
        <v>3.7</v>
      </c>
      <c r="Z36">
        <v>14.6</v>
      </c>
      <c r="AA36">
        <v>3.2</v>
      </c>
      <c r="AD36" t="s">
        <v>73</v>
      </c>
      <c r="AE36">
        <v>421.9</v>
      </c>
      <c r="AF36">
        <v>35.6</v>
      </c>
      <c r="AG36" t="s">
        <v>92</v>
      </c>
      <c r="AH36" t="s">
        <v>76</v>
      </c>
      <c r="AI36">
        <v>14.2</v>
      </c>
      <c r="AJ36">
        <v>3.4</v>
      </c>
      <c r="AK36">
        <v>14.5</v>
      </c>
      <c r="AL36">
        <v>3.1</v>
      </c>
      <c r="AM36" t="s">
        <v>77</v>
      </c>
      <c r="AN36">
        <f t="shared" ref="AN36:AN58" si="32">IF(AM36="Lower worse", AK36-AI36, AI36-AK36)</f>
        <v>0.30000000000000071</v>
      </c>
      <c r="AO36">
        <f t="shared" ref="AO36:AP58" si="33">N36-1</f>
        <v>52</v>
      </c>
      <c r="AP36">
        <f t="shared" si="33"/>
        <v>52</v>
      </c>
      <c r="AQ36">
        <f t="shared" ref="AQ36:AQ58" si="34">AJ36^2</f>
        <v>11.559999999999999</v>
      </c>
      <c r="AR36">
        <f t="shared" ref="AR36:AR58" si="35">AL36^2</f>
        <v>9.6100000000000012</v>
      </c>
      <c r="AS36">
        <f t="shared" ref="AS36:AS58" si="36">SQRT(((AO36*AQ36)+(AP36*AR36))/(AP36+AO36))</f>
        <v>3.2534596969994878</v>
      </c>
      <c r="AT36">
        <f t="shared" ref="AT36:AT58" si="37">AN36/AS36</f>
        <v>9.2209533216801962E-2</v>
      </c>
      <c r="AU36">
        <f>AT36*((1)-(3/((4*P36)-9)))</f>
        <v>9.1549321761789051E-2</v>
      </c>
      <c r="AV36">
        <f>(N36+O36)/(N36*O36)</f>
        <v>3.7735849056603772E-2</v>
      </c>
      <c r="AW36">
        <f>AU36^2/(2*(N36+O36))</f>
        <v>3.9534331674733879E-5</v>
      </c>
      <c r="AX36">
        <f t="shared" ref="AX36:AX58" si="38">AV36+AW36</f>
        <v>3.7775383388278509E-2</v>
      </c>
      <c r="AY36">
        <f t="shared" ref="AY36:AY58" si="39">SQRT(AX36)</f>
        <v>0.19435890354773694</v>
      </c>
      <c r="AZ36">
        <f t="shared" ref="AZ36:AZ58" si="40">1/AX36</f>
        <v>26.472266071303313</v>
      </c>
      <c r="BA36">
        <f t="shared" ref="BA36:BA58" si="41">AZ36*AU36</f>
        <v>2.4235180043254383</v>
      </c>
      <c r="BB36">
        <f t="shared" ref="BB36:BB58" si="42">(AU36^2)*AZ36</f>
        <v>0.22187142957347841</v>
      </c>
      <c r="BC36">
        <f t="shared" ref="BC36:BC58" si="43">AZ36^2</f>
        <v>700.78087094987654</v>
      </c>
      <c r="BM36">
        <v>0.16146200617295603</v>
      </c>
      <c r="BN36">
        <f t="shared" ref="BN36:BN58" si="44">1/(AX36+BM36)</f>
        <v>5.0191382360621395</v>
      </c>
      <c r="BO36">
        <f t="shared" ref="BO36:BO58" si="45">BN36*AU36</f>
        <v>0.45949870134015114</v>
      </c>
      <c r="BP36">
        <f t="shared" ref="BP36:BP58" si="46">(AU36^2)*BN36</f>
        <v>4.2066794458113704E-2</v>
      </c>
      <c r="BQ36">
        <f t="shared" ref="BQ36:BQ58" si="47">BN36^2</f>
        <v>25.191748632700964</v>
      </c>
    </row>
    <row r="37" spans="1:80" x14ac:dyDescent="0.25">
      <c r="A37" t="s">
        <v>88</v>
      </c>
      <c r="B37" t="s">
        <v>89</v>
      </c>
      <c r="C37">
        <v>2009</v>
      </c>
      <c r="D37" t="s">
        <v>232</v>
      </c>
      <c r="E37" t="s">
        <v>167</v>
      </c>
      <c r="F37" t="s">
        <v>69</v>
      </c>
      <c r="G37">
        <v>2</v>
      </c>
      <c r="H37" t="s">
        <v>90</v>
      </c>
      <c r="J37">
        <v>1</v>
      </c>
      <c r="K37" t="s">
        <v>91</v>
      </c>
      <c r="L37">
        <v>537.9</v>
      </c>
      <c r="M37">
        <v>40.1</v>
      </c>
      <c r="N37">
        <v>53</v>
      </c>
      <c r="O37">
        <v>53</v>
      </c>
      <c r="P37">
        <v>107</v>
      </c>
      <c r="Q37">
        <v>57.9</v>
      </c>
      <c r="R37">
        <v>3.7</v>
      </c>
      <c r="Z37">
        <v>14.6</v>
      </c>
      <c r="AA37">
        <v>3.2</v>
      </c>
      <c r="AD37" t="s">
        <v>73</v>
      </c>
      <c r="AE37">
        <v>421.9</v>
      </c>
      <c r="AF37">
        <v>35.6</v>
      </c>
      <c r="AG37" t="s">
        <v>92</v>
      </c>
      <c r="AH37" t="s">
        <v>76</v>
      </c>
      <c r="AI37">
        <v>17.100000000000001</v>
      </c>
      <c r="AJ37">
        <v>4.0999999999999996</v>
      </c>
      <c r="AK37">
        <v>17.2</v>
      </c>
      <c r="AL37">
        <v>3.9</v>
      </c>
      <c r="AM37" t="s">
        <v>77</v>
      </c>
      <c r="AN37">
        <f t="shared" si="32"/>
        <v>9.9999999999997868E-2</v>
      </c>
      <c r="AO37">
        <f t="shared" si="33"/>
        <v>52</v>
      </c>
      <c r="AP37">
        <f t="shared" si="33"/>
        <v>52</v>
      </c>
      <c r="AQ37">
        <f t="shared" si="34"/>
        <v>16.809999999999999</v>
      </c>
      <c r="AR37">
        <f t="shared" si="35"/>
        <v>15.209999999999999</v>
      </c>
      <c r="AS37">
        <f t="shared" si="36"/>
        <v>4.001249804748511</v>
      </c>
      <c r="AT37">
        <f t="shared" si="37"/>
        <v>2.4992191160202539E-2</v>
      </c>
      <c r="AU37">
        <f>AT37*((1)-(3/((4*P37)-9)))</f>
        <v>2.4813249457384858E-2</v>
      </c>
      <c r="AV37">
        <f>(N37+O37)/(N37*O37)</f>
        <v>3.7735849056603772E-2</v>
      </c>
      <c r="AW37">
        <f>AU37^2/(2*(N37+O37))</f>
        <v>2.9042327765774054E-6</v>
      </c>
      <c r="AX37">
        <f t="shared" si="38"/>
        <v>3.7738753289380353E-2</v>
      </c>
      <c r="AY37">
        <f t="shared" si="39"/>
        <v>0.19426464755425871</v>
      </c>
      <c r="AZ37">
        <f t="shared" si="40"/>
        <v>26.497960659484715</v>
      </c>
      <c r="BA37">
        <f t="shared" si="41"/>
        <v>0.65750050795576442</v>
      </c>
      <c r="BB37">
        <f t="shared" si="42"/>
        <v>1.6314724122263639E-2</v>
      </c>
      <c r="BC37">
        <f t="shared" si="43"/>
        <v>702.14191911159958</v>
      </c>
      <c r="BM37">
        <v>0.16146200617295603</v>
      </c>
      <c r="BN37">
        <f t="shared" si="44"/>
        <v>5.020061181990993</v>
      </c>
      <c r="BO37">
        <f t="shared" si="45"/>
        <v>0.1245640304000768</v>
      </c>
      <c r="BP37">
        <f t="shared" si="46"/>
        <v>3.0908383597343767E-3</v>
      </c>
      <c r="BQ37">
        <f t="shared" si="47"/>
        <v>25.201014270932806</v>
      </c>
    </row>
    <row r="38" spans="1:80" x14ac:dyDescent="0.25">
      <c r="A38" t="s">
        <v>88</v>
      </c>
      <c r="B38" t="s">
        <v>89</v>
      </c>
      <c r="C38">
        <v>2009</v>
      </c>
      <c r="D38" t="s">
        <v>233</v>
      </c>
      <c r="E38" t="s">
        <v>168</v>
      </c>
      <c r="F38" t="s">
        <v>69</v>
      </c>
      <c r="G38">
        <v>2</v>
      </c>
      <c r="H38" t="s">
        <v>90</v>
      </c>
      <c r="J38">
        <v>1</v>
      </c>
      <c r="K38" t="s">
        <v>91</v>
      </c>
      <c r="L38">
        <v>537.9</v>
      </c>
      <c r="M38">
        <v>40.1</v>
      </c>
      <c r="N38">
        <v>53</v>
      </c>
      <c r="O38">
        <v>53</v>
      </c>
      <c r="P38">
        <v>107</v>
      </c>
      <c r="Q38">
        <v>57.9</v>
      </c>
      <c r="R38">
        <v>3.7</v>
      </c>
      <c r="Z38">
        <v>14.6</v>
      </c>
      <c r="AA38">
        <v>3.2</v>
      </c>
      <c r="AD38" t="s">
        <v>73</v>
      </c>
      <c r="AE38">
        <v>421.9</v>
      </c>
      <c r="AF38">
        <v>35.6</v>
      </c>
      <c r="AG38" t="s">
        <v>92</v>
      </c>
      <c r="AH38" t="s">
        <v>76</v>
      </c>
      <c r="AI38">
        <v>67.5</v>
      </c>
      <c r="AJ38">
        <v>12.3</v>
      </c>
      <c r="AK38">
        <v>68.3</v>
      </c>
      <c r="AL38">
        <v>12.7</v>
      </c>
      <c r="AM38" t="s">
        <v>77</v>
      </c>
      <c r="AN38">
        <f t="shared" si="32"/>
        <v>0.79999999999999716</v>
      </c>
      <c r="AO38">
        <f t="shared" si="33"/>
        <v>52</v>
      </c>
      <c r="AP38">
        <f t="shared" si="33"/>
        <v>52</v>
      </c>
      <c r="AQ38">
        <f t="shared" si="34"/>
        <v>151.29000000000002</v>
      </c>
      <c r="AR38">
        <f t="shared" si="35"/>
        <v>161.29</v>
      </c>
      <c r="AS38">
        <f t="shared" si="36"/>
        <v>12.501599897613104</v>
      </c>
      <c r="AT38">
        <f t="shared" si="37"/>
        <v>6.3991809572528313E-2</v>
      </c>
      <c r="AU38">
        <f>AT38*((1)-(3/((4*P38)-9)))</f>
        <v>6.3533634324992302E-2</v>
      </c>
      <c r="AV38">
        <f>(N38+O38)/(N38*O38)</f>
        <v>3.7735849056603772E-2</v>
      </c>
      <c r="AW38">
        <f>AU38^2/(2*(N38+O38))</f>
        <v>1.9040201370480377E-5</v>
      </c>
      <c r="AX38">
        <f t="shared" si="38"/>
        <v>3.7754889257974253E-2</v>
      </c>
      <c r="AY38">
        <f t="shared" si="39"/>
        <v>0.19430617400889313</v>
      </c>
      <c r="AZ38">
        <f t="shared" si="40"/>
        <v>26.486635761718965</v>
      </c>
      <c r="BA38">
        <f t="shared" si="41"/>
        <v>1.6827922309843166</v>
      </c>
      <c r="BB38">
        <f t="shared" si="42"/>
        <v>0.10691390624829554</v>
      </c>
      <c r="BC38">
        <f t="shared" si="43"/>
        <v>701.54187397396993</v>
      </c>
      <c r="BM38">
        <v>0.16146200617295603</v>
      </c>
      <c r="BN38">
        <f t="shared" si="44"/>
        <v>5.0196545721530237</v>
      </c>
      <c r="BO38">
        <f t="shared" si="45"/>
        <v>0.31891689802494588</v>
      </c>
      <c r="BP38">
        <f t="shared" si="46"/>
        <v>2.026194957917777E-2</v>
      </c>
      <c r="BQ38">
        <f t="shared" si="47"/>
        <v>25.196932023736757</v>
      </c>
    </row>
    <row r="39" spans="1:80" x14ac:dyDescent="0.25">
      <c r="A39" t="s">
        <v>88</v>
      </c>
      <c r="B39" t="s">
        <v>89</v>
      </c>
      <c r="C39">
        <v>2009</v>
      </c>
      <c r="D39" t="s">
        <v>96</v>
      </c>
      <c r="E39" t="s">
        <v>167</v>
      </c>
      <c r="F39" t="s">
        <v>69</v>
      </c>
      <c r="G39">
        <v>2</v>
      </c>
      <c r="H39" t="s">
        <v>90</v>
      </c>
      <c r="J39">
        <v>1</v>
      </c>
      <c r="K39" t="s">
        <v>91</v>
      </c>
      <c r="L39">
        <v>537.9</v>
      </c>
      <c r="M39">
        <v>40.1</v>
      </c>
      <c r="N39">
        <v>53</v>
      </c>
      <c r="O39">
        <v>53</v>
      </c>
      <c r="P39">
        <v>107</v>
      </c>
      <c r="Q39">
        <v>57.9</v>
      </c>
      <c r="R39">
        <v>3.7</v>
      </c>
      <c r="Z39">
        <v>14.6</v>
      </c>
      <c r="AA39">
        <v>3.2</v>
      </c>
      <c r="AD39" t="s">
        <v>73</v>
      </c>
      <c r="AE39">
        <v>421.9</v>
      </c>
      <c r="AF39">
        <v>35.6</v>
      </c>
      <c r="AG39" t="s">
        <v>92</v>
      </c>
      <c r="AH39" t="s">
        <v>76</v>
      </c>
      <c r="AI39">
        <v>41.1</v>
      </c>
      <c r="AJ39">
        <v>9.1999999999999993</v>
      </c>
      <c r="AK39">
        <v>44.1</v>
      </c>
      <c r="AL39">
        <v>10.7</v>
      </c>
      <c r="AM39" t="s">
        <v>77</v>
      </c>
      <c r="AN39">
        <f t="shared" si="32"/>
        <v>3</v>
      </c>
      <c r="AO39">
        <f t="shared" si="33"/>
        <v>52</v>
      </c>
      <c r="AP39">
        <f t="shared" si="33"/>
        <v>52</v>
      </c>
      <c r="AQ39">
        <f t="shared" si="34"/>
        <v>84.639999999999986</v>
      </c>
      <c r="AR39">
        <f t="shared" si="35"/>
        <v>114.48999999999998</v>
      </c>
      <c r="AS39">
        <f t="shared" si="36"/>
        <v>9.9782262952891578</v>
      </c>
      <c r="AT39">
        <f t="shared" si="37"/>
        <v>0.30065463652756969</v>
      </c>
      <c r="AU39">
        <f>AT39*((1)-(3/((4*P39)-9)))</f>
        <v>0.29850197803214557</v>
      </c>
      <c r="AV39">
        <f>(N39+O39)/(N39*O39)</f>
        <v>3.7735849056603772E-2</v>
      </c>
      <c r="AW39">
        <f>AU39^2/(2*(N39+O39))</f>
        <v>4.2029920230709204E-4</v>
      </c>
      <c r="AX39">
        <f t="shared" si="38"/>
        <v>3.8156148258910866E-2</v>
      </c>
      <c r="AY39">
        <f t="shared" si="39"/>
        <v>0.19533598813047959</v>
      </c>
      <c r="AZ39">
        <f t="shared" si="40"/>
        <v>26.208096090161909</v>
      </c>
      <c r="BA39">
        <f t="shared" si="41"/>
        <v>7.82316852336987</v>
      </c>
      <c r="BB39">
        <f t="shared" si="42"/>
        <v>2.3352312787047258</v>
      </c>
      <c r="BC39">
        <f t="shared" si="43"/>
        <v>686.86430067115998</v>
      </c>
      <c r="BM39">
        <v>0.16146200617295603</v>
      </c>
      <c r="BN39">
        <f t="shared" si="44"/>
        <v>5.0095643998217465</v>
      </c>
      <c r="BO39">
        <f t="shared" si="45"/>
        <v>1.4953648824262094</v>
      </c>
      <c r="BP39">
        <f t="shared" si="46"/>
        <v>0.44636937528403031</v>
      </c>
      <c r="BQ39">
        <f t="shared" si="47"/>
        <v>25.095735475961416</v>
      </c>
    </row>
    <row r="40" spans="1:80" x14ac:dyDescent="0.25">
      <c r="A40" t="s">
        <v>88</v>
      </c>
      <c r="B40" t="s">
        <v>89</v>
      </c>
      <c r="C40">
        <v>2009</v>
      </c>
      <c r="D40" t="s">
        <v>97</v>
      </c>
      <c r="E40" t="s">
        <v>167</v>
      </c>
      <c r="F40" t="s">
        <v>69</v>
      </c>
      <c r="G40">
        <v>2</v>
      </c>
      <c r="H40" t="s">
        <v>90</v>
      </c>
      <c r="J40">
        <v>1</v>
      </c>
      <c r="K40" t="s">
        <v>91</v>
      </c>
      <c r="L40">
        <v>537.9</v>
      </c>
      <c r="M40">
        <v>40.1</v>
      </c>
      <c r="N40">
        <v>53</v>
      </c>
      <c r="O40">
        <v>53</v>
      </c>
      <c r="P40">
        <v>107</v>
      </c>
      <c r="Q40">
        <v>57.9</v>
      </c>
      <c r="R40">
        <v>3.7</v>
      </c>
      <c r="Z40">
        <v>14.6</v>
      </c>
      <c r="AA40">
        <v>3.2</v>
      </c>
      <c r="AD40" t="s">
        <v>73</v>
      </c>
      <c r="AE40">
        <v>421.9</v>
      </c>
      <c r="AF40">
        <v>35.6</v>
      </c>
      <c r="AG40" t="s">
        <v>92</v>
      </c>
      <c r="AH40" t="s">
        <v>76</v>
      </c>
      <c r="AI40">
        <v>27.6</v>
      </c>
      <c r="AJ40">
        <v>8.3000000000000007</v>
      </c>
      <c r="AK40">
        <v>25.4</v>
      </c>
      <c r="AL40">
        <v>6.1</v>
      </c>
      <c r="AM40" t="s">
        <v>98</v>
      </c>
      <c r="AN40">
        <f t="shared" si="32"/>
        <v>2.2000000000000028</v>
      </c>
      <c r="AO40">
        <f t="shared" si="33"/>
        <v>52</v>
      </c>
      <c r="AP40">
        <f t="shared" si="33"/>
        <v>52</v>
      </c>
      <c r="AQ40">
        <f t="shared" si="34"/>
        <v>68.890000000000015</v>
      </c>
      <c r="AR40">
        <f t="shared" si="35"/>
        <v>37.209999999999994</v>
      </c>
      <c r="AS40">
        <f t="shared" si="36"/>
        <v>7.2835430938520576</v>
      </c>
      <c r="AT40">
        <f t="shared" si="37"/>
        <v>0.30205079748302632</v>
      </c>
      <c r="AU40">
        <f>AT40*((1)-(3/((4*P40)-9)))</f>
        <v>0.29988814260844615</v>
      </c>
      <c r="AV40">
        <f>(N40+O40)/(N40*O40)</f>
        <v>3.7735849056603772E-2</v>
      </c>
      <c r="AW40">
        <f>AU40^2/(2*(N40+O40))</f>
        <v>4.2421178338275344E-4</v>
      </c>
      <c r="AX40">
        <f t="shared" si="38"/>
        <v>3.8160060839986527E-2</v>
      </c>
      <c r="AY40">
        <f t="shared" si="39"/>
        <v>0.19534600287691203</v>
      </c>
      <c r="AZ40">
        <f t="shared" si="40"/>
        <v>26.205408953440049</v>
      </c>
      <c r="BA40">
        <f t="shared" si="41"/>
        <v>7.8586914173418814</v>
      </c>
      <c r="BB40">
        <f t="shared" si="42"/>
        <v>2.3567283724795938</v>
      </c>
      <c r="BC40">
        <f t="shared" si="43"/>
        <v>686.72345841703589</v>
      </c>
      <c r="BM40">
        <v>0.16146200617295603</v>
      </c>
      <c r="BN40">
        <f t="shared" si="44"/>
        <v>5.0094662126465446</v>
      </c>
      <c r="BO40">
        <f t="shared" si="45"/>
        <v>1.5022795179703397</v>
      </c>
      <c r="BP40">
        <f t="shared" si="46"/>
        <v>0.45051581432283694</v>
      </c>
      <c r="BQ40">
        <f t="shared" si="47"/>
        <v>25.094751735647314</v>
      </c>
    </row>
    <row r="41" spans="1:80" x14ac:dyDescent="0.25">
      <c r="A41" t="s">
        <v>88</v>
      </c>
      <c r="B41" t="s">
        <v>89</v>
      </c>
      <c r="C41">
        <v>2009</v>
      </c>
      <c r="D41" t="s">
        <v>100</v>
      </c>
      <c r="E41" t="s">
        <v>167</v>
      </c>
      <c r="F41" t="s">
        <v>69</v>
      </c>
      <c r="G41">
        <v>2</v>
      </c>
      <c r="H41" t="s">
        <v>90</v>
      </c>
      <c r="J41">
        <v>1</v>
      </c>
      <c r="K41" t="s">
        <v>91</v>
      </c>
      <c r="L41">
        <v>537.9</v>
      </c>
      <c r="M41">
        <v>40.1</v>
      </c>
      <c r="N41">
        <v>53</v>
      </c>
      <c r="O41">
        <v>53</v>
      </c>
      <c r="P41">
        <v>107</v>
      </c>
      <c r="Q41">
        <v>57.9</v>
      </c>
      <c r="R41">
        <v>3.7</v>
      </c>
      <c r="Z41">
        <v>14.6</v>
      </c>
      <c r="AA41">
        <v>3.2</v>
      </c>
      <c r="AD41" t="s">
        <v>73</v>
      </c>
      <c r="AE41">
        <v>421.9</v>
      </c>
      <c r="AF41">
        <v>35.6</v>
      </c>
      <c r="AG41" t="s">
        <v>99</v>
      </c>
      <c r="AH41" t="s">
        <v>76</v>
      </c>
      <c r="AI41">
        <v>43.6</v>
      </c>
      <c r="AJ41">
        <v>7.4</v>
      </c>
      <c r="AK41">
        <v>45.1</v>
      </c>
      <c r="AL41">
        <v>8.5</v>
      </c>
      <c r="AM41" t="s">
        <v>77</v>
      </c>
      <c r="AN41">
        <f t="shared" si="32"/>
        <v>1.5</v>
      </c>
      <c r="AO41">
        <f t="shared" si="33"/>
        <v>52</v>
      </c>
      <c r="AP41">
        <f t="shared" si="33"/>
        <v>52</v>
      </c>
      <c r="AQ41">
        <f t="shared" si="34"/>
        <v>54.760000000000005</v>
      </c>
      <c r="AR41">
        <f t="shared" si="35"/>
        <v>72.25</v>
      </c>
      <c r="AS41">
        <f t="shared" si="36"/>
        <v>7.9690024469816798</v>
      </c>
      <c r="AT41">
        <f t="shared" si="37"/>
        <v>0.18822933108373388</v>
      </c>
      <c r="AU41">
        <f>AT41*((1)-(3/((4*P41)-9)))</f>
        <v>0.18688162704256156</v>
      </c>
      <c r="AV41">
        <f>(N41+O41)/(N41*O41)</f>
        <v>3.7735849056603772E-2</v>
      </c>
      <c r="AW41">
        <f>AU41^2/(2*(N41+O41))</f>
        <v>1.6473935153808996E-4</v>
      </c>
      <c r="AX41">
        <f t="shared" si="38"/>
        <v>3.790058840814186E-2</v>
      </c>
      <c r="AY41">
        <f t="shared" si="39"/>
        <v>0.1946807345582553</v>
      </c>
      <c r="AZ41">
        <f t="shared" si="40"/>
        <v>26.384814642750467</v>
      </c>
      <c r="BA41">
        <f t="shared" si="41"/>
        <v>4.9308370896536102</v>
      </c>
      <c r="BB41">
        <f t="shared" si="42"/>
        <v>0.9214828579962755</v>
      </c>
      <c r="BC41">
        <f t="shared" si="43"/>
        <v>696.15844373229947</v>
      </c>
      <c r="BM41">
        <v>0.16146200617295603</v>
      </c>
      <c r="BN41">
        <f t="shared" si="44"/>
        <v>5.0159860835539742</v>
      </c>
      <c r="BO41">
        <f t="shared" si="45"/>
        <v>0.93739564051741286</v>
      </c>
      <c r="BP41">
        <f t="shared" si="46"/>
        <v>0.17518202248249826</v>
      </c>
      <c r="BQ41">
        <f t="shared" si="47"/>
        <v>25.160116390407136</v>
      </c>
    </row>
    <row r="42" spans="1:80" x14ac:dyDescent="0.25">
      <c r="A42" t="s">
        <v>88</v>
      </c>
      <c r="B42" t="s">
        <v>89</v>
      </c>
      <c r="C42">
        <v>2009</v>
      </c>
      <c r="D42" t="s">
        <v>101</v>
      </c>
      <c r="E42" t="s">
        <v>169</v>
      </c>
      <c r="F42" t="s">
        <v>69</v>
      </c>
      <c r="G42">
        <v>2</v>
      </c>
      <c r="H42" t="s">
        <v>90</v>
      </c>
      <c r="J42">
        <v>1</v>
      </c>
      <c r="K42" t="s">
        <v>91</v>
      </c>
      <c r="L42">
        <v>537.9</v>
      </c>
      <c r="M42">
        <v>40.1</v>
      </c>
      <c r="N42">
        <v>53</v>
      </c>
      <c r="O42">
        <v>53</v>
      </c>
      <c r="P42">
        <v>107</v>
      </c>
      <c r="Q42">
        <v>57.9</v>
      </c>
      <c r="R42">
        <v>3.7</v>
      </c>
      <c r="Z42">
        <v>14.6</v>
      </c>
      <c r="AA42">
        <v>3.2</v>
      </c>
      <c r="AD42" t="s">
        <v>73</v>
      </c>
      <c r="AE42">
        <v>421.9</v>
      </c>
      <c r="AF42">
        <v>35.6</v>
      </c>
      <c r="AG42" t="s">
        <v>99</v>
      </c>
      <c r="AH42" t="s">
        <v>76</v>
      </c>
      <c r="AI42">
        <v>70.8</v>
      </c>
      <c r="AJ42">
        <v>22.7</v>
      </c>
      <c r="AK42">
        <v>62.5</v>
      </c>
      <c r="AL42">
        <v>23</v>
      </c>
      <c r="AM42" t="s">
        <v>98</v>
      </c>
      <c r="AN42">
        <f t="shared" si="32"/>
        <v>8.2999999999999972</v>
      </c>
      <c r="AO42">
        <f t="shared" si="33"/>
        <v>52</v>
      </c>
      <c r="AP42">
        <f t="shared" si="33"/>
        <v>52</v>
      </c>
      <c r="AQ42">
        <f t="shared" si="34"/>
        <v>515.29</v>
      </c>
      <c r="AR42">
        <f t="shared" si="35"/>
        <v>529</v>
      </c>
      <c r="AS42">
        <f t="shared" si="36"/>
        <v>22.850492336052628</v>
      </c>
      <c r="AT42">
        <f t="shared" si="37"/>
        <v>0.36323068570844647</v>
      </c>
      <c r="AU42">
        <f>AT42*((1)-(3/((4*P42)-9)))</f>
        <v>0.36062998867473445</v>
      </c>
      <c r="AV42">
        <f>(N42+O42)/(N42*O42)</f>
        <v>3.7735849056603772E-2</v>
      </c>
      <c r="AW42">
        <f>AU42^2/(2*(N42+O42))</f>
        <v>6.1346221099782593E-4</v>
      </c>
      <c r="AX42">
        <f t="shared" si="38"/>
        <v>3.8349311267601598E-2</v>
      </c>
      <c r="AY42">
        <f t="shared" si="39"/>
        <v>0.19582980178614692</v>
      </c>
      <c r="AZ42">
        <f t="shared" si="40"/>
        <v>26.076087599644158</v>
      </c>
      <c r="BA42">
        <f t="shared" si="41"/>
        <v>9.4038191757410559</v>
      </c>
      <c r="BB42">
        <f t="shared" si="42"/>
        <v>3.3912992028467475</v>
      </c>
      <c r="BC42">
        <f t="shared" si="43"/>
        <v>679.96234450431587</v>
      </c>
      <c r="BM42">
        <v>0.16146200617295603</v>
      </c>
      <c r="BN42">
        <f t="shared" si="44"/>
        <v>5.0047215183268712</v>
      </c>
      <c r="BO42">
        <f t="shared" si="45"/>
        <v>1.8048526644744194</v>
      </c>
      <c r="BP42">
        <f t="shared" si="46"/>
        <v>0.65088399594897406</v>
      </c>
      <c r="BQ42">
        <f t="shared" si="47"/>
        <v>25.047237476004021</v>
      </c>
    </row>
    <row r="43" spans="1:80" x14ac:dyDescent="0.25">
      <c r="A43" t="s">
        <v>88</v>
      </c>
      <c r="B43" t="s">
        <v>89</v>
      </c>
      <c r="C43">
        <v>2009</v>
      </c>
      <c r="D43" t="s">
        <v>102</v>
      </c>
      <c r="E43" t="s">
        <v>170</v>
      </c>
      <c r="F43" t="s">
        <v>69</v>
      </c>
      <c r="G43">
        <v>2</v>
      </c>
      <c r="H43" t="s">
        <v>90</v>
      </c>
      <c r="J43">
        <v>1</v>
      </c>
      <c r="K43" t="s">
        <v>91</v>
      </c>
      <c r="L43">
        <v>537.9</v>
      </c>
      <c r="M43">
        <v>40.1</v>
      </c>
      <c r="N43">
        <v>53</v>
      </c>
      <c r="O43">
        <v>53</v>
      </c>
      <c r="P43">
        <v>107</v>
      </c>
      <c r="Q43">
        <v>57.9</v>
      </c>
      <c r="R43">
        <v>3.7</v>
      </c>
      <c r="Z43">
        <v>14.6</v>
      </c>
      <c r="AA43">
        <v>3.2</v>
      </c>
      <c r="AD43" t="s">
        <v>73</v>
      </c>
      <c r="AE43">
        <v>421.9</v>
      </c>
      <c r="AF43">
        <v>35.6</v>
      </c>
      <c r="AG43" t="s">
        <v>99</v>
      </c>
      <c r="AH43" t="s">
        <v>76</v>
      </c>
      <c r="AI43">
        <v>41.8</v>
      </c>
      <c r="AJ43">
        <v>13</v>
      </c>
      <c r="AK43">
        <v>43.3</v>
      </c>
      <c r="AL43">
        <v>14</v>
      </c>
      <c r="AM43" t="s">
        <v>77</v>
      </c>
      <c r="AN43">
        <f t="shared" si="32"/>
        <v>1.5</v>
      </c>
      <c r="AO43">
        <f t="shared" si="33"/>
        <v>52</v>
      </c>
      <c r="AP43">
        <f t="shared" si="33"/>
        <v>52</v>
      </c>
      <c r="AQ43">
        <f t="shared" si="34"/>
        <v>169</v>
      </c>
      <c r="AR43">
        <f t="shared" si="35"/>
        <v>196</v>
      </c>
      <c r="AS43">
        <f t="shared" si="36"/>
        <v>13.509256086106296</v>
      </c>
      <c r="AT43">
        <f t="shared" si="37"/>
        <v>0.11103498152964079</v>
      </c>
      <c r="AU43">
        <f>AT43*((1)-(3/((4*P43)-9)))</f>
        <v>0.1102399816618868</v>
      </c>
      <c r="AV43">
        <f>(N43+O43)/(N43*O43)</f>
        <v>3.7735849056603772E-2</v>
      </c>
      <c r="AW43">
        <f>AU43^2/(2*(N43+O43))</f>
        <v>5.7324780928363854E-5</v>
      </c>
      <c r="AX43">
        <f t="shared" si="38"/>
        <v>3.7793173837532133E-2</v>
      </c>
      <c r="AY43">
        <f t="shared" si="39"/>
        <v>0.19440466516401331</v>
      </c>
      <c r="AZ43">
        <f t="shared" si="40"/>
        <v>26.459804733491502</v>
      </c>
      <c r="BA43">
        <f t="shared" si="41"/>
        <v>2.9169283885972086</v>
      </c>
      <c r="BB43">
        <f t="shared" si="42"/>
        <v>0.32156213206799328</v>
      </c>
      <c r="BC43">
        <f t="shared" si="43"/>
        <v>700.12126653449934</v>
      </c>
      <c r="BM43">
        <v>0.16146200617295603</v>
      </c>
      <c r="BN43">
        <f t="shared" si="44"/>
        <v>5.0186901035514513</v>
      </c>
      <c r="BO43">
        <f t="shared" si="45"/>
        <v>0.55326030498220469</v>
      </c>
      <c r="BP43">
        <f t="shared" si="46"/>
        <v>6.0991405875488146E-2</v>
      </c>
      <c r="BQ43">
        <f t="shared" si="47"/>
        <v>25.187250355485276</v>
      </c>
    </row>
    <row r="44" spans="1:80" x14ac:dyDescent="0.25">
      <c r="A44" t="s">
        <v>88</v>
      </c>
      <c r="B44" t="s">
        <v>89</v>
      </c>
      <c r="C44">
        <v>2009</v>
      </c>
      <c r="D44" t="s">
        <v>103</v>
      </c>
      <c r="E44" t="s">
        <v>169</v>
      </c>
      <c r="F44" t="s">
        <v>69</v>
      </c>
      <c r="G44">
        <v>2</v>
      </c>
      <c r="H44" t="s">
        <v>90</v>
      </c>
      <c r="J44">
        <v>1</v>
      </c>
      <c r="K44" t="s">
        <v>91</v>
      </c>
      <c r="L44">
        <v>537.9</v>
      </c>
      <c r="M44">
        <v>40.1</v>
      </c>
      <c r="N44">
        <v>53</v>
      </c>
      <c r="O44">
        <v>53</v>
      </c>
      <c r="P44">
        <v>107</v>
      </c>
      <c r="Q44">
        <v>57.9</v>
      </c>
      <c r="R44">
        <v>3.7</v>
      </c>
      <c r="Z44">
        <v>14.6</v>
      </c>
      <c r="AA44">
        <v>3.2</v>
      </c>
      <c r="AD44" t="s">
        <v>73</v>
      </c>
      <c r="AE44">
        <v>421.9</v>
      </c>
      <c r="AF44">
        <v>35.6</v>
      </c>
      <c r="AG44" t="s">
        <v>99</v>
      </c>
      <c r="AH44" t="s">
        <v>76</v>
      </c>
      <c r="AI44">
        <v>5.8000000000000003E-2</v>
      </c>
      <c r="AJ44">
        <v>2.3E-2</v>
      </c>
      <c r="AK44">
        <v>6.2E-2</v>
      </c>
      <c r="AL44">
        <v>2.7E-2</v>
      </c>
      <c r="AM44" t="s">
        <v>77</v>
      </c>
      <c r="AN44">
        <f t="shared" si="32"/>
        <v>3.9999999999999966E-3</v>
      </c>
      <c r="AO44">
        <f t="shared" si="33"/>
        <v>52</v>
      </c>
      <c r="AP44">
        <f t="shared" si="33"/>
        <v>52</v>
      </c>
      <c r="AQ44">
        <f t="shared" si="34"/>
        <v>5.2899999999999996E-4</v>
      </c>
      <c r="AR44">
        <f t="shared" si="35"/>
        <v>7.2899999999999994E-4</v>
      </c>
      <c r="AS44">
        <f t="shared" si="36"/>
        <v>2.5079872407968905E-2</v>
      </c>
      <c r="AT44">
        <f t="shared" si="37"/>
        <v>0.15949044456577988</v>
      </c>
      <c r="AU44">
        <f>AT44*((1)-(3/((4*P44)-9)))</f>
        <v>0.15834850820850699</v>
      </c>
      <c r="AV44">
        <f>(N44+O44)/(N44*O44)</f>
        <v>3.7735849056603772E-2</v>
      </c>
      <c r="AW44">
        <f>AU44^2/(2*(N44+O44))</f>
        <v>1.1827476439556418E-4</v>
      </c>
      <c r="AX44">
        <f t="shared" si="38"/>
        <v>3.7854123820999334E-2</v>
      </c>
      <c r="AY44">
        <f t="shared" si="39"/>
        <v>0.19456136261087228</v>
      </c>
      <c r="AZ44">
        <f t="shared" si="40"/>
        <v>26.417201061863075</v>
      </c>
      <c r="BA44">
        <f t="shared" si="41"/>
        <v>4.1831243791902049</v>
      </c>
      <c r="BB44">
        <f t="shared" si="42"/>
        <v>0.6623915050954059</v>
      </c>
      <c r="BC44">
        <f t="shared" si="43"/>
        <v>697.86851194289954</v>
      </c>
      <c r="BM44">
        <v>0.16146200617295603</v>
      </c>
      <c r="BN44">
        <f t="shared" si="44"/>
        <v>5.0171554105045431</v>
      </c>
      <c r="BO44">
        <f t="shared" si="45"/>
        <v>0.79445907470363386</v>
      </c>
      <c r="BP44">
        <f t="shared" si="46"/>
        <v>0.12580140931203124</v>
      </c>
      <c r="BQ44">
        <f t="shared" si="47"/>
        <v>25.171848413155011</v>
      </c>
    </row>
    <row r="45" spans="1:80" x14ac:dyDescent="0.25">
      <c r="A45" t="s">
        <v>88</v>
      </c>
      <c r="B45" t="s">
        <v>89</v>
      </c>
      <c r="C45">
        <v>2009</v>
      </c>
      <c r="D45" t="s">
        <v>105</v>
      </c>
      <c r="E45" t="s">
        <v>170</v>
      </c>
      <c r="F45" t="s">
        <v>69</v>
      </c>
      <c r="G45">
        <v>2</v>
      </c>
      <c r="H45" t="s">
        <v>90</v>
      </c>
      <c r="J45">
        <v>1</v>
      </c>
      <c r="K45" t="s">
        <v>91</v>
      </c>
      <c r="L45">
        <v>537.9</v>
      </c>
      <c r="M45">
        <v>40.1</v>
      </c>
      <c r="N45">
        <v>53</v>
      </c>
      <c r="O45">
        <v>53</v>
      </c>
      <c r="P45">
        <v>107</v>
      </c>
      <c r="Q45">
        <v>57.9</v>
      </c>
      <c r="R45">
        <v>3.7</v>
      </c>
      <c r="Z45">
        <v>14.6</v>
      </c>
      <c r="AA45">
        <v>3.2</v>
      </c>
      <c r="AD45" t="s">
        <v>73</v>
      </c>
      <c r="AE45">
        <v>421.9</v>
      </c>
      <c r="AF45">
        <v>35.6</v>
      </c>
      <c r="AG45" t="s">
        <v>104</v>
      </c>
      <c r="AH45" t="s">
        <v>76</v>
      </c>
      <c r="AI45">
        <v>55.4</v>
      </c>
      <c r="AJ45">
        <v>4.2</v>
      </c>
      <c r="AK45">
        <v>56.1</v>
      </c>
      <c r="AL45">
        <v>4.5999999999999996</v>
      </c>
      <c r="AM45" t="s">
        <v>77</v>
      </c>
      <c r="AN45">
        <f t="shared" si="32"/>
        <v>0.70000000000000284</v>
      </c>
      <c r="AO45">
        <f t="shared" si="33"/>
        <v>52</v>
      </c>
      <c r="AP45">
        <f t="shared" si="33"/>
        <v>52</v>
      </c>
      <c r="AQ45">
        <f t="shared" si="34"/>
        <v>17.64</v>
      </c>
      <c r="AR45">
        <f t="shared" si="35"/>
        <v>21.159999999999997</v>
      </c>
      <c r="AS45">
        <f t="shared" si="36"/>
        <v>4.4045431091090483</v>
      </c>
      <c r="AT45">
        <f t="shared" si="37"/>
        <v>0.15892681321527558</v>
      </c>
      <c r="AU45">
        <f>AT45*((1)-(3/((4*P45)-9)))</f>
        <v>0.157788912404665</v>
      </c>
      <c r="AV45">
        <f>(N45+O45)/(N45*O45)</f>
        <v>3.7735849056603772E-2</v>
      </c>
      <c r="AW45">
        <f>AU45^2/(2*(N45+O45))</f>
        <v>1.1744028715965588E-4</v>
      </c>
      <c r="AX45">
        <f t="shared" si="38"/>
        <v>3.7853289343763426E-2</v>
      </c>
      <c r="AY45">
        <f t="shared" si="39"/>
        <v>0.1945592180899261</v>
      </c>
      <c r="AZ45">
        <f t="shared" si="40"/>
        <v>26.417783430087997</v>
      </c>
      <c r="BA45">
        <f t="shared" si="41"/>
        <v>4.1684333155755651</v>
      </c>
      <c r="BB45">
        <f t="shared" si="42"/>
        <v>0.65773255929604024</v>
      </c>
      <c r="BC45">
        <f t="shared" si="43"/>
        <v>697.89928135903199</v>
      </c>
      <c r="BM45">
        <v>0.16146200617295603</v>
      </c>
      <c r="BN45">
        <f t="shared" si="44"/>
        <v>5.0171764159269729</v>
      </c>
      <c r="BO45">
        <f t="shared" si="45"/>
        <v>0.79165481001145221</v>
      </c>
      <c r="BP45">
        <f t="shared" si="46"/>
        <v>0.12491435147162876</v>
      </c>
      <c r="BQ45">
        <f t="shared" si="47"/>
        <v>25.172059188533826</v>
      </c>
    </row>
    <row r="46" spans="1:80" x14ac:dyDescent="0.25">
      <c r="A46" t="s">
        <v>88</v>
      </c>
      <c r="B46" t="s">
        <v>89</v>
      </c>
      <c r="C46">
        <v>2009</v>
      </c>
      <c r="D46" s="10" t="s">
        <v>106</v>
      </c>
      <c r="E46" s="10" t="s">
        <v>165</v>
      </c>
      <c r="F46" t="s">
        <v>69</v>
      </c>
      <c r="G46">
        <v>2</v>
      </c>
      <c r="H46" t="s">
        <v>90</v>
      </c>
      <c r="J46">
        <v>1</v>
      </c>
      <c r="K46" t="s">
        <v>91</v>
      </c>
      <c r="L46">
        <v>537.9</v>
      </c>
      <c r="M46">
        <v>40.1</v>
      </c>
      <c r="N46">
        <v>53</v>
      </c>
      <c r="O46">
        <v>53</v>
      </c>
      <c r="P46">
        <v>107</v>
      </c>
      <c r="Q46">
        <v>57.9</v>
      </c>
      <c r="R46">
        <v>3.7</v>
      </c>
      <c r="Z46">
        <v>14.6</v>
      </c>
      <c r="AA46">
        <v>3.2</v>
      </c>
      <c r="AD46" t="s">
        <v>73</v>
      </c>
      <c r="AE46">
        <v>421.9</v>
      </c>
      <c r="AF46">
        <v>35.6</v>
      </c>
      <c r="AG46" t="s">
        <v>74</v>
      </c>
      <c r="AH46" t="s">
        <v>76</v>
      </c>
      <c r="AI46">
        <v>12.5</v>
      </c>
      <c r="AJ46">
        <v>3</v>
      </c>
      <c r="AK46">
        <v>13.5</v>
      </c>
      <c r="AL46">
        <v>2.4</v>
      </c>
      <c r="AM46" t="s">
        <v>77</v>
      </c>
      <c r="AN46">
        <f t="shared" si="32"/>
        <v>1</v>
      </c>
      <c r="AO46">
        <f t="shared" si="33"/>
        <v>52</v>
      </c>
      <c r="AP46">
        <f t="shared" si="33"/>
        <v>52</v>
      </c>
      <c r="AQ46">
        <f t="shared" si="34"/>
        <v>9</v>
      </c>
      <c r="AR46">
        <f t="shared" si="35"/>
        <v>5.76</v>
      </c>
      <c r="AS46">
        <f t="shared" si="36"/>
        <v>2.7166155414412252</v>
      </c>
      <c r="AT46">
        <f t="shared" si="37"/>
        <v>0.36810508691615512</v>
      </c>
      <c r="AU46">
        <f>AT46*((1)-(3/((4*P46)-9)))</f>
        <v>0.36546948963513254</v>
      </c>
      <c r="AV46">
        <f>(N46+O46)/(N46*O46)</f>
        <v>3.7735849056603772E-2</v>
      </c>
      <c r="AW46">
        <f>AU46^2/(2*(N46+O46))</f>
        <v>6.3003748987813335E-4</v>
      </c>
      <c r="AX46">
        <f t="shared" si="38"/>
        <v>3.8365886546481903E-2</v>
      </c>
      <c r="AY46">
        <f t="shared" si="39"/>
        <v>0.19587211783835368</v>
      </c>
      <c r="AZ46">
        <f t="shared" si="40"/>
        <v>26.06482190339737</v>
      </c>
      <c r="BA46">
        <f t="shared" si="41"/>
        <v>9.525897158465261</v>
      </c>
      <c r="BB46">
        <f t="shared" si="42"/>
        <v>3.4814247728210583</v>
      </c>
      <c r="BC46">
        <f t="shared" si="43"/>
        <v>679.3749408558233</v>
      </c>
      <c r="BM46">
        <v>0.16146200617295603</v>
      </c>
      <c r="BN46">
        <f t="shared" si="44"/>
        <v>5.0043063878175333</v>
      </c>
      <c r="BO46">
        <f t="shared" si="45"/>
        <v>1.8289213015335075</v>
      </c>
      <c r="BP46">
        <f t="shared" si="46"/>
        <v>0.66841493465427337</v>
      </c>
      <c r="BQ46">
        <f t="shared" si="47"/>
        <v>25.043082423151368</v>
      </c>
    </row>
    <row r="47" spans="1:80" x14ac:dyDescent="0.25">
      <c r="A47" t="s">
        <v>88</v>
      </c>
      <c r="B47" t="s">
        <v>89</v>
      </c>
      <c r="C47">
        <v>2009</v>
      </c>
      <c r="D47" s="10" t="s">
        <v>107</v>
      </c>
      <c r="E47" s="10" t="s">
        <v>165</v>
      </c>
      <c r="F47" t="s">
        <v>69</v>
      </c>
      <c r="G47">
        <v>2</v>
      </c>
      <c r="H47" t="s">
        <v>90</v>
      </c>
      <c r="J47">
        <v>1</v>
      </c>
      <c r="K47" t="s">
        <v>91</v>
      </c>
      <c r="L47">
        <v>537.9</v>
      </c>
      <c r="M47">
        <v>40.1</v>
      </c>
      <c r="N47">
        <v>53</v>
      </c>
      <c r="O47">
        <v>53</v>
      </c>
      <c r="P47">
        <v>107</v>
      </c>
      <c r="Q47">
        <v>57.9</v>
      </c>
      <c r="R47">
        <v>3.7</v>
      </c>
      <c r="Z47">
        <v>14.6</v>
      </c>
      <c r="AA47">
        <v>3.2</v>
      </c>
      <c r="AD47" t="s">
        <v>73</v>
      </c>
      <c r="AE47">
        <v>421.9</v>
      </c>
      <c r="AF47">
        <v>35.6</v>
      </c>
      <c r="AG47" t="s">
        <v>74</v>
      </c>
      <c r="AH47" t="s">
        <v>76</v>
      </c>
      <c r="AI47">
        <v>29.5</v>
      </c>
      <c r="AJ47">
        <v>2.9</v>
      </c>
      <c r="AK47">
        <v>29.8</v>
      </c>
      <c r="AL47">
        <v>3.1</v>
      </c>
      <c r="AM47" t="s">
        <v>77</v>
      </c>
      <c r="AN47">
        <f t="shared" si="32"/>
        <v>0.30000000000000071</v>
      </c>
      <c r="AO47">
        <f t="shared" si="33"/>
        <v>52</v>
      </c>
      <c r="AP47">
        <f t="shared" si="33"/>
        <v>52</v>
      </c>
      <c r="AQ47">
        <f t="shared" si="34"/>
        <v>8.41</v>
      </c>
      <c r="AR47">
        <f t="shared" si="35"/>
        <v>9.6100000000000012</v>
      </c>
      <c r="AS47">
        <f t="shared" si="36"/>
        <v>3.0016662039607271</v>
      </c>
      <c r="AT47">
        <f t="shared" si="37"/>
        <v>9.9944490697915667E-2</v>
      </c>
      <c r="AU47">
        <f>AT47*((1)-(3/((4*P47)-9)))</f>
        <v>9.9228897685758752E-2</v>
      </c>
      <c r="AV47">
        <f>(N47+O47)/(N47*O47)</f>
        <v>3.7735849056603772E-2</v>
      </c>
      <c r="AW47">
        <f>AU47^2/(2*(N47+O47))</f>
        <v>4.6445161018541409E-5</v>
      </c>
      <c r="AX47">
        <f t="shared" si="38"/>
        <v>3.7782294217622317E-2</v>
      </c>
      <c r="AY47">
        <f t="shared" si="39"/>
        <v>0.19437668125992458</v>
      </c>
      <c r="AZ47">
        <f t="shared" si="40"/>
        <v>26.467423980134658</v>
      </c>
      <c r="BA47">
        <f t="shared" si="41"/>
        <v>2.6263333061303795</v>
      </c>
      <c r="BB47">
        <f t="shared" si="42"/>
        <v>0.26060815892271194</v>
      </c>
      <c r="BC47">
        <f t="shared" si="43"/>
        <v>700.52453214420711</v>
      </c>
      <c r="BM47">
        <v>0.16146200617295603</v>
      </c>
      <c r="BN47">
        <f t="shared" si="44"/>
        <v>5.0189641462250183</v>
      </c>
      <c r="BO47">
        <f t="shared" si="45"/>
        <v>0.49802627975425384</v>
      </c>
      <c r="BP47">
        <f t="shared" si="46"/>
        <v>4.9418598758553922E-2</v>
      </c>
      <c r="BQ47">
        <f t="shared" si="47"/>
        <v>25.190001101092228</v>
      </c>
    </row>
    <row r="48" spans="1:80" x14ac:dyDescent="0.25">
      <c r="A48" t="s">
        <v>88</v>
      </c>
      <c r="B48" t="s">
        <v>89</v>
      </c>
      <c r="C48">
        <v>2009</v>
      </c>
      <c r="D48" s="10" t="s">
        <v>234</v>
      </c>
      <c r="E48" s="10" t="s">
        <v>166</v>
      </c>
      <c r="F48" t="s">
        <v>69</v>
      </c>
      <c r="G48">
        <v>2</v>
      </c>
      <c r="H48" t="s">
        <v>90</v>
      </c>
      <c r="J48">
        <v>1</v>
      </c>
      <c r="K48" t="s">
        <v>91</v>
      </c>
      <c r="L48">
        <v>537.9</v>
      </c>
      <c r="M48">
        <v>40.1</v>
      </c>
      <c r="N48">
        <v>53</v>
      </c>
      <c r="O48">
        <v>53</v>
      </c>
      <c r="P48">
        <v>107</v>
      </c>
      <c r="Q48">
        <v>57.9</v>
      </c>
      <c r="R48">
        <v>3.7</v>
      </c>
      <c r="Z48">
        <v>14.6</v>
      </c>
      <c r="AA48">
        <v>3.2</v>
      </c>
      <c r="AD48" t="s">
        <v>73</v>
      </c>
      <c r="AE48">
        <v>421.9</v>
      </c>
      <c r="AF48">
        <v>35.6</v>
      </c>
      <c r="AG48" t="s">
        <v>74</v>
      </c>
      <c r="AH48" t="s">
        <v>76</v>
      </c>
      <c r="AI48">
        <v>45.8</v>
      </c>
      <c r="AJ48">
        <v>8.6</v>
      </c>
      <c r="AK48">
        <v>47.7</v>
      </c>
      <c r="AL48">
        <v>9.1</v>
      </c>
      <c r="AM48" t="s">
        <v>77</v>
      </c>
      <c r="AN48">
        <f t="shared" si="32"/>
        <v>1.9000000000000057</v>
      </c>
      <c r="AO48">
        <f t="shared" si="33"/>
        <v>52</v>
      </c>
      <c r="AP48">
        <f t="shared" si="33"/>
        <v>52</v>
      </c>
      <c r="AQ48">
        <f t="shared" si="34"/>
        <v>73.959999999999994</v>
      </c>
      <c r="AR48">
        <f t="shared" si="35"/>
        <v>82.809999999999988</v>
      </c>
      <c r="AS48">
        <f t="shared" si="36"/>
        <v>8.8535303692933702</v>
      </c>
      <c r="AT48">
        <f t="shared" si="37"/>
        <v>0.21460365760869368</v>
      </c>
      <c r="AU48">
        <f>AT48*((1)-(3/((4*P48)-9)))</f>
        <v>0.2130671159074381</v>
      </c>
      <c r="AV48">
        <f>(N48+O48)/(N48*O48)</f>
        <v>3.7735849056603772E-2</v>
      </c>
      <c r="AW48">
        <f>AU48^2/(2*(N48+O48))</f>
        <v>2.1413960321280028E-4</v>
      </c>
      <c r="AX48">
        <f t="shared" si="38"/>
        <v>3.7949988659816573E-2</v>
      </c>
      <c r="AY48">
        <f t="shared" si="39"/>
        <v>0.19480756828166756</v>
      </c>
      <c r="AZ48">
        <f t="shared" si="40"/>
        <v>26.350469007092276</v>
      </c>
      <c r="BA48">
        <f t="shared" si="41"/>
        <v>5.6144184341494849</v>
      </c>
      <c r="BB48">
        <f t="shared" si="42"/>
        <v>1.1962479432617854</v>
      </c>
      <c r="BC48">
        <f t="shared" si="43"/>
        <v>694.34721689373055</v>
      </c>
      <c r="BM48">
        <v>0.16146200617295603</v>
      </c>
      <c r="BN48">
        <f t="shared" si="44"/>
        <v>5.0147434753792144</v>
      </c>
      <c r="BO48">
        <f t="shared" si="45"/>
        <v>1.0684769293146921</v>
      </c>
      <c r="BP48">
        <f t="shared" si="46"/>
        <v>0.22765729774271704</v>
      </c>
      <c r="BQ48">
        <f t="shared" si="47"/>
        <v>25.1476521238584</v>
      </c>
    </row>
    <row r="49" spans="1:80" x14ac:dyDescent="0.25">
      <c r="A49" t="s">
        <v>88</v>
      </c>
      <c r="B49" t="s">
        <v>89</v>
      </c>
      <c r="C49">
        <v>2009</v>
      </c>
      <c r="D49" s="10" t="s">
        <v>235</v>
      </c>
      <c r="E49" s="10" t="s">
        <v>165</v>
      </c>
      <c r="F49" t="s">
        <v>69</v>
      </c>
      <c r="G49">
        <v>2</v>
      </c>
      <c r="H49" t="s">
        <v>90</v>
      </c>
      <c r="J49">
        <v>1</v>
      </c>
      <c r="K49" t="s">
        <v>91</v>
      </c>
      <c r="L49">
        <v>537.9</v>
      </c>
      <c r="M49">
        <v>40.1</v>
      </c>
      <c r="N49">
        <v>53</v>
      </c>
      <c r="O49">
        <v>53</v>
      </c>
      <c r="P49">
        <v>107</v>
      </c>
      <c r="Q49">
        <v>57.9</v>
      </c>
      <c r="R49">
        <v>3.7</v>
      </c>
      <c r="Z49">
        <v>14.6</v>
      </c>
      <c r="AA49">
        <v>3.2</v>
      </c>
      <c r="AD49" t="s">
        <v>73</v>
      </c>
      <c r="AE49">
        <v>421.9</v>
      </c>
      <c r="AF49">
        <v>35.6</v>
      </c>
      <c r="AG49" t="s">
        <v>74</v>
      </c>
      <c r="AH49" t="s">
        <v>76</v>
      </c>
      <c r="AI49">
        <v>26.9</v>
      </c>
      <c r="AJ49">
        <v>7.2</v>
      </c>
      <c r="AK49">
        <v>31.4</v>
      </c>
      <c r="AL49">
        <v>6.5</v>
      </c>
      <c r="AM49" t="s">
        <v>77</v>
      </c>
      <c r="AN49">
        <f t="shared" si="32"/>
        <v>4.5</v>
      </c>
      <c r="AO49">
        <f t="shared" si="33"/>
        <v>52</v>
      </c>
      <c r="AP49">
        <f t="shared" si="33"/>
        <v>52</v>
      </c>
      <c r="AQ49">
        <f t="shared" si="34"/>
        <v>51.84</v>
      </c>
      <c r="AR49">
        <f t="shared" si="35"/>
        <v>42.25</v>
      </c>
      <c r="AS49">
        <f t="shared" si="36"/>
        <v>6.8589357775095108</v>
      </c>
      <c r="AT49">
        <f t="shared" si="37"/>
        <v>0.6560784567710235</v>
      </c>
      <c r="AU49">
        <f>AT49*((1)-(3/((4*P49)-9)))</f>
        <v>0.65138099765333113</v>
      </c>
      <c r="AV49">
        <f>(N49+O49)/(N49*O49)</f>
        <v>3.7735849056603772E-2</v>
      </c>
      <c r="AW49">
        <f>AU49^2/(2*(N49+O49))</f>
        <v>2.0014019061502311E-3</v>
      </c>
      <c r="AX49">
        <f t="shared" si="38"/>
        <v>3.9737250962754003E-2</v>
      </c>
      <c r="AY49">
        <f t="shared" si="39"/>
        <v>0.19934204514540832</v>
      </c>
      <c r="AZ49">
        <f t="shared" si="40"/>
        <v>25.16530398485056</v>
      </c>
      <c r="BA49">
        <f t="shared" si="41"/>
        <v>16.392200815901308</v>
      </c>
      <c r="BB49">
        <f t="shared" si="42"/>
        <v>10.677568121195542</v>
      </c>
      <c r="BC49">
        <f t="shared" si="43"/>
        <v>633.29252464993544</v>
      </c>
      <c r="BM49">
        <v>0.16146200617295603</v>
      </c>
      <c r="BN49">
        <f t="shared" si="44"/>
        <v>4.9701972772468759</v>
      </c>
      <c r="BO49">
        <f t="shared" si="45"/>
        <v>3.23749206098694</v>
      </c>
      <c r="BP49">
        <f t="shared" si="46"/>
        <v>2.1088408085804122</v>
      </c>
      <c r="BQ49">
        <f t="shared" si="47"/>
        <v>24.702860974752259</v>
      </c>
    </row>
    <row r="50" spans="1:80" x14ac:dyDescent="0.25">
      <c r="A50" t="s">
        <v>88</v>
      </c>
      <c r="B50" t="s">
        <v>89</v>
      </c>
      <c r="C50">
        <v>2009</v>
      </c>
      <c r="D50" s="10" t="s">
        <v>110</v>
      </c>
      <c r="E50" s="10" t="s">
        <v>166</v>
      </c>
      <c r="F50" t="s">
        <v>69</v>
      </c>
      <c r="G50">
        <v>2</v>
      </c>
      <c r="H50" t="s">
        <v>90</v>
      </c>
      <c r="J50">
        <v>1</v>
      </c>
      <c r="K50" t="s">
        <v>91</v>
      </c>
      <c r="L50">
        <v>537.9</v>
      </c>
      <c r="M50">
        <v>40.1</v>
      </c>
      <c r="N50">
        <v>53</v>
      </c>
      <c r="O50">
        <v>53</v>
      </c>
      <c r="P50">
        <v>107</v>
      </c>
      <c r="Q50">
        <v>57.9</v>
      </c>
      <c r="R50">
        <v>3.7</v>
      </c>
      <c r="Z50">
        <v>14.6</v>
      </c>
      <c r="AA50">
        <v>3.2</v>
      </c>
      <c r="AD50" t="s">
        <v>73</v>
      </c>
      <c r="AE50">
        <v>421.9</v>
      </c>
      <c r="AF50">
        <v>35.6</v>
      </c>
      <c r="AG50" t="s">
        <v>74</v>
      </c>
      <c r="AH50" t="s">
        <v>76</v>
      </c>
      <c r="AI50">
        <v>8.1</v>
      </c>
      <c r="AJ50">
        <v>2.2999999999999998</v>
      </c>
      <c r="AK50">
        <v>8.9</v>
      </c>
      <c r="AL50">
        <v>2.4</v>
      </c>
      <c r="AM50" t="s">
        <v>77</v>
      </c>
      <c r="AN50">
        <f t="shared" si="32"/>
        <v>0.80000000000000071</v>
      </c>
      <c r="AO50">
        <f t="shared" si="33"/>
        <v>52</v>
      </c>
      <c r="AP50">
        <f t="shared" si="33"/>
        <v>52</v>
      </c>
      <c r="AQ50">
        <f t="shared" si="34"/>
        <v>5.2899999999999991</v>
      </c>
      <c r="AR50">
        <f t="shared" si="35"/>
        <v>5.76</v>
      </c>
      <c r="AS50">
        <f t="shared" si="36"/>
        <v>2.3505318547086316</v>
      </c>
      <c r="AT50">
        <f t="shared" si="37"/>
        <v>0.34034850384921395</v>
      </c>
      <c r="AU50">
        <f>AT50*((1)-(3/((4*P50)-9)))</f>
        <v>0.33791164105315752</v>
      </c>
      <c r="AV50">
        <f>(N50+O50)/(N50*O50)</f>
        <v>3.7735849056603772E-2</v>
      </c>
      <c r="AW50">
        <f>AU50^2/(2*(N50+O50))</f>
        <v>5.3860508093980179E-4</v>
      </c>
      <c r="AX50">
        <f t="shared" si="38"/>
        <v>3.8274454137543573E-2</v>
      </c>
      <c r="AY50">
        <f t="shared" si="39"/>
        <v>0.19563858039135218</v>
      </c>
      <c r="AZ50">
        <f t="shared" si="40"/>
        <v>26.12708717951632</v>
      </c>
      <c r="BA50">
        <f t="shared" si="41"/>
        <v>8.8286469047692719</v>
      </c>
      <c r="BB50">
        <f t="shared" si="42"/>
        <v>2.9833025638694646</v>
      </c>
      <c r="BC50">
        <f t="shared" si="43"/>
        <v>682.62468448604602</v>
      </c>
      <c r="BM50">
        <v>0.16146200617295603</v>
      </c>
      <c r="BN50">
        <f t="shared" si="44"/>
        <v>5.0065971853383884</v>
      </c>
      <c r="BO50">
        <f t="shared" si="45"/>
        <v>1.6917874709898142</v>
      </c>
      <c r="BP50">
        <f t="shared" si="46"/>
        <v>0.57167468063533922</v>
      </c>
      <c r="BQ50">
        <f t="shared" si="47"/>
        <v>25.066015376238273</v>
      </c>
    </row>
    <row r="51" spans="1:80" x14ac:dyDescent="0.25">
      <c r="A51" t="s">
        <v>88</v>
      </c>
      <c r="B51" t="s">
        <v>89</v>
      </c>
      <c r="C51">
        <v>2009</v>
      </c>
      <c r="D51" s="10" t="s">
        <v>111</v>
      </c>
      <c r="E51" s="10" t="s">
        <v>166</v>
      </c>
      <c r="F51" t="s">
        <v>69</v>
      </c>
      <c r="G51">
        <v>2</v>
      </c>
      <c r="H51" t="s">
        <v>90</v>
      </c>
      <c r="J51">
        <v>1</v>
      </c>
      <c r="K51" t="s">
        <v>91</v>
      </c>
      <c r="L51">
        <v>537.9</v>
      </c>
      <c r="M51">
        <v>40.1</v>
      </c>
      <c r="N51">
        <v>53</v>
      </c>
      <c r="O51">
        <v>53</v>
      </c>
      <c r="P51">
        <v>107</v>
      </c>
      <c r="Q51">
        <v>57.9</v>
      </c>
      <c r="R51">
        <v>3.7</v>
      </c>
      <c r="Z51">
        <v>14.6</v>
      </c>
      <c r="AA51">
        <v>3.2</v>
      </c>
      <c r="AD51" t="s">
        <v>73</v>
      </c>
      <c r="AE51">
        <v>421.9</v>
      </c>
      <c r="AF51">
        <v>35.6</v>
      </c>
      <c r="AG51" t="s">
        <v>74</v>
      </c>
      <c r="AH51" t="s">
        <v>76</v>
      </c>
      <c r="AI51">
        <v>13.1</v>
      </c>
      <c r="AJ51">
        <v>1.2</v>
      </c>
      <c r="AK51">
        <v>13.5</v>
      </c>
      <c r="AL51">
        <v>1.2</v>
      </c>
      <c r="AM51" t="s">
        <v>77</v>
      </c>
      <c r="AN51">
        <f t="shared" si="32"/>
        <v>0.40000000000000036</v>
      </c>
      <c r="AO51">
        <f t="shared" si="33"/>
        <v>52</v>
      </c>
      <c r="AP51">
        <f t="shared" si="33"/>
        <v>52</v>
      </c>
      <c r="AQ51">
        <f t="shared" si="34"/>
        <v>1.44</v>
      </c>
      <c r="AR51">
        <f t="shared" si="35"/>
        <v>1.44</v>
      </c>
      <c r="AS51">
        <f t="shared" si="36"/>
        <v>1.2</v>
      </c>
      <c r="AT51">
        <f t="shared" si="37"/>
        <v>0.33333333333333365</v>
      </c>
      <c r="AU51">
        <f>AT51*((1)-(3/((4*P51)-9)))</f>
        <v>0.33094669848846492</v>
      </c>
      <c r="AV51">
        <f>(N51+O51)/(N51*O51)</f>
        <v>3.7735849056603772E-2</v>
      </c>
      <c r="AW51">
        <f>AU51^2/(2*(N51+O51))</f>
        <v>5.166307417000703E-4</v>
      </c>
      <c r="AX51">
        <f t="shared" si="38"/>
        <v>3.8252479798303846E-2</v>
      </c>
      <c r="AY51">
        <f t="shared" si="39"/>
        <v>0.19558241178159105</v>
      </c>
      <c r="AZ51">
        <f t="shared" si="40"/>
        <v>26.142096022865974</v>
      </c>
      <c r="BA51">
        <f t="shared" si="41"/>
        <v>8.6516403703359241</v>
      </c>
      <c r="BB51">
        <f t="shared" si="42"/>
        <v>2.8632318170721938</v>
      </c>
      <c r="BC51">
        <f t="shared" si="43"/>
        <v>683.40918446874502</v>
      </c>
      <c r="BM51">
        <v>0.16146200617295603</v>
      </c>
      <c r="BN51">
        <f t="shared" si="44"/>
        <v>5.0071480550685044</v>
      </c>
      <c r="BO51">
        <f t="shared" si="45"/>
        <v>1.6570991176678598</v>
      </c>
      <c r="BP51">
        <f t="shared" si="46"/>
        <v>0.54841148206032642</v>
      </c>
      <c r="BQ51">
        <f t="shared" si="47"/>
        <v>25.071531645376307</v>
      </c>
    </row>
    <row r="52" spans="1:80" x14ac:dyDescent="0.25">
      <c r="A52" t="s">
        <v>88</v>
      </c>
      <c r="B52" t="s">
        <v>89</v>
      </c>
      <c r="C52">
        <v>2009</v>
      </c>
      <c r="D52" s="10" t="s">
        <v>112</v>
      </c>
      <c r="E52" s="10" t="s">
        <v>167</v>
      </c>
      <c r="F52" t="s">
        <v>69</v>
      </c>
      <c r="G52">
        <v>2</v>
      </c>
      <c r="H52" t="s">
        <v>90</v>
      </c>
      <c r="J52">
        <v>1</v>
      </c>
      <c r="K52" t="s">
        <v>91</v>
      </c>
      <c r="L52">
        <v>537.9</v>
      </c>
      <c r="M52">
        <v>40.1</v>
      </c>
      <c r="N52">
        <v>53</v>
      </c>
      <c r="O52">
        <v>53</v>
      </c>
      <c r="P52">
        <v>107</v>
      </c>
      <c r="Q52">
        <v>57.9</v>
      </c>
      <c r="R52">
        <v>3.7</v>
      </c>
      <c r="Z52">
        <v>14.6</v>
      </c>
      <c r="AA52">
        <v>3.2</v>
      </c>
      <c r="AD52" t="s">
        <v>73</v>
      </c>
      <c r="AE52">
        <v>421.9</v>
      </c>
      <c r="AF52">
        <v>35.6</v>
      </c>
      <c r="AG52" t="s">
        <v>74</v>
      </c>
      <c r="AH52" t="s">
        <v>76</v>
      </c>
      <c r="AI52">
        <v>15.4</v>
      </c>
      <c r="AJ52">
        <v>2.5</v>
      </c>
      <c r="AK52">
        <v>15.8</v>
      </c>
      <c r="AL52">
        <v>2.6</v>
      </c>
      <c r="AM52" t="s">
        <v>77</v>
      </c>
      <c r="AN52">
        <f t="shared" si="32"/>
        <v>0.40000000000000036</v>
      </c>
      <c r="AO52">
        <f t="shared" si="33"/>
        <v>52</v>
      </c>
      <c r="AP52">
        <f t="shared" si="33"/>
        <v>52</v>
      </c>
      <c r="AQ52">
        <f t="shared" si="34"/>
        <v>6.25</v>
      </c>
      <c r="AR52">
        <f t="shared" si="35"/>
        <v>6.7600000000000007</v>
      </c>
      <c r="AS52">
        <f t="shared" si="36"/>
        <v>2.5504901489713698</v>
      </c>
      <c r="AT52">
        <f t="shared" si="37"/>
        <v>0.15683259947556477</v>
      </c>
      <c r="AU52">
        <f>AT52*((1)-(3/((4*P52)-9)))</f>
        <v>0.15570969303540558</v>
      </c>
      <c r="AV52">
        <f>(N52+O52)/(N52*O52)</f>
        <v>3.7735849056603772E-2</v>
      </c>
      <c r="AW52">
        <f>AU52^2/(2*(N52+O52))</f>
        <v>1.1436560615651053E-4</v>
      </c>
      <c r="AX52">
        <f t="shared" si="38"/>
        <v>3.7850214662760284E-2</v>
      </c>
      <c r="AY52">
        <f t="shared" si="39"/>
        <v>0.19455131627095276</v>
      </c>
      <c r="AZ52">
        <f t="shared" si="40"/>
        <v>26.419929422061394</v>
      </c>
      <c r="BA52">
        <f t="shared" si="41"/>
        <v>4.1138391003262598</v>
      </c>
      <c r="BB52">
        <f t="shared" si="42"/>
        <v>0.64056462350885102</v>
      </c>
      <c r="BC52">
        <f t="shared" si="43"/>
        <v>698.01267066670528</v>
      </c>
      <c r="BM52">
        <v>0.16146200617295603</v>
      </c>
      <c r="BN52">
        <f t="shared" si="44"/>
        <v>5.0172538131731166</v>
      </c>
      <c r="BO52">
        <f t="shared" si="45"/>
        <v>0.7812350511299041</v>
      </c>
      <c r="BP52">
        <f t="shared" si="46"/>
        <v>0.12164586999993676</v>
      </c>
      <c r="BQ52">
        <f t="shared" si="47"/>
        <v>25.172835825800178</v>
      </c>
    </row>
    <row r="53" spans="1:80" x14ac:dyDescent="0.25">
      <c r="A53" t="s">
        <v>88</v>
      </c>
      <c r="B53" t="s">
        <v>89</v>
      </c>
      <c r="C53">
        <v>2009</v>
      </c>
      <c r="D53" t="s">
        <v>114</v>
      </c>
      <c r="E53" t="s">
        <v>171</v>
      </c>
      <c r="F53" t="s">
        <v>69</v>
      </c>
      <c r="G53">
        <v>2</v>
      </c>
      <c r="H53" t="s">
        <v>90</v>
      </c>
      <c r="J53">
        <v>1</v>
      </c>
      <c r="K53" t="s">
        <v>91</v>
      </c>
      <c r="L53">
        <v>537.9</v>
      </c>
      <c r="M53">
        <v>40.1</v>
      </c>
      <c r="N53">
        <v>53</v>
      </c>
      <c r="O53">
        <v>53</v>
      </c>
      <c r="P53">
        <v>107</v>
      </c>
      <c r="Q53">
        <v>57.9</v>
      </c>
      <c r="R53">
        <v>3.7</v>
      </c>
      <c r="Z53">
        <v>14.6</v>
      </c>
      <c r="AA53">
        <v>3.2</v>
      </c>
      <c r="AD53" t="s">
        <v>73</v>
      </c>
      <c r="AE53">
        <v>421.9</v>
      </c>
      <c r="AF53">
        <v>35.6</v>
      </c>
      <c r="AG53" t="s">
        <v>113</v>
      </c>
      <c r="AH53" t="s">
        <v>76</v>
      </c>
      <c r="AI53">
        <v>154</v>
      </c>
      <c r="AJ53">
        <v>40.799999999999997</v>
      </c>
      <c r="AK53">
        <v>153.9</v>
      </c>
      <c r="AL53">
        <v>25.1</v>
      </c>
      <c r="AM53" t="s">
        <v>98</v>
      </c>
      <c r="AN53">
        <f t="shared" si="32"/>
        <v>9.9999999999994316E-2</v>
      </c>
      <c r="AO53">
        <f t="shared" si="33"/>
        <v>52</v>
      </c>
      <c r="AP53">
        <f t="shared" si="33"/>
        <v>52</v>
      </c>
      <c r="AQ53">
        <f t="shared" si="34"/>
        <v>1664.6399999999999</v>
      </c>
      <c r="AR53">
        <f t="shared" si="35"/>
        <v>630.0100000000001</v>
      </c>
      <c r="AS53">
        <f t="shared" si="36"/>
        <v>33.872186230002931</v>
      </c>
      <c r="AT53">
        <f t="shared" si="37"/>
        <v>2.9522747460397881E-3</v>
      </c>
      <c r="AU53">
        <f>AT53*((1)-(3/((4*P53)-9)))</f>
        <v>2.9311367406982141E-3</v>
      </c>
      <c r="AV53">
        <f>(N53+O53)/(N53*O53)</f>
        <v>3.7735849056603772E-2</v>
      </c>
      <c r="AW53">
        <f>AU53^2/(2*(N53+O53))</f>
        <v>4.0526238644674286E-8</v>
      </c>
      <c r="AX53">
        <f t="shared" si="38"/>
        <v>3.7735889582842415E-2</v>
      </c>
      <c r="AY53">
        <f t="shared" si="39"/>
        <v>0.19425727678221585</v>
      </c>
      <c r="AZ53">
        <f t="shared" si="40"/>
        <v>26.499971540479478</v>
      </c>
      <c r="BA53">
        <f t="shared" si="41"/>
        <v>7.7675040209756449E-2</v>
      </c>
      <c r="BB53">
        <f t="shared" si="42"/>
        <v>2.2767616419402823E-4</v>
      </c>
      <c r="BC53">
        <f t="shared" si="43"/>
        <v>702.24849164622231</v>
      </c>
      <c r="BM53">
        <v>0.16146200617295603</v>
      </c>
      <c r="BN53">
        <f t="shared" si="44"/>
        <v>5.0201333513378295</v>
      </c>
      <c r="BO53">
        <f t="shared" si="45"/>
        <v>1.4714697309310769E-2</v>
      </c>
      <c r="BP53">
        <f t="shared" si="46"/>
        <v>4.3130789911573944E-5</v>
      </c>
      <c r="BQ53">
        <f t="shared" si="47"/>
        <v>25.201738865214388</v>
      </c>
    </row>
    <row r="54" spans="1:80" x14ac:dyDescent="0.25">
      <c r="A54" t="s">
        <v>88</v>
      </c>
      <c r="B54" t="s">
        <v>89</v>
      </c>
      <c r="C54">
        <v>2009</v>
      </c>
      <c r="D54" t="s">
        <v>236</v>
      </c>
      <c r="E54" t="s">
        <v>168</v>
      </c>
      <c r="F54" t="s">
        <v>69</v>
      </c>
      <c r="G54">
        <v>2</v>
      </c>
      <c r="H54" t="s">
        <v>90</v>
      </c>
      <c r="J54">
        <v>1</v>
      </c>
      <c r="K54" t="s">
        <v>91</v>
      </c>
      <c r="L54">
        <v>537.9</v>
      </c>
      <c r="M54">
        <v>40.1</v>
      </c>
      <c r="N54">
        <v>53</v>
      </c>
      <c r="O54">
        <v>53</v>
      </c>
      <c r="P54">
        <v>107</v>
      </c>
      <c r="Q54">
        <v>57.9</v>
      </c>
      <c r="R54">
        <v>3.7</v>
      </c>
      <c r="Z54">
        <v>14.6</v>
      </c>
      <c r="AA54">
        <v>3.2</v>
      </c>
      <c r="AD54" t="s">
        <v>73</v>
      </c>
      <c r="AE54">
        <v>421.9</v>
      </c>
      <c r="AF54">
        <v>35.6</v>
      </c>
      <c r="AG54" t="s">
        <v>115</v>
      </c>
      <c r="AH54" t="s">
        <v>76</v>
      </c>
      <c r="AI54">
        <v>30.6</v>
      </c>
      <c r="AJ54">
        <v>6.3</v>
      </c>
      <c r="AK54">
        <v>31.2</v>
      </c>
      <c r="AL54">
        <v>6.6</v>
      </c>
      <c r="AM54" t="s">
        <v>77</v>
      </c>
      <c r="AN54">
        <f t="shared" si="32"/>
        <v>0.59999999999999787</v>
      </c>
      <c r="AO54">
        <f t="shared" si="33"/>
        <v>52</v>
      </c>
      <c r="AP54">
        <f t="shared" si="33"/>
        <v>52</v>
      </c>
      <c r="AQ54">
        <f t="shared" si="34"/>
        <v>39.69</v>
      </c>
      <c r="AR54">
        <f t="shared" si="35"/>
        <v>43.559999999999995</v>
      </c>
      <c r="AS54">
        <f t="shared" si="36"/>
        <v>6.45174395028197</v>
      </c>
      <c r="AT54">
        <f t="shared" si="37"/>
        <v>9.2998110995055089E-2</v>
      </c>
      <c r="AU54">
        <f>AT54*((1)-(3/((4*P54)-9)))</f>
        <v>9.2332253398431777E-2</v>
      </c>
      <c r="AV54">
        <f>(N54+O54)/(N54*O54)</f>
        <v>3.7735849056603772E-2</v>
      </c>
      <c r="AW54">
        <f>AU54^2/(2*(N54+O54))</f>
        <v>4.0213419894491582E-5</v>
      </c>
      <c r="AX54">
        <f t="shared" si="38"/>
        <v>3.7776062476498264E-2</v>
      </c>
      <c r="AY54">
        <f t="shared" si="39"/>
        <v>0.19436065053528265</v>
      </c>
      <c r="AZ54">
        <f t="shared" si="40"/>
        <v>26.471790187824183</v>
      </c>
      <c r="BA54">
        <f t="shared" si="41"/>
        <v>2.4442000395323022</v>
      </c>
      <c r="BB54">
        <f t="shared" si="42"/>
        <v>0.22567849740655349</v>
      </c>
      <c r="BC54">
        <f t="shared" si="43"/>
        <v>700.75567574818467</v>
      </c>
      <c r="BM54">
        <v>0.16146200617295603</v>
      </c>
      <c r="BN54">
        <f t="shared" si="44"/>
        <v>5.0191211287007169</v>
      </c>
      <c r="BO54">
        <f t="shared" si="45"/>
        <v>0.4634267638926175</v>
      </c>
      <c r="BP54">
        <f t="shared" si="46"/>
        <v>4.2789237395348373E-2</v>
      </c>
      <c r="BQ54">
        <f t="shared" si="47"/>
        <v>25.19157690456996</v>
      </c>
    </row>
    <row r="55" spans="1:80" x14ac:dyDescent="0.25">
      <c r="A55" t="s">
        <v>88</v>
      </c>
      <c r="B55" t="s">
        <v>89</v>
      </c>
      <c r="C55">
        <v>2009</v>
      </c>
      <c r="D55" s="11" t="s">
        <v>117</v>
      </c>
      <c r="E55" s="11" t="s">
        <v>165</v>
      </c>
      <c r="F55" t="s">
        <v>69</v>
      </c>
      <c r="G55">
        <v>2</v>
      </c>
      <c r="H55" t="s">
        <v>90</v>
      </c>
      <c r="J55">
        <v>1</v>
      </c>
      <c r="K55" t="s">
        <v>91</v>
      </c>
      <c r="L55">
        <v>537.9</v>
      </c>
      <c r="M55">
        <v>40.1</v>
      </c>
      <c r="N55">
        <v>53</v>
      </c>
      <c r="O55">
        <v>53</v>
      </c>
      <c r="P55">
        <v>107</v>
      </c>
      <c r="Q55">
        <v>57.9</v>
      </c>
      <c r="R55">
        <v>3.7</v>
      </c>
      <c r="Z55">
        <v>14.6</v>
      </c>
      <c r="AA55">
        <v>3.2</v>
      </c>
      <c r="AD55" t="s">
        <v>73</v>
      </c>
      <c r="AE55">
        <v>421.9</v>
      </c>
      <c r="AF55">
        <v>35.6</v>
      </c>
      <c r="AG55" t="s">
        <v>82</v>
      </c>
      <c r="AH55" t="s">
        <v>76</v>
      </c>
      <c r="AI55">
        <v>7.1</v>
      </c>
      <c r="AJ55">
        <v>2.2000000000000002</v>
      </c>
      <c r="AK55">
        <v>8</v>
      </c>
      <c r="AL55">
        <v>2.2999999999999998</v>
      </c>
      <c r="AM55" t="s">
        <v>77</v>
      </c>
      <c r="AN55">
        <f t="shared" si="32"/>
        <v>0.90000000000000036</v>
      </c>
      <c r="AO55">
        <f t="shared" si="33"/>
        <v>52</v>
      </c>
      <c r="AP55">
        <f t="shared" si="33"/>
        <v>52</v>
      </c>
      <c r="AQ55">
        <f t="shared" si="34"/>
        <v>4.8400000000000007</v>
      </c>
      <c r="AR55">
        <f t="shared" si="35"/>
        <v>5.2899999999999991</v>
      </c>
      <c r="AS55">
        <f t="shared" si="36"/>
        <v>2.2505554869853799</v>
      </c>
      <c r="AT55">
        <f t="shared" si="37"/>
        <v>0.39990127113264412</v>
      </c>
      <c r="AU55">
        <f>AT55*((1)-(3/((4*P55)-9)))</f>
        <v>0.39703801620806672</v>
      </c>
      <c r="AV55">
        <f>(N55+O55)/(N55*O55)</f>
        <v>3.7735849056603772E-2</v>
      </c>
      <c r="AW55">
        <f>AU55^2/(2*(N55+O55))</f>
        <v>7.4358106752092949E-4</v>
      </c>
      <c r="AX55">
        <f t="shared" si="38"/>
        <v>3.8479430124124699E-2</v>
      </c>
      <c r="AY55">
        <f t="shared" si="39"/>
        <v>0.1961617448029169</v>
      </c>
      <c r="AZ55">
        <f t="shared" si="40"/>
        <v>25.987910859756976</v>
      </c>
      <c r="BA55">
        <f t="shared" si="41"/>
        <v>10.318188573149984</v>
      </c>
      <c r="BB55">
        <f t="shared" si="42"/>
        <v>4.0967131219442114</v>
      </c>
      <c r="BC55">
        <f t="shared" si="43"/>
        <v>675.37151085467463</v>
      </c>
      <c r="BM55">
        <v>0.16146200617295603</v>
      </c>
      <c r="BN55">
        <f t="shared" si="44"/>
        <v>5.0014645214119664</v>
      </c>
      <c r="BO55">
        <f t="shared" si="45"/>
        <v>1.9857715517164349</v>
      </c>
      <c r="BP55">
        <f t="shared" si="46"/>
        <v>0.78842679753590772</v>
      </c>
      <c r="BQ55">
        <f t="shared" si="47"/>
        <v>25.014647358942629</v>
      </c>
    </row>
    <row r="56" spans="1:80" x14ac:dyDescent="0.25">
      <c r="A56" t="s">
        <v>88</v>
      </c>
      <c r="B56" t="s">
        <v>89</v>
      </c>
      <c r="C56">
        <v>2009</v>
      </c>
      <c r="D56" t="s">
        <v>237</v>
      </c>
      <c r="E56" t="s">
        <v>167</v>
      </c>
      <c r="F56" t="s">
        <v>69</v>
      </c>
      <c r="G56">
        <v>2</v>
      </c>
      <c r="H56" t="s">
        <v>90</v>
      </c>
      <c r="J56">
        <v>1</v>
      </c>
      <c r="K56" t="s">
        <v>91</v>
      </c>
      <c r="L56">
        <v>537.9</v>
      </c>
      <c r="M56">
        <v>40.1</v>
      </c>
      <c r="N56">
        <v>53</v>
      </c>
      <c r="O56">
        <v>53</v>
      </c>
      <c r="P56">
        <v>107</v>
      </c>
      <c r="Q56">
        <v>57.9</v>
      </c>
      <c r="R56">
        <v>3.7</v>
      </c>
      <c r="Z56">
        <v>14.6</v>
      </c>
      <c r="AA56">
        <v>3.2</v>
      </c>
      <c r="AD56" t="s">
        <v>73</v>
      </c>
      <c r="AE56">
        <v>421.9</v>
      </c>
      <c r="AF56">
        <v>35.6</v>
      </c>
      <c r="AG56" t="s">
        <v>82</v>
      </c>
      <c r="AH56" t="s">
        <v>76</v>
      </c>
      <c r="AI56">
        <v>10.8</v>
      </c>
      <c r="AJ56">
        <v>2.8</v>
      </c>
      <c r="AK56">
        <v>10.9</v>
      </c>
      <c r="AL56">
        <v>2.6</v>
      </c>
      <c r="AM56" t="s">
        <v>77</v>
      </c>
      <c r="AN56">
        <f t="shared" si="32"/>
        <v>9.9999999999999645E-2</v>
      </c>
      <c r="AO56">
        <f t="shared" si="33"/>
        <v>52</v>
      </c>
      <c r="AP56">
        <f t="shared" si="33"/>
        <v>52</v>
      </c>
      <c r="AQ56">
        <f t="shared" si="34"/>
        <v>7.839999999999999</v>
      </c>
      <c r="AR56">
        <f t="shared" si="35"/>
        <v>6.7600000000000007</v>
      </c>
      <c r="AS56">
        <f t="shared" si="36"/>
        <v>2.7018512172212592</v>
      </c>
      <c r="AT56">
        <f t="shared" si="37"/>
        <v>3.7011660509880133E-2</v>
      </c>
      <c r="AU56">
        <f>AT56*((1)-(3/((4*P56)-9)))</f>
        <v>3.6746660553962134E-2</v>
      </c>
      <c r="AV56">
        <f>(N56+O56)/(N56*O56)</f>
        <v>3.7735849056603772E-2</v>
      </c>
      <c r="AW56">
        <f>AU56^2/(2*(N56+O56))</f>
        <v>6.3694201031514937E-6</v>
      </c>
      <c r="AX56">
        <f t="shared" si="38"/>
        <v>3.7742218476706925E-2</v>
      </c>
      <c r="AY56">
        <f t="shared" si="39"/>
        <v>0.19427356607811297</v>
      </c>
      <c r="AZ56">
        <f t="shared" si="40"/>
        <v>26.495527829588564</v>
      </c>
      <c r="BA56">
        <f t="shared" si="41"/>
        <v>0.97362216735194806</v>
      </c>
      <c r="BB56">
        <f t="shared" si="42"/>
        <v>3.5777363291494953E-2</v>
      </c>
      <c r="BC56">
        <f t="shared" si="43"/>
        <v>702.01299496850208</v>
      </c>
      <c r="BM56">
        <v>0.16146200617295603</v>
      </c>
      <c r="BN56">
        <f t="shared" si="44"/>
        <v>5.0199738572747785</v>
      </c>
      <c r="BO56">
        <f t="shared" si="45"/>
        <v>0.18446727532304025</v>
      </c>
      <c r="BP56">
        <f t="shared" si="46"/>
        <v>6.7785563496100361E-3</v>
      </c>
      <c r="BQ56">
        <f t="shared" si="47"/>
        <v>25.200137527722219</v>
      </c>
    </row>
    <row r="57" spans="1:80" x14ac:dyDescent="0.25">
      <c r="A57" t="s">
        <v>88</v>
      </c>
      <c r="B57" t="s">
        <v>89</v>
      </c>
      <c r="C57">
        <v>2009</v>
      </c>
      <c r="D57" s="11" t="s">
        <v>119</v>
      </c>
      <c r="E57" s="11" t="s">
        <v>166</v>
      </c>
      <c r="F57" t="s">
        <v>69</v>
      </c>
      <c r="G57">
        <v>2</v>
      </c>
      <c r="H57" t="s">
        <v>90</v>
      </c>
      <c r="J57">
        <v>1</v>
      </c>
      <c r="K57" t="s">
        <v>91</v>
      </c>
      <c r="L57">
        <v>537.9</v>
      </c>
      <c r="M57">
        <v>40.1</v>
      </c>
      <c r="N57">
        <v>53</v>
      </c>
      <c r="O57">
        <v>53</v>
      </c>
      <c r="P57">
        <v>107</v>
      </c>
      <c r="Q57">
        <v>57.9</v>
      </c>
      <c r="R57">
        <v>3.7</v>
      </c>
      <c r="Z57">
        <v>14.6</v>
      </c>
      <c r="AA57">
        <v>3.2</v>
      </c>
      <c r="AD57" t="s">
        <v>73</v>
      </c>
      <c r="AE57">
        <v>421.9</v>
      </c>
      <c r="AF57">
        <v>35.6</v>
      </c>
      <c r="AG57" t="s">
        <v>82</v>
      </c>
      <c r="AH57" t="s">
        <v>76</v>
      </c>
      <c r="AI57">
        <v>4.7</v>
      </c>
      <c r="AJ57">
        <v>1.6</v>
      </c>
      <c r="AK57">
        <v>5.0999999999999996</v>
      </c>
      <c r="AL57">
        <v>1.4</v>
      </c>
      <c r="AM57" t="s">
        <v>77</v>
      </c>
      <c r="AN57">
        <f t="shared" si="32"/>
        <v>0.39999999999999947</v>
      </c>
      <c r="AO57">
        <f t="shared" si="33"/>
        <v>52</v>
      </c>
      <c r="AP57">
        <f t="shared" si="33"/>
        <v>52</v>
      </c>
      <c r="AQ57">
        <f t="shared" si="34"/>
        <v>2.5600000000000005</v>
      </c>
      <c r="AR57">
        <f t="shared" si="35"/>
        <v>1.9599999999999997</v>
      </c>
      <c r="AS57">
        <f t="shared" si="36"/>
        <v>1.5033296378372909</v>
      </c>
      <c r="AT57">
        <f t="shared" si="37"/>
        <v>0.26607604209509533</v>
      </c>
      <c r="AU57">
        <f>AT57*((1)-(3/((4*P57)-9)))</f>
        <v>0.26417096303474857</v>
      </c>
      <c r="AV57">
        <f>(N57+O57)/(N57*O57)</f>
        <v>3.7735849056603772E-2</v>
      </c>
      <c r="AW57">
        <f>AU57^2/(2*(N57+O57))</f>
        <v>3.291806495788042E-4</v>
      </c>
      <c r="AX57">
        <f t="shared" si="38"/>
        <v>3.8065029706182578E-2</v>
      </c>
      <c r="AY57">
        <f t="shared" si="39"/>
        <v>0.1951026132735863</v>
      </c>
      <c r="AZ57">
        <f t="shared" si="40"/>
        <v>26.270831987228913</v>
      </c>
      <c r="BA57">
        <f t="shared" si="41"/>
        <v>6.9399909857903399</v>
      </c>
      <c r="BB57">
        <f t="shared" si="42"/>
        <v>1.833344102168708</v>
      </c>
      <c r="BC57">
        <f t="shared" si="43"/>
        <v>690.15661330120986</v>
      </c>
      <c r="BM57">
        <v>0.16146200617295603</v>
      </c>
      <c r="BN57">
        <f t="shared" si="44"/>
        <v>5.0118521311855675</v>
      </c>
      <c r="BO57">
        <f t="shared" si="45"/>
        <v>1.3239858040830483</v>
      </c>
      <c r="BP57">
        <f t="shared" si="46"/>
        <v>0.34975860490895483</v>
      </c>
      <c r="BQ57">
        <f t="shared" si="47"/>
        <v>25.118661784869314</v>
      </c>
    </row>
    <row r="58" spans="1:80" x14ac:dyDescent="0.25">
      <c r="A58" t="s">
        <v>88</v>
      </c>
      <c r="B58" t="s">
        <v>89</v>
      </c>
      <c r="C58">
        <v>2009</v>
      </c>
      <c r="D58" t="s">
        <v>238</v>
      </c>
      <c r="E58" t="s">
        <v>120</v>
      </c>
      <c r="F58" t="s">
        <v>69</v>
      </c>
      <c r="G58">
        <v>2</v>
      </c>
      <c r="H58" t="s">
        <v>90</v>
      </c>
      <c r="J58">
        <v>1</v>
      </c>
      <c r="K58" t="s">
        <v>91</v>
      </c>
      <c r="L58">
        <v>537.9</v>
      </c>
      <c r="M58">
        <v>40.1</v>
      </c>
      <c r="N58">
        <v>53</v>
      </c>
      <c r="O58">
        <v>53</v>
      </c>
      <c r="P58">
        <v>107</v>
      </c>
      <c r="Q58">
        <v>57.9</v>
      </c>
      <c r="R58">
        <v>3.7</v>
      </c>
      <c r="Z58">
        <v>14.6</v>
      </c>
      <c r="AA58">
        <v>3.2</v>
      </c>
      <c r="AD58" t="s">
        <v>73</v>
      </c>
      <c r="AE58">
        <v>421.9</v>
      </c>
      <c r="AF58">
        <v>35.6</v>
      </c>
      <c r="AG58" t="s">
        <v>120</v>
      </c>
      <c r="AH58" t="s">
        <v>76</v>
      </c>
      <c r="AI58">
        <v>37.299999999999997</v>
      </c>
      <c r="AJ58">
        <v>11.1</v>
      </c>
      <c r="AK58">
        <v>38.299999999999997</v>
      </c>
      <c r="AL58">
        <v>11.3</v>
      </c>
      <c r="AM58" t="s">
        <v>77</v>
      </c>
      <c r="AN58">
        <f t="shared" si="32"/>
        <v>1</v>
      </c>
      <c r="AO58">
        <f t="shared" si="33"/>
        <v>52</v>
      </c>
      <c r="AP58">
        <f t="shared" si="33"/>
        <v>52</v>
      </c>
      <c r="AQ58">
        <f t="shared" si="34"/>
        <v>123.21</v>
      </c>
      <c r="AR58">
        <f t="shared" si="35"/>
        <v>127.69000000000001</v>
      </c>
      <c r="AS58">
        <f t="shared" si="36"/>
        <v>11.200446419674531</v>
      </c>
      <c r="AT58">
        <f t="shared" si="37"/>
        <v>8.9282155597246143E-2</v>
      </c>
      <c r="AU58">
        <f>AT58*((1)-(3/((4*P58)-9)))</f>
        <v>8.8642903886526001E-2</v>
      </c>
      <c r="AV58">
        <f>(N58+O58)/(N58*O58)</f>
        <v>3.7735849056603772E-2</v>
      </c>
      <c r="AW58">
        <f>AU58^2/(2*(N58+O58))</f>
        <v>3.7063983063376824E-5</v>
      </c>
      <c r="AX58">
        <f t="shared" si="38"/>
        <v>3.777291303966715E-2</v>
      </c>
      <c r="AY58">
        <f t="shared" si="39"/>
        <v>0.19435254832305943</v>
      </c>
      <c r="AZ58">
        <f t="shared" si="40"/>
        <v>26.473997357573456</v>
      </c>
      <c r="BA58">
        <f t="shared" si="41"/>
        <v>2.3467320032595271</v>
      </c>
      <c r="BB58">
        <f t="shared" si="42"/>
        <v>0.20802113941236891</v>
      </c>
      <c r="BC58">
        <f t="shared" si="43"/>
        <v>700.87253608880633</v>
      </c>
      <c r="BM58">
        <v>0.16146200617295603</v>
      </c>
      <c r="BN58">
        <f t="shared" si="44"/>
        <v>5.0192004692350221</v>
      </c>
      <c r="BO58">
        <f t="shared" si="45"/>
        <v>0.44491650478160627</v>
      </c>
      <c r="BP58">
        <f t="shared" si="46"/>
        <v>3.9438690970885017E-2</v>
      </c>
      <c r="BQ58">
        <f t="shared" si="47"/>
        <v>25.192373350369067</v>
      </c>
    </row>
    <row r="59" spans="1:8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>
        <f>SUM(AZ36:AZ58)</f>
        <v>604.56322026631619</v>
      </c>
      <c r="BA59" s="8">
        <f>SUM(BA36:BA58)</f>
        <v>124.90219793210667</v>
      </c>
      <c r="BB59" s="8">
        <f>SUM(BB36:BB58)</f>
        <v>39.494237869469956</v>
      </c>
      <c r="BC59" s="8">
        <f>SUM(BC36:BC58)</f>
        <v>15893.065847969479</v>
      </c>
      <c r="BD59" s="8">
        <f>BA59/AZ59</f>
        <v>0.20659906812903039</v>
      </c>
      <c r="BE59" s="8">
        <f>SQRT(1/AZ59)</f>
        <v>4.0670465080368576E-2</v>
      </c>
      <c r="BF59" s="8">
        <f>BD59/BE59</f>
        <v>5.0798304794590292</v>
      </c>
      <c r="BG59" s="8">
        <f>BD59-(1.96*BE59)</f>
        <v>0.126884956571508</v>
      </c>
      <c r="BH59" s="8">
        <f>BD59+(1.96*BE59)</f>
        <v>0.28631317968655279</v>
      </c>
      <c r="BI59" s="8">
        <f>BB59-(BA59^2/AZ59)</f>
        <v>13.689560169429008</v>
      </c>
      <c r="BJ59" s="8">
        <v>23</v>
      </c>
      <c r="BK59" s="8">
        <v>35.171999999999997</v>
      </c>
      <c r="BL59" s="8" t="str">
        <f>IF(BI59&gt;=BK59, "Significant", "Not Significant")</f>
        <v>Not Significant</v>
      </c>
      <c r="BM59" s="8"/>
      <c r="BN59" s="8">
        <f>SUM(BN36:BN58)</f>
        <v>115.28256993393278</v>
      </c>
      <c r="BO59" s="8">
        <f>SUM(BO36:BO58)</f>
        <v>23.962567333333872</v>
      </c>
      <c r="BP59" s="8">
        <f>SUM(BP36:BP58)</f>
        <v>7.6233766474766895</v>
      </c>
      <c r="BQ59" s="8">
        <f>SUM(BQ36:BQ58)</f>
        <v>577.83180922452107</v>
      </c>
      <c r="BR59" s="8">
        <f>BO59/BN59</f>
        <v>0.20785941315384074</v>
      </c>
      <c r="BS59" s="8">
        <f>SQRT(1/BN59)</f>
        <v>9.3136127246666645E-2</v>
      </c>
      <c r="BT59" s="8">
        <f>BR59/BS59</f>
        <v>2.2317807203142008</v>
      </c>
      <c r="BU59" s="8">
        <f>BR59-(1.96*BS59)</f>
        <v>2.5312603750374113E-2</v>
      </c>
      <c r="BV59" s="8">
        <f>BR59+(1.96*BS59)</f>
        <v>0.39040622255730739</v>
      </c>
      <c r="BW59" s="8">
        <f>BP59-(BO59^2/BN59)</f>
        <v>2.6425314639105162</v>
      </c>
      <c r="BX59" s="8">
        <f>BJ59</f>
        <v>23</v>
      </c>
      <c r="BY59" s="8">
        <f>BK59</f>
        <v>35.171999999999997</v>
      </c>
      <c r="BZ59" s="8" t="str">
        <f>IF(BW59&gt;=BY59, "Significant", "Not significant")</f>
        <v>Not significant</v>
      </c>
      <c r="CA59" s="8">
        <f>100*((BI59-BJ59)/BI59)</f>
        <v>-68.011241525222289</v>
      </c>
      <c r="CB59" s="8">
        <f>100*((BW59-BX59)/BW59)</f>
        <v>-770.37752678122308</v>
      </c>
    </row>
    <row r="60" spans="1:80" x14ac:dyDescent="0.25">
      <c r="A60" t="s">
        <v>88</v>
      </c>
      <c r="B60" t="s">
        <v>89</v>
      </c>
      <c r="C60">
        <v>2009</v>
      </c>
      <c r="D60" t="s">
        <v>231</v>
      </c>
      <c r="E60" t="s">
        <v>167</v>
      </c>
      <c r="F60" t="s">
        <v>69</v>
      </c>
      <c r="G60">
        <v>2</v>
      </c>
      <c r="H60" t="s">
        <v>122</v>
      </c>
      <c r="J60">
        <v>1</v>
      </c>
      <c r="K60" t="s">
        <v>91</v>
      </c>
      <c r="L60">
        <v>146.5</v>
      </c>
      <c r="M60">
        <v>34.5</v>
      </c>
      <c r="N60">
        <v>53</v>
      </c>
      <c r="O60">
        <v>53</v>
      </c>
      <c r="P60">
        <v>107</v>
      </c>
      <c r="Q60">
        <v>57.9</v>
      </c>
      <c r="R60">
        <v>3.7</v>
      </c>
      <c r="Z60">
        <v>14.6</v>
      </c>
      <c r="AA60">
        <v>3.2</v>
      </c>
      <c r="AD60" t="s">
        <v>73</v>
      </c>
      <c r="AE60">
        <v>29.6</v>
      </c>
      <c r="AF60">
        <v>25.9</v>
      </c>
      <c r="AG60" t="s">
        <v>92</v>
      </c>
      <c r="AH60" t="s">
        <v>76</v>
      </c>
      <c r="AI60">
        <v>14.2</v>
      </c>
      <c r="AJ60">
        <v>3.4</v>
      </c>
      <c r="AK60">
        <v>14.5</v>
      </c>
      <c r="AL60">
        <v>3.3</v>
      </c>
      <c r="AM60" t="s">
        <v>77</v>
      </c>
      <c r="AN60">
        <f t="shared" ref="AN60:AN82" si="48">IF(AM60="Lower worse", AK60-AI60, AI60-AK60)</f>
        <v>0.30000000000000071</v>
      </c>
      <c r="AO60">
        <f t="shared" ref="AO60:AP82" si="49">N60-1</f>
        <v>52</v>
      </c>
      <c r="AP60">
        <f t="shared" si="49"/>
        <v>52</v>
      </c>
      <c r="AQ60">
        <f t="shared" ref="AQ60:AQ82" si="50">AJ60^2</f>
        <v>11.559999999999999</v>
      </c>
      <c r="AR60">
        <f t="shared" ref="AR60:AR82" si="51">AL60^2</f>
        <v>10.889999999999999</v>
      </c>
      <c r="AS60">
        <f t="shared" ref="AS60:AS82" si="52">SQRT(((AO60*AQ60)+(AP60*AR60))/(AP60+AO60))</f>
        <v>3.3503731135501904</v>
      </c>
      <c r="AT60">
        <f t="shared" ref="AT60:AT82" si="53">AN60/AS60</f>
        <v>8.9542265840985277E-2</v>
      </c>
      <c r="AU60">
        <f>AT60*((1)-(3/((4*P60)-9)))</f>
        <v>8.8901151765751488E-2</v>
      </c>
      <c r="AV60">
        <f>(N60+O60)/(N60*O60)</f>
        <v>3.7735849056603772E-2</v>
      </c>
      <c r="AW60">
        <f>AU60^2/(2*(N60+O60))</f>
        <v>3.7280258421118769E-5</v>
      </c>
      <c r="AX60">
        <f t="shared" ref="AX60:AX82" si="54">AV60+AW60</f>
        <v>3.7773129315024891E-2</v>
      </c>
      <c r="AY60">
        <f t="shared" ref="AY60:AY82" si="55">SQRT(AX60)</f>
        <v>0.19435310472185643</v>
      </c>
      <c r="AZ60">
        <f t="shared" ref="AZ60:AZ82" si="56">1/AX60</f>
        <v>26.473845776982881</v>
      </c>
      <c r="BA60">
        <f t="shared" ref="BA60:BA82" si="57">AZ60*AU60</f>
        <v>2.3535553812426544</v>
      </c>
      <c r="BB60">
        <f t="shared" ref="BB60:BB82" si="58">(AU60^2)*AZ60</f>
        <v>0.20923378413695431</v>
      </c>
      <c r="BC60">
        <f t="shared" ref="BC60:BC82" si="59">AZ60^2</f>
        <v>700.86451022347433</v>
      </c>
      <c r="BM60">
        <v>0.16146200617295603</v>
      </c>
      <c r="BN60">
        <f t="shared" ref="BN60:BN82" si="60">1/(AX60+BM60)</f>
        <v>5.0191950207513782</v>
      </c>
      <c r="BO60">
        <f t="shared" ref="BO60:BO82" si="61">BN60*AU60</f>
        <v>0.44621221828172247</v>
      </c>
      <c r="BP60">
        <f t="shared" ref="BP60:BP82" si="62">(AU60^2)*BN60</f>
        <v>3.966878013719604E-2</v>
      </c>
      <c r="BQ60">
        <f t="shared" ref="BQ60:BQ82" si="63">BN60^2</f>
        <v>25.192318656335427</v>
      </c>
    </row>
    <row r="61" spans="1:80" x14ac:dyDescent="0.25">
      <c r="A61" t="s">
        <v>88</v>
      </c>
      <c r="B61" t="s">
        <v>89</v>
      </c>
      <c r="C61">
        <v>2009</v>
      </c>
      <c r="D61" t="s">
        <v>232</v>
      </c>
      <c r="E61" t="s">
        <v>167</v>
      </c>
      <c r="F61" t="s">
        <v>69</v>
      </c>
      <c r="G61">
        <v>2</v>
      </c>
      <c r="H61" t="s">
        <v>122</v>
      </c>
      <c r="J61">
        <v>1</v>
      </c>
      <c r="K61" t="s">
        <v>91</v>
      </c>
      <c r="L61">
        <v>146.5</v>
      </c>
      <c r="M61">
        <v>34.5</v>
      </c>
      <c r="N61">
        <v>53</v>
      </c>
      <c r="O61">
        <v>53</v>
      </c>
      <c r="P61">
        <v>107</v>
      </c>
      <c r="Q61">
        <v>57.9</v>
      </c>
      <c r="R61">
        <v>3.7</v>
      </c>
      <c r="Z61">
        <v>14.6</v>
      </c>
      <c r="AA61">
        <v>3.2</v>
      </c>
      <c r="AD61" t="s">
        <v>73</v>
      </c>
      <c r="AE61">
        <v>29.6</v>
      </c>
      <c r="AF61">
        <v>25.9</v>
      </c>
      <c r="AG61" t="s">
        <v>92</v>
      </c>
      <c r="AH61" t="s">
        <v>76</v>
      </c>
      <c r="AI61">
        <v>17.100000000000001</v>
      </c>
      <c r="AJ61">
        <v>4.0999999999999996</v>
      </c>
      <c r="AK61">
        <v>17.100000000000001</v>
      </c>
      <c r="AL61">
        <v>4.0999999999999996</v>
      </c>
      <c r="AM61" t="s">
        <v>77</v>
      </c>
      <c r="AN61">
        <f t="shared" si="48"/>
        <v>0</v>
      </c>
      <c r="AO61">
        <f t="shared" si="49"/>
        <v>52</v>
      </c>
      <c r="AP61">
        <f t="shared" si="49"/>
        <v>52</v>
      </c>
      <c r="AQ61">
        <f t="shared" si="50"/>
        <v>16.809999999999999</v>
      </c>
      <c r="AR61">
        <f t="shared" si="51"/>
        <v>16.809999999999999</v>
      </c>
      <c r="AS61">
        <f t="shared" si="52"/>
        <v>4.0999999999999996</v>
      </c>
      <c r="AT61">
        <f t="shared" si="53"/>
        <v>0</v>
      </c>
      <c r="AU61">
        <f>AT61*((1)-(3/((4*P61)-9)))</f>
        <v>0</v>
      </c>
      <c r="AV61">
        <f>(N61+O61)/(N61*O61)</f>
        <v>3.7735849056603772E-2</v>
      </c>
      <c r="AW61">
        <f>AU61^2/(2*(N61+O61))</f>
        <v>0</v>
      </c>
      <c r="AX61">
        <f t="shared" si="54"/>
        <v>3.7735849056603772E-2</v>
      </c>
      <c r="AY61">
        <f t="shared" si="55"/>
        <v>0.19425717247145283</v>
      </c>
      <c r="AZ61">
        <f t="shared" si="56"/>
        <v>26.5</v>
      </c>
      <c r="BA61">
        <f t="shared" si="57"/>
        <v>0</v>
      </c>
      <c r="BB61">
        <f t="shared" si="58"/>
        <v>0</v>
      </c>
      <c r="BC61">
        <f t="shared" si="59"/>
        <v>702.25</v>
      </c>
      <c r="BM61">
        <v>0.16146200617295603</v>
      </c>
      <c r="BN61">
        <f t="shared" si="60"/>
        <v>5.0201343726697205</v>
      </c>
      <c r="BO61">
        <f t="shared" si="61"/>
        <v>0</v>
      </c>
      <c r="BP61">
        <f t="shared" si="62"/>
        <v>0</v>
      </c>
      <c r="BQ61">
        <f t="shared" si="63"/>
        <v>25.201749119660008</v>
      </c>
    </row>
    <row r="62" spans="1:80" x14ac:dyDescent="0.25">
      <c r="A62" t="s">
        <v>88</v>
      </c>
      <c r="B62" t="s">
        <v>89</v>
      </c>
      <c r="C62">
        <v>2009</v>
      </c>
      <c r="D62" t="s">
        <v>233</v>
      </c>
      <c r="E62" t="s">
        <v>168</v>
      </c>
      <c r="F62" t="s">
        <v>69</v>
      </c>
      <c r="G62">
        <v>2</v>
      </c>
      <c r="H62" t="s">
        <v>122</v>
      </c>
      <c r="J62">
        <v>1</v>
      </c>
      <c r="K62" t="s">
        <v>91</v>
      </c>
      <c r="L62">
        <v>146.5</v>
      </c>
      <c r="M62">
        <v>34.5</v>
      </c>
      <c r="N62">
        <v>53</v>
      </c>
      <c r="O62">
        <v>53</v>
      </c>
      <c r="P62">
        <v>107</v>
      </c>
      <c r="Q62">
        <v>57.9</v>
      </c>
      <c r="R62">
        <v>3.7</v>
      </c>
      <c r="Z62">
        <v>14.6</v>
      </c>
      <c r="AA62">
        <v>3.2</v>
      </c>
      <c r="AD62" t="s">
        <v>73</v>
      </c>
      <c r="AE62">
        <v>29.6</v>
      </c>
      <c r="AF62">
        <v>25.9</v>
      </c>
      <c r="AG62" t="s">
        <v>92</v>
      </c>
      <c r="AH62" t="s">
        <v>76</v>
      </c>
      <c r="AI62">
        <v>67.5</v>
      </c>
      <c r="AJ62">
        <v>12.3</v>
      </c>
      <c r="AK62">
        <v>67.900000000000006</v>
      </c>
      <c r="AL62">
        <v>13</v>
      </c>
      <c r="AM62" t="s">
        <v>77</v>
      </c>
      <c r="AN62">
        <f t="shared" si="48"/>
        <v>0.40000000000000568</v>
      </c>
      <c r="AO62">
        <f t="shared" si="49"/>
        <v>52</v>
      </c>
      <c r="AP62">
        <f t="shared" si="49"/>
        <v>52</v>
      </c>
      <c r="AQ62">
        <f t="shared" si="50"/>
        <v>151.29000000000002</v>
      </c>
      <c r="AR62">
        <f t="shared" si="51"/>
        <v>169</v>
      </c>
      <c r="AS62">
        <f t="shared" si="52"/>
        <v>12.654840970948628</v>
      </c>
      <c r="AT62">
        <f t="shared" si="53"/>
        <v>3.1608457262977445E-2</v>
      </c>
      <c r="AU62">
        <f>AT62*((1)-(3/((4*P62)-9)))</f>
        <v>3.1382143726488343E-2</v>
      </c>
      <c r="AV62">
        <f>(N62+O62)/(N62*O62)</f>
        <v>3.7735849056603772E-2</v>
      </c>
      <c r="AW62">
        <f>AU62^2/(2*(N62+O62))</f>
        <v>4.6454667210847716E-6</v>
      </c>
      <c r="AX62">
        <f t="shared" si="54"/>
        <v>3.7740494523324855E-2</v>
      </c>
      <c r="AY62">
        <f t="shared" si="55"/>
        <v>0.19426912910528232</v>
      </c>
      <c r="AZ62">
        <f t="shared" si="56"/>
        <v>26.496738122548113</v>
      </c>
      <c r="BA62">
        <f t="shared" si="57"/>
        <v>0.83152444404492776</v>
      </c>
      <c r="BB62">
        <f t="shared" si="58"/>
        <v>2.6095019615106234E-2</v>
      </c>
      <c r="BC62">
        <f t="shared" si="59"/>
        <v>702.07713113489444</v>
      </c>
      <c r="BM62">
        <v>0.16146200617295603</v>
      </c>
      <c r="BN62">
        <f t="shared" si="60"/>
        <v>5.0200173015130733</v>
      </c>
      <c r="BO62">
        <f t="shared" si="61"/>
        <v>0.15753890446554145</v>
      </c>
      <c r="BP62">
        <f t="shared" si="62"/>
        <v>4.9439085424511373E-3</v>
      </c>
      <c r="BQ62">
        <f t="shared" si="63"/>
        <v>25.200573707490598</v>
      </c>
    </row>
    <row r="63" spans="1:80" x14ac:dyDescent="0.25">
      <c r="A63" t="s">
        <v>88</v>
      </c>
      <c r="B63" t="s">
        <v>89</v>
      </c>
      <c r="C63">
        <v>2009</v>
      </c>
      <c r="D63" t="s">
        <v>96</v>
      </c>
      <c r="E63" t="s">
        <v>167</v>
      </c>
      <c r="F63" t="s">
        <v>69</v>
      </c>
      <c r="G63">
        <v>2</v>
      </c>
      <c r="H63" t="s">
        <v>122</v>
      </c>
      <c r="J63">
        <v>1</v>
      </c>
      <c r="K63" t="s">
        <v>91</v>
      </c>
      <c r="L63">
        <v>146.5</v>
      </c>
      <c r="M63">
        <v>34.5</v>
      </c>
      <c r="N63">
        <v>53</v>
      </c>
      <c r="O63">
        <v>53</v>
      </c>
      <c r="P63">
        <v>107</v>
      </c>
      <c r="Q63">
        <v>57.9</v>
      </c>
      <c r="R63">
        <v>3.7</v>
      </c>
      <c r="Z63">
        <v>14.6</v>
      </c>
      <c r="AA63">
        <v>3.2</v>
      </c>
      <c r="AD63" t="s">
        <v>73</v>
      </c>
      <c r="AE63">
        <v>29.6</v>
      </c>
      <c r="AF63">
        <v>25.9</v>
      </c>
      <c r="AG63" t="s">
        <v>92</v>
      </c>
      <c r="AH63" t="s">
        <v>76</v>
      </c>
      <c r="AI63">
        <v>41.1</v>
      </c>
      <c r="AJ63">
        <v>9.1999999999999993</v>
      </c>
      <c r="AK63">
        <v>44.8</v>
      </c>
      <c r="AL63">
        <v>10.3</v>
      </c>
      <c r="AM63" t="s">
        <v>77</v>
      </c>
      <c r="AN63">
        <f t="shared" si="48"/>
        <v>3.6999999999999957</v>
      </c>
      <c r="AO63">
        <f t="shared" si="49"/>
        <v>52</v>
      </c>
      <c r="AP63">
        <f t="shared" si="49"/>
        <v>52</v>
      </c>
      <c r="AQ63">
        <f t="shared" si="50"/>
        <v>84.639999999999986</v>
      </c>
      <c r="AR63">
        <f t="shared" si="51"/>
        <v>106.09000000000002</v>
      </c>
      <c r="AS63">
        <f t="shared" si="52"/>
        <v>9.765500499206377</v>
      </c>
      <c r="AT63">
        <f t="shared" si="53"/>
        <v>0.37888483035771564</v>
      </c>
      <c r="AU63">
        <f>AT63*((1)-(3/((4*P63)-9)))</f>
        <v>0.37617205114274394</v>
      </c>
      <c r="AV63">
        <f>(N63+O63)/(N63*O63)</f>
        <v>3.7735849056603772E-2</v>
      </c>
      <c r="AW63">
        <f>AU63^2/(2*(N63+O63))</f>
        <v>6.6747835877801489E-4</v>
      </c>
      <c r="AX63">
        <f t="shared" si="54"/>
        <v>3.8403327415381786E-2</v>
      </c>
      <c r="AY63">
        <f t="shared" si="55"/>
        <v>0.19596766931150095</v>
      </c>
      <c r="AZ63">
        <f t="shared" si="56"/>
        <v>26.039410314208016</v>
      </c>
      <c r="BA63">
        <f t="shared" si="57"/>
        <v>9.7952983884431521</v>
      </c>
      <c r="BB63">
        <f t="shared" si="58"/>
        <v>3.6847174863358747</v>
      </c>
      <c r="BC63">
        <f t="shared" si="59"/>
        <v>678.05088951168284</v>
      </c>
      <c r="BM63">
        <v>0.16146200617295603</v>
      </c>
      <c r="BN63">
        <f t="shared" si="60"/>
        <v>5.00336892869925</v>
      </c>
      <c r="BO63">
        <f t="shared" si="61"/>
        <v>1.8821275525326702</v>
      </c>
      <c r="BP63">
        <f t="shared" si="62"/>
        <v>0.70800378194848712</v>
      </c>
      <c r="BQ63">
        <f t="shared" si="63"/>
        <v>25.033700636673082</v>
      </c>
    </row>
    <row r="64" spans="1:80" x14ac:dyDescent="0.25">
      <c r="A64" t="s">
        <v>88</v>
      </c>
      <c r="B64" t="s">
        <v>89</v>
      </c>
      <c r="C64">
        <v>2009</v>
      </c>
      <c r="D64" t="s">
        <v>97</v>
      </c>
      <c r="E64" t="s">
        <v>167</v>
      </c>
      <c r="F64" t="s">
        <v>69</v>
      </c>
      <c r="G64">
        <v>2</v>
      </c>
      <c r="H64" t="s">
        <v>122</v>
      </c>
      <c r="J64">
        <v>1</v>
      </c>
      <c r="K64" t="s">
        <v>91</v>
      </c>
      <c r="L64">
        <v>146.5</v>
      </c>
      <c r="M64">
        <v>34.5</v>
      </c>
      <c r="N64">
        <v>53</v>
      </c>
      <c r="O64">
        <v>53</v>
      </c>
      <c r="P64">
        <v>107</v>
      </c>
      <c r="Q64">
        <v>57.9</v>
      </c>
      <c r="R64">
        <v>3.7</v>
      </c>
      <c r="Z64">
        <v>14.6</v>
      </c>
      <c r="AA64">
        <v>3.2</v>
      </c>
      <c r="AD64" t="s">
        <v>73</v>
      </c>
      <c r="AE64">
        <v>29.6</v>
      </c>
      <c r="AF64">
        <v>25.9</v>
      </c>
      <c r="AG64" t="s">
        <v>92</v>
      </c>
      <c r="AH64" t="s">
        <v>76</v>
      </c>
      <c r="AI64">
        <v>27.6</v>
      </c>
      <c r="AJ64">
        <v>8.3000000000000007</v>
      </c>
      <c r="AK64">
        <v>26.9</v>
      </c>
      <c r="AL64">
        <v>7.9</v>
      </c>
      <c r="AM64" t="s">
        <v>98</v>
      </c>
      <c r="AN64">
        <f t="shared" si="48"/>
        <v>0.70000000000000284</v>
      </c>
      <c r="AO64">
        <f t="shared" si="49"/>
        <v>52</v>
      </c>
      <c r="AP64">
        <f t="shared" si="49"/>
        <v>52</v>
      </c>
      <c r="AQ64">
        <f t="shared" si="50"/>
        <v>68.890000000000015</v>
      </c>
      <c r="AR64">
        <f t="shared" si="51"/>
        <v>62.410000000000004</v>
      </c>
      <c r="AS64">
        <f t="shared" si="52"/>
        <v>8.1024687595818605</v>
      </c>
      <c r="AT64">
        <f t="shared" si="53"/>
        <v>8.6393421655861752E-2</v>
      </c>
      <c r="AU64">
        <f>AT64*((1)-(3/((4*P64)-9)))</f>
        <v>8.5774853004387794E-2</v>
      </c>
      <c r="AV64">
        <f>(N64+O64)/(N64*O64)</f>
        <v>3.7735849056603772E-2</v>
      </c>
      <c r="AW64">
        <f>AU64^2/(2*(N64+O64))</f>
        <v>3.4704365131718553E-5</v>
      </c>
      <c r="AX64">
        <f t="shared" si="54"/>
        <v>3.7770553421735492E-2</v>
      </c>
      <c r="AY64">
        <f t="shared" si="55"/>
        <v>0.19434647777033545</v>
      </c>
      <c r="AZ64">
        <f t="shared" si="56"/>
        <v>26.475651252293769</v>
      </c>
      <c r="BA64">
        <f t="shared" si="57"/>
        <v>2.2709450943609335</v>
      </c>
      <c r="BB64">
        <f t="shared" si="58"/>
        <v>0.19478998164984465</v>
      </c>
      <c r="BC64">
        <f t="shared" si="59"/>
        <v>700.96010923308461</v>
      </c>
      <c r="BM64">
        <v>0.16146200617295603</v>
      </c>
      <c r="BN64">
        <f t="shared" si="60"/>
        <v>5.0192599143149526</v>
      </c>
      <c r="BO64">
        <f t="shared" si="61"/>
        <v>0.43052628134118115</v>
      </c>
      <c r="BP64">
        <f t="shared" si="62"/>
        <v>3.6928328496565514E-2</v>
      </c>
      <c r="BQ64">
        <f t="shared" si="63"/>
        <v>25.192970087448945</v>
      </c>
    </row>
    <row r="65" spans="1:69" x14ac:dyDescent="0.25">
      <c r="A65" t="s">
        <v>88</v>
      </c>
      <c r="B65" t="s">
        <v>89</v>
      </c>
      <c r="C65">
        <v>2009</v>
      </c>
      <c r="D65" t="s">
        <v>100</v>
      </c>
      <c r="E65" t="s">
        <v>167</v>
      </c>
      <c r="F65" t="s">
        <v>69</v>
      </c>
      <c r="G65">
        <v>2</v>
      </c>
      <c r="H65" t="s">
        <v>122</v>
      </c>
      <c r="J65">
        <v>1</v>
      </c>
      <c r="K65" t="s">
        <v>91</v>
      </c>
      <c r="L65">
        <v>146.5</v>
      </c>
      <c r="M65">
        <v>34.5</v>
      </c>
      <c r="N65">
        <v>53</v>
      </c>
      <c r="O65">
        <v>53</v>
      </c>
      <c r="P65">
        <v>107</v>
      </c>
      <c r="Q65">
        <v>57.9</v>
      </c>
      <c r="R65">
        <v>3.7</v>
      </c>
      <c r="Z65">
        <v>14.6</v>
      </c>
      <c r="AA65">
        <v>3.2</v>
      </c>
      <c r="AD65" t="s">
        <v>73</v>
      </c>
      <c r="AE65">
        <v>29.6</v>
      </c>
      <c r="AF65">
        <v>25.9</v>
      </c>
      <c r="AG65" t="s">
        <v>99</v>
      </c>
      <c r="AH65" t="s">
        <v>76</v>
      </c>
      <c r="AI65">
        <v>43.6</v>
      </c>
      <c r="AJ65">
        <v>7.4</v>
      </c>
      <c r="AK65">
        <v>43.3</v>
      </c>
      <c r="AL65">
        <v>8.5</v>
      </c>
      <c r="AM65" t="s">
        <v>77</v>
      </c>
      <c r="AN65">
        <f t="shared" si="48"/>
        <v>-0.30000000000000426</v>
      </c>
      <c r="AO65">
        <f t="shared" si="49"/>
        <v>52</v>
      </c>
      <c r="AP65">
        <f t="shared" si="49"/>
        <v>52</v>
      </c>
      <c r="AQ65">
        <f t="shared" si="50"/>
        <v>54.760000000000005</v>
      </c>
      <c r="AR65">
        <f t="shared" si="51"/>
        <v>72.25</v>
      </c>
      <c r="AS65">
        <f t="shared" si="52"/>
        <v>7.9690024469816798</v>
      </c>
      <c r="AT65">
        <f t="shared" si="53"/>
        <v>-3.7645866216747308E-2</v>
      </c>
      <c r="AU65">
        <f>AT65*((1)-(3/((4*P65)-9)))</f>
        <v>-3.7376325408512837E-2</v>
      </c>
      <c r="AV65">
        <f>(N65+O65)/(N65*O65)</f>
        <v>3.7735849056603772E-2</v>
      </c>
      <c r="AW65">
        <f>AU65^2/(2*(N65+O65))</f>
        <v>6.5895740615237851E-6</v>
      </c>
      <c r="AX65">
        <f t="shared" si="54"/>
        <v>3.7742438630665294E-2</v>
      </c>
      <c r="AY65">
        <f t="shared" si="55"/>
        <v>0.19427413268540228</v>
      </c>
      <c r="AZ65">
        <f t="shared" si="56"/>
        <v>26.4953732795504</v>
      </c>
      <c r="BA65">
        <f t="shared" si="57"/>
        <v>-0.99029969351649172</v>
      </c>
      <c r="BB65">
        <f t="shared" si="58"/>
        <v>3.7013763596822923E-2</v>
      </c>
      <c r="BC65">
        <f t="shared" si="59"/>
        <v>702.00480522271334</v>
      </c>
      <c r="BM65">
        <v>0.16146200617295603</v>
      </c>
      <c r="BN65">
        <f t="shared" si="60"/>
        <v>5.0199683093708813</v>
      </c>
      <c r="BO65">
        <f t="shared" si="61"/>
        <v>-0.18762796907146809</v>
      </c>
      <c r="BP65">
        <f t="shared" si="62"/>
        <v>7.0128440277535745E-3</v>
      </c>
      <c r="BQ65">
        <f t="shared" si="63"/>
        <v>25.200081827087946</v>
      </c>
    </row>
    <row r="66" spans="1:69" x14ac:dyDescent="0.25">
      <c r="A66" t="s">
        <v>88</v>
      </c>
      <c r="B66" t="s">
        <v>89</v>
      </c>
      <c r="C66">
        <v>2009</v>
      </c>
      <c r="D66" t="s">
        <v>101</v>
      </c>
      <c r="E66" t="s">
        <v>169</v>
      </c>
      <c r="F66" t="s">
        <v>69</v>
      </c>
      <c r="G66">
        <v>2</v>
      </c>
      <c r="H66" t="s">
        <v>122</v>
      </c>
      <c r="J66">
        <v>1</v>
      </c>
      <c r="K66" t="s">
        <v>91</v>
      </c>
      <c r="L66">
        <v>146.5</v>
      </c>
      <c r="M66">
        <v>34.5</v>
      </c>
      <c r="N66">
        <v>53</v>
      </c>
      <c r="O66">
        <v>53</v>
      </c>
      <c r="P66">
        <v>107</v>
      </c>
      <c r="Q66">
        <v>57.9</v>
      </c>
      <c r="R66">
        <v>3.7</v>
      </c>
      <c r="Z66">
        <v>14.6</v>
      </c>
      <c r="AA66">
        <v>3.2</v>
      </c>
      <c r="AD66" t="s">
        <v>73</v>
      </c>
      <c r="AE66">
        <v>29.6</v>
      </c>
      <c r="AF66">
        <v>25.9</v>
      </c>
      <c r="AG66" t="s">
        <v>99</v>
      </c>
      <c r="AH66" t="s">
        <v>76</v>
      </c>
      <c r="AI66">
        <v>70.8</v>
      </c>
      <c r="AJ66">
        <v>22.7</v>
      </c>
      <c r="AK66">
        <v>65.8</v>
      </c>
      <c r="AL66">
        <v>23</v>
      </c>
      <c r="AM66" t="s">
        <v>98</v>
      </c>
      <c r="AN66">
        <f t="shared" si="48"/>
        <v>5</v>
      </c>
      <c r="AO66">
        <f t="shared" si="49"/>
        <v>52</v>
      </c>
      <c r="AP66">
        <f t="shared" si="49"/>
        <v>52</v>
      </c>
      <c r="AQ66">
        <f t="shared" si="50"/>
        <v>515.29</v>
      </c>
      <c r="AR66">
        <f t="shared" si="51"/>
        <v>529</v>
      </c>
      <c r="AS66">
        <f t="shared" si="52"/>
        <v>22.850492336052628</v>
      </c>
      <c r="AT66">
        <f t="shared" si="53"/>
        <v>0.21881366608942565</v>
      </c>
      <c r="AU66">
        <f>AT66*((1)-(3/((4*P66)-9)))</f>
        <v>0.21724698112935817</v>
      </c>
      <c r="AV66">
        <f>(N66+O66)/(N66*O66)</f>
        <v>3.7735849056603772E-2</v>
      </c>
      <c r="AW66">
        <f>AU66^2/(2*(N66+O66))</f>
        <v>2.2262382457462126E-4</v>
      </c>
      <c r="AX66">
        <f t="shared" si="54"/>
        <v>3.7958472881178394E-2</v>
      </c>
      <c r="AY66">
        <f t="shared" si="55"/>
        <v>0.19482934296757867</v>
      </c>
      <c r="AZ66">
        <f t="shared" si="56"/>
        <v>26.344579328317693</v>
      </c>
      <c r="BA66">
        <f t="shared" si="57"/>
        <v>5.7232803281999134</v>
      </c>
      <c r="BB66">
        <f t="shared" si="58"/>
        <v>1.2433653734584733</v>
      </c>
      <c r="BC66">
        <f t="shared" si="59"/>
        <v>694.03685998602384</v>
      </c>
      <c r="BM66">
        <v>0.16146200617295603</v>
      </c>
      <c r="BN66">
        <f t="shared" si="60"/>
        <v>5.0145301262090607</v>
      </c>
      <c r="BO66">
        <f t="shared" si="61"/>
        <v>1.0893915317011378</v>
      </c>
      <c r="BP66">
        <f t="shared" si="62"/>
        <v>0.23666702152995969</v>
      </c>
      <c r="BQ66">
        <f t="shared" si="63"/>
        <v>25.145512386658257</v>
      </c>
    </row>
    <row r="67" spans="1:69" x14ac:dyDescent="0.25">
      <c r="A67" t="s">
        <v>88</v>
      </c>
      <c r="B67" t="s">
        <v>89</v>
      </c>
      <c r="C67">
        <v>2009</v>
      </c>
      <c r="D67" t="s">
        <v>102</v>
      </c>
      <c r="E67" t="s">
        <v>170</v>
      </c>
      <c r="F67" t="s">
        <v>69</v>
      </c>
      <c r="G67">
        <v>2</v>
      </c>
      <c r="H67" t="s">
        <v>122</v>
      </c>
      <c r="J67">
        <v>1</v>
      </c>
      <c r="K67" t="s">
        <v>91</v>
      </c>
      <c r="L67">
        <v>146.5</v>
      </c>
      <c r="M67">
        <v>34.5</v>
      </c>
      <c r="N67">
        <v>53</v>
      </c>
      <c r="O67">
        <v>53</v>
      </c>
      <c r="P67">
        <v>107</v>
      </c>
      <c r="Q67">
        <v>57.9</v>
      </c>
      <c r="R67">
        <v>3.7</v>
      </c>
      <c r="Z67">
        <v>14.6</v>
      </c>
      <c r="AA67">
        <v>3.2</v>
      </c>
      <c r="AD67" t="s">
        <v>73</v>
      </c>
      <c r="AE67">
        <v>29.6</v>
      </c>
      <c r="AF67">
        <v>25.9</v>
      </c>
      <c r="AG67" t="s">
        <v>99</v>
      </c>
      <c r="AH67" t="s">
        <v>76</v>
      </c>
      <c r="AI67">
        <v>41.8</v>
      </c>
      <c r="AJ67">
        <v>13</v>
      </c>
      <c r="AK67">
        <v>40.200000000000003</v>
      </c>
      <c r="AL67">
        <v>12.9</v>
      </c>
      <c r="AM67" t="s">
        <v>77</v>
      </c>
      <c r="AN67">
        <f t="shared" si="48"/>
        <v>-1.5999999999999943</v>
      </c>
      <c r="AO67">
        <f t="shared" si="49"/>
        <v>52</v>
      </c>
      <c r="AP67">
        <f t="shared" si="49"/>
        <v>52</v>
      </c>
      <c r="AQ67">
        <f t="shared" si="50"/>
        <v>169</v>
      </c>
      <c r="AR67">
        <f t="shared" si="51"/>
        <v>166.41</v>
      </c>
      <c r="AS67">
        <f t="shared" si="52"/>
        <v>12.950096524736793</v>
      </c>
      <c r="AT67">
        <f t="shared" si="53"/>
        <v>-0.12355120264499449</v>
      </c>
      <c r="AU67">
        <f>AT67*((1)-(3/((4*P67)-9)))</f>
        <v>-0.12266658782892054</v>
      </c>
      <c r="AV67">
        <f>(N67+O67)/(N67*O67)</f>
        <v>3.7735849056603772E-2</v>
      </c>
      <c r="AW67">
        <f>AU67^2/(2*(N67+O67))</f>
        <v>7.0976847969765456E-5</v>
      </c>
      <c r="AX67">
        <f t="shared" si="54"/>
        <v>3.7806825904573536E-2</v>
      </c>
      <c r="AY67">
        <f t="shared" si="55"/>
        <v>0.19443977449218958</v>
      </c>
      <c r="AZ67">
        <f t="shared" si="56"/>
        <v>26.450250082460077</v>
      </c>
      <c r="BA67">
        <f t="shared" si="57"/>
        <v>-3.2445619248370017</v>
      </c>
      <c r="BB67">
        <f t="shared" si="58"/>
        <v>0.39799934031938955</v>
      </c>
      <c r="BC67">
        <f t="shared" si="59"/>
        <v>699.61572942467933</v>
      </c>
      <c r="BM67">
        <v>0.16146200617295603</v>
      </c>
      <c r="BN67">
        <f t="shared" si="60"/>
        <v>5.0183462690789984</v>
      </c>
      <c r="BO67">
        <f t="shared" si="61"/>
        <v>-0.61558341337191469</v>
      </c>
      <c r="BP67">
        <f t="shared" si="62"/>
        <v>7.5511516842412668E-2</v>
      </c>
      <c r="BQ67">
        <f t="shared" si="63"/>
        <v>25.183799276379101</v>
      </c>
    </row>
    <row r="68" spans="1:69" x14ac:dyDescent="0.25">
      <c r="A68" t="s">
        <v>88</v>
      </c>
      <c r="B68" t="s">
        <v>89</v>
      </c>
      <c r="C68">
        <v>2009</v>
      </c>
      <c r="D68" t="s">
        <v>103</v>
      </c>
      <c r="E68" t="s">
        <v>169</v>
      </c>
      <c r="F68" t="s">
        <v>69</v>
      </c>
      <c r="G68">
        <v>2</v>
      </c>
      <c r="H68" t="s">
        <v>122</v>
      </c>
      <c r="J68">
        <v>1</v>
      </c>
      <c r="K68" t="s">
        <v>91</v>
      </c>
      <c r="L68">
        <v>146.5</v>
      </c>
      <c r="M68">
        <v>34.5</v>
      </c>
      <c r="N68">
        <v>53</v>
      </c>
      <c r="O68">
        <v>53</v>
      </c>
      <c r="P68">
        <v>107</v>
      </c>
      <c r="Q68">
        <v>57.9</v>
      </c>
      <c r="R68">
        <v>3.7</v>
      </c>
      <c r="Z68">
        <v>14.6</v>
      </c>
      <c r="AA68">
        <v>3.2</v>
      </c>
      <c r="AD68" t="s">
        <v>73</v>
      </c>
      <c r="AE68">
        <v>29.6</v>
      </c>
      <c r="AF68">
        <v>25.9</v>
      </c>
      <c r="AG68" t="s">
        <v>99</v>
      </c>
      <c r="AH68" t="s">
        <v>76</v>
      </c>
      <c r="AI68">
        <v>5.8000000000000003E-2</v>
      </c>
      <c r="AJ68">
        <v>2.3E-2</v>
      </c>
      <c r="AK68">
        <v>0.06</v>
      </c>
      <c r="AL68">
        <v>2.5000000000000001E-2</v>
      </c>
      <c r="AM68" t="s">
        <v>77</v>
      </c>
      <c r="AN68">
        <f t="shared" si="48"/>
        <v>1.9999999999999948E-3</v>
      </c>
      <c r="AO68">
        <f t="shared" si="49"/>
        <v>52</v>
      </c>
      <c r="AP68">
        <f t="shared" si="49"/>
        <v>52</v>
      </c>
      <c r="AQ68">
        <f t="shared" si="50"/>
        <v>5.2899999999999996E-4</v>
      </c>
      <c r="AR68">
        <f t="shared" si="51"/>
        <v>6.2500000000000012E-4</v>
      </c>
      <c r="AS68">
        <f t="shared" si="52"/>
        <v>2.4020824298928628E-2</v>
      </c>
      <c r="AT68">
        <f t="shared" si="53"/>
        <v>8.3261089424362444E-2</v>
      </c>
      <c r="AU68">
        <f>AT68*((1)-(3/((4*P68)-9)))</f>
        <v>8.2664947972636696E-2</v>
      </c>
      <c r="AV68">
        <f>(N68+O68)/(N68*O68)</f>
        <v>3.7735849056603772E-2</v>
      </c>
      <c r="AW68">
        <f>AU68^2/(2*(N68+O68))</f>
        <v>3.2233460487352508E-5</v>
      </c>
      <c r="AX68">
        <f t="shared" si="54"/>
        <v>3.7768082517091121E-2</v>
      </c>
      <c r="AY68">
        <f t="shared" si="55"/>
        <v>0.19434012070874898</v>
      </c>
      <c r="AZ68">
        <f t="shared" si="56"/>
        <v>26.47738337119635</v>
      </c>
      <c r="BA68">
        <f t="shared" si="57"/>
        <v>2.1887515188315021</v>
      </c>
      <c r="BB68">
        <f t="shared" si="58"/>
        <v>0.1809330304292357</v>
      </c>
      <c r="BC68">
        <f t="shared" si="59"/>
        <v>701.05183018530499</v>
      </c>
      <c r="BM68">
        <v>0.16146200617295603</v>
      </c>
      <c r="BN68">
        <f t="shared" si="60"/>
        <v>5.0193221645137811</v>
      </c>
      <c r="BO68">
        <f t="shared" si="61"/>
        <v>0.41492200558743392</v>
      </c>
      <c r="BP68">
        <f t="shared" si="62"/>
        <v>3.4299506004587296E-2</v>
      </c>
      <c r="BQ68">
        <f t="shared" si="63"/>
        <v>25.19359499117931</v>
      </c>
    </row>
    <row r="69" spans="1:69" x14ac:dyDescent="0.25">
      <c r="A69" t="s">
        <v>88</v>
      </c>
      <c r="B69" t="s">
        <v>89</v>
      </c>
      <c r="C69">
        <v>2009</v>
      </c>
      <c r="D69" t="s">
        <v>105</v>
      </c>
      <c r="E69" t="s">
        <v>170</v>
      </c>
      <c r="F69" t="s">
        <v>69</v>
      </c>
      <c r="G69">
        <v>2</v>
      </c>
      <c r="H69" t="s">
        <v>122</v>
      </c>
      <c r="J69">
        <v>1</v>
      </c>
      <c r="K69" t="s">
        <v>91</v>
      </c>
      <c r="L69">
        <v>146.5</v>
      </c>
      <c r="M69">
        <v>34.5</v>
      </c>
      <c r="N69">
        <v>53</v>
      </c>
      <c r="O69">
        <v>53</v>
      </c>
      <c r="P69">
        <v>107</v>
      </c>
      <c r="Q69">
        <v>57.9</v>
      </c>
      <c r="R69">
        <v>3.7</v>
      </c>
      <c r="Z69">
        <v>14.6</v>
      </c>
      <c r="AA69">
        <v>3.2</v>
      </c>
      <c r="AD69" t="s">
        <v>73</v>
      </c>
      <c r="AE69">
        <v>29.6</v>
      </c>
      <c r="AF69">
        <v>25.9</v>
      </c>
      <c r="AG69" t="s">
        <v>104</v>
      </c>
      <c r="AH69" t="s">
        <v>76</v>
      </c>
      <c r="AI69">
        <v>55.4</v>
      </c>
      <c r="AJ69">
        <v>4.2</v>
      </c>
      <c r="AK69">
        <v>56.2</v>
      </c>
      <c r="AL69">
        <v>3.9</v>
      </c>
      <c r="AM69" t="s">
        <v>77</v>
      </c>
      <c r="AN69">
        <f t="shared" si="48"/>
        <v>0.80000000000000426</v>
      </c>
      <c r="AO69">
        <f t="shared" si="49"/>
        <v>52</v>
      </c>
      <c r="AP69">
        <f t="shared" si="49"/>
        <v>52</v>
      </c>
      <c r="AQ69">
        <f t="shared" si="50"/>
        <v>17.64</v>
      </c>
      <c r="AR69">
        <f t="shared" si="51"/>
        <v>15.209999999999999</v>
      </c>
      <c r="AS69">
        <f t="shared" si="52"/>
        <v>4.0527768258318888</v>
      </c>
      <c r="AT69">
        <f t="shared" si="53"/>
        <v>0.19739552271936245</v>
      </c>
      <c r="AU69">
        <f>AT69*((1)-(3/((4*P69)-9)))</f>
        <v>0.19598218962113312</v>
      </c>
      <c r="AV69">
        <f>(N69+O69)/(N69*O69)</f>
        <v>3.7735849056603772E-2</v>
      </c>
      <c r="AW69">
        <f>AU69^2/(2*(N69+O69))</f>
        <v>1.8117461626742347E-4</v>
      </c>
      <c r="AX69">
        <f t="shared" si="54"/>
        <v>3.7917023672871197E-2</v>
      </c>
      <c r="AY69">
        <f t="shared" si="55"/>
        <v>0.19472294079761429</v>
      </c>
      <c r="AZ69">
        <f t="shared" si="56"/>
        <v>26.373378053812758</v>
      </c>
      <c r="BA69">
        <f t="shared" si="57"/>
        <v>5.1687123786921623</v>
      </c>
      <c r="BB69">
        <f t="shared" si="58"/>
        <v>1.0129755694979454</v>
      </c>
      <c r="BC69">
        <f t="shared" si="59"/>
        <v>695.55506996933241</v>
      </c>
      <c r="BM69">
        <v>0.16146200617295603</v>
      </c>
      <c r="BN69">
        <f t="shared" si="60"/>
        <v>5.0155726044673044</v>
      </c>
      <c r="BO69">
        <f t="shared" si="61"/>
        <v>0.9829629012272717</v>
      </c>
      <c r="BP69">
        <f t="shared" si="62"/>
        <v>0.1926432216988623</v>
      </c>
      <c r="BQ69">
        <f t="shared" si="63"/>
        <v>25.155968550682939</v>
      </c>
    </row>
    <row r="70" spans="1:69" x14ac:dyDescent="0.25">
      <c r="A70" t="s">
        <v>88</v>
      </c>
      <c r="B70" t="s">
        <v>89</v>
      </c>
      <c r="C70">
        <v>2009</v>
      </c>
      <c r="D70" t="s">
        <v>106</v>
      </c>
      <c r="E70" t="s">
        <v>165</v>
      </c>
      <c r="F70" t="s">
        <v>69</v>
      </c>
      <c r="G70">
        <v>2</v>
      </c>
      <c r="H70" t="s">
        <v>122</v>
      </c>
      <c r="J70">
        <v>1</v>
      </c>
      <c r="K70" t="s">
        <v>91</v>
      </c>
      <c r="L70">
        <v>146.5</v>
      </c>
      <c r="M70">
        <v>34.5</v>
      </c>
      <c r="N70">
        <v>53</v>
      </c>
      <c r="O70">
        <v>53</v>
      </c>
      <c r="P70">
        <v>107</v>
      </c>
      <c r="Q70">
        <v>57.9</v>
      </c>
      <c r="R70">
        <v>3.7</v>
      </c>
      <c r="Z70">
        <v>14.6</v>
      </c>
      <c r="AA70">
        <v>3.2</v>
      </c>
      <c r="AD70" t="s">
        <v>73</v>
      </c>
      <c r="AE70">
        <v>29.6</v>
      </c>
      <c r="AF70">
        <v>25.9</v>
      </c>
      <c r="AG70" t="s">
        <v>74</v>
      </c>
      <c r="AH70" t="s">
        <v>76</v>
      </c>
      <c r="AI70">
        <v>12.5</v>
      </c>
      <c r="AJ70">
        <v>3</v>
      </c>
      <c r="AK70">
        <v>13.1</v>
      </c>
      <c r="AL70">
        <v>2.6</v>
      </c>
      <c r="AM70" t="s">
        <v>77</v>
      </c>
      <c r="AN70">
        <f t="shared" si="48"/>
        <v>0.59999999999999964</v>
      </c>
      <c r="AO70">
        <f t="shared" si="49"/>
        <v>52</v>
      </c>
      <c r="AP70">
        <f t="shared" si="49"/>
        <v>52</v>
      </c>
      <c r="AQ70">
        <f t="shared" si="50"/>
        <v>9</v>
      </c>
      <c r="AR70">
        <f t="shared" si="51"/>
        <v>6.7600000000000007</v>
      </c>
      <c r="AS70">
        <f t="shared" si="52"/>
        <v>2.8071337695236398</v>
      </c>
      <c r="AT70">
        <f t="shared" si="53"/>
        <v>0.21374114996372881</v>
      </c>
      <c r="AU70">
        <f>AT70*((1)-(3/((4*P70)-9)))</f>
        <v>0.21221078373487157</v>
      </c>
      <c r="AV70">
        <f>(N70+O70)/(N70*O70)</f>
        <v>3.7735849056603772E-2</v>
      </c>
      <c r="AW70">
        <f>AU70^2/(2*(N70+O70))</f>
        <v>2.124217770441907E-4</v>
      </c>
      <c r="AX70">
        <f t="shared" si="54"/>
        <v>3.7948270833647962E-2</v>
      </c>
      <c r="AY70">
        <f t="shared" si="55"/>
        <v>0.19480315919832503</v>
      </c>
      <c r="AZ70">
        <f t="shared" si="56"/>
        <v>26.351661828905264</v>
      </c>
      <c r="BA70">
        <f t="shared" si="57"/>
        <v>5.5921068094282855</v>
      </c>
      <c r="BB70">
        <f t="shared" si="58"/>
        <v>1.1867053687578883</v>
      </c>
      <c r="BC70">
        <f t="shared" si="59"/>
        <v>694.41008114498277</v>
      </c>
      <c r="BM70">
        <v>0.16146200617295603</v>
      </c>
      <c r="BN70">
        <f t="shared" si="60"/>
        <v>5.0147866750462535</v>
      </c>
      <c r="BO70">
        <f t="shared" si="61"/>
        <v>1.0641918105747561</v>
      </c>
      <c r="BP70">
        <f t="shared" si="62"/>
        <v>0.22583297816630096</v>
      </c>
      <c r="BQ70">
        <f t="shared" si="63"/>
        <v>25.148085396221457</v>
      </c>
    </row>
    <row r="71" spans="1:69" x14ac:dyDescent="0.25">
      <c r="A71" t="s">
        <v>88</v>
      </c>
      <c r="B71" t="s">
        <v>89</v>
      </c>
      <c r="C71">
        <v>2009</v>
      </c>
      <c r="D71" s="10" t="s">
        <v>107</v>
      </c>
      <c r="E71" s="10" t="s">
        <v>165</v>
      </c>
      <c r="F71" t="s">
        <v>69</v>
      </c>
      <c r="G71">
        <v>2</v>
      </c>
      <c r="H71" t="s">
        <v>122</v>
      </c>
      <c r="J71">
        <v>1</v>
      </c>
      <c r="K71" t="s">
        <v>91</v>
      </c>
      <c r="L71">
        <v>146.5</v>
      </c>
      <c r="M71">
        <v>34.5</v>
      </c>
      <c r="N71">
        <v>53</v>
      </c>
      <c r="O71">
        <v>53</v>
      </c>
      <c r="P71">
        <v>107</v>
      </c>
      <c r="Q71">
        <v>57.9</v>
      </c>
      <c r="R71">
        <v>3.7</v>
      </c>
      <c r="Z71">
        <v>14.6</v>
      </c>
      <c r="AA71">
        <v>3.2</v>
      </c>
      <c r="AD71" t="s">
        <v>73</v>
      </c>
      <c r="AE71">
        <v>29.6</v>
      </c>
      <c r="AF71">
        <v>25.9</v>
      </c>
      <c r="AG71" t="s">
        <v>74</v>
      </c>
      <c r="AH71" t="s">
        <v>76</v>
      </c>
      <c r="AI71">
        <v>29.5</v>
      </c>
      <c r="AJ71">
        <v>2.9</v>
      </c>
      <c r="AK71">
        <v>29.7</v>
      </c>
      <c r="AL71">
        <v>3.2</v>
      </c>
      <c r="AM71" t="s">
        <v>77</v>
      </c>
      <c r="AN71">
        <f t="shared" si="48"/>
        <v>0.19999999999999929</v>
      </c>
      <c r="AO71">
        <f t="shared" si="49"/>
        <v>52</v>
      </c>
      <c r="AP71">
        <f t="shared" si="49"/>
        <v>52</v>
      </c>
      <c r="AQ71">
        <f t="shared" si="50"/>
        <v>8.41</v>
      </c>
      <c r="AR71">
        <f t="shared" si="51"/>
        <v>10.240000000000002</v>
      </c>
      <c r="AS71">
        <f t="shared" si="52"/>
        <v>3.0536862969204943</v>
      </c>
      <c r="AT71">
        <f t="shared" si="53"/>
        <v>6.5494612266391056E-2</v>
      </c>
      <c r="AU71">
        <f>AT71*((1)-(3/((4*P71)-9)))</f>
        <v>6.5025677095032638E-2</v>
      </c>
      <c r="AV71">
        <f>(N71+O71)/(N71*O71)</f>
        <v>3.7735849056603772E-2</v>
      </c>
      <c r="AW71">
        <f>AU71^2/(2*(N71+O71))</f>
        <v>1.9944993781450246E-5</v>
      </c>
      <c r="AX71">
        <f t="shared" si="54"/>
        <v>3.7755794050385219E-2</v>
      </c>
      <c r="AY71">
        <f t="shared" si="55"/>
        <v>0.1943085022596418</v>
      </c>
      <c r="AZ71">
        <f t="shared" si="56"/>
        <v>26.486001027166772</v>
      </c>
      <c r="BA71">
        <f t="shared" si="57"/>
        <v>1.7222701503312492</v>
      </c>
      <c r="BB71">
        <f t="shared" si="58"/>
        <v>0.11199178266585313</v>
      </c>
      <c r="BC71">
        <f t="shared" si="59"/>
        <v>701.5082504110793</v>
      </c>
      <c r="BM71">
        <v>0.16146200617295603</v>
      </c>
      <c r="BN71">
        <f t="shared" si="60"/>
        <v>5.0196317742636918</v>
      </c>
      <c r="BO71">
        <f t="shared" si="61"/>
        <v>0.3264049548892366</v>
      </c>
      <c r="BP71">
        <f t="shared" si="62"/>
        <v>2.1224703198846194E-2</v>
      </c>
      <c r="BQ71">
        <f t="shared" si="63"/>
        <v>25.19670314919766</v>
      </c>
    </row>
    <row r="72" spans="1:69" x14ac:dyDescent="0.25">
      <c r="A72" t="s">
        <v>88</v>
      </c>
      <c r="B72" t="s">
        <v>89</v>
      </c>
      <c r="C72">
        <v>2009</v>
      </c>
      <c r="D72" s="10" t="s">
        <v>234</v>
      </c>
      <c r="E72" t="s">
        <v>166</v>
      </c>
      <c r="F72" t="s">
        <v>69</v>
      </c>
      <c r="G72">
        <v>2</v>
      </c>
      <c r="H72" t="s">
        <v>122</v>
      </c>
      <c r="J72">
        <v>1</v>
      </c>
      <c r="K72" t="s">
        <v>91</v>
      </c>
      <c r="L72">
        <v>146.5</v>
      </c>
      <c r="M72">
        <v>34.5</v>
      </c>
      <c r="N72">
        <v>53</v>
      </c>
      <c r="O72">
        <v>53</v>
      </c>
      <c r="P72">
        <v>107</v>
      </c>
      <c r="Q72">
        <v>57.9</v>
      </c>
      <c r="R72">
        <v>3.7</v>
      </c>
      <c r="Z72">
        <v>14.6</v>
      </c>
      <c r="AA72">
        <v>3.2</v>
      </c>
      <c r="AD72" t="s">
        <v>73</v>
      </c>
      <c r="AE72">
        <v>29.6</v>
      </c>
      <c r="AF72">
        <v>25.9</v>
      </c>
      <c r="AG72" t="s">
        <v>74</v>
      </c>
      <c r="AH72" t="s">
        <v>76</v>
      </c>
      <c r="AI72">
        <v>45.8</v>
      </c>
      <c r="AJ72">
        <v>8.6</v>
      </c>
      <c r="AK72">
        <v>46.3</v>
      </c>
      <c r="AL72">
        <v>8.9</v>
      </c>
      <c r="AM72" t="s">
        <v>77</v>
      </c>
      <c r="AN72">
        <f t="shared" si="48"/>
        <v>0.5</v>
      </c>
      <c r="AO72">
        <f t="shared" si="49"/>
        <v>52</v>
      </c>
      <c r="AP72">
        <f t="shared" si="49"/>
        <v>52</v>
      </c>
      <c r="AQ72">
        <f t="shared" si="50"/>
        <v>73.959999999999994</v>
      </c>
      <c r="AR72">
        <f t="shared" si="51"/>
        <v>79.210000000000008</v>
      </c>
      <c r="AS72">
        <f t="shared" si="52"/>
        <v>8.751285619838951</v>
      </c>
      <c r="AT72">
        <f t="shared" si="53"/>
        <v>5.7134462491603769E-2</v>
      </c>
      <c r="AU72">
        <f>AT72*((1)-(3/((4*P72)-9)))</f>
        <v>5.6725385194527841E-2</v>
      </c>
      <c r="AV72">
        <f>(N72+O72)/(N72*O72)</f>
        <v>3.7735849056603772E-2</v>
      </c>
      <c r="AW72">
        <f>AU72^2/(2*(N72+O72))</f>
        <v>1.517815719560169E-5</v>
      </c>
      <c r="AX72">
        <f t="shared" si="54"/>
        <v>3.7751027213799374E-2</v>
      </c>
      <c r="AY72">
        <f t="shared" si="55"/>
        <v>0.1942962357170086</v>
      </c>
      <c r="AZ72">
        <f t="shared" si="56"/>
        <v>26.489345424605126</v>
      </c>
      <c r="BA72">
        <f t="shared" si="57"/>
        <v>1.5026183227616294</v>
      </c>
      <c r="BB72">
        <f t="shared" si="58"/>
        <v>8.5236603159008786E-2</v>
      </c>
      <c r="BC72">
        <f t="shared" si="59"/>
        <v>701.68542102404854</v>
      </c>
      <c r="BM72">
        <v>0.16146200617295603</v>
      </c>
      <c r="BN72">
        <f t="shared" si="60"/>
        <v>5.0197518857041041</v>
      </c>
      <c r="BO72">
        <f t="shared" si="61"/>
        <v>0.28474735929752282</v>
      </c>
      <c r="BP72">
        <f t="shared" si="62"/>
        <v>1.61524036392766E-2</v>
      </c>
      <c r="BQ72">
        <f t="shared" si="63"/>
        <v>25.197908994029909</v>
      </c>
    </row>
    <row r="73" spans="1:69" x14ac:dyDescent="0.25">
      <c r="A73" t="s">
        <v>88</v>
      </c>
      <c r="B73" t="s">
        <v>89</v>
      </c>
      <c r="C73">
        <v>2009</v>
      </c>
      <c r="D73" s="10" t="s">
        <v>235</v>
      </c>
      <c r="E73" t="s">
        <v>165</v>
      </c>
      <c r="F73" t="s">
        <v>69</v>
      </c>
      <c r="G73">
        <v>2</v>
      </c>
      <c r="H73" t="s">
        <v>122</v>
      </c>
      <c r="J73">
        <v>1</v>
      </c>
      <c r="K73" t="s">
        <v>91</v>
      </c>
      <c r="L73">
        <v>146.5</v>
      </c>
      <c r="M73">
        <v>34.5</v>
      </c>
      <c r="N73">
        <v>53</v>
      </c>
      <c r="O73">
        <v>53</v>
      </c>
      <c r="P73">
        <v>107</v>
      </c>
      <c r="Q73">
        <v>57.9</v>
      </c>
      <c r="R73">
        <v>3.7</v>
      </c>
      <c r="Z73">
        <v>14.6</v>
      </c>
      <c r="AA73">
        <v>3.2</v>
      </c>
      <c r="AD73" t="s">
        <v>73</v>
      </c>
      <c r="AE73">
        <v>29.6</v>
      </c>
      <c r="AF73">
        <v>25.9</v>
      </c>
      <c r="AG73" t="s">
        <v>74</v>
      </c>
      <c r="AH73" t="s">
        <v>76</v>
      </c>
      <c r="AI73">
        <v>26.9</v>
      </c>
      <c r="AJ73">
        <v>7.2</v>
      </c>
      <c r="AK73">
        <v>30.1</v>
      </c>
      <c r="AL73">
        <v>6</v>
      </c>
      <c r="AM73" t="s">
        <v>77</v>
      </c>
      <c r="AN73">
        <f t="shared" si="48"/>
        <v>3.2000000000000028</v>
      </c>
      <c r="AO73">
        <f t="shared" si="49"/>
        <v>52</v>
      </c>
      <c r="AP73">
        <f t="shared" si="49"/>
        <v>52</v>
      </c>
      <c r="AQ73">
        <f t="shared" si="50"/>
        <v>51.84</v>
      </c>
      <c r="AR73">
        <f t="shared" si="51"/>
        <v>36</v>
      </c>
      <c r="AS73">
        <f t="shared" si="52"/>
        <v>6.6272166103123569</v>
      </c>
      <c r="AT73">
        <f t="shared" si="53"/>
        <v>0.48285731222676592</v>
      </c>
      <c r="AU73">
        <f>AT73*((1)-(3/((4*P73)-9)))</f>
        <v>0.4794000999673857</v>
      </c>
      <c r="AV73">
        <f>(N73+O73)/(N73*O73)</f>
        <v>3.7735849056603772E-2</v>
      </c>
      <c r="AW73">
        <f>AU73^2/(2*(N73+O73))</f>
        <v>1.0840776219280159E-3</v>
      </c>
      <c r="AX73">
        <f t="shared" si="54"/>
        <v>3.8819926678531791E-2</v>
      </c>
      <c r="AY73">
        <f t="shared" si="55"/>
        <v>0.19702773073486837</v>
      </c>
      <c r="AZ73">
        <f t="shared" si="56"/>
        <v>25.759966222528192</v>
      </c>
      <c r="BA73">
        <f t="shared" si="57"/>
        <v>12.349330382236493</v>
      </c>
      <c r="BB73">
        <f t="shared" si="58"/>
        <v>5.9202702197744488</v>
      </c>
      <c r="BC73">
        <f t="shared" si="59"/>
        <v>663.57585978579334</v>
      </c>
      <c r="BM73">
        <v>0.16146200617295603</v>
      </c>
      <c r="BN73">
        <f t="shared" si="60"/>
        <v>4.9929616004930191</v>
      </c>
      <c r="BO73">
        <f t="shared" si="61"/>
        <v>2.3936262904096712</v>
      </c>
      <c r="BP73">
        <f t="shared" si="62"/>
        <v>1.1475046829069591</v>
      </c>
      <c r="BQ73">
        <f t="shared" si="63"/>
        <v>24.92966554399781</v>
      </c>
    </row>
    <row r="74" spans="1:69" x14ac:dyDescent="0.25">
      <c r="A74" t="s">
        <v>88</v>
      </c>
      <c r="B74" t="s">
        <v>89</v>
      </c>
      <c r="C74">
        <v>2009</v>
      </c>
      <c r="D74" t="s">
        <v>110</v>
      </c>
      <c r="E74" t="s">
        <v>166</v>
      </c>
      <c r="F74" t="s">
        <v>69</v>
      </c>
      <c r="G74">
        <v>2</v>
      </c>
      <c r="H74" t="s">
        <v>122</v>
      </c>
      <c r="J74">
        <v>1</v>
      </c>
      <c r="K74" t="s">
        <v>91</v>
      </c>
      <c r="L74">
        <v>146.5</v>
      </c>
      <c r="M74">
        <v>34.5</v>
      </c>
      <c r="N74">
        <v>53</v>
      </c>
      <c r="O74">
        <v>53</v>
      </c>
      <c r="P74">
        <v>107</v>
      </c>
      <c r="Q74">
        <v>57.9</v>
      </c>
      <c r="R74">
        <v>3.7</v>
      </c>
      <c r="Z74">
        <v>14.6</v>
      </c>
      <c r="AA74">
        <v>3.2</v>
      </c>
      <c r="AD74" t="s">
        <v>73</v>
      </c>
      <c r="AE74">
        <v>29.6</v>
      </c>
      <c r="AF74">
        <v>25.9</v>
      </c>
      <c r="AG74" t="s">
        <v>74</v>
      </c>
      <c r="AH74" t="s">
        <v>76</v>
      </c>
      <c r="AI74">
        <v>8.1</v>
      </c>
      <c r="AJ74">
        <v>2.2999999999999998</v>
      </c>
      <c r="AK74">
        <v>8.6</v>
      </c>
      <c r="AL74">
        <v>2.5</v>
      </c>
      <c r="AM74" t="s">
        <v>77</v>
      </c>
      <c r="AN74">
        <f t="shared" si="48"/>
        <v>0.5</v>
      </c>
      <c r="AO74">
        <f t="shared" si="49"/>
        <v>52</v>
      </c>
      <c r="AP74">
        <f t="shared" si="49"/>
        <v>52</v>
      </c>
      <c r="AQ74">
        <f t="shared" si="50"/>
        <v>5.2899999999999991</v>
      </c>
      <c r="AR74">
        <f t="shared" si="51"/>
        <v>6.25</v>
      </c>
      <c r="AS74">
        <f t="shared" si="52"/>
        <v>2.4020824298928627</v>
      </c>
      <c r="AT74">
        <f t="shared" si="53"/>
        <v>0.20815272356090667</v>
      </c>
      <c r="AU74">
        <f>AT74*((1)-(3/((4*P74)-9)))</f>
        <v>0.20666236993159229</v>
      </c>
      <c r="AV74">
        <f>(N74+O74)/(N74*O74)</f>
        <v>3.7735849056603772E-2</v>
      </c>
      <c r="AW74">
        <f>AU74^2/(2*(N74+O74))</f>
        <v>2.0145912804595426E-4</v>
      </c>
      <c r="AX74">
        <f t="shared" si="54"/>
        <v>3.7937308184649729E-2</v>
      </c>
      <c r="AY74">
        <f t="shared" si="55"/>
        <v>0.19477501940610795</v>
      </c>
      <c r="AZ74">
        <f t="shared" si="56"/>
        <v>26.359276602672143</v>
      </c>
      <c r="BA74">
        <f t="shared" si="57"/>
        <v>5.4474705723905954</v>
      </c>
      <c r="BB74">
        <f t="shared" si="58"/>
        <v>1.1257871786228482</v>
      </c>
      <c r="BC74">
        <f t="shared" si="59"/>
        <v>694.81146301617912</v>
      </c>
      <c r="BM74">
        <v>0.16146200617295603</v>
      </c>
      <c r="BN74">
        <f t="shared" si="60"/>
        <v>5.0150623798363956</v>
      </c>
      <c r="BO74">
        <f t="shared" si="61"/>
        <v>1.0364246767717609</v>
      </c>
      <c r="BP74">
        <f t="shared" si="62"/>
        <v>0.2141899799572366</v>
      </c>
      <c r="BQ74">
        <f t="shared" si="63"/>
        <v>25.150850673650293</v>
      </c>
    </row>
    <row r="75" spans="1:69" x14ac:dyDescent="0.25">
      <c r="A75" t="s">
        <v>88</v>
      </c>
      <c r="B75" t="s">
        <v>89</v>
      </c>
      <c r="C75">
        <v>2009</v>
      </c>
      <c r="D75" s="10" t="s">
        <v>111</v>
      </c>
      <c r="E75" s="10" t="s">
        <v>166</v>
      </c>
      <c r="F75" t="s">
        <v>69</v>
      </c>
      <c r="G75">
        <v>2</v>
      </c>
      <c r="H75" t="s">
        <v>122</v>
      </c>
      <c r="J75">
        <v>1</v>
      </c>
      <c r="K75" t="s">
        <v>91</v>
      </c>
      <c r="L75">
        <v>146.5</v>
      </c>
      <c r="M75">
        <v>34.5</v>
      </c>
      <c r="N75">
        <v>53</v>
      </c>
      <c r="O75">
        <v>53</v>
      </c>
      <c r="P75">
        <v>107</v>
      </c>
      <c r="Q75">
        <v>57.9</v>
      </c>
      <c r="R75">
        <v>3.7</v>
      </c>
      <c r="Z75">
        <v>14.6</v>
      </c>
      <c r="AA75">
        <v>3.2</v>
      </c>
      <c r="AD75" t="s">
        <v>73</v>
      </c>
      <c r="AE75">
        <v>29.6</v>
      </c>
      <c r="AF75">
        <v>25.9</v>
      </c>
      <c r="AG75" t="s">
        <v>74</v>
      </c>
      <c r="AH75" t="s">
        <v>76</v>
      </c>
      <c r="AI75">
        <v>13.1</v>
      </c>
      <c r="AJ75">
        <v>1.2</v>
      </c>
      <c r="AK75">
        <v>13.1</v>
      </c>
      <c r="AL75">
        <v>1.4</v>
      </c>
      <c r="AM75" t="s">
        <v>77</v>
      </c>
      <c r="AN75">
        <f t="shared" si="48"/>
        <v>0</v>
      </c>
      <c r="AO75">
        <f t="shared" si="49"/>
        <v>52</v>
      </c>
      <c r="AP75">
        <f t="shared" si="49"/>
        <v>52</v>
      </c>
      <c r="AQ75">
        <f t="shared" si="50"/>
        <v>1.44</v>
      </c>
      <c r="AR75">
        <f t="shared" si="51"/>
        <v>1.9599999999999997</v>
      </c>
      <c r="AS75">
        <f t="shared" si="52"/>
        <v>1.3038404810405297</v>
      </c>
      <c r="AT75">
        <f t="shared" si="53"/>
        <v>0</v>
      </c>
      <c r="AU75">
        <f>AT75*((1)-(3/((4*P75)-9)))</f>
        <v>0</v>
      </c>
      <c r="AV75">
        <f>(N75+O75)/(N75*O75)</f>
        <v>3.7735849056603772E-2</v>
      </c>
      <c r="AW75">
        <f>AU75^2/(2*(N75+O75))</f>
        <v>0</v>
      </c>
      <c r="AX75">
        <f t="shared" si="54"/>
        <v>3.7735849056603772E-2</v>
      </c>
      <c r="AY75">
        <f t="shared" si="55"/>
        <v>0.19425717247145283</v>
      </c>
      <c r="AZ75">
        <f t="shared" si="56"/>
        <v>26.5</v>
      </c>
      <c r="BA75">
        <f t="shared" si="57"/>
        <v>0</v>
      </c>
      <c r="BB75">
        <f t="shared" si="58"/>
        <v>0</v>
      </c>
      <c r="BC75">
        <f t="shared" si="59"/>
        <v>702.25</v>
      </c>
      <c r="BM75">
        <v>0.16146200617295603</v>
      </c>
      <c r="BN75">
        <f t="shared" si="60"/>
        <v>5.0201343726697205</v>
      </c>
      <c r="BO75">
        <f t="shared" si="61"/>
        <v>0</v>
      </c>
      <c r="BP75">
        <f t="shared" si="62"/>
        <v>0</v>
      </c>
      <c r="BQ75">
        <f t="shared" si="63"/>
        <v>25.201749119660008</v>
      </c>
    </row>
    <row r="76" spans="1:69" x14ac:dyDescent="0.25">
      <c r="A76" t="s">
        <v>88</v>
      </c>
      <c r="B76" t="s">
        <v>89</v>
      </c>
      <c r="C76">
        <v>2009</v>
      </c>
      <c r="D76" s="10" t="s">
        <v>112</v>
      </c>
      <c r="E76" s="10" t="s">
        <v>167</v>
      </c>
      <c r="F76" t="s">
        <v>69</v>
      </c>
      <c r="G76">
        <v>2</v>
      </c>
      <c r="H76" t="s">
        <v>122</v>
      </c>
      <c r="J76">
        <v>1</v>
      </c>
      <c r="K76" t="s">
        <v>91</v>
      </c>
      <c r="L76">
        <v>146.5</v>
      </c>
      <c r="M76">
        <v>34.5</v>
      </c>
      <c r="N76">
        <v>53</v>
      </c>
      <c r="O76">
        <v>53</v>
      </c>
      <c r="P76">
        <v>107</v>
      </c>
      <c r="Q76">
        <v>57.9</v>
      </c>
      <c r="R76">
        <v>3.7</v>
      </c>
      <c r="Z76">
        <v>14.6</v>
      </c>
      <c r="AA76">
        <v>3.2</v>
      </c>
      <c r="AD76" t="s">
        <v>73</v>
      </c>
      <c r="AE76">
        <v>29.6</v>
      </c>
      <c r="AF76">
        <v>25.9</v>
      </c>
      <c r="AG76" t="s">
        <v>74</v>
      </c>
      <c r="AH76" t="s">
        <v>76</v>
      </c>
      <c r="AI76">
        <v>15.4</v>
      </c>
      <c r="AJ76">
        <v>2.5</v>
      </c>
      <c r="AK76">
        <v>15.6</v>
      </c>
      <c r="AL76">
        <v>2.6</v>
      </c>
      <c r="AM76" t="s">
        <v>77</v>
      </c>
      <c r="AN76">
        <f t="shared" si="48"/>
        <v>0.19999999999999929</v>
      </c>
      <c r="AO76">
        <f t="shared" si="49"/>
        <v>52</v>
      </c>
      <c r="AP76">
        <f t="shared" si="49"/>
        <v>52</v>
      </c>
      <c r="AQ76">
        <f t="shared" si="50"/>
        <v>6.25</v>
      </c>
      <c r="AR76">
        <f t="shared" si="51"/>
        <v>6.7600000000000007</v>
      </c>
      <c r="AS76">
        <f t="shared" si="52"/>
        <v>2.5504901489713698</v>
      </c>
      <c r="AT76">
        <f t="shared" si="53"/>
        <v>7.8416299737782039E-2</v>
      </c>
      <c r="AU76">
        <f>AT76*((1)-(3/((4*P76)-9)))</f>
        <v>7.7854846517702456E-2</v>
      </c>
      <c r="AV76">
        <f>(N76+O76)/(N76*O76)</f>
        <v>3.7735849056603772E-2</v>
      </c>
      <c r="AW76">
        <f>AU76^2/(2*(N76+O76))</f>
        <v>2.8591401539127389E-5</v>
      </c>
      <c r="AX76">
        <f t="shared" si="54"/>
        <v>3.7764440458142902E-2</v>
      </c>
      <c r="AY76">
        <f t="shared" si="55"/>
        <v>0.19433075016101517</v>
      </c>
      <c r="AZ76">
        <f t="shared" si="56"/>
        <v>26.479936889529007</v>
      </c>
      <c r="BA76">
        <f t="shared" si="57"/>
        <v>2.0615914223327283</v>
      </c>
      <c r="BB76">
        <f t="shared" si="58"/>
        <v>0.16050488376792646</v>
      </c>
      <c r="BC76">
        <f t="shared" si="59"/>
        <v>701.1870576734392</v>
      </c>
      <c r="BM76">
        <v>0.16146200617295603</v>
      </c>
      <c r="BN76">
        <f t="shared" si="60"/>
        <v>5.0194139227492585</v>
      </c>
      <c r="BO76">
        <f t="shared" si="61"/>
        <v>0.39078570056446232</v>
      </c>
      <c r="BP76">
        <f t="shared" si="62"/>
        <v>3.0424560738759043E-2</v>
      </c>
      <c r="BQ76">
        <f t="shared" si="63"/>
        <v>25.194516127889099</v>
      </c>
    </row>
    <row r="77" spans="1:69" x14ac:dyDescent="0.25">
      <c r="A77" t="s">
        <v>88</v>
      </c>
      <c r="B77" t="s">
        <v>89</v>
      </c>
      <c r="C77">
        <v>2009</v>
      </c>
      <c r="D77" t="s">
        <v>114</v>
      </c>
      <c r="E77" t="s">
        <v>171</v>
      </c>
      <c r="F77" t="s">
        <v>69</v>
      </c>
      <c r="G77">
        <v>2</v>
      </c>
      <c r="H77" t="s">
        <v>122</v>
      </c>
      <c r="J77">
        <v>1</v>
      </c>
      <c r="K77" t="s">
        <v>91</v>
      </c>
      <c r="L77">
        <v>146.5</v>
      </c>
      <c r="M77">
        <v>34.5</v>
      </c>
      <c r="N77">
        <v>53</v>
      </c>
      <c r="O77">
        <v>53</v>
      </c>
      <c r="P77">
        <v>107</v>
      </c>
      <c r="Q77">
        <v>57.9</v>
      </c>
      <c r="R77">
        <v>3.7</v>
      </c>
      <c r="Z77">
        <v>14.6</v>
      </c>
      <c r="AA77">
        <v>3.2</v>
      </c>
      <c r="AD77" t="s">
        <v>73</v>
      </c>
      <c r="AE77">
        <v>29.6</v>
      </c>
      <c r="AF77">
        <v>25.9</v>
      </c>
      <c r="AG77" t="s">
        <v>113</v>
      </c>
      <c r="AH77" t="s">
        <v>76</v>
      </c>
      <c r="AI77">
        <v>154</v>
      </c>
      <c r="AJ77">
        <v>40.799999999999997</v>
      </c>
      <c r="AK77">
        <v>152.80000000000001</v>
      </c>
      <c r="AL77">
        <v>33.9</v>
      </c>
      <c r="AM77" t="s">
        <v>98</v>
      </c>
      <c r="AN77">
        <f t="shared" si="48"/>
        <v>1.1999999999999886</v>
      </c>
      <c r="AO77">
        <f t="shared" si="49"/>
        <v>52</v>
      </c>
      <c r="AP77">
        <f t="shared" si="49"/>
        <v>52</v>
      </c>
      <c r="AQ77">
        <f t="shared" si="50"/>
        <v>1664.6399999999999</v>
      </c>
      <c r="AR77">
        <f t="shared" si="51"/>
        <v>1149.2099999999998</v>
      </c>
      <c r="AS77">
        <f t="shared" si="52"/>
        <v>37.508998920259117</v>
      </c>
      <c r="AT77">
        <f t="shared" si="53"/>
        <v>3.1992322763694243E-2</v>
      </c>
      <c r="AU77">
        <f>AT77*((1)-(3/((4*P77)-9)))</f>
        <v>3.176326078686588E-2</v>
      </c>
      <c r="AV77">
        <f>(N77+O77)/(N77*O77)</f>
        <v>3.7735849056603772E-2</v>
      </c>
      <c r="AW77">
        <f>AU77^2/(2*(N77+O77))</f>
        <v>4.7589846028983567E-6</v>
      </c>
      <c r="AX77">
        <f t="shared" si="54"/>
        <v>3.7740608041206672E-2</v>
      </c>
      <c r="AY77">
        <f t="shared" si="55"/>
        <v>0.19426942127161101</v>
      </c>
      <c r="AZ77">
        <f t="shared" si="56"/>
        <v>26.496658424479037</v>
      </c>
      <c r="BA77">
        <f t="shared" si="57"/>
        <v>0.8416202715172344</v>
      </c>
      <c r="BB77">
        <f t="shared" si="58"/>
        <v>2.6732604167714787E-2</v>
      </c>
      <c r="BC77">
        <f t="shared" si="59"/>
        <v>702.07290766351593</v>
      </c>
      <c r="BM77">
        <v>0.16146200617295603</v>
      </c>
      <c r="BN77">
        <f t="shared" si="60"/>
        <v>5.0200144407989553</v>
      </c>
      <c r="BO77">
        <f t="shared" si="61"/>
        <v>0.15945202783692991</v>
      </c>
      <c r="BP77">
        <f t="shared" si="62"/>
        <v>5.0647163431790021E-3</v>
      </c>
      <c r="BQ77">
        <f t="shared" si="63"/>
        <v>25.200544985830049</v>
      </c>
    </row>
    <row r="78" spans="1:69" x14ac:dyDescent="0.25">
      <c r="A78" t="s">
        <v>88</v>
      </c>
      <c r="B78" t="s">
        <v>89</v>
      </c>
      <c r="C78">
        <v>2009</v>
      </c>
      <c r="D78" t="s">
        <v>116</v>
      </c>
      <c r="E78" t="s">
        <v>168</v>
      </c>
      <c r="F78" t="s">
        <v>69</v>
      </c>
      <c r="G78">
        <v>2</v>
      </c>
      <c r="H78" t="s">
        <v>122</v>
      </c>
      <c r="J78">
        <v>1</v>
      </c>
      <c r="K78" t="s">
        <v>91</v>
      </c>
      <c r="L78">
        <v>146.5</v>
      </c>
      <c r="M78">
        <v>34.5</v>
      </c>
      <c r="N78">
        <v>53</v>
      </c>
      <c r="O78">
        <v>53</v>
      </c>
      <c r="P78">
        <v>107</v>
      </c>
      <c r="Q78">
        <v>57.9</v>
      </c>
      <c r="R78">
        <v>3.7</v>
      </c>
      <c r="Z78">
        <v>14.6</v>
      </c>
      <c r="AA78">
        <v>3.2</v>
      </c>
      <c r="AD78" t="s">
        <v>73</v>
      </c>
      <c r="AE78">
        <v>29.6</v>
      </c>
      <c r="AF78">
        <v>25.9</v>
      </c>
      <c r="AG78" t="s">
        <v>115</v>
      </c>
      <c r="AH78" t="s">
        <v>76</v>
      </c>
      <c r="AI78">
        <v>30.6</v>
      </c>
      <c r="AJ78">
        <v>6.3</v>
      </c>
      <c r="AK78">
        <v>31.1</v>
      </c>
      <c r="AL78">
        <v>6.9</v>
      </c>
      <c r="AM78" t="s">
        <v>77</v>
      </c>
      <c r="AN78">
        <f t="shared" si="48"/>
        <v>0.5</v>
      </c>
      <c r="AO78">
        <f t="shared" si="49"/>
        <v>52</v>
      </c>
      <c r="AP78">
        <f t="shared" si="49"/>
        <v>52</v>
      </c>
      <c r="AQ78">
        <f t="shared" si="50"/>
        <v>39.69</v>
      </c>
      <c r="AR78">
        <f t="shared" si="51"/>
        <v>47.610000000000007</v>
      </c>
      <c r="AS78">
        <f t="shared" si="52"/>
        <v>6.606814663663573</v>
      </c>
      <c r="AT78">
        <f t="shared" si="53"/>
        <v>7.5679434864416625E-2</v>
      </c>
      <c r="AU78">
        <f>AT78*((1)-(3/((4*P78)-9)))</f>
        <v>7.5137577335554456E-2</v>
      </c>
      <c r="AV78">
        <f>(N78+O78)/(N78*O78)</f>
        <v>3.7735849056603772E-2</v>
      </c>
      <c r="AW78">
        <f>AU78^2/(2*(N78+O78))</f>
        <v>2.6630450603096351E-5</v>
      </c>
      <c r="AX78">
        <f t="shared" si="54"/>
        <v>3.7762479507206868E-2</v>
      </c>
      <c r="AY78">
        <f t="shared" si="55"/>
        <v>0.19432570470014221</v>
      </c>
      <c r="AZ78">
        <f t="shared" si="56"/>
        <v>26.481311954347508</v>
      </c>
      <c r="BA78">
        <f t="shared" si="57"/>
        <v>1.9897416249167286</v>
      </c>
      <c r="BB78">
        <f t="shared" si="58"/>
        <v>0.14950436521995247</v>
      </c>
      <c r="BC78">
        <f t="shared" si="59"/>
        <v>701.25988282346816</v>
      </c>
      <c r="BM78">
        <v>0.16146200617295603</v>
      </c>
      <c r="BN78">
        <f t="shared" si="60"/>
        <v>5.019463328445533</v>
      </c>
      <c r="BO78">
        <f t="shared" si="61"/>
        <v>0.3771503140240558</v>
      </c>
      <c r="BP78">
        <f t="shared" si="62"/>
        <v>2.8338160887111139E-2</v>
      </c>
      <c r="BQ78">
        <f t="shared" si="63"/>
        <v>25.195012105609507</v>
      </c>
    </row>
    <row r="79" spans="1:69" x14ac:dyDescent="0.25">
      <c r="A79" t="s">
        <v>88</v>
      </c>
      <c r="B79" t="s">
        <v>89</v>
      </c>
      <c r="C79">
        <v>2009</v>
      </c>
      <c r="D79" s="11" t="s">
        <v>117</v>
      </c>
      <c r="E79" s="11" t="s">
        <v>165</v>
      </c>
      <c r="F79" t="s">
        <v>69</v>
      </c>
      <c r="G79">
        <v>2</v>
      </c>
      <c r="H79" t="s">
        <v>122</v>
      </c>
      <c r="J79">
        <v>1</v>
      </c>
      <c r="K79" t="s">
        <v>91</v>
      </c>
      <c r="L79">
        <v>146.5</v>
      </c>
      <c r="M79">
        <v>34.5</v>
      </c>
      <c r="N79">
        <v>53</v>
      </c>
      <c r="O79">
        <v>53</v>
      </c>
      <c r="P79">
        <v>107</v>
      </c>
      <c r="Q79">
        <v>57.9</v>
      </c>
      <c r="R79">
        <v>3.7</v>
      </c>
      <c r="Z79">
        <v>14.6</v>
      </c>
      <c r="AA79">
        <v>3.2</v>
      </c>
      <c r="AD79" t="s">
        <v>73</v>
      </c>
      <c r="AE79">
        <v>29.6</v>
      </c>
      <c r="AF79">
        <v>25.9</v>
      </c>
      <c r="AG79" t="s">
        <v>82</v>
      </c>
      <c r="AH79" t="s">
        <v>76</v>
      </c>
      <c r="AI79">
        <v>7.1</v>
      </c>
      <c r="AJ79">
        <v>2.2000000000000002</v>
      </c>
      <c r="AK79">
        <v>7.2</v>
      </c>
      <c r="AL79">
        <v>2.1</v>
      </c>
      <c r="AM79" t="s">
        <v>77</v>
      </c>
      <c r="AN79">
        <f t="shared" si="48"/>
        <v>0.10000000000000053</v>
      </c>
      <c r="AO79">
        <f t="shared" si="49"/>
        <v>52</v>
      </c>
      <c r="AP79">
        <f t="shared" si="49"/>
        <v>52</v>
      </c>
      <c r="AQ79">
        <f t="shared" si="50"/>
        <v>4.8400000000000007</v>
      </c>
      <c r="AR79">
        <f t="shared" si="51"/>
        <v>4.41</v>
      </c>
      <c r="AS79">
        <f t="shared" si="52"/>
        <v>2.1505813167606567</v>
      </c>
      <c r="AT79">
        <f t="shared" si="53"/>
        <v>4.6499055497527961E-2</v>
      </c>
      <c r="AU79">
        <f>AT79*((1)-(3/((4*P79)-9)))</f>
        <v>4.6166126699216305E-2</v>
      </c>
      <c r="AV79">
        <f>(N79+O79)/(N79*O79)</f>
        <v>3.7735849056603772E-2</v>
      </c>
      <c r="AW79">
        <f>AU79^2/(2*(N79+O79))</f>
        <v>1.0053354973623078E-5</v>
      </c>
      <c r="AX79">
        <f t="shared" si="54"/>
        <v>3.7745902411577395E-2</v>
      </c>
      <c r="AY79">
        <f t="shared" si="55"/>
        <v>0.19428304715434488</v>
      </c>
      <c r="AZ79">
        <f t="shared" si="56"/>
        <v>26.492941911842614</v>
      </c>
      <c r="BA79">
        <f t="shared" si="57"/>
        <v>1.223076512937104</v>
      </c>
      <c r="BB79">
        <f t="shared" si="58"/>
        <v>5.646470525909001E-2</v>
      </c>
      <c r="BC79">
        <f t="shared" si="59"/>
        <v>701.87597114426694</v>
      </c>
      <c r="BM79">
        <v>0.16146200617295603</v>
      </c>
      <c r="BN79">
        <f t="shared" si="60"/>
        <v>5.0198810233262012</v>
      </c>
      <c r="BO79">
        <f t="shared" si="61"/>
        <v>0.231748463337869</v>
      </c>
      <c r="BP79">
        <f t="shared" si="62"/>
        <v>1.0698928920804745E-2</v>
      </c>
      <c r="BQ79">
        <f t="shared" si="63"/>
        <v>25.199205488350508</v>
      </c>
    </row>
    <row r="80" spans="1:69" x14ac:dyDescent="0.25">
      <c r="A80" t="s">
        <v>88</v>
      </c>
      <c r="B80" t="s">
        <v>89</v>
      </c>
      <c r="C80">
        <v>2009</v>
      </c>
      <c r="D80" t="s">
        <v>118</v>
      </c>
      <c r="E80" t="s">
        <v>167</v>
      </c>
      <c r="F80" t="s">
        <v>69</v>
      </c>
      <c r="G80">
        <v>2</v>
      </c>
      <c r="H80" t="s">
        <v>122</v>
      </c>
      <c r="J80">
        <v>1</v>
      </c>
      <c r="K80" t="s">
        <v>91</v>
      </c>
      <c r="L80">
        <v>146.5</v>
      </c>
      <c r="M80">
        <v>34.5</v>
      </c>
      <c r="N80">
        <v>53</v>
      </c>
      <c r="O80">
        <v>53</v>
      </c>
      <c r="P80">
        <v>107</v>
      </c>
      <c r="Q80">
        <v>57.9</v>
      </c>
      <c r="R80">
        <v>3.7</v>
      </c>
      <c r="Z80">
        <v>14.6</v>
      </c>
      <c r="AA80">
        <v>3.2</v>
      </c>
      <c r="AD80" t="s">
        <v>73</v>
      </c>
      <c r="AE80">
        <v>29.6</v>
      </c>
      <c r="AF80">
        <v>25.9</v>
      </c>
      <c r="AG80" t="s">
        <v>82</v>
      </c>
      <c r="AH80" t="s">
        <v>76</v>
      </c>
      <c r="AI80">
        <v>10.8</v>
      </c>
      <c r="AJ80">
        <v>2.8</v>
      </c>
      <c r="AK80">
        <v>10.3</v>
      </c>
      <c r="AL80">
        <v>2.6</v>
      </c>
      <c r="AM80" t="s">
        <v>77</v>
      </c>
      <c r="AN80">
        <f t="shared" si="48"/>
        <v>-0.5</v>
      </c>
      <c r="AO80">
        <f t="shared" si="49"/>
        <v>52</v>
      </c>
      <c r="AP80">
        <f t="shared" si="49"/>
        <v>52</v>
      </c>
      <c r="AQ80">
        <f t="shared" si="50"/>
        <v>7.839999999999999</v>
      </c>
      <c r="AR80">
        <f t="shared" si="51"/>
        <v>6.7600000000000007</v>
      </c>
      <c r="AS80">
        <f t="shared" si="52"/>
        <v>2.7018512172212592</v>
      </c>
      <c r="AT80">
        <f t="shared" si="53"/>
        <v>-0.18505830254940131</v>
      </c>
      <c r="AU80">
        <f>AT80*((1)-(3/((4*P80)-9)))</f>
        <v>-0.18373330276981131</v>
      </c>
      <c r="AV80">
        <f>(N80+O80)/(N80*O80)</f>
        <v>3.7735849056603772E-2</v>
      </c>
      <c r="AW80">
        <f>AU80^2/(2*(N80+O80))</f>
        <v>1.5923550257878846E-4</v>
      </c>
      <c r="AX80">
        <f t="shared" si="54"/>
        <v>3.7895084559182564E-2</v>
      </c>
      <c r="AY80">
        <f t="shared" si="55"/>
        <v>0.19466659846820811</v>
      </c>
      <c r="AZ80">
        <f t="shared" si="56"/>
        <v>26.388646750167617</v>
      </c>
      <c r="BA80">
        <f t="shared" si="57"/>
        <v>-4.8484732230341443</v>
      </c>
      <c r="BB80">
        <f t="shared" si="58"/>
        <v>0.89082599865905532</v>
      </c>
      <c r="BC80">
        <f t="shared" si="59"/>
        <v>696.36067730513196</v>
      </c>
      <c r="BM80">
        <v>0.16146200617295603</v>
      </c>
      <c r="BN80">
        <f t="shared" si="60"/>
        <v>5.0161245648574706</v>
      </c>
      <c r="BO80">
        <f t="shared" si="61"/>
        <v>-0.92162913340604569</v>
      </c>
      <c r="BP80">
        <f t="shared" si="62"/>
        <v>0.16933396460957181</v>
      </c>
      <c r="BQ80">
        <f t="shared" si="63"/>
        <v>25.16150565016655</v>
      </c>
    </row>
    <row r="81" spans="1:80" x14ac:dyDescent="0.25">
      <c r="A81" t="s">
        <v>88</v>
      </c>
      <c r="B81" t="s">
        <v>89</v>
      </c>
      <c r="C81">
        <v>2009</v>
      </c>
      <c r="D81" s="11" t="s">
        <v>119</v>
      </c>
      <c r="E81" s="11" t="s">
        <v>166</v>
      </c>
      <c r="F81" t="s">
        <v>69</v>
      </c>
      <c r="G81">
        <v>2</v>
      </c>
      <c r="H81" t="s">
        <v>122</v>
      </c>
      <c r="J81">
        <v>1</v>
      </c>
      <c r="K81" t="s">
        <v>91</v>
      </c>
      <c r="L81">
        <v>146.5</v>
      </c>
      <c r="M81">
        <v>34.5</v>
      </c>
      <c r="N81">
        <v>53</v>
      </c>
      <c r="O81">
        <v>53</v>
      </c>
      <c r="P81">
        <v>107</v>
      </c>
      <c r="Q81">
        <v>57.9</v>
      </c>
      <c r="R81">
        <v>3.7</v>
      </c>
      <c r="Z81">
        <v>14.6</v>
      </c>
      <c r="AA81">
        <v>3.2</v>
      </c>
      <c r="AD81" t="s">
        <v>73</v>
      </c>
      <c r="AE81">
        <v>29.6</v>
      </c>
      <c r="AF81">
        <v>25.9</v>
      </c>
      <c r="AG81" t="s">
        <v>82</v>
      </c>
      <c r="AH81" t="s">
        <v>76</v>
      </c>
      <c r="AI81">
        <v>4.7</v>
      </c>
      <c r="AJ81">
        <v>1.6</v>
      </c>
      <c r="AK81">
        <v>5</v>
      </c>
      <c r="AL81">
        <v>1.7</v>
      </c>
      <c r="AM81" t="s">
        <v>77</v>
      </c>
      <c r="AN81">
        <f t="shared" si="48"/>
        <v>0.29999999999999982</v>
      </c>
      <c r="AO81">
        <f t="shared" si="49"/>
        <v>52</v>
      </c>
      <c r="AP81">
        <f t="shared" si="49"/>
        <v>52</v>
      </c>
      <c r="AQ81">
        <f t="shared" si="50"/>
        <v>2.5600000000000005</v>
      </c>
      <c r="AR81">
        <f t="shared" si="51"/>
        <v>2.8899999999999997</v>
      </c>
      <c r="AS81">
        <f t="shared" si="52"/>
        <v>1.6507574019219178</v>
      </c>
      <c r="AT81">
        <f t="shared" si="53"/>
        <v>0.18173475984461471</v>
      </c>
      <c r="AU81">
        <f>AT81*((1)-(3/((4*P81)-9)))</f>
        <v>0.18043355631350769</v>
      </c>
      <c r="AV81">
        <f>(N81+O81)/(N81*O81)</f>
        <v>3.7735849056603772E-2</v>
      </c>
      <c r="AW81">
        <f>AU81^2/(2*(N81+O81))</f>
        <v>1.5356730303745165E-4</v>
      </c>
      <c r="AX81">
        <f t="shared" si="54"/>
        <v>3.7889416359641222E-2</v>
      </c>
      <c r="AY81">
        <f t="shared" si="55"/>
        <v>0.19465203918695848</v>
      </c>
      <c r="AZ81">
        <f t="shared" si="56"/>
        <v>26.392594451921219</v>
      </c>
      <c r="BA81">
        <f t="shared" si="57"/>
        <v>4.7621096773002982</v>
      </c>
      <c r="BB81">
        <f t="shared" si="58"/>
        <v>0.8592443846302632</v>
      </c>
      <c r="BC81">
        <f t="shared" si="59"/>
        <v>696.56904190358273</v>
      </c>
      <c r="BM81">
        <v>0.16146200617295603</v>
      </c>
      <c r="BN81">
        <f t="shared" si="60"/>
        <v>5.0162671893474124</v>
      </c>
      <c r="BO81">
        <f t="shared" si="61"/>
        <v>0.90510292839271722</v>
      </c>
      <c r="BP81">
        <f t="shared" si="62"/>
        <v>0.16331094019966808</v>
      </c>
      <c r="BQ81">
        <f t="shared" si="63"/>
        <v>25.162936514923388</v>
      </c>
    </row>
    <row r="82" spans="1:80" x14ac:dyDescent="0.25">
      <c r="A82" t="s">
        <v>88</v>
      </c>
      <c r="B82" t="s">
        <v>89</v>
      </c>
      <c r="C82">
        <v>2009</v>
      </c>
      <c r="D82" t="s">
        <v>238</v>
      </c>
      <c r="E82" t="s">
        <v>120</v>
      </c>
      <c r="F82" t="s">
        <v>69</v>
      </c>
      <c r="G82">
        <v>2</v>
      </c>
      <c r="H82" t="s">
        <v>122</v>
      </c>
      <c r="J82">
        <v>1</v>
      </c>
      <c r="K82" t="s">
        <v>91</v>
      </c>
      <c r="L82">
        <v>146.5</v>
      </c>
      <c r="M82">
        <v>34.5</v>
      </c>
      <c r="N82">
        <v>53</v>
      </c>
      <c r="O82">
        <v>53</v>
      </c>
      <c r="P82">
        <v>107</v>
      </c>
      <c r="Q82">
        <v>57.9</v>
      </c>
      <c r="R82">
        <v>3.7</v>
      </c>
      <c r="Z82">
        <v>14.6</v>
      </c>
      <c r="AA82">
        <v>3.2</v>
      </c>
      <c r="AD82" t="s">
        <v>73</v>
      </c>
      <c r="AE82">
        <v>29.6</v>
      </c>
      <c r="AF82">
        <v>25.9</v>
      </c>
      <c r="AG82" t="s">
        <v>120</v>
      </c>
      <c r="AH82" t="s">
        <v>76</v>
      </c>
      <c r="AI82">
        <v>37.299999999999997</v>
      </c>
      <c r="AJ82">
        <v>11.1</v>
      </c>
      <c r="AK82">
        <v>37.9</v>
      </c>
      <c r="AL82">
        <v>11.5</v>
      </c>
      <c r="AM82" t="s">
        <v>77</v>
      </c>
      <c r="AN82">
        <f t="shared" si="48"/>
        <v>0.60000000000000142</v>
      </c>
      <c r="AO82">
        <f t="shared" si="49"/>
        <v>52</v>
      </c>
      <c r="AP82">
        <f t="shared" si="49"/>
        <v>52</v>
      </c>
      <c r="AQ82">
        <f t="shared" si="50"/>
        <v>123.21</v>
      </c>
      <c r="AR82">
        <f t="shared" si="51"/>
        <v>132.25</v>
      </c>
      <c r="AS82">
        <f t="shared" si="52"/>
        <v>11.301769772916099</v>
      </c>
      <c r="AT82">
        <f t="shared" si="53"/>
        <v>5.3089030484221991E-2</v>
      </c>
      <c r="AU82">
        <f>AT82*((1)-(3/((4*P82)-9)))</f>
        <v>5.2708918094120163E-2</v>
      </c>
      <c r="AV82">
        <f>(N82+O82)/(N82*O82)</f>
        <v>3.7735849056603772E-2</v>
      </c>
      <c r="AW82">
        <f>AU82^2/(2*(N82+O82))</f>
        <v>1.3104858710625791E-5</v>
      </c>
      <c r="AX82">
        <f t="shared" si="54"/>
        <v>3.7748953915314395E-2</v>
      </c>
      <c r="AY82">
        <f t="shared" si="55"/>
        <v>0.19429090023805642</v>
      </c>
      <c r="AZ82">
        <f t="shared" si="56"/>
        <v>26.490800307828117</v>
      </c>
      <c r="BA82">
        <f t="shared" si="57"/>
        <v>1.3963014236730054</v>
      </c>
      <c r="BB82">
        <f t="shared" si="58"/>
        <v>7.3597537375083816E-2</v>
      </c>
      <c r="BC82">
        <f t="shared" si="59"/>
        <v>701.76250094922625</v>
      </c>
      <c r="BM82">
        <v>0.16146200617295603</v>
      </c>
      <c r="BN82">
        <f t="shared" si="60"/>
        <v>5.0198041290343651</v>
      </c>
      <c r="BO82">
        <f t="shared" si="61"/>
        <v>0.26458844468579856</v>
      </c>
      <c r="BP82">
        <f t="shared" si="62"/>
        <v>1.3946170659594399E-2</v>
      </c>
      <c r="BQ82">
        <f t="shared" si="63"/>
        <v>25.198433493870461</v>
      </c>
    </row>
    <row r="83" spans="1:8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>
        <f>SUM(AZ60:AZ82)</f>
        <v>607.29575137736265</v>
      </c>
      <c r="BA83" s="8">
        <f>SUM(BA60:BA82)</f>
        <v>58.136969862252968</v>
      </c>
      <c r="BB83" s="8">
        <f>SUM(BB60:BB82)</f>
        <v>17.633988981098778</v>
      </c>
      <c r="BC83" s="8">
        <f>SUM(BC60:BC82)</f>
        <v>16035.796049735905</v>
      </c>
      <c r="BD83" s="8">
        <f>BA83/AZ83</f>
        <v>9.5730901674179011E-2</v>
      </c>
      <c r="BE83" s="8">
        <f>SQRT(1/AZ83)</f>
        <v>4.0578863414969836E-2</v>
      </c>
      <c r="BF83" s="8">
        <f>BD83/BE83</f>
        <v>2.3591321594005805</v>
      </c>
      <c r="BG83" s="8">
        <f>BD83-(1.96*BE83)</f>
        <v>1.6196329380838134E-2</v>
      </c>
      <c r="BH83" s="8">
        <f>BD83+(1.96*BE83)</f>
        <v>0.1752654739675199</v>
      </c>
      <c r="BI83" s="8">
        <f>BB83-(BA83^2/AZ83)</f>
        <v>12.06848443558073</v>
      </c>
      <c r="BJ83" s="8">
        <v>23</v>
      </c>
      <c r="BK83" s="8">
        <v>35.171999999999997</v>
      </c>
      <c r="BL83" s="8" t="str">
        <f>IF(BI83&gt;=BK83, "Significant", "Not Significant")</f>
        <v>Not Significant</v>
      </c>
      <c r="BM83" s="8"/>
      <c r="BN83" s="8">
        <f>SUM(BN60:BN82)</f>
        <v>115.38301229816078</v>
      </c>
      <c r="BO83" s="8">
        <f>SUM(BO60:BO82)</f>
        <v>11.113063850072308</v>
      </c>
      <c r="BP83" s="8">
        <f>SUM(BP60:BP82)</f>
        <v>3.3817010994555821</v>
      </c>
      <c r="BQ83" s="8">
        <f>SUM(BQ60:BQ82)</f>
        <v>578.83738648299231</v>
      </c>
      <c r="BR83" s="8">
        <f>BO83/BN83</f>
        <v>9.6314558172177753E-2</v>
      </c>
      <c r="BS83" s="8">
        <f>SQRT(1/BN83)</f>
        <v>9.3095580335182421E-2</v>
      </c>
      <c r="BT83" s="8">
        <f>BR83/BS83</f>
        <v>1.0345771284244181</v>
      </c>
      <c r="BU83" s="8">
        <f>BR83-(1.96*BS83)</f>
        <v>-8.6152779284779782E-2</v>
      </c>
      <c r="BV83" s="8">
        <f>BR83+(1.96*BS83)</f>
        <v>0.2787818956291353</v>
      </c>
      <c r="BW83" s="8">
        <f>BP83-(BO83^2/BN83)</f>
        <v>2.311351264796667</v>
      </c>
      <c r="BX83" s="8">
        <f>BJ83</f>
        <v>23</v>
      </c>
      <c r="BY83" s="8">
        <f>BK83</f>
        <v>35.171999999999997</v>
      </c>
      <c r="BZ83" s="8" t="str">
        <f>IF(BW83&gt;=BY83, "Significant", "Not significant")</f>
        <v>Not significant</v>
      </c>
      <c r="CA83" s="8">
        <f>100*((BI83-BJ83)/BI83)</f>
        <v>-90.579025251841813</v>
      </c>
      <c r="CB83" s="8">
        <f>100*((BW83-BX83)/BW83)</f>
        <v>-895.0889053647735</v>
      </c>
    </row>
    <row r="84" spans="1:80" x14ac:dyDescent="0.25">
      <c r="A84" t="s">
        <v>127</v>
      </c>
      <c r="B84" t="s">
        <v>128</v>
      </c>
      <c r="C84">
        <v>2006</v>
      </c>
      <c r="D84" t="s">
        <v>134</v>
      </c>
      <c r="E84" t="s">
        <v>167</v>
      </c>
      <c r="F84" t="s">
        <v>129</v>
      </c>
      <c r="G84">
        <v>2</v>
      </c>
      <c r="H84" t="s">
        <v>130</v>
      </c>
      <c r="J84">
        <v>1</v>
      </c>
      <c r="K84" t="s">
        <v>131</v>
      </c>
      <c r="L84">
        <v>364</v>
      </c>
      <c r="N84">
        <v>85</v>
      </c>
      <c r="O84">
        <v>85</v>
      </c>
      <c r="P84">
        <v>170</v>
      </c>
      <c r="Q84">
        <v>51.49</v>
      </c>
      <c r="R84">
        <v>9.57</v>
      </c>
      <c r="U84">
        <v>109.89</v>
      </c>
      <c r="V84">
        <v>12.34</v>
      </c>
      <c r="Y84" t="s">
        <v>132</v>
      </c>
      <c r="Z84">
        <v>12.02</v>
      </c>
      <c r="AA84">
        <v>2.6</v>
      </c>
      <c r="AD84" t="s">
        <v>133</v>
      </c>
      <c r="AE84">
        <v>364</v>
      </c>
      <c r="AG84" t="s">
        <v>92</v>
      </c>
      <c r="AH84" t="s">
        <v>76</v>
      </c>
      <c r="AI84">
        <v>6.76</v>
      </c>
      <c r="AJ84">
        <v>1.98</v>
      </c>
      <c r="AK84">
        <v>7.16</v>
      </c>
      <c r="AL84">
        <v>2.11</v>
      </c>
      <c r="AM84" t="s">
        <v>77</v>
      </c>
      <c r="AN84">
        <f t="shared" ref="AN84:AN97" si="64">IF(AM84="Lower worse", AK84-AI84, AI84-AK84)</f>
        <v>0.40000000000000036</v>
      </c>
      <c r="AO84">
        <f t="shared" ref="AO84:AP97" si="65">N84-1</f>
        <v>84</v>
      </c>
      <c r="AP84">
        <f t="shared" si="65"/>
        <v>84</v>
      </c>
      <c r="AQ84">
        <f t="shared" ref="AQ84:AQ97" si="66">AJ84^2</f>
        <v>3.9203999999999999</v>
      </c>
      <c r="AR84">
        <f t="shared" ref="AR84:AR97" si="67">AL84^2</f>
        <v>4.4520999999999997</v>
      </c>
      <c r="AS84">
        <f t="shared" ref="AS84:AS97" si="68">SQRT(((AO84*AQ84)+(AP84*AR84))/(AP84+AO84))</f>
        <v>2.0460327465610124</v>
      </c>
      <c r="AT84">
        <f t="shared" ref="AT84:AT97" si="69">AN84/AS84</f>
        <v>0.19550029229606586</v>
      </c>
      <c r="AU84">
        <f>AT84*((1)-(3/((4*P84)-9)))</f>
        <v>0.19462622243483158</v>
      </c>
      <c r="AV84">
        <f>(N84+O84)/(N84*O84)</f>
        <v>2.3529411764705882E-2</v>
      </c>
      <c r="AW84">
        <f>AU84^2/(2*(N84+O84))</f>
        <v>1.1140990135074276E-4</v>
      </c>
      <c r="AX84">
        <f t="shared" ref="AX84:AX97" si="70">AV84+AW84</f>
        <v>2.3640821666056626E-2</v>
      </c>
      <c r="AY84">
        <f t="shared" ref="AY84:AY97" si="71">SQRT(AX84)</f>
        <v>0.15375572075879526</v>
      </c>
      <c r="AZ84">
        <f t="shared" ref="AZ84:AZ97" si="72">1/AX84</f>
        <v>42.299714203072519</v>
      </c>
      <c r="BA84">
        <f t="shared" ref="BA84:BA97" si="73">AZ84*AU84</f>
        <v>8.2326335854169965</v>
      </c>
      <c r="BB84">
        <f t="shared" ref="BB84:BB97" si="74">(AU84^2)*AZ84</f>
        <v>1.6022863754198333</v>
      </c>
      <c r="BC84">
        <f t="shared" ref="BC84:BC97" si="75">AZ84^2</f>
        <v>1789.2658216616151</v>
      </c>
      <c r="BM84">
        <v>0.16146200617295603</v>
      </c>
      <c r="BN84">
        <f t="shared" ref="BN84:BN97" si="76">1/(AX84+BM84)</f>
        <v>5.402402608725775</v>
      </c>
      <c r="BO84">
        <f t="shared" ref="BO84:BO97" si="77">BN84*AU84</f>
        <v>1.0514492118083771</v>
      </c>
      <c r="BP84">
        <f t="shared" ref="BP84:BP97" si="78">(AU84^2)*BN84</f>
        <v>0.20463958817634553</v>
      </c>
      <c r="BQ84">
        <f t="shared" ref="BQ84:BQ97" si="79">BN84^2</f>
        <v>29.185953946767061</v>
      </c>
    </row>
    <row r="85" spans="1:80" x14ac:dyDescent="0.25">
      <c r="A85" t="s">
        <v>127</v>
      </c>
      <c r="B85" t="s">
        <v>128</v>
      </c>
      <c r="C85">
        <v>2006</v>
      </c>
      <c r="D85" t="s">
        <v>135</v>
      </c>
      <c r="E85" t="s">
        <v>167</v>
      </c>
      <c r="F85" t="s">
        <v>129</v>
      </c>
      <c r="G85">
        <v>2</v>
      </c>
      <c r="H85" t="s">
        <v>130</v>
      </c>
      <c r="J85">
        <v>1</v>
      </c>
      <c r="K85" t="s">
        <v>131</v>
      </c>
      <c r="L85">
        <v>364</v>
      </c>
      <c r="N85">
        <v>85</v>
      </c>
      <c r="O85">
        <v>85</v>
      </c>
      <c r="P85">
        <v>170</v>
      </c>
      <c r="Q85">
        <v>51.49</v>
      </c>
      <c r="R85">
        <v>9.57</v>
      </c>
      <c r="U85">
        <v>109.89</v>
      </c>
      <c r="V85">
        <v>12.34</v>
      </c>
      <c r="Y85" t="s">
        <v>132</v>
      </c>
      <c r="Z85">
        <v>12.02</v>
      </c>
      <c r="AA85">
        <v>2.6</v>
      </c>
      <c r="AD85" t="s">
        <v>133</v>
      </c>
      <c r="AE85">
        <v>364</v>
      </c>
      <c r="AG85" t="s">
        <v>92</v>
      </c>
      <c r="AH85" t="s">
        <v>76</v>
      </c>
      <c r="AI85">
        <v>10.08</v>
      </c>
      <c r="AJ85">
        <v>2.23</v>
      </c>
      <c r="AK85">
        <v>10.36</v>
      </c>
      <c r="AL85">
        <v>2.34</v>
      </c>
      <c r="AM85" t="s">
        <v>77</v>
      </c>
      <c r="AN85">
        <f t="shared" si="64"/>
        <v>0.27999999999999936</v>
      </c>
      <c r="AO85">
        <f t="shared" si="65"/>
        <v>84</v>
      </c>
      <c r="AP85">
        <f t="shared" si="65"/>
        <v>84</v>
      </c>
      <c r="AQ85">
        <f t="shared" si="66"/>
        <v>4.9729000000000001</v>
      </c>
      <c r="AR85">
        <f t="shared" si="67"/>
        <v>5.4755999999999991</v>
      </c>
      <c r="AS85">
        <f t="shared" si="68"/>
        <v>2.2856618297552243</v>
      </c>
      <c r="AT85">
        <f t="shared" si="69"/>
        <v>0.1225028113760753</v>
      </c>
      <c r="AU85">
        <f>AT85*((1)-(3/((4*P85)-9)))</f>
        <v>0.12195510879168152</v>
      </c>
      <c r="AV85">
        <f>(N85+O85)/(N85*O85)</f>
        <v>2.3529411764705882E-2</v>
      </c>
      <c r="AW85">
        <f>AU85^2/(2*(N85+O85))</f>
        <v>4.3744260471737867E-5</v>
      </c>
      <c r="AX85">
        <f t="shared" si="70"/>
        <v>2.3573156025177618E-2</v>
      </c>
      <c r="AY85">
        <f t="shared" si="71"/>
        <v>0.15353552040221058</v>
      </c>
      <c r="AZ85">
        <f t="shared" si="72"/>
        <v>42.421133552585701</v>
      </c>
      <c r="BA85">
        <f t="shared" si="73"/>
        <v>5.1734739574720399</v>
      </c>
      <c r="BB85">
        <f t="shared" si="74"/>
        <v>0.63093157931443378</v>
      </c>
      <c r="BC85">
        <f t="shared" si="75"/>
        <v>1799.5525718863123</v>
      </c>
      <c r="BM85">
        <v>0.16146200617295603</v>
      </c>
      <c r="BN85">
        <f t="shared" si="76"/>
        <v>5.4043782172018249</v>
      </c>
      <c r="BO85">
        <f t="shared" si="77"/>
        <v>0.6590915334302424</v>
      </c>
      <c r="BP85">
        <f t="shared" si="78"/>
        <v>8.0379579663161407E-2</v>
      </c>
      <c r="BQ85">
        <f t="shared" si="79"/>
        <v>29.207303914565575</v>
      </c>
    </row>
    <row r="86" spans="1:80" x14ac:dyDescent="0.25">
      <c r="A86" t="s">
        <v>127</v>
      </c>
      <c r="B86" t="s">
        <v>128</v>
      </c>
      <c r="C86">
        <v>2006</v>
      </c>
      <c r="D86" t="s">
        <v>136</v>
      </c>
      <c r="E86" t="s">
        <v>167</v>
      </c>
      <c r="F86" t="s">
        <v>129</v>
      </c>
      <c r="G86">
        <v>2</v>
      </c>
      <c r="H86" t="s">
        <v>130</v>
      </c>
      <c r="J86">
        <v>1</v>
      </c>
      <c r="K86" t="s">
        <v>131</v>
      </c>
      <c r="L86">
        <v>364</v>
      </c>
      <c r="N86">
        <v>85</v>
      </c>
      <c r="O86">
        <v>85</v>
      </c>
      <c r="P86">
        <v>170</v>
      </c>
      <c r="Q86">
        <v>51.49</v>
      </c>
      <c r="R86">
        <v>9.57</v>
      </c>
      <c r="U86">
        <v>109.89</v>
      </c>
      <c r="V86">
        <v>12.34</v>
      </c>
      <c r="Y86" t="s">
        <v>132</v>
      </c>
      <c r="Z86">
        <v>12.02</v>
      </c>
      <c r="AA86">
        <v>2.6</v>
      </c>
      <c r="AD86" t="s">
        <v>133</v>
      </c>
      <c r="AE86">
        <v>364</v>
      </c>
      <c r="AG86" t="s">
        <v>92</v>
      </c>
      <c r="AH86" t="s">
        <v>76</v>
      </c>
      <c r="AI86">
        <v>7.31</v>
      </c>
      <c r="AJ86">
        <v>1.52</v>
      </c>
      <c r="AK86">
        <v>7.18</v>
      </c>
      <c r="AL86">
        <v>1.72</v>
      </c>
      <c r="AM86" t="s">
        <v>77</v>
      </c>
      <c r="AN86">
        <f t="shared" si="64"/>
        <v>-0.12999999999999989</v>
      </c>
      <c r="AO86">
        <f t="shared" si="65"/>
        <v>84</v>
      </c>
      <c r="AP86">
        <f t="shared" si="65"/>
        <v>84</v>
      </c>
      <c r="AQ86">
        <f t="shared" si="66"/>
        <v>2.3104</v>
      </c>
      <c r="AR86">
        <f t="shared" si="67"/>
        <v>2.9583999999999997</v>
      </c>
      <c r="AS86">
        <f t="shared" si="68"/>
        <v>1.6230834852218787</v>
      </c>
      <c r="AT86">
        <f t="shared" si="69"/>
        <v>-8.0094462905725791E-2</v>
      </c>
      <c r="AU86">
        <f>AT86*((1)-(3/((4*P86)-9)))</f>
        <v>-7.9736365456072766E-2</v>
      </c>
      <c r="AV86">
        <f>(N86+O86)/(N86*O86)</f>
        <v>2.3529411764705882E-2</v>
      </c>
      <c r="AW86">
        <f>AU86^2/(2*(N86+O86))</f>
        <v>1.8699670518071749E-5</v>
      </c>
      <c r="AX86">
        <f t="shared" si="70"/>
        <v>2.3548111435223954E-2</v>
      </c>
      <c r="AY86">
        <f t="shared" si="71"/>
        <v>0.15345393913231409</v>
      </c>
      <c r="AZ86">
        <f t="shared" si="72"/>
        <v>42.466250542035858</v>
      </c>
      <c r="BA86">
        <f t="shared" si="73"/>
        <v>-3.3861044727689196</v>
      </c>
      <c r="BB86">
        <f t="shared" si="74"/>
        <v>0.26999566371314515</v>
      </c>
      <c r="BC86">
        <f t="shared" si="75"/>
        <v>1803.3824350989607</v>
      </c>
      <c r="BM86">
        <v>0.16146200617295603</v>
      </c>
      <c r="BN86">
        <f t="shared" si="76"/>
        <v>5.4051098011722267</v>
      </c>
      <c r="BO86">
        <f t="shared" si="77"/>
        <v>-0.43098381043646949</v>
      </c>
      <c r="BP86">
        <f t="shared" si="78"/>
        <v>3.4365082614613116E-2</v>
      </c>
      <c r="BQ86">
        <f t="shared" si="79"/>
        <v>29.21521196272807</v>
      </c>
    </row>
    <row r="87" spans="1:80" x14ac:dyDescent="0.25">
      <c r="A87" t="s">
        <v>127</v>
      </c>
      <c r="B87" t="s">
        <v>128</v>
      </c>
      <c r="C87">
        <v>2006</v>
      </c>
      <c r="D87" t="s">
        <v>137</v>
      </c>
      <c r="E87" t="s">
        <v>167</v>
      </c>
      <c r="F87" t="s">
        <v>129</v>
      </c>
      <c r="G87">
        <v>2</v>
      </c>
      <c r="H87" t="s">
        <v>130</v>
      </c>
      <c r="J87">
        <v>1</v>
      </c>
      <c r="K87" t="s">
        <v>131</v>
      </c>
      <c r="L87">
        <v>364</v>
      </c>
      <c r="N87">
        <v>85</v>
      </c>
      <c r="O87">
        <v>85</v>
      </c>
      <c r="P87">
        <v>170</v>
      </c>
      <c r="Q87">
        <v>51.49</v>
      </c>
      <c r="R87">
        <v>9.57</v>
      </c>
      <c r="U87">
        <v>109.89</v>
      </c>
      <c r="V87">
        <v>12.34</v>
      </c>
      <c r="Y87" t="s">
        <v>132</v>
      </c>
      <c r="Z87">
        <v>12.02</v>
      </c>
      <c r="AA87">
        <v>2.6</v>
      </c>
      <c r="AD87" t="s">
        <v>133</v>
      </c>
      <c r="AE87">
        <v>364</v>
      </c>
      <c r="AG87" t="s">
        <v>92</v>
      </c>
      <c r="AH87" t="s">
        <v>76</v>
      </c>
      <c r="AI87">
        <v>8.01</v>
      </c>
      <c r="AJ87">
        <v>1.66</v>
      </c>
      <c r="AK87">
        <v>7.87</v>
      </c>
      <c r="AL87">
        <v>1.69</v>
      </c>
      <c r="AM87" t="s">
        <v>77</v>
      </c>
      <c r="AN87">
        <f t="shared" si="64"/>
        <v>-0.13999999999999968</v>
      </c>
      <c r="AO87">
        <f t="shared" si="65"/>
        <v>84</v>
      </c>
      <c r="AP87">
        <f t="shared" si="65"/>
        <v>84</v>
      </c>
      <c r="AQ87">
        <f t="shared" si="66"/>
        <v>2.7555999999999998</v>
      </c>
      <c r="AR87">
        <f t="shared" si="67"/>
        <v>2.8560999999999996</v>
      </c>
      <c r="AS87">
        <f t="shared" si="68"/>
        <v>1.6750671628325833</v>
      </c>
      <c r="AT87">
        <f t="shared" si="69"/>
        <v>-8.3578738277727285E-2</v>
      </c>
      <c r="AU87">
        <f>AT87*((1)-(3/((4*P87)-9)))</f>
        <v>-8.3205062845785133E-2</v>
      </c>
      <c r="AV87">
        <f>(N87+O87)/(N87*O87)</f>
        <v>2.3529411764705882E-2</v>
      </c>
      <c r="AW87">
        <f>AU87^2/(2*(N87+O87))</f>
        <v>2.0362007303444273E-5</v>
      </c>
      <c r="AX87">
        <f t="shared" si="70"/>
        <v>2.3549773772009328E-2</v>
      </c>
      <c r="AY87">
        <f t="shared" si="71"/>
        <v>0.15345935543983405</v>
      </c>
      <c r="AZ87">
        <f t="shared" si="72"/>
        <v>42.463252924687325</v>
      </c>
      <c r="BA87">
        <f t="shared" si="73"/>
        <v>-3.5331576282350783</v>
      </c>
      <c r="BB87">
        <f t="shared" si="74"/>
        <v>0.29397660250136481</v>
      </c>
      <c r="BC87">
        <f t="shared" si="75"/>
        <v>1803.1278489459667</v>
      </c>
      <c r="BM87">
        <v>0.16146200617295603</v>
      </c>
      <c r="BN87">
        <f t="shared" si="76"/>
        <v>5.4050612360870511</v>
      </c>
      <c r="BO87">
        <f t="shared" si="77"/>
        <v>-0.44972845983394016</v>
      </c>
      <c r="BP87">
        <f t="shared" si="78"/>
        <v>3.7419684764021147E-2</v>
      </c>
      <c r="BQ87">
        <f t="shared" si="79"/>
        <v>29.214686965850881</v>
      </c>
    </row>
    <row r="88" spans="1:80" x14ac:dyDescent="0.25">
      <c r="A88" t="s">
        <v>127</v>
      </c>
      <c r="B88" t="s">
        <v>128</v>
      </c>
      <c r="C88">
        <v>2006</v>
      </c>
      <c r="D88" t="s">
        <v>138</v>
      </c>
      <c r="E88" t="s">
        <v>169</v>
      </c>
      <c r="F88" t="s">
        <v>129</v>
      </c>
      <c r="G88">
        <v>2</v>
      </c>
      <c r="H88" t="s">
        <v>130</v>
      </c>
      <c r="J88">
        <v>1</v>
      </c>
      <c r="K88" t="s">
        <v>131</v>
      </c>
      <c r="L88">
        <v>364</v>
      </c>
      <c r="N88">
        <v>85</v>
      </c>
      <c r="O88">
        <v>85</v>
      </c>
      <c r="P88">
        <v>170</v>
      </c>
      <c r="Q88">
        <v>51.49</v>
      </c>
      <c r="R88">
        <v>9.57</v>
      </c>
      <c r="U88">
        <v>109.89</v>
      </c>
      <c r="V88">
        <v>12.34</v>
      </c>
      <c r="Y88" t="s">
        <v>132</v>
      </c>
      <c r="Z88">
        <v>12.02</v>
      </c>
      <c r="AA88">
        <v>2.6</v>
      </c>
      <c r="AD88" t="s">
        <v>133</v>
      </c>
      <c r="AE88">
        <v>364</v>
      </c>
      <c r="AG88" t="s">
        <v>99</v>
      </c>
      <c r="AH88" t="s">
        <v>76</v>
      </c>
      <c r="AI88">
        <v>46.72</v>
      </c>
      <c r="AJ88">
        <v>6.69</v>
      </c>
      <c r="AK88">
        <v>48.95</v>
      </c>
      <c r="AL88">
        <v>7.4</v>
      </c>
      <c r="AM88" t="s">
        <v>98</v>
      </c>
      <c r="AN88">
        <f t="shared" si="64"/>
        <v>-2.230000000000004</v>
      </c>
      <c r="AO88">
        <f t="shared" si="65"/>
        <v>84</v>
      </c>
      <c r="AP88">
        <f t="shared" si="65"/>
        <v>84</v>
      </c>
      <c r="AQ88">
        <f t="shared" si="66"/>
        <v>44.756100000000004</v>
      </c>
      <c r="AR88">
        <f t="shared" si="67"/>
        <v>54.760000000000005</v>
      </c>
      <c r="AS88">
        <f t="shared" si="68"/>
        <v>7.0539386161207833</v>
      </c>
      <c r="AT88">
        <f t="shared" si="69"/>
        <v>-0.31613544168128327</v>
      </c>
      <c r="AU88">
        <f>AT88*((1)-(3/((4*P88)-9)))</f>
        <v>-0.31472201943829692</v>
      </c>
      <c r="AV88">
        <f>(N88+O88)/(N88*O88)</f>
        <v>2.3529411764705882E-2</v>
      </c>
      <c r="AW88">
        <f>AU88^2/(2*(N88+O88))</f>
        <v>2.9132338093917573E-4</v>
      </c>
      <c r="AX88">
        <f t="shared" si="70"/>
        <v>2.3820735145645058E-2</v>
      </c>
      <c r="AY88">
        <f t="shared" si="71"/>
        <v>0.15433967456764011</v>
      </c>
      <c r="AZ88">
        <f t="shared" si="72"/>
        <v>41.980232511120526</v>
      </c>
      <c r="BA88">
        <f t="shared" si="73"/>
        <v>-13.212103552389099</v>
      </c>
      <c r="BB88">
        <f t="shared" si="74"/>
        <v>4.1581399110357937</v>
      </c>
      <c r="BC88">
        <f t="shared" si="75"/>
        <v>1762.3399216877408</v>
      </c>
      <c r="BM88">
        <v>0.16146200617295603</v>
      </c>
      <c r="BN88">
        <f t="shared" si="76"/>
        <v>5.3971567609767819</v>
      </c>
      <c r="BO88">
        <f t="shared" si="77"/>
        <v>-1.6986040750396705</v>
      </c>
      <c r="BP88">
        <f t="shared" si="78"/>
        <v>0.53458810472260543</v>
      </c>
      <c r="BQ88">
        <f t="shared" si="79"/>
        <v>29.129301102557388</v>
      </c>
    </row>
    <row r="89" spans="1:80" x14ac:dyDescent="0.25">
      <c r="A89" t="s">
        <v>127</v>
      </c>
      <c r="B89" t="s">
        <v>128</v>
      </c>
      <c r="C89">
        <v>2006</v>
      </c>
      <c r="D89" t="s">
        <v>139</v>
      </c>
      <c r="E89" t="s">
        <v>165</v>
      </c>
      <c r="F89" t="s">
        <v>129</v>
      </c>
      <c r="G89">
        <v>2</v>
      </c>
      <c r="H89" t="s">
        <v>130</v>
      </c>
      <c r="J89">
        <v>1</v>
      </c>
      <c r="K89" t="s">
        <v>131</v>
      </c>
      <c r="L89">
        <v>364</v>
      </c>
      <c r="N89">
        <v>85</v>
      </c>
      <c r="O89">
        <v>85</v>
      </c>
      <c r="P89">
        <v>170</v>
      </c>
      <c r="Q89">
        <v>51.49</v>
      </c>
      <c r="R89">
        <v>9.57</v>
      </c>
      <c r="U89">
        <v>109.89</v>
      </c>
      <c r="V89">
        <v>12.34</v>
      </c>
      <c r="Y89" t="s">
        <v>132</v>
      </c>
      <c r="Z89">
        <v>12.02</v>
      </c>
      <c r="AA89">
        <v>2.6</v>
      </c>
      <c r="AD89" t="s">
        <v>133</v>
      </c>
      <c r="AE89">
        <v>364</v>
      </c>
      <c r="AG89" t="s">
        <v>74</v>
      </c>
      <c r="AH89" t="s">
        <v>76</v>
      </c>
      <c r="AI89">
        <v>10.83</v>
      </c>
      <c r="AJ89">
        <v>2.75</v>
      </c>
      <c r="AK89">
        <v>10.85</v>
      </c>
      <c r="AL89">
        <v>2.59</v>
      </c>
      <c r="AM89" t="s">
        <v>77</v>
      </c>
      <c r="AN89">
        <f t="shared" si="64"/>
        <v>1.9999999999999574E-2</v>
      </c>
      <c r="AO89">
        <f t="shared" si="65"/>
        <v>84</v>
      </c>
      <c r="AP89">
        <f t="shared" si="65"/>
        <v>84</v>
      </c>
      <c r="AQ89">
        <f t="shared" si="66"/>
        <v>7.5625</v>
      </c>
      <c r="AR89">
        <f t="shared" si="67"/>
        <v>6.7080999999999991</v>
      </c>
      <c r="AS89">
        <f t="shared" si="68"/>
        <v>2.6711982330033086</v>
      </c>
      <c r="AT89">
        <f t="shared" si="69"/>
        <v>7.4872765910424296E-3</v>
      </c>
      <c r="AU89">
        <f>AT89*((1)-(3/((4*P89)-9)))</f>
        <v>7.453801434897679E-3</v>
      </c>
      <c r="AV89">
        <f>(N89+O89)/(N89*O89)</f>
        <v>2.3529411764705882E-2</v>
      </c>
      <c r="AW89">
        <f>AU89^2/(2*(N89+O89))</f>
        <v>1.6340928185553733E-7</v>
      </c>
      <c r="AX89">
        <f t="shared" si="70"/>
        <v>2.3529575173987738E-2</v>
      </c>
      <c r="AY89">
        <f t="shared" si="71"/>
        <v>0.15339353041764095</v>
      </c>
      <c r="AZ89">
        <f t="shared" si="72"/>
        <v>42.499704844034476</v>
      </c>
      <c r="BA89">
        <f t="shared" si="73"/>
        <v>0.31678436094919199</v>
      </c>
      <c r="BB89">
        <f t="shared" si="74"/>
        <v>2.3612477241962315E-3</v>
      </c>
      <c r="BC89">
        <f t="shared" si="75"/>
        <v>1806.2249118300474</v>
      </c>
      <c r="BM89">
        <v>0.16146200617295603</v>
      </c>
      <c r="BN89">
        <f t="shared" si="76"/>
        <v>5.4056513962359345</v>
      </c>
      <c r="BO89">
        <f t="shared" si="77"/>
        <v>4.0292652133820051E-2</v>
      </c>
      <c r="BP89">
        <f t="shared" si="78"/>
        <v>3.0033342829090091E-4</v>
      </c>
      <c r="BQ89">
        <f t="shared" si="79"/>
        <v>29.221067017627508</v>
      </c>
    </row>
    <row r="90" spans="1:80" x14ac:dyDescent="0.25">
      <c r="A90" t="s">
        <v>127</v>
      </c>
      <c r="B90" t="s">
        <v>128</v>
      </c>
      <c r="C90">
        <v>2006</v>
      </c>
      <c r="D90" t="s">
        <v>140</v>
      </c>
      <c r="E90" t="s">
        <v>166</v>
      </c>
      <c r="F90" t="s">
        <v>129</v>
      </c>
      <c r="G90">
        <v>2</v>
      </c>
      <c r="H90" t="s">
        <v>130</v>
      </c>
      <c r="J90">
        <v>1</v>
      </c>
      <c r="K90" t="s">
        <v>131</v>
      </c>
      <c r="L90">
        <v>364</v>
      </c>
      <c r="N90">
        <v>85</v>
      </c>
      <c r="O90">
        <v>85</v>
      </c>
      <c r="P90">
        <v>170</v>
      </c>
      <c r="Q90">
        <v>51.49</v>
      </c>
      <c r="R90">
        <v>9.57</v>
      </c>
      <c r="U90">
        <v>109.89</v>
      </c>
      <c r="V90">
        <v>12.34</v>
      </c>
      <c r="Y90" t="s">
        <v>132</v>
      </c>
      <c r="Z90">
        <v>12.02</v>
      </c>
      <c r="AA90">
        <v>2.6</v>
      </c>
      <c r="AD90" t="s">
        <v>133</v>
      </c>
      <c r="AE90">
        <v>364</v>
      </c>
      <c r="AG90" t="s">
        <v>74</v>
      </c>
      <c r="AH90" t="s">
        <v>76</v>
      </c>
      <c r="AI90">
        <v>22.44</v>
      </c>
      <c r="AJ90">
        <v>6.52</v>
      </c>
      <c r="AK90">
        <v>24.88</v>
      </c>
      <c r="AL90">
        <v>5.9</v>
      </c>
      <c r="AM90" t="s">
        <v>77</v>
      </c>
      <c r="AN90">
        <f t="shared" si="64"/>
        <v>2.4399999999999977</v>
      </c>
      <c r="AO90">
        <f t="shared" si="65"/>
        <v>84</v>
      </c>
      <c r="AP90">
        <f t="shared" si="65"/>
        <v>84</v>
      </c>
      <c r="AQ90">
        <f t="shared" si="66"/>
        <v>42.510399999999997</v>
      </c>
      <c r="AR90">
        <f t="shared" si="67"/>
        <v>34.81</v>
      </c>
      <c r="AS90">
        <f t="shared" si="68"/>
        <v>6.2177327057376788</v>
      </c>
      <c r="AT90">
        <f t="shared" si="69"/>
        <v>0.39242600405584876</v>
      </c>
      <c r="AU90">
        <f>AT90*((1)-(3/((4*P90)-9)))</f>
        <v>0.39067149137005508</v>
      </c>
      <c r="AV90">
        <f>(N90+O90)/(N90*O90)</f>
        <v>2.3529411764705882E-2</v>
      </c>
      <c r="AW90">
        <f>AU90^2/(2*(N90+O90))</f>
        <v>4.4889474755677362E-4</v>
      </c>
      <c r="AX90">
        <f t="shared" si="70"/>
        <v>2.3978306512262657E-2</v>
      </c>
      <c r="AY90">
        <f t="shared" si="71"/>
        <v>0.15484930258888044</v>
      </c>
      <c r="AZ90">
        <f t="shared" si="72"/>
        <v>41.704363045346582</v>
      </c>
      <c r="BA90">
        <f t="shared" si="73"/>
        <v>16.292705707563762</v>
      </c>
      <c r="BB90">
        <f t="shared" si="74"/>
        <v>6.3650956372273431</v>
      </c>
      <c r="BC90">
        <f t="shared" si="75"/>
        <v>1739.2538970180697</v>
      </c>
      <c r="BM90">
        <v>0.16146200617295603</v>
      </c>
      <c r="BN90">
        <f t="shared" si="76"/>
        <v>5.392570717336314</v>
      </c>
      <c r="BO90">
        <f t="shared" si="77"/>
        <v>2.1067236444602657</v>
      </c>
      <c r="BP90">
        <f t="shared" si="78"/>
        <v>0.82303686808584964</v>
      </c>
      <c r="BQ90">
        <f t="shared" si="79"/>
        <v>29.079818941473089</v>
      </c>
    </row>
    <row r="91" spans="1:80" x14ac:dyDescent="0.25">
      <c r="A91" t="s">
        <v>127</v>
      </c>
      <c r="B91" t="s">
        <v>128</v>
      </c>
      <c r="C91">
        <v>2006</v>
      </c>
      <c r="D91" t="s">
        <v>141</v>
      </c>
      <c r="E91" t="s">
        <v>165</v>
      </c>
      <c r="F91" t="s">
        <v>129</v>
      </c>
      <c r="G91">
        <v>2</v>
      </c>
      <c r="H91" t="s">
        <v>130</v>
      </c>
      <c r="J91">
        <v>1</v>
      </c>
      <c r="K91" t="s">
        <v>131</v>
      </c>
      <c r="L91">
        <v>364</v>
      </c>
      <c r="N91">
        <v>85</v>
      </c>
      <c r="O91">
        <v>85</v>
      </c>
      <c r="P91">
        <v>170</v>
      </c>
      <c r="Q91">
        <v>51.49</v>
      </c>
      <c r="R91">
        <v>9.57</v>
      </c>
      <c r="U91">
        <v>109.89</v>
      </c>
      <c r="V91">
        <v>12.34</v>
      </c>
      <c r="Y91" t="s">
        <v>132</v>
      </c>
      <c r="Z91">
        <v>12.02</v>
      </c>
      <c r="AA91">
        <v>2.6</v>
      </c>
      <c r="AD91" t="s">
        <v>133</v>
      </c>
      <c r="AE91">
        <v>364</v>
      </c>
      <c r="AG91" t="s">
        <v>74</v>
      </c>
      <c r="AH91" t="s">
        <v>76</v>
      </c>
      <c r="AI91">
        <v>13</v>
      </c>
      <c r="AJ91">
        <v>3.75</v>
      </c>
      <c r="AK91">
        <v>13.63</v>
      </c>
      <c r="AL91">
        <v>3.91</v>
      </c>
      <c r="AM91" t="s">
        <v>77</v>
      </c>
      <c r="AN91">
        <f t="shared" si="64"/>
        <v>0.63000000000000078</v>
      </c>
      <c r="AO91">
        <f t="shared" si="65"/>
        <v>84</v>
      </c>
      <c r="AP91">
        <f t="shared" si="65"/>
        <v>84</v>
      </c>
      <c r="AQ91">
        <f t="shared" si="66"/>
        <v>14.0625</v>
      </c>
      <c r="AR91">
        <f t="shared" si="67"/>
        <v>15.288100000000002</v>
      </c>
      <c r="AS91">
        <f t="shared" si="68"/>
        <v>3.8308354180256821</v>
      </c>
      <c r="AT91">
        <f t="shared" si="69"/>
        <v>0.16445498990522731</v>
      </c>
      <c r="AU91">
        <f>AT91*((1)-(3/((4*P91)-9)))</f>
        <v>0.16371972169402657</v>
      </c>
      <c r="AV91">
        <f>(N91+O91)/(N91*O91)</f>
        <v>2.3529411764705882E-2</v>
      </c>
      <c r="AW91">
        <f>AU91^2/(2*(N91+O91))</f>
        <v>7.8835727269322103E-5</v>
      </c>
      <c r="AX91">
        <f t="shared" si="70"/>
        <v>2.3608247491975203E-2</v>
      </c>
      <c r="AY91">
        <f t="shared" si="71"/>
        <v>0.15364975591251423</v>
      </c>
      <c r="AZ91">
        <f t="shared" si="72"/>
        <v>42.358078478290899</v>
      </c>
      <c r="BA91">
        <f t="shared" si="73"/>
        <v>6.9348528199595227</v>
      </c>
      <c r="BB91">
        <f t="shared" si="74"/>
        <v>1.1353721736728084</v>
      </c>
      <c r="BC91">
        <f t="shared" si="75"/>
        <v>1794.2068123730508</v>
      </c>
      <c r="BM91">
        <v>0.16146200617295603</v>
      </c>
      <c r="BN91">
        <f t="shared" si="76"/>
        <v>5.4033534844043327</v>
      </c>
      <c r="BO91">
        <f t="shared" si="77"/>
        <v>0.88463552868112605</v>
      </c>
      <c r="BP91">
        <f t="shared" si="78"/>
        <v>0.14483228255632202</v>
      </c>
      <c r="BQ91">
        <f t="shared" si="79"/>
        <v>29.196228877424442</v>
      </c>
    </row>
    <row r="92" spans="1:80" x14ac:dyDescent="0.25">
      <c r="A92" t="s">
        <v>127</v>
      </c>
      <c r="B92" t="s">
        <v>128</v>
      </c>
      <c r="C92">
        <v>2006</v>
      </c>
      <c r="D92" t="s">
        <v>142</v>
      </c>
      <c r="E92" t="s">
        <v>168</v>
      </c>
      <c r="F92" t="s">
        <v>129</v>
      </c>
      <c r="G92">
        <v>2</v>
      </c>
      <c r="H92" t="s">
        <v>130</v>
      </c>
      <c r="J92">
        <v>1</v>
      </c>
      <c r="K92" t="s">
        <v>131</v>
      </c>
      <c r="L92">
        <v>364</v>
      </c>
      <c r="N92">
        <v>85</v>
      </c>
      <c r="O92">
        <v>85</v>
      </c>
      <c r="P92">
        <v>170</v>
      </c>
      <c r="Q92">
        <v>51.49</v>
      </c>
      <c r="R92">
        <v>9.57</v>
      </c>
      <c r="U92">
        <v>109.89</v>
      </c>
      <c r="V92">
        <v>12.34</v>
      </c>
      <c r="Y92" t="s">
        <v>132</v>
      </c>
      <c r="Z92">
        <v>12.02</v>
      </c>
      <c r="AA92">
        <v>2.6</v>
      </c>
      <c r="AD92" t="s">
        <v>133</v>
      </c>
      <c r="AE92">
        <v>364</v>
      </c>
      <c r="AG92" t="s">
        <v>115</v>
      </c>
      <c r="AH92" t="s">
        <v>76</v>
      </c>
      <c r="AI92">
        <v>40.21</v>
      </c>
      <c r="AJ92">
        <v>7.35</v>
      </c>
      <c r="AK92">
        <v>42.33</v>
      </c>
      <c r="AL92">
        <v>8.11</v>
      </c>
      <c r="AM92" t="s">
        <v>77</v>
      </c>
      <c r="AN92">
        <f t="shared" si="64"/>
        <v>2.1199999999999974</v>
      </c>
      <c r="AO92">
        <f t="shared" si="65"/>
        <v>84</v>
      </c>
      <c r="AP92">
        <f t="shared" si="65"/>
        <v>84</v>
      </c>
      <c r="AQ92">
        <f t="shared" si="66"/>
        <v>54.022499999999994</v>
      </c>
      <c r="AR92">
        <f t="shared" si="67"/>
        <v>65.772099999999995</v>
      </c>
      <c r="AS92">
        <f t="shared" si="68"/>
        <v>7.7393345967208322</v>
      </c>
      <c r="AT92">
        <f t="shared" si="69"/>
        <v>0.27392535798855944</v>
      </c>
      <c r="AU92">
        <f>AT92*((1)-(3/((4*P92)-9)))</f>
        <v>0.27270065445060759</v>
      </c>
      <c r="AV92">
        <f>(N92+O92)/(N92*O92)</f>
        <v>2.3529411764705882E-2</v>
      </c>
      <c r="AW92">
        <f>AU92^2/(2*(N92+O92))</f>
        <v>2.1872249099349908E-4</v>
      </c>
      <c r="AX92">
        <f t="shared" si="70"/>
        <v>2.3748134255699382E-2</v>
      </c>
      <c r="AY92">
        <f t="shared" si="71"/>
        <v>0.15410429668149875</v>
      </c>
      <c r="AZ92">
        <f t="shared" si="72"/>
        <v>42.108571108486437</v>
      </c>
      <c r="BA92">
        <f t="shared" si="73"/>
        <v>11.483034899264199</v>
      </c>
      <c r="BB92">
        <f t="shared" si="74"/>
        <v>3.1314311321085135</v>
      </c>
      <c r="BC92">
        <f t="shared" si="75"/>
        <v>1773.1317607984588</v>
      </c>
      <c r="BM92">
        <v>0.16146200617295603</v>
      </c>
      <c r="BN92">
        <f t="shared" si="76"/>
        <v>5.3992724031501336</v>
      </c>
      <c r="BO92">
        <f t="shared" si="77"/>
        <v>1.4723851178961462</v>
      </c>
      <c r="BP92">
        <f t="shared" si="78"/>
        <v>0.40152038525361411</v>
      </c>
      <c r="BQ92">
        <f t="shared" si="79"/>
        <v>29.152142483418618</v>
      </c>
    </row>
    <row r="93" spans="1:80" x14ac:dyDescent="0.25">
      <c r="A93" t="s">
        <v>127</v>
      </c>
      <c r="B93" t="s">
        <v>128</v>
      </c>
      <c r="C93">
        <v>2006</v>
      </c>
      <c r="D93" s="11" t="s">
        <v>143</v>
      </c>
      <c r="E93" s="11" t="s">
        <v>165</v>
      </c>
      <c r="F93" t="s">
        <v>129</v>
      </c>
      <c r="G93">
        <v>2</v>
      </c>
      <c r="H93" t="s">
        <v>130</v>
      </c>
      <c r="J93">
        <v>1</v>
      </c>
      <c r="K93" t="s">
        <v>131</v>
      </c>
      <c r="L93">
        <v>364</v>
      </c>
      <c r="N93">
        <v>85</v>
      </c>
      <c r="O93">
        <v>85</v>
      </c>
      <c r="P93">
        <v>170</v>
      </c>
      <c r="Q93">
        <v>51.49</v>
      </c>
      <c r="R93">
        <v>9.57</v>
      </c>
      <c r="U93">
        <v>109.89</v>
      </c>
      <c r="V93">
        <v>12.34</v>
      </c>
      <c r="Y93" t="s">
        <v>132</v>
      </c>
      <c r="Z93">
        <v>12.02</v>
      </c>
      <c r="AA93">
        <v>2.6</v>
      </c>
      <c r="AD93" t="s">
        <v>133</v>
      </c>
      <c r="AE93">
        <v>364</v>
      </c>
      <c r="AG93" t="s">
        <v>82</v>
      </c>
      <c r="AH93" t="s">
        <v>76</v>
      </c>
      <c r="AI93">
        <v>6.72</v>
      </c>
      <c r="AJ93">
        <v>1.76</v>
      </c>
      <c r="AK93">
        <v>6.98</v>
      </c>
      <c r="AL93">
        <v>2.04</v>
      </c>
      <c r="AM93" t="s">
        <v>77</v>
      </c>
      <c r="AN93">
        <f t="shared" si="64"/>
        <v>0.26000000000000068</v>
      </c>
      <c r="AO93">
        <f t="shared" si="65"/>
        <v>84</v>
      </c>
      <c r="AP93">
        <f t="shared" si="65"/>
        <v>84</v>
      </c>
      <c r="AQ93">
        <f t="shared" si="66"/>
        <v>3.0975999999999999</v>
      </c>
      <c r="AR93">
        <f t="shared" si="67"/>
        <v>4.1616</v>
      </c>
      <c r="AS93">
        <f t="shared" si="68"/>
        <v>1.9051509126575774</v>
      </c>
      <c r="AT93">
        <f t="shared" si="69"/>
        <v>0.13647212841386694</v>
      </c>
      <c r="AU93">
        <f>AT93*((1)-(3/((4*P93)-9)))</f>
        <v>0.13586196986656202</v>
      </c>
      <c r="AV93">
        <f>(N93+O93)/(N93*O93)</f>
        <v>2.3529411764705882E-2</v>
      </c>
      <c r="AW93">
        <f>AU93^2/(2*(N93+O93))</f>
        <v>5.428963192947825E-5</v>
      </c>
      <c r="AX93">
        <f t="shared" si="70"/>
        <v>2.3583701396635359E-2</v>
      </c>
      <c r="AY93">
        <f t="shared" si="71"/>
        <v>0.15356985835975548</v>
      </c>
      <c r="AZ93">
        <f t="shared" si="72"/>
        <v>42.402165087735895</v>
      </c>
      <c r="BA93">
        <f t="shared" si="73"/>
        <v>5.7608416754269625</v>
      </c>
      <c r="BB93">
        <f t="shared" si="74"/>
        <v>0.78267929811289261</v>
      </c>
      <c r="BC93">
        <f t="shared" si="75"/>
        <v>1797.9436041276088</v>
      </c>
      <c r="BM93">
        <v>0.16146200617295603</v>
      </c>
      <c r="BN93">
        <f t="shared" si="76"/>
        <v>5.4040702328851555</v>
      </c>
      <c r="BO93">
        <f t="shared" si="77"/>
        <v>0.73420762713702781</v>
      </c>
      <c r="BP93">
        <f t="shared" si="78"/>
        <v>9.9750894513890867E-2</v>
      </c>
      <c r="BQ93">
        <f t="shared" si="79"/>
        <v>29.20397508195542</v>
      </c>
    </row>
    <row r="94" spans="1:80" x14ac:dyDescent="0.25">
      <c r="A94" t="s">
        <v>127</v>
      </c>
      <c r="B94" t="s">
        <v>128</v>
      </c>
      <c r="C94">
        <v>2006</v>
      </c>
      <c r="D94" t="s">
        <v>144</v>
      </c>
      <c r="E94" t="s">
        <v>165</v>
      </c>
      <c r="F94" t="s">
        <v>129</v>
      </c>
      <c r="G94">
        <v>2</v>
      </c>
      <c r="H94" t="s">
        <v>130</v>
      </c>
      <c r="J94">
        <v>1</v>
      </c>
      <c r="K94" t="s">
        <v>131</v>
      </c>
      <c r="L94">
        <v>364</v>
      </c>
      <c r="N94">
        <v>85</v>
      </c>
      <c r="O94">
        <v>85</v>
      </c>
      <c r="P94">
        <v>170</v>
      </c>
      <c r="Q94">
        <v>51.49</v>
      </c>
      <c r="R94">
        <v>9.57</v>
      </c>
      <c r="U94">
        <v>109.89</v>
      </c>
      <c r="V94">
        <v>12.34</v>
      </c>
      <c r="Y94" t="s">
        <v>132</v>
      </c>
      <c r="Z94">
        <v>12.02</v>
      </c>
      <c r="AA94">
        <v>2.6</v>
      </c>
      <c r="AD94" t="s">
        <v>133</v>
      </c>
      <c r="AE94">
        <v>364</v>
      </c>
      <c r="AG94" t="s">
        <v>82</v>
      </c>
      <c r="AH94" t="s">
        <v>76</v>
      </c>
      <c r="AI94">
        <v>52.48</v>
      </c>
      <c r="AJ94">
        <v>8.8699999999999992</v>
      </c>
      <c r="AK94">
        <v>52.7</v>
      </c>
      <c r="AL94">
        <v>9.25</v>
      </c>
      <c r="AM94" t="s">
        <v>77</v>
      </c>
      <c r="AN94">
        <f t="shared" si="64"/>
        <v>0.22000000000000597</v>
      </c>
      <c r="AO94">
        <f t="shared" si="65"/>
        <v>84</v>
      </c>
      <c r="AP94">
        <f t="shared" si="65"/>
        <v>84</v>
      </c>
      <c r="AQ94">
        <f t="shared" si="66"/>
        <v>78.676899999999989</v>
      </c>
      <c r="AR94">
        <f t="shared" si="67"/>
        <v>85.5625</v>
      </c>
      <c r="AS94">
        <f t="shared" si="68"/>
        <v>9.0619920547305703</v>
      </c>
      <c r="AT94">
        <f t="shared" si="69"/>
        <v>2.4277222786259326E-2</v>
      </c>
      <c r="AU94">
        <f>AT94*((1)-(3/((4*P94)-9)))</f>
        <v>2.4168680806589016E-2</v>
      </c>
      <c r="AV94">
        <f>(N94+O94)/(N94*O94)</f>
        <v>2.3529411764705882E-2</v>
      </c>
      <c r="AW94">
        <f>AU94^2/(2*(N94+O94))</f>
        <v>1.7180150939140713E-6</v>
      </c>
      <c r="AX94">
        <f t="shared" si="70"/>
        <v>2.3531129779799796E-2</v>
      </c>
      <c r="AY94">
        <f t="shared" si="71"/>
        <v>0.15339859771132133</v>
      </c>
      <c r="AZ94">
        <f t="shared" si="72"/>
        <v>42.496897061799643</v>
      </c>
      <c r="BA94">
        <f t="shared" si="73"/>
        <v>1.0270939403571062</v>
      </c>
      <c r="BB94">
        <f t="shared" si="74"/>
        <v>2.4823505602872675E-2</v>
      </c>
      <c r="BC94">
        <f t="shared" si="75"/>
        <v>1805.9862598811951</v>
      </c>
      <c r="BM94">
        <v>0.16146200617295603</v>
      </c>
      <c r="BN94">
        <f t="shared" si="76"/>
        <v>5.4056059693770662</v>
      </c>
      <c r="BO94">
        <f t="shared" si="77"/>
        <v>0.13064636524006651</v>
      </c>
      <c r="BP94">
        <f t="shared" si="78"/>
        <v>3.1575503000282135E-3</v>
      </c>
      <c r="BQ94">
        <f t="shared" si="79"/>
        <v>29.22057589616497</v>
      </c>
    </row>
    <row r="95" spans="1:80" x14ac:dyDescent="0.25">
      <c r="A95" t="s">
        <v>127</v>
      </c>
      <c r="B95" t="s">
        <v>128</v>
      </c>
      <c r="C95">
        <v>2006</v>
      </c>
      <c r="D95" t="s">
        <v>145</v>
      </c>
      <c r="E95" t="s">
        <v>166</v>
      </c>
      <c r="F95" t="s">
        <v>129</v>
      </c>
      <c r="G95">
        <v>2</v>
      </c>
      <c r="H95" t="s">
        <v>130</v>
      </c>
      <c r="J95">
        <v>1</v>
      </c>
      <c r="K95" t="s">
        <v>131</v>
      </c>
      <c r="L95">
        <v>364</v>
      </c>
      <c r="N95">
        <v>85</v>
      </c>
      <c r="O95">
        <v>85</v>
      </c>
      <c r="P95">
        <v>170</v>
      </c>
      <c r="Q95">
        <v>51.49</v>
      </c>
      <c r="R95">
        <v>9.57</v>
      </c>
      <c r="U95">
        <v>109.89</v>
      </c>
      <c r="V95">
        <v>12.34</v>
      </c>
      <c r="Y95" t="s">
        <v>132</v>
      </c>
      <c r="Z95">
        <v>12.02</v>
      </c>
      <c r="AA95">
        <v>2.6</v>
      </c>
      <c r="AD95" t="s">
        <v>133</v>
      </c>
      <c r="AE95">
        <v>364</v>
      </c>
      <c r="AG95" t="s">
        <v>82</v>
      </c>
      <c r="AH95" t="s">
        <v>76</v>
      </c>
      <c r="AI95">
        <v>22.52</v>
      </c>
      <c r="AJ95">
        <v>6.99</v>
      </c>
      <c r="AK95">
        <v>24.82</v>
      </c>
      <c r="AL95">
        <v>6.06</v>
      </c>
      <c r="AM95" t="s">
        <v>77</v>
      </c>
      <c r="AN95">
        <f t="shared" si="64"/>
        <v>2.3000000000000007</v>
      </c>
      <c r="AO95">
        <f t="shared" si="65"/>
        <v>84</v>
      </c>
      <c r="AP95">
        <f t="shared" si="65"/>
        <v>84</v>
      </c>
      <c r="AQ95">
        <f t="shared" si="66"/>
        <v>48.860100000000003</v>
      </c>
      <c r="AR95">
        <f t="shared" si="67"/>
        <v>36.723599999999998</v>
      </c>
      <c r="AS95">
        <f t="shared" si="68"/>
        <v>6.5415479819382201</v>
      </c>
      <c r="AT95">
        <f t="shared" si="69"/>
        <v>0.35159873570453043</v>
      </c>
      <c r="AU95">
        <f>AT95*((1)-(3/((4*P95)-9)))</f>
        <v>0.35002675924087379</v>
      </c>
      <c r="AV95">
        <f>(N95+O95)/(N95*O95)</f>
        <v>2.3529411764705882E-2</v>
      </c>
      <c r="AW95">
        <f>AU95^2/(2*(N95+O95))</f>
        <v>3.6034921230784886E-4</v>
      </c>
      <c r="AX95">
        <f t="shared" si="70"/>
        <v>2.388976097701373E-2</v>
      </c>
      <c r="AY95">
        <f t="shared" si="71"/>
        <v>0.15456312942294398</v>
      </c>
      <c r="AZ95">
        <f t="shared" si="72"/>
        <v>41.858937013316329</v>
      </c>
      <c r="BA95">
        <f t="shared" si="73"/>
        <v>14.651748068038975</v>
      </c>
      <c r="BB95">
        <f t="shared" si="74"/>
        <v>5.128503893469416</v>
      </c>
      <c r="BC95">
        <f t="shared" si="75"/>
        <v>1752.1706078847837</v>
      </c>
      <c r="BM95">
        <v>0.16146200617295603</v>
      </c>
      <c r="BN95">
        <f t="shared" si="76"/>
        <v>5.3951468355351109</v>
      </c>
      <c r="BO95">
        <f t="shared" si="77"/>
        <v>1.8884457624710103</v>
      </c>
      <c r="BP95">
        <f t="shared" si="78"/>
        <v>0.66100655023988864</v>
      </c>
      <c r="BQ95">
        <f t="shared" si="79"/>
        <v>29.10760937698452</v>
      </c>
    </row>
    <row r="96" spans="1:80" x14ac:dyDescent="0.25">
      <c r="A96" t="s">
        <v>127</v>
      </c>
      <c r="B96" t="s">
        <v>128</v>
      </c>
      <c r="C96">
        <v>2006</v>
      </c>
      <c r="D96" t="s">
        <v>146</v>
      </c>
      <c r="E96" t="s">
        <v>167</v>
      </c>
      <c r="F96" t="s">
        <v>129</v>
      </c>
      <c r="G96">
        <v>2</v>
      </c>
      <c r="H96" t="s">
        <v>130</v>
      </c>
      <c r="J96">
        <v>1</v>
      </c>
      <c r="K96" t="s">
        <v>131</v>
      </c>
      <c r="L96">
        <v>364</v>
      </c>
      <c r="N96">
        <v>85</v>
      </c>
      <c r="O96">
        <v>85</v>
      </c>
      <c r="P96">
        <v>170</v>
      </c>
      <c r="Q96">
        <v>51.49</v>
      </c>
      <c r="R96">
        <v>9.57</v>
      </c>
      <c r="U96">
        <v>109.89</v>
      </c>
      <c r="V96">
        <v>12.34</v>
      </c>
      <c r="Y96" t="s">
        <v>132</v>
      </c>
      <c r="Z96">
        <v>12.02</v>
      </c>
      <c r="AA96">
        <v>2.6</v>
      </c>
      <c r="AD96" t="s">
        <v>133</v>
      </c>
      <c r="AE96">
        <v>364</v>
      </c>
      <c r="AG96" t="s">
        <v>82</v>
      </c>
      <c r="AH96" t="s">
        <v>76</v>
      </c>
      <c r="AI96">
        <v>10.62</v>
      </c>
      <c r="AJ96">
        <v>2.4300000000000002</v>
      </c>
      <c r="AK96">
        <v>10.51</v>
      </c>
      <c r="AL96">
        <v>2.36</v>
      </c>
      <c r="AM96" t="s">
        <v>77</v>
      </c>
      <c r="AN96">
        <f t="shared" si="64"/>
        <v>-0.10999999999999943</v>
      </c>
      <c r="AO96">
        <f t="shared" si="65"/>
        <v>84</v>
      </c>
      <c r="AP96">
        <f t="shared" si="65"/>
        <v>84</v>
      </c>
      <c r="AQ96">
        <f t="shared" si="66"/>
        <v>5.9049000000000005</v>
      </c>
      <c r="AR96">
        <f t="shared" si="67"/>
        <v>5.5695999999999994</v>
      </c>
      <c r="AS96">
        <f t="shared" si="68"/>
        <v>2.395255727474626</v>
      </c>
      <c r="AT96">
        <f t="shared" si="69"/>
        <v>-4.5924115215862565E-2</v>
      </c>
      <c r="AU96">
        <f>AT96*((1)-(3/((4*P96)-9)))</f>
        <v>-4.5718791302825919E-2</v>
      </c>
      <c r="AV96">
        <f>(N96+O96)/(N96*O96)</f>
        <v>2.3529411764705882E-2</v>
      </c>
      <c r="AW96">
        <f>AU96^2/(2*(N96+O96))</f>
        <v>6.1476702299745613E-6</v>
      </c>
      <c r="AX96">
        <f t="shared" si="70"/>
        <v>2.3535559434935856E-2</v>
      </c>
      <c r="AY96">
        <f t="shared" si="71"/>
        <v>0.15341303541399556</v>
      </c>
      <c r="AZ96">
        <f t="shared" si="72"/>
        <v>42.488898671157735</v>
      </c>
      <c r="BA96">
        <f t="shared" si="73"/>
        <v>-1.9425410910335781</v>
      </c>
      <c r="BB96">
        <f t="shared" si="74"/>
        <v>8.8810630738127921E-2</v>
      </c>
      <c r="BC96">
        <f t="shared" si="75"/>
        <v>1805.3065102879095</v>
      </c>
      <c r="BM96">
        <v>0.16146200617295603</v>
      </c>
      <c r="BN96">
        <f t="shared" si="76"/>
        <v>5.4054765354022614</v>
      </c>
      <c r="BO96">
        <f t="shared" si="77"/>
        <v>-0.24713185361437848</v>
      </c>
      <c r="BP96">
        <f t="shared" si="78"/>
        <v>1.1298569639676296E-2</v>
      </c>
      <c r="BQ96">
        <f t="shared" si="79"/>
        <v>29.219176574784434</v>
      </c>
    </row>
    <row r="97" spans="1:80" x14ac:dyDescent="0.25">
      <c r="A97" t="s">
        <v>127</v>
      </c>
      <c r="B97" t="s">
        <v>128</v>
      </c>
      <c r="C97">
        <v>2006</v>
      </c>
      <c r="D97" t="s">
        <v>147</v>
      </c>
      <c r="E97" t="s">
        <v>165</v>
      </c>
      <c r="F97" t="s">
        <v>129</v>
      </c>
      <c r="G97">
        <v>2</v>
      </c>
      <c r="H97" t="s">
        <v>130</v>
      </c>
      <c r="J97">
        <v>1</v>
      </c>
      <c r="K97" t="s">
        <v>131</v>
      </c>
      <c r="L97">
        <v>364</v>
      </c>
      <c r="N97">
        <v>85</v>
      </c>
      <c r="O97">
        <v>85</v>
      </c>
      <c r="P97">
        <v>170</v>
      </c>
      <c r="Q97">
        <v>51.49</v>
      </c>
      <c r="R97">
        <v>9.57</v>
      </c>
      <c r="U97">
        <v>109.89</v>
      </c>
      <c r="V97">
        <v>12.34</v>
      </c>
      <c r="Y97" t="s">
        <v>132</v>
      </c>
      <c r="Z97">
        <v>12.02</v>
      </c>
      <c r="AA97">
        <v>2.6</v>
      </c>
      <c r="AD97" t="s">
        <v>133</v>
      </c>
      <c r="AE97">
        <v>364</v>
      </c>
      <c r="AG97" t="s">
        <v>82</v>
      </c>
      <c r="AH97" t="s">
        <v>76</v>
      </c>
      <c r="AI97">
        <v>14.4</v>
      </c>
      <c r="AJ97">
        <v>3.61</v>
      </c>
      <c r="AK97">
        <v>14.38</v>
      </c>
      <c r="AL97">
        <v>4.01</v>
      </c>
      <c r="AM97" t="s">
        <v>77</v>
      </c>
      <c r="AN97">
        <f t="shared" si="64"/>
        <v>-1.9999999999999574E-2</v>
      </c>
      <c r="AO97">
        <f t="shared" si="65"/>
        <v>84</v>
      </c>
      <c r="AP97">
        <f t="shared" si="65"/>
        <v>84</v>
      </c>
      <c r="AQ97">
        <f t="shared" si="66"/>
        <v>13.0321</v>
      </c>
      <c r="AR97">
        <f t="shared" si="67"/>
        <v>16.080099999999998</v>
      </c>
      <c r="AS97">
        <f t="shared" si="68"/>
        <v>3.8152457325839446</v>
      </c>
      <c r="AT97">
        <f t="shared" si="69"/>
        <v>-5.2421263011161829E-3</v>
      </c>
      <c r="AU97">
        <f>AT97*((1)-(3/((4*P97)-9)))</f>
        <v>-5.2186890747326527E-3</v>
      </c>
      <c r="AV97">
        <f>(N97+O97)/(N97*O97)</f>
        <v>2.3529411764705882E-2</v>
      </c>
      <c r="AW97">
        <f>AU97^2/(2*(N97+O97))</f>
        <v>8.0102104878629266E-8</v>
      </c>
      <c r="AX97">
        <f t="shared" si="70"/>
        <v>2.3529491866810762E-2</v>
      </c>
      <c r="AY97">
        <f t="shared" si="71"/>
        <v>0.15339325887016927</v>
      </c>
      <c r="AZ97">
        <f t="shared" si="72"/>
        <v>42.499855316065613</v>
      </c>
      <c r="BA97">
        <f t="shared" si="73"/>
        <v>-0.22179353061567006</v>
      </c>
      <c r="BB97">
        <f t="shared" si="74"/>
        <v>1.1574714750703795E-3</v>
      </c>
      <c r="BC97">
        <f t="shared" si="75"/>
        <v>1806.2377018865106</v>
      </c>
      <c r="BM97">
        <v>0.16146200617295603</v>
      </c>
      <c r="BN97">
        <f t="shared" si="76"/>
        <v>5.4056538305616328</v>
      </c>
      <c r="BO97">
        <f t="shared" si="77"/>
        <v>-2.8210426587338706E-2</v>
      </c>
      <c r="BP97">
        <f t="shared" si="78"/>
        <v>1.4722144502489208E-4</v>
      </c>
      <c r="BQ97">
        <f t="shared" si="79"/>
        <v>29.221093335865653</v>
      </c>
    </row>
    <row r="98" spans="1:8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>
        <f>SUM(AZ84:AZ97)</f>
        <v>592.0480543597356</v>
      </c>
      <c r="BA98" s="8">
        <f>SUM(BA84:BA97)</f>
        <v>47.577468739406406</v>
      </c>
      <c r="BB98" s="8">
        <f>SUM(BB84:BB97)</f>
        <v>23.615565122115811</v>
      </c>
      <c r="BC98" s="8">
        <f>SUM(BC84:BC97)</f>
        <v>25038.130665368233</v>
      </c>
      <c r="BD98" s="8">
        <f>BA98/AZ98</f>
        <v>8.0360822722166672E-2</v>
      </c>
      <c r="BE98" s="8">
        <f>SQRT(1/AZ98)</f>
        <v>4.1098078834963934E-2</v>
      </c>
      <c r="BF98" s="8">
        <f>BD98/BE98</f>
        <v>1.9553425610201565</v>
      </c>
      <c r="BG98" s="8">
        <f>BD98-(1.96*BE98)</f>
        <v>-1.9141179436263367E-4</v>
      </c>
      <c r="BH98" s="8">
        <f>BD98+(1.96*BE98)</f>
        <v>0.16091305723869598</v>
      </c>
      <c r="BI98" s="8">
        <f>BB98-(BA98^2/AZ98)</f>
        <v>19.792200591178947</v>
      </c>
      <c r="BJ98" s="8">
        <v>14</v>
      </c>
      <c r="BK98" s="8">
        <v>23.684999999999999</v>
      </c>
      <c r="BL98" s="8" t="str">
        <f>IF(BI98&gt;=BK98, "Significant", "Not Significant")</f>
        <v>Not Significant</v>
      </c>
      <c r="BM98" s="8"/>
      <c r="BN98" s="8">
        <f>SUM(BN84:BN97)</f>
        <v>75.630910029051591</v>
      </c>
      <c r="BO98" s="8">
        <f>SUM(BO84:BO97)</f>
        <v>6.1132188177462856</v>
      </c>
      <c r="BP98" s="8">
        <f>SUM(BP84:BP97)</f>
        <v>3.0364426954033323</v>
      </c>
      <c r="BQ98" s="8">
        <f>SUM(BQ84:BQ97)</f>
        <v>408.57414547816762</v>
      </c>
      <c r="BR98" s="8">
        <f>BO98/BN98</f>
        <v>8.0829634542253379E-2</v>
      </c>
      <c r="BS98" s="8">
        <f>SQRT(1/BN98)</f>
        <v>0.11498742191866837</v>
      </c>
      <c r="BT98" s="8">
        <f>BR98/BS98</f>
        <v>0.70294327147733515</v>
      </c>
      <c r="BU98" s="8">
        <f>BR98-(1.96*BS98)</f>
        <v>-0.14454571241833664</v>
      </c>
      <c r="BV98" s="8">
        <f>BR98+(1.96*BS98)</f>
        <v>0.30620498150284337</v>
      </c>
      <c r="BW98" s="8">
        <f>BP98-(BO98^2/BN98)</f>
        <v>2.5423134524880737</v>
      </c>
      <c r="BX98" s="8">
        <f>BJ98</f>
        <v>14</v>
      </c>
      <c r="BY98" s="8">
        <f>BK98</f>
        <v>23.684999999999999</v>
      </c>
      <c r="BZ98" s="8" t="str">
        <f>IF(BW98&gt;=BY98, "Significant", "Not significant")</f>
        <v>Not significant</v>
      </c>
      <c r="CA98" s="8"/>
      <c r="CB98" s="8"/>
    </row>
    <row r="99" spans="1:80" x14ac:dyDescent="0.25">
      <c r="A99" t="s">
        <v>127</v>
      </c>
      <c r="B99" t="s">
        <v>128</v>
      </c>
      <c r="C99">
        <v>2006</v>
      </c>
      <c r="D99" t="s">
        <v>134</v>
      </c>
      <c r="E99" t="s">
        <v>167</v>
      </c>
      <c r="F99" t="s">
        <v>129</v>
      </c>
      <c r="G99">
        <v>2</v>
      </c>
      <c r="H99" t="s">
        <v>148</v>
      </c>
      <c r="J99">
        <v>1</v>
      </c>
      <c r="K99" t="s">
        <v>149</v>
      </c>
      <c r="L99">
        <v>28</v>
      </c>
      <c r="N99">
        <v>85</v>
      </c>
      <c r="O99">
        <v>85</v>
      </c>
      <c r="P99">
        <v>170</v>
      </c>
      <c r="Q99">
        <v>51.49</v>
      </c>
      <c r="R99">
        <v>9.57</v>
      </c>
      <c r="U99">
        <v>109.89</v>
      </c>
      <c r="V99">
        <v>12.34</v>
      </c>
      <c r="Y99" t="s">
        <v>132</v>
      </c>
      <c r="Z99">
        <v>12.02</v>
      </c>
      <c r="AA99">
        <v>2.6</v>
      </c>
      <c r="AD99" t="s">
        <v>133</v>
      </c>
      <c r="AE99">
        <v>28</v>
      </c>
      <c r="AG99" t="s">
        <v>92</v>
      </c>
      <c r="AH99" t="s">
        <v>76</v>
      </c>
      <c r="AI99">
        <v>6.76</v>
      </c>
      <c r="AJ99">
        <v>1.98</v>
      </c>
      <c r="AK99">
        <v>7.03</v>
      </c>
      <c r="AL99">
        <v>2.06</v>
      </c>
      <c r="AM99" t="s">
        <v>77</v>
      </c>
      <c r="AN99">
        <f t="shared" ref="AN99:AN112" si="80">IF(AM99="Lower worse", AK99-AI99, AI99-AK99)</f>
        <v>0.27000000000000046</v>
      </c>
      <c r="AO99">
        <f t="shared" ref="AO99:AP112" si="81">N99-1</f>
        <v>84</v>
      </c>
      <c r="AP99">
        <f t="shared" si="81"/>
        <v>84</v>
      </c>
      <c r="AQ99">
        <f t="shared" ref="AQ99:AQ112" si="82">AJ99^2</f>
        <v>3.9203999999999999</v>
      </c>
      <c r="AR99">
        <f t="shared" ref="AR99:AR112" si="83">AL99^2</f>
        <v>4.2435999999999998</v>
      </c>
      <c r="AS99">
        <f t="shared" ref="AS99:AS112" si="84">SQRT(((AO99*AQ99)+(AP99*AR99))/(AP99+AO99))</f>
        <v>2.0203960007879647</v>
      </c>
      <c r="AT99">
        <f t="shared" ref="AT99:AT112" si="85">AN99/AS99</f>
        <v>0.13363716810699441</v>
      </c>
      <c r="AU99">
        <f>AT99*((1)-(3/((4*P99)-9)))</f>
        <v>0.13303968449399742</v>
      </c>
      <c r="AV99">
        <f>(N99+O99)/(N99*O99)</f>
        <v>2.3529411764705882E-2</v>
      </c>
      <c r="AW99">
        <f>AU99^2/(2*(N99+O99))</f>
        <v>5.2057522500771694E-5</v>
      </c>
      <c r="AX99">
        <f t="shared" ref="AX99:AX112" si="86">AV99+AW99</f>
        <v>2.3581469287206655E-2</v>
      </c>
      <c r="AY99">
        <f t="shared" ref="AY99:AY112" si="87">SQRT(AX99)</f>
        <v>0.15356259078045881</v>
      </c>
      <c r="AZ99">
        <f t="shared" ref="AZ99:AZ112" si="88">1/AX99</f>
        <v>42.406178674477964</v>
      </c>
      <c r="BA99">
        <f t="shared" ref="BA99:BA112" si="89">AZ99*AU99</f>
        <v>5.6417046314486301</v>
      </c>
      <c r="BB99">
        <f t="shared" ref="BB99:BB112" si="90">(AU99^2)*AZ99</f>
        <v>0.75057060417624966</v>
      </c>
      <c r="BC99">
        <f t="shared" ref="BC99:BC112" si="91">AZ99^2</f>
        <v>1798.2839897717497</v>
      </c>
      <c r="BM99">
        <v>0.16146200617295603</v>
      </c>
      <c r="BN99">
        <f t="shared" ref="BN99:BN112" si="92">1/(AX99+BM99)</f>
        <v>5.4041354201396103</v>
      </c>
      <c r="BO99">
        <f t="shared" ref="BO99:BO112" si="93">BN99*AU99</f>
        <v>0.71896447125820995</v>
      </c>
      <c r="BP99">
        <f t="shared" ref="BP99:BP112" si="94">(AU99^2)*BN99</f>
        <v>9.5650806418585921E-2</v>
      </c>
      <c r="BQ99">
        <f t="shared" ref="BQ99:BQ112" si="95">BN99^2</f>
        <v>29.204679639207523</v>
      </c>
    </row>
    <row r="100" spans="1:80" x14ac:dyDescent="0.25">
      <c r="A100" t="s">
        <v>127</v>
      </c>
      <c r="B100" t="s">
        <v>128</v>
      </c>
      <c r="C100">
        <v>2006</v>
      </c>
      <c r="D100" t="s">
        <v>135</v>
      </c>
      <c r="E100" t="s">
        <v>167</v>
      </c>
      <c r="F100" t="s">
        <v>129</v>
      </c>
      <c r="G100">
        <v>2</v>
      </c>
      <c r="H100" t="s">
        <v>148</v>
      </c>
      <c r="J100">
        <v>1</v>
      </c>
      <c r="K100" t="s">
        <v>149</v>
      </c>
      <c r="L100">
        <v>28</v>
      </c>
      <c r="N100">
        <v>85</v>
      </c>
      <c r="O100">
        <v>85</v>
      </c>
      <c r="P100">
        <v>170</v>
      </c>
      <c r="Q100">
        <v>51.49</v>
      </c>
      <c r="R100">
        <v>9.57</v>
      </c>
      <c r="U100">
        <v>109.89</v>
      </c>
      <c r="V100">
        <v>12.34</v>
      </c>
      <c r="Y100" t="s">
        <v>132</v>
      </c>
      <c r="Z100">
        <v>12.02</v>
      </c>
      <c r="AA100">
        <v>2.6</v>
      </c>
      <c r="AD100" t="s">
        <v>133</v>
      </c>
      <c r="AE100">
        <v>28</v>
      </c>
      <c r="AG100" t="s">
        <v>92</v>
      </c>
      <c r="AH100" t="s">
        <v>76</v>
      </c>
      <c r="AI100">
        <v>10.08</v>
      </c>
      <c r="AJ100">
        <v>2.23</v>
      </c>
      <c r="AK100">
        <v>10.4</v>
      </c>
      <c r="AL100">
        <v>2.29</v>
      </c>
      <c r="AM100" t="s">
        <v>77</v>
      </c>
      <c r="AN100">
        <f t="shared" si="80"/>
        <v>0.32000000000000028</v>
      </c>
      <c r="AO100">
        <f t="shared" si="81"/>
        <v>84</v>
      </c>
      <c r="AP100">
        <f t="shared" si="81"/>
        <v>84</v>
      </c>
      <c r="AQ100">
        <f t="shared" si="82"/>
        <v>4.9729000000000001</v>
      </c>
      <c r="AR100">
        <f t="shared" si="83"/>
        <v>5.2441000000000004</v>
      </c>
      <c r="AS100">
        <f t="shared" si="84"/>
        <v>2.2601991062736047</v>
      </c>
      <c r="AT100">
        <f t="shared" si="85"/>
        <v>0.14158044709945267</v>
      </c>
      <c r="AU100">
        <f>AT100*((1)-(3/((4*P100)-9)))</f>
        <v>0.14094744957143723</v>
      </c>
      <c r="AV100">
        <f>(N100+O100)/(N100*O100)</f>
        <v>2.3529411764705882E-2</v>
      </c>
      <c r="AW100">
        <f>AU100^2/(2*(N100+O100))</f>
        <v>5.8429951590273057E-5</v>
      </c>
      <c r="AX100">
        <f t="shared" si="86"/>
        <v>2.3587841716296156E-2</v>
      </c>
      <c r="AY100">
        <f t="shared" si="87"/>
        <v>0.15358333801651844</v>
      </c>
      <c r="AZ100">
        <f t="shared" si="88"/>
        <v>42.394722333121685</v>
      </c>
      <c r="BA100">
        <f t="shared" si="89"/>
        <v>5.9754279881427523</v>
      </c>
      <c r="BB100">
        <f t="shared" si="90"/>
        <v>0.8422213350265052</v>
      </c>
      <c r="BC100">
        <f t="shared" si="91"/>
        <v>1797.3124817024866</v>
      </c>
      <c r="BM100">
        <v>0.16146200617295603</v>
      </c>
      <c r="BN100">
        <f t="shared" si="92"/>
        <v>5.4039493217982839</v>
      </c>
      <c r="BO100">
        <f t="shared" si="93"/>
        <v>0.76167287452076604</v>
      </c>
      <c r="BP100">
        <f t="shared" si="94"/>
        <v>0.10735584907144731</v>
      </c>
      <c r="BQ100">
        <f t="shared" si="95"/>
        <v>29.202668272564132</v>
      </c>
    </row>
    <row r="101" spans="1:80" x14ac:dyDescent="0.25">
      <c r="A101" t="s">
        <v>127</v>
      </c>
      <c r="B101" t="s">
        <v>128</v>
      </c>
      <c r="C101">
        <v>2006</v>
      </c>
      <c r="D101" t="s">
        <v>136</v>
      </c>
      <c r="E101" t="s">
        <v>167</v>
      </c>
      <c r="F101" t="s">
        <v>129</v>
      </c>
      <c r="G101">
        <v>2</v>
      </c>
      <c r="H101" t="s">
        <v>148</v>
      </c>
      <c r="J101">
        <v>1</v>
      </c>
      <c r="K101" t="s">
        <v>149</v>
      </c>
      <c r="L101">
        <v>28</v>
      </c>
      <c r="N101">
        <v>85</v>
      </c>
      <c r="O101">
        <v>85</v>
      </c>
      <c r="P101">
        <v>170</v>
      </c>
      <c r="Q101">
        <v>51.49</v>
      </c>
      <c r="R101">
        <v>9.57</v>
      </c>
      <c r="U101">
        <v>109.89</v>
      </c>
      <c r="V101">
        <v>12.34</v>
      </c>
      <c r="Y101" t="s">
        <v>132</v>
      </c>
      <c r="Z101">
        <v>12.02</v>
      </c>
      <c r="AA101">
        <v>2.6</v>
      </c>
      <c r="AD101" t="s">
        <v>133</v>
      </c>
      <c r="AE101">
        <v>28</v>
      </c>
      <c r="AG101" t="s">
        <v>92</v>
      </c>
      <c r="AH101" t="s">
        <v>76</v>
      </c>
      <c r="AI101">
        <v>7.31</v>
      </c>
      <c r="AJ101">
        <v>1.52</v>
      </c>
      <c r="AK101">
        <v>7.37</v>
      </c>
      <c r="AL101">
        <v>1.75</v>
      </c>
      <c r="AM101" t="s">
        <v>77</v>
      </c>
      <c r="AN101">
        <f t="shared" si="80"/>
        <v>6.0000000000000497E-2</v>
      </c>
      <c r="AO101">
        <f t="shared" si="81"/>
        <v>84</v>
      </c>
      <c r="AP101">
        <f t="shared" si="81"/>
        <v>84</v>
      </c>
      <c r="AQ101">
        <f t="shared" si="82"/>
        <v>2.3104</v>
      </c>
      <c r="AR101">
        <f t="shared" si="83"/>
        <v>3.0625</v>
      </c>
      <c r="AS101">
        <f t="shared" si="84"/>
        <v>1.6390393527917504</v>
      </c>
      <c r="AT101">
        <f t="shared" si="85"/>
        <v>3.6606808675949988E-2</v>
      </c>
      <c r="AU101">
        <f>AT101*((1)-(3/((4*P101)-9)))</f>
        <v>3.6443141871139478E-2</v>
      </c>
      <c r="AV101">
        <f>(N101+O101)/(N101*O101)</f>
        <v>2.3529411764705882E-2</v>
      </c>
      <c r="AW101">
        <f>AU101^2/(2*(N101+O101))</f>
        <v>3.9061840865882339E-6</v>
      </c>
      <c r="AX101">
        <f t="shared" si="86"/>
        <v>2.353331794879247E-2</v>
      </c>
      <c r="AY101">
        <f t="shared" si="87"/>
        <v>0.15340572984342035</v>
      </c>
      <c r="AZ101">
        <f t="shared" si="88"/>
        <v>42.492945626110128</v>
      </c>
      <c r="BA101">
        <f t="shared" si="89"/>
        <v>1.5485764459749471</v>
      </c>
      <c r="BB101">
        <f t="shared" si="90"/>
        <v>5.6434991118969963E-2</v>
      </c>
      <c r="BC101">
        <f t="shared" si="91"/>
        <v>1805.6504279835519</v>
      </c>
      <c r="BM101">
        <v>0.16146200617295603</v>
      </c>
      <c r="BN101">
        <f t="shared" si="92"/>
        <v>5.4055420305752344</v>
      </c>
      <c r="BO101">
        <f t="shared" si="93"/>
        <v>0.19699493511066066</v>
      </c>
      <c r="BP101">
        <f t="shared" si="94"/>
        <v>7.1791143681337218E-3</v>
      </c>
      <c r="BQ101">
        <f t="shared" si="95"/>
        <v>29.219884644315428</v>
      </c>
    </row>
    <row r="102" spans="1:80" x14ac:dyDescent="0.25">
      <c r="A102" t="s">
        <v>127</v>
      </c>
      <c r="B102" t="s">
        <v>128</v>
      </c>
      <c r="C102">
        <v>2006</v>
      </c>
      <c r="D102" t="s">
        <v>137</v>
      </c>
      <c r="E102" t="s">
        <v>167</v>
      </c>
      <c r="F102" t="s">
        <v>129</v>
      </c>
      <c r="G102">
        <v>2</v>
      </c>
      <c r="H102" t="s">
        <v>148</v>
      </c>
      <c r="J102">
        <v>1</v>
      </c>
      <c r="K102" t="s">
        <v>149</v>
      </c>
      <c r="L102">
        <v>28</v>
      </c>
      <c r="N102">
        <v>85</v>
      </c>
      <c r="O102">
        <v>85</v>
      </c>
      <c r="P102">
        <v>170</v>
      </c>
      <c r="Q102">
        <v>51.49</v>
      </c>
      <c r="R102">
        <v>9.57</v>
      </c>
      <c r="U102">
        <v>109.89</v>
      </c>
      <c r="V102">
        <v>12.34</v>
      </c>
      <c r="Y102" t="s">
        <v>132</v>
      </c>
      <c r="Z102">
        <v>12.02</v>
      </c>
      <c r="AA102">
        <v>2.6</v>
      </c>
      <c r="AD102" t="s">
        <v>133</v>
      </c>
      <c r="AE102">
        <v>28</v>
      </c>
      <c r="AG102" t="s">
        <v>92</v>
      </c>
      <c r="AH102" t="s">
        <v>76</v>
      </c>
      <c r="AI102">
        <v>8.01</v>
      </c>
      <c r="AJ102">
        <v>1.66</v>
      </c>
      <c r="AK102">
        <v>7.83</v>
      </c>
      <c r="AL102">
        <v>1.74</v>
      </c>
      <c r="AM102" t="s">
        <v>77</v>
      </c>
      <c r="AN102">
        <f t="shared" si="80"/>
        <v>-0.17999999999999972</v>
      </c>
      <c r="AO102">
        <f t="shared" si="81"/>
        <v>84</v>
      </c>
      <c r="AP102">
        <f t="shared" si="81"/>
        <v>84</v>
      </c>
      <c r="AQ102">
        <f t="shared" si="82"/>
        <v>2.7555999999999998</v>
      </c>
      <c r="AR102">
        <f t="shared" si="83"/>
        <v>3.0276000000000001</v>
      </c>
      <c r="AS102">
        <f t="shared" si="84"/>
        <v>1.7004705231199981</v>
      </c>
      <c r="AT102">
        <f t="shared" si="85"/>
        <v>-0.10585305511191008</v>
      </c>
      <c r="AU102">
        <f>AT102*((1)-(3/((4*P102)-9)))</f>
        <v>-0.10537979257042612</v>
      </c>
      <c r="AV102">
        <f>(N102+O102)/(N102*O102)</f>
        <v>2.3529411764705882E-2</v>
      </c>
      <c r="AW102">
        <f>AU102^2/(2*(N102+O102))</f>
        <v>3.2661472594664809E-5</v>
      </c>
      <c r="AX102">
        <f t="shared" si="86"/>
        <v>2.3562073237300547E-2</v>
      </c>
      <c r="AY102">
        <f t="shared" si="87"/>
        <v>0.15349942422465482</v>
      </c>
      <c r="AZ102">
        <f t="shared" si="88"/>
        <v>42.441086993012327</v>
      </c>
      <c r="BA102">
        <f t="shared" si="89"/>
        <v>-4.4724329437870489</v>
      </c>
      <c r="BB102">
        <f t="shared" si="90"/>
        <v>0.47130405590141949</v>
      </c>
      <c r="BC102">
        <f t="shared" si="91"/>
        <v>1801.2458651484401</v>
      </c>
      <c r="BM102">
        <v>0.16146200617295603</v>
      </c>
      <c r="BN102">
        <f t="shared" si="92"/>
        <v>5.404701934944832</v>
      </c>
      <c r="BO102">
        <f t="shared" si="93"/>
        <v>-0.56954636880946707</v>
      </c>
      <c r="BP102">
        <f t="shared" si="94"/>
        <v>6.0018678204381053E-2</v>
      </c>
      <c r="BQ102">
        <f t="shared" si="95"/>
        <v>29.210803005596411</v>
      </c>
    </row>
    <row r="103" spans="1:80" x14ac:dyDescent="0.25">
      <c r="A103" t="s">
        <v>127</v>
      </c>
      <c r="B103" t="s">
        <v>128</v>
      </c>
      <c r="C103">
        <v>2006</v>
      </c>
      <c r="D103" t="s">
        <v>138</v>
      </c>
      <c r="E103" t="s">
        <v>169</v>
      </c>
      <c r="F103" t="s">
        <v>129</v>
      </c>
      <c r="G103">
        <v>2</v>
      </c>
      <c r="H103" t="s">
        <v>148</v>
      </c>
      <c r="J103">
        <v>1</v>
      </c>
      <c r="K103" t="s">
        <v>149</v>
      </c>
      <c r="L103">
        <v>28</v>
      </c>
      <c r="N103">
        <v>85</v>
      </c>
      <c r="O103">
        <v>85</v>
      </c>
      <c r="P103">
        <v>170</v>
      </c>
      <c r="Q103">
        <v>51.49</v>
      </c>
      <c r="R103">
        <v>9.57</v>
      </c>
      <c r="U103">
        <v>109.89</v>
      </c>
      <c r="V103">
        <v>12.34</v>
      </c>
      <c r="Y103" t="s">
        <v>132</v>
      </c>
      <c r="Z103">
        <v>12.02</v>
      </c>
      <c r="AA103">
        <v>2.6</v>
      </c>
      <c r="AD103" t="s">
        <v>133</v>
      </c>
      <c r="AE103">
        <v>28</v>
      </c>
      <c r="AG103" t="s">
        <v>99</v>
      </c>
      <c r="AH103" t="s">
        <v>76</v>
      </c>
      <c r="AI103">
        <v>46.72</v>
      </c>
      <c r="AJ103">
        <v>6.69</v>
      </c>
      <c r="AK103">
        <v>47.41</v>
      </c>
      <c r="AL103">
        <v>7.17</v>
      </c>
      <c r="AM103" t="s">
        <v>98</v>
      </c>
      <c r="AN103">
        <f t="shared" si="80"/>
        <v>-0.68999999999999773</v>
      </c>
      <c r="AO103">
        <f t="shared" si="81"/>
        <v>84</v>
      </c>
      <c r="AP103">
        <f t="shared" si="81"/>
        <v>84</v>
      </c>
      <c r="AQ103">
        <f t="shared" si="82"/>
        <v>44.756100000000004</v>
      </c>
      <c r="AR103">
        <f t="shared" si="83"/>
        <v>51.408899999999996</v>
      </c>
      <c r="AS103">
        <f t="shared" si="84"/>
        <v>6.9341545987957325</v>
      </c>
      <c r="AT103">
        <f t="shared" si="85"/>
        <v>-9.9507443938419163E-2</v>
      </c>
      <c r="AU103">
        <f>AT103*((1)-(3/((4*P103)-9)))</f>
        <v>-9.9062552236757084E-2</v>
      </c>
      <c r="AV103">
        <f>(N103+O103)/(N103*O103)</f>
        <v>2.3529411764705882E-2</v>
      </c>
      <c r="AW103">
        <f>AU103^2/(2*(N103+O103))</f>
        <v>2.8862909575471253E-5</v>
      </c>
      <c r="AX103">
        <f t="shared" si="86"/>
        <v>2.3558274674281354E-2</v>
      </c>
      <c r="AY103">
        <f t="shared" si="87"/>
        <v>0.15348705051007186</v>
      </c>
      <c r="AZ103">
        <f t="shared" si="88"/>
        <v>42.447930242179545</v>
      </c>
      <c r="BA103">
        <f t="shared" si="89"/>
        <v>-4.2050003069581319</v>
      </c>
      <c r="BB103">
        <f t="shared" si="90"/>
        <v>0.41655806256361955</v>
      </c>
      <c r="BC103">
        <f t="shared" si="91"/>
        <v>1801.8267818449408</v>
      </c>
      <c r="BM103">
        <v>0.16146200617295603</v>
      </c>
      <c r="BN103">
        <f t="shared" si="92"/>
        <v>5.4048128962989379</v>
      </c>
      <c r="BO103">
        <f t="shared" si="93"/>
        <v>-0.53541455986951192</v>
      </c>
      <c r="BP103">
        <f t="shared" si="94"/>
        <v>5.3039532805393828E-2</v>
      </c>
      <c r="BQ103">
        <f t="shared" si="95"/>
        <v>29.212002443999314</v>
      </c>
    </row>
    <row r="104" spans="1:80" x14ac:dyDescent="0.25">
      <c r="A104" t="s">
        <v>127</v>
      </c>
      <c r="B104" t="s">
        <v>128</v>
      </c>
      <c r="C104">
        <v>2006</v>
      </c>
      <c r="D104" t="s">
        <v>139</v>
      </c>
      <c r="E104" t="s">
        <v>165</v>
      </c>
      <c r="F104" t="s">
        <v>129</v>
      </c>
      <c r="G104">
        <v>2</v>
      </c>
      <c r="H104" t="s">
        <v>148</v>
      </c>
      <c r="J104">
        <v>1</v>
      </c>
      <c r="K104" t="s">
        <v>149</v>
      </c>
      <c r="L104">
        <v>28</v>
      </c>
      <c r="N104">
        <v>85</v>
      </c>
      <c r="O104">
        <v>85</v>
      </c>
      <c r="P104">
        <v>170</v>
      </c>
      <c r="Q104">
        <v>51.49</v>
      </c>
      <c r="R104">
        <v>9.57</v>
      </c>
      <c r="U104">
        <v>109.89</v>
      </c>
      <c r="V104">
        <v>12.34</v>
      </c>
      <c r="Y104" t="s">
        <v>132</v>
      </c>
      <c r="Z104">
        <v>12.02</v>
      </c>
      <c r="AA104">
        <v>2.6</v>
      </c>
      <c r="AD104" t="s">
        <v>133</v>
      </c>
      <c r="AE104">
        <v>28</v>
      </c>
      <c r="AG104" t="s">
        <v>74</v>
      </c>
      <c r="AH104" t="s">
        <v>76</v>
      </c>
      <c r="AI104">
        <v>10.83</v>
      </c>
      <c r="AJ104">
        <v>2.75</v>
      </c>
      <c r="AK104">
        <v>10.52</v>
      </c>
      <c r="AL104">
        <v>2.91</v>
      </c>
      <c r="AM104" t="s">
        <v>77</v>
      </c>
      <c r="AN104">
        <f t="shared" si="80"/>
        <v>-0.3100000000000005</v>
      </c>
      <c r="AO104">
        <f t="shared" si="81"/>
        <v>84</v>
      </c>
      <c r="AP104">
        <f t="shared" si="81"/>
        <v>84</v>
      </c>
      <c r="AQ104">
        <f t="shared" si="82"/>
        <v>7.5625</v>
      </c>
      <c r="AR104">
        <f t="shared" si="83"/>
        <v>8.4681000000000015</v>
      </c>
      <c r="AS104">
        <f t="shared" si="84"/>
        <v>2.8311305162425842</v>
      </c>
      <c r="AT104">
        <f t="shared" si="85"/>
        <v>-0.10949689469329936</v>
      </c>
      <c r="AU104">
        <f>AT104*((1)-(3/((4*P104)-9)))</f>
        <v>-0.10900734076769593</v>
      </c>
      <c r="AV104">
        <f>(N104+O104)/(N104*O104)</f>
        <v>2.3529411764705882E-2</v>
      </c>
      <c r="AW104">
        <f>AU104^2/(2*(N104+O104))</f>
        <v>3.4948824533072303E-5</v>
      </c>
      <c r="AX104">
        <f t="shared" si="86"/>
        <v>2.3564360589238956E-2</v>
      </c>
      <c r="AY104">
        <f t="shared" si="87"/>
        <v>0.15350687472956692</v>
      </c>
      <c r="AZ104">
        <f t="shared" si="88"/>
        <v>42.436967309720515</v>
      </c>
      <c r="BA104">
        <f t="shared" si="89"/>
        <v>-4.6259409566782761</v>
      </c>
      <c r="BB104">
        <f t="shared" si="90"/>
        <v>0.50426152223587017</v>
      </c>
      <c r="BC104">
        <f t="shared" si="91"/>
        <v>1800.8961944462876</v>
      </c>
      <c r="BM104">
        <v>0.16146200617295603</v>
      </c>
      <c r="BN104">
        <f t="shared" si="92"/>
        <v>5.4046351203839471</v>
      </c>
      <c r="BO104">
        <f t="shared" si="93"/>
        <v>-0.58914490229275018</v>
      </c>
      <c r="BP104">
        <f t="shared" si="94"/>
        <v>6.4221119125776743E-2</v>
      </c>
      <c r="BQ104">
        <f t="shared" si="95"/>
        <v>29.210080784487602</v>
      </c>
    </row>
    <row r="105" spans="1:80" x14ac:dyDescent="0.25">
      <c r="A105" t="s">
        <v>127</v>
      </c>
      <c r="B105" t="s">
        <v>128</v>
      </c>
      <c r="C105">
        <v>2006</v>
      </c>
      <c r="D105" t="s">
        <v>140</v>
      </c>
      <c r="E105" t="s">
        <v>166</v>
      </c>
      <c r="F105" t="s">
        <v>129</v>
      </c>
      <c r="G105">
        <v>2</v>
      </c>
      <c r="H105" t="s">
        <v>148</v>
      </c>
      <c r="J105">
        <v>1</v>
      </c>
      <c r="K105" t="s">
        <v>149</v>
      </c>
      <c r="L105">
        <v>28</v>
      </c>
      <c r="N105">
        <v>85</v>
      </c>
      <c r="O105">
        <v>85</v>
      </c>
      <c r="P105">
        <v>170</v>
      </c>
      <c r="Q105">
        <v>51.49</v>
      </c>
      <c r="R105">
        <v>9.57</v>
      </c>
      <c r="U105">
        <v>109.89</v>
      </c>
      <c r="V105">
        <v>12.34</v>
      </c>
      <c r="Y105" t="s">
        <v>132</v>
      </c>
      <c r="Z105">
        <v>12.02</v>
      </c>
      <c r="AA105">
        <v>2.6</v>
      </c>
      <c r="AD105" t="s">
        <v>133</v>
      </c>
      <c r="AE105">
        <v>28</v>
      </c>
      <c r="AG105" t="s">
        <v>74</v>
      </c>
      <c r="AH105" t="s">
        <v>76</v>
      </c>
      <c r="AI105">
        <v>22.44</v>
      </c>
      <c r="AJ105">
        <v>6.52</v>
      </c>
      <c r="AK105">
        <v>23.7</v>
      </c>
      <c r="AL105">
        <v>6.82</v>
      </c>
      <c r="AM105" t="s">
        <v>77</v>
      </c>
      <c r="AN105">
        <f t="shared" si="80"/>
        <v>1.259999999999998</v>
      </c>
      <c r="AO105">
        <f t="shared" si="81"/>
        <v>84</v>
      </c>
      <c r="AP105">
        <f t="shared" si="81"/>
        <v>84</v>
      </c>
      <c r="AQ105">
        <f t="shared" si="82"/>
        <v>42.510399999999997</v>
      </c>
      <c r="AR105">
        <f t="shared" si="83"/>
        <v>46.512400000000007</v>
      </c>
      <c r="AS105">
        <f t="shared" si="84"/>
        <v>6.6716864434713958</v>
      </c>
      <c r="AT105">
        <f t="shared" si="85"/>
        <v>0.18885779640213396</v>
      </c>
      <c r="AU105">
        <f>AT105*((1)-(3/((4*P105)-9)))</f>
        <v>0.18801342473416613</v>
      </c>
      <c r="AV105">
        <f>(N105+O105)/(N105*O105)</f>
        <v>2.3529411764705882E-2</v>
      </c>
      <c r="AW105">
        <f>AU105^2/(2*(N105+O105))</f>
        <v>1.0396778788314691E-4</v>
      </c>
      <c r="AX105">
        <f t="shared" si="86"/>
        <v>2.363337955258903E-2</v>
      </c>
      <c r="AY105">
        <f t="shared" si="87"/>
        <v>0.15373151775933597</v>
      </c>
      <c r="AZ105">
        <f t="shared" si="88"/>
        <v>42.313034315502726</v>
      </c>
      <c r="BA105">
        <f t="shared" si="89"/>
        <v>7.9554184925519609</v>
      </c>
      <c r="BB105">
        <f t="shared" si="90"/>
        <v>1.4957254759782113</v>
      </c>
      <c r="BC105">
        <f t="shared" si="91"/>
        <v>1790.3928729849113</v>
      </c>
      <c r="BM105">
        <v>0.16146200617295603</v>
      </c>
      <c r="BN105">
        <f t="shared" si="92"/>
        <v>5.4026198226398554</v>
      </c>
      <c r="BO105">
        <f t="shared" si="93"/>
        <v>1.0157650553912123</v>
      </c>
      <c r="BP105">
        <f t="shared" si="94"/>
        <v>0.19097746678939179</v>
      </c>
      <c r="BQ105">
        <f t="shared" si="95"/>
        <v>29.188300947981102</v>
      </c>
    </row>
    <row r="106" spans="1:80" x14ac:dyDescent="0.25">
      <c r="A106" t="s">
        <v>127</v>
      </c>
      <c r="B106" t="s">
        <v>128</v>
      </c>
      <c r="C106">
        <v>2006</v>
      </c>
      <c r="D106" t="s">
        <v>141</v>
      </c>
      <c r="E106" t="s">
        <v>165</v>
      </c>
      <c r="F106" t="s">
        <v>129</v>
      </c>
      <c r="G106">
        <v>2</v>
      </c>
      <c r="H106" t="s">
        <v>148</v>
      </c>
      <c r="J106">
        <v>1</v>
      </c>
      <c r="K106" t="s">
        <v>149</v>
      </c>
      <c r="L106">
        <v>28</v>
      </c>
      <c r="N106">
        <v>85</v>
      </c>
      <c r="O106">
        <v>85</v>
      </c>
      <c r="P106">
        <v>170</v>
      </c>
      <c r="Q106">
        <v>51.49</v>
      </c>
      <c r="R106">
        <v>9.57</v>
      </c>
      <c r="U106">
        <v>109.89</v>
      </c>
      <c r="V106">
        <v>12.34</v>
      </c>
      <c r="Y106" t="s">
        <v>132</v>
      </c>
      <c r="Z106">
        <v>12.02</v>
      </c>
      <c r="AA106">
        <v>2.6</v>
      </c>
      <c r="AD106" t="s">
        <v>133</v>
      </c>
      <c r="AE106">
        <v>28</v>
      </c>
      <c r="AG106" t="s">
        <v>74</v>
      </c>
      <c r="AH106" t="s">
        <v>76</v>
      </c>
      <c r="AI106">
        <v>13</v>
      </c>
      <c r="AJ106">
        <v>3.75</v>
      </c>
      <c r="AK106">
        <v>12.82</v>
      </c>
      <c r="AL106">
        <v>4.1100000000000003</v>
      </c>
      <c r="AM106" t="s">
        <v>77</v>
      </c>
      <c r="AN106">
        <f t="shared" si="80"/>
        <v>-0.17999999999999972</v>
      </c>
      <c r="AO106">
        <f t="shared" si="81"/>
        <v>84</v>
      </c>
      <c r="AP106">
        <f t="shared" si="81"/>
        <v>84</v>
      </c>
      <c r="AQ106">
        <f t="shared" si="82"/>
        <v>14.0625</v>
      </c>
      <c r="AR106">
        <f t="shared" si="83"/>
        <v>16.892100000000003</v>
      </c>
      <c r="AS106">
        <f t="shared" si="84"/>
        <v>3.9341199778349418</v>
      </c>
      <c r="AT106">
        <f t="shared" si="85"/>
        <v>-4.5753561409954464E-2</v>
      </c>
      <c r="AU106">
        <f>AT106*((1)-(3/((4*P106)-9)))</f>
        <v>-4.5549000032562716E-2</v>
      </c>
      <c r="AV106">
        <f>(N106+O106)/(N106*O106)</f>
        <v>2.3529411764705882E-2</v>
      </c>
      <c r="AW106">
        <f>AU106^2/(2*(N106+O106))</f>
        <v>6.1020923646070544E-6</v>
      </c>
      <c r="AX106">
        <f t="shared" si="86"/>
        <v>2.3535513857070488E-2</v>
      </c>
      <c r="AY106">
        <f t="shared" si="87"/>
        <v>0.15341288686766338</v>
      </c>
      <c r="AZ106">
        <f t="shared" si="88"/>
        <v>42.488980953334149</v>
      </c>
      <c r="BA106">
        <f t="shared" si="89"/>
        <v>-1.9353305948269737</v>
      </c>
      <c r="BB106">
        <f t="shared" si="90"/>
        <v>8.8152373326793459E-2</v>
      </c>
      <c r="BC106">
        <f t="shared" si="91"/>
        <v>1805.3135024527921</v>
      </c>
      <c r="BM106">
        <v>0.16146200617295603</v>
      </c>
      <c r="BN106">
        <f t="shared" si="92"/>
        <v>5.4054778671502861</v>
      </c>
      <c r="BO106">
        <f t="shared" si="93"/>
        <v>-0.24621411154684542</v>
      </c>
      <c r="BP106">
        <f t="shared" si="94"/>
        <v>1.1214806574864664E-2</v>
      </c>
      <c r="BQ106">
        <f t="shared" si="95"/>
        <v>29.219190972251607</v>
      </c>
    </row>
    <row r="107" spans="1:80" x14ac:dyDescent="0.25">
      <c r="A107" t="s">
        <v>127</v>
      </c>
      <c r="B107" t="s">
        <v>128</v>
      </c>
      <c r="C107">
        <v>2006</v>
      </c>
      <c r="D107" t="s">
        <v>142</v>
      </c>
      <c r="E107" t="s">
        <v>168</v>
      </c>
      <c r="F107" t="s">
        <v>129</v>
      </c>
      <c r="G107">
        <v>2</v>
      </c>
      <c r="H107" t="s">
        <v>148</v>
      </c>
      <c r="J107">
        <v>1</v>
      </c>
      <c r="K107" t="s">
        <v>149</v>
      </c>
      <c r="L107">
        <v>28</v>
      </c>
      <c r="N107">
        <v>85</v>
      </c>
      <c r="O107">
        <v>85</v>
      </c>
      <c r="P107">
        <v>170</v>
      </c>
      <c r="Q107">
        <v>51.49</v>
      </c>
      <c r="R107">
        <v>9.57</v>
      </c>
      <c r="U107">
        <v>109.89</v>
      </c>
      <c r="V107">
        <v>12.34</v>
      </c>
      <c r="Y107" t="s">
        <v>132</v>
      </c>
      <c r="Z107">
        <v>12.02</v>
      </c>
      <c r="AA107">
        <v>2.6</v>
      </c>
      <c r="AD107" t="s">
        <v>133</v>
      </c>
      <c r="AE107">
        <v>28</v>
      </c>
      <c r="AG107" t="s">
        <v>115</v>
      </c>
      <c r="AH107" t="s">
        <v>76</v>
      </c>
      <c r="AI107">
        <v>40.21</v>
      </c>
      <c r="AJ107">
        <v>7.35</v>
      </c>
      <c r="AK107">
        <v>42.38</v>
      </c>
      <c r="AL107">
        <v>7.86</v>
      </c>
      <c r="AM107" t="s">
        <v>77</v>
      </c>
      <c r="AN107">
        <f t="shared" si="80"/>
        <v>2.1700000000000017</v>
      </c>
      <c r="AO107">
        <f t="shared" si="81"/>
        <v>84</v>
      </c>
      <c r="AP107">
        <f t="shared" si="81"/>
        <v>84</v>
      </c>
      <c r="AQ107">
        <f t="shared" si="82"/>
        <v>54.022499999999994</v>
      </c>
      <c r="AR107">
        <f t="shared" si="83"/>
        <v>61.779600000000002</v>
      </c>
      <c r="AS107">
        <f t="shared" si="84"/>
        <v>7.6092739469676083</v>
      </c>
      <c r="AT107">
        <f t="shared" si="85"/>
        <v>0.28517832517579078</v>
      </c>
      <c r="AU107">
        <f>AT107*((1)-(3/((4*P107)-9)))</f>
        <v>0.28390331030913302</v>
      </c>
      <c r="AV107">
        <f>(N107+O107)/(N107*O107)</f>
        <v>2.3529411764705882E-2</v>
      </c>
      <c r="AW107">
        <f>AU107^2/(2*(N107+O107))</f>
        <v>2.3706202824848199E-4</v>
      </c>
      <c r="AX107">
        <f t="shared" si="86"/>
        <v>2.3766473792954365E-2</v>
      </c>
      <c r="AY107">
        <f t="shared" si="87"/>
        <v>0.15416378885119023</v>
      </c>
      <c r="AZ107">
        <f t="shared" si="88"/>
        <v>42.076077785525449</v>
      </c>
      <c r="BA107">
        <f t="shared" si="89"/>
        <v>11.945537768135249</v>
      </c>
      <c r="BB107">
        <f t="shared" si="90"/>
        <v>3.3913777157963705</v>
      </c>
      <c r="BC107">
        <f t="shared" si="91"/>
        <v>1770.3963218135882</v>
      </c>
      <c r="BM107">
        <v>0.16146200617295603</v>
      </c>
      <c r="BN107">
        <f t="shared" si="92"/>
        <v>5.3987378192815747</v>
      </c>
      <c r="BO107">
        <f t="shared" si="93"/>
        <v>1.5327195383851491</v>
      </c>
      <c r="BP107">
        <f t="shared" si="94"/>
        <v>0.43514415072303009</v>
      </c>
      <c r="BQ107">
        <f t="shared" si="95"/>
        <v>29.146370041341171</v>
      </c>
    </row>
    <row r="108" spans="1:80" x14ac:dyDescent="0.25">
      <c r="A108" t="s">
        <v>127</v>
      </c>
      <c r="B108" t="s">
        <v>128</v>
      </c>
      <c r="C108">
        <v>2006</v>
      </c>
      <c r="D108" s="11" t="s">
        <v>143</v>
      </c>
      <c r="E108" s="11" t="s">
        <v>165</v>
      </c>
      <c r="F108" t="s">
        <v>129</v>
      </c>
      <c r="G108">
        <v>2</v>
      </c>
      <c r="H108" t="s">
        <v>148</v>
      </c>
      <c r="J108">
        <v>1</v>
      </c>
      <c r="K108" t="s">
        <v>149</v>
      </c>
      <c r="L108">
        <v>28</v>
      </c>
      <c r="N108">
        <v>85</v>
      </c>
      <c r="O108">
        <v>85</v>
      </c>
      <c r="P108">
        <v>170</v>
      </c>
      <c r="Q108">
        <v>51.49</v>
      </c>
      <c r="R108">
        <v>9.57</v>
      </c>
      <c r="U108">
        <v>109.89</v>
      </c>
      <c r="V108">
        <v>12.34</v>
      </c>
      <c r="Y108" t="s">
        <v>132</v>
      </c>
      <c r="Z108">
        <v>12.02</v>
      </c>
      <c r="AA108">
        <v>2.6</v>
      </c>
      <c r="AD108" t="s">
        <v>133</v>
      </c>
      <c r="AE108">
        <v>28</v>
      </c>
      <c r="AG108" t="s">
        <v>82</v>
      </c>
      <c r="AH108" t="s">
        <v>76</v>
      </c>
      <c r="AI108">
        <v>6.72</v>
      </c>
      <c r="AJ108">
        <v>1.76</v>
      </c>
      <c r="AK108">
        <v>6.54</v>
      </c>
      <c r="AL108">
        <v>1.59</v>
      </c>
      <c r="AM108" t="s">
        <v>77</v>
      </c>
      <c r="AN108">
        <f t="shared" si="80"/>
        <v>-0.17999999999999972</v>
      </c>
      <c r="AO108">
        <f t="shared" si="81"/>
        <v>84</v>
      </c>
      <c r="AP108">
        <f t="shared" si="81"/>
        <v>84</v>
      </c>
      <c r="AQ108">
        <f t="shared" si="82"/>
        <v>3.0975999999999999</v>
      </c>
      <c r="AR108">
        <f t="shared" si="83"/>
        <v>2.5281000000000002</v>
      </c>
      <c r="AS108">
        <f t="shared" si="84"/>
        <v>1.6771553297175548</v>
      </c>
      <c r="AT108">
        <f t="shared" si="85"/>
        <v>-0.10732458515354867</v>
      </c>
      <c r="AU108">
        <f>AT108*((1)-(3/((4*P108)-9)))</f>
        <v>-0.10684474349116321</v>
      </c>
      <c r="AV108">
        <f>(N108+O108)/(N108*O108)</f>
        <v>2.3529411764705882E-2</v>
      </c>
      <c r="AW108">
        <f>AU108^2/(2*(N108+O108))</f>
        <v>3.3575880034389602E-5</v>
      </c>
      <c r="AX108">
        <f t="shared" si="86"/>
        <v>2.3562987644740272E-2</v>
      </c>
      <c r="AY108">
        <f t="shared" si="87"/>
        <v>0.153502402732792</v>
      </c>
      <c r="AZ108">
        <f t="shared" si="88"/>
        <v>42.439439984310305</v>
      </c>
      <c r="BA108">
        <f t="shared" si="89"/>
        <v>-4.5344310790322506</v>
      </c>
      <c r="BB108">
        <f t="shared" si="90"/>
        <v>0.48448012551755926</v>
      </c>
      <c r="BC108">
        <f t="shared" si="91"/>
        <v>1801.1060661818763</v>
      </c>
      <c r="BM108">
        <v>0.16146200617295603</v>
      </c>
      <c r="BN108">
        <f t="shared" si="92"/>
        <v>5.4046752245012497</v>
      </c>
      <c r="BO108">
        <f t="shared" si="93"/>
        <v>-0.57746113801488097</v>
      </c>
      <c r="BP108">
        <f t="shared" si="94"/>
        <v>6.1698687167315164E-2</v>
      </c>
      <c r="BQ108">
        <f t="shared" si="95"/>
        <v>29.210514282337634</v>
      </c>
    </row>
    <row r="109" spans="1:80" x14ac:dyDescent="0.25">
      <c r="A109" t="s">
        <v>127</v>
      </c>
      <c r="B109" t="s">
        <v>128</v>
      </c>
      <c r="C109">
        <v>2006</v>
      </c>
      <c r="D109" t="s">
        <v>144</v>
      </c>
      <c r="E109" t="s">
        <v>165</v>
      </c>
      <c r="F109" t="s">
        <v>129</v>
      </c>
      <c r="G109">
        <v>2</v>
      </c>
      <c r="H109" t="s">
        <v>148</v>
      </c>
      <c r="J109">
        <v>1</v>
      </c>
      <c r="K109" t="s">
        <v>149</v>
      </c>
      <c r="L109">
        <v>28</v>
      </c>
      <c r="N109">
        <v>85</v>
      </c>
      <c r="O109">
        <v>85</v>
      </c>
      <c r="P109">
        <v>170</v>
      </c>
      <c r="Q109">
        <v>51.49</v>
      </c>
      <c r="R109">
        <v>9.57</v>
      </c>
      <c r="U109">
        <v>109.89</v>
      </c>
      <c r="V109">
        <v>12.34</v>
      </c>
      <c r="Y109" t="s">
        <v>132</v>
      </c>
      <c r="Z109">
        <v>12.02</v>
      </c>
      <c r="AA109">
        <v>2.6</v>
      </c>
      <c r="AD109" t="s">
        <v>133</v>
      </c>
      <c r="AE109">
        <v>28</v>
      </c>
      <c r="AG109" t="s">
        <v>82</v>
      </c>
      <c r="AH109" t="s">
        <v>76</v>
      </c>
      <c r="AI109">
        <v>52.48</v>
      </c>
      <c r="AJ109">
        <v>8.8699999999999992</v>
      </c>
      <c r="AK109">
        <v>51.29</v>
      </c>
      <c r="AL109">
        <v>8.9600000000000009</v>
      </c>
      <c r="AM109" t="s">
        <v>77</v>
      </c>
      <c r="AN109">
        <f t="shared" si="80"/>
        <v>-1.1899999999999977</v>
      </c>
      <c r="AO109">
        <f t="shared" si="81"/>
        <v>84</v>
      </c>
      <c r="AP109">
        <f t="shared" si="81"/>
        <v>84</v>
      </c>
      <c r="AQ109">
        <f t="shared" si="82"/>
        <v>78.676899999999989</v>
      </c>
      <c r="AR109">
        <f t="shared" si="83"/>
        <v>80.281600000000012</v>
      </c>
      <c r="AS109">
        <f t="shared" si="84"/>
        <v>8.9151135719069785</v>
      </c>
      <c r="AT109">
        <f t="shared" si="85"/>
        <v>-0.13348119352622581</v>
      </c>
      <c r="AU109">
        <f>AT109*((1)-(3/((4*P109)-9)))</f>
        <v>-0.13288440726604894</v>
      </c>
      <c r="AV109">
        <f>(N109+O109)/(N109*O109)</f>
        <v>2.3529411764705882E-2</v>
      </c>
      <c r="AW109">
        <f>AU109^2/(2*(N109+O109))</f>
        <v>5.1936075571909298E-5</v>
      </c>
      <c r="AX109">
        <f t="shared" si="86"/>
        <v>2.3581347840277791E-2</v>
      </c>
      <c r="AY109">
        <f t="shared" si="87"/>
        <v>0.15356219534858764</v>
      </c>
      <c r="AZ109">
        <f t="shared" si="88"/>
        <v>42.406397071670519</v>
      </c>
      <c r="BA109">
        <f t="shared" si="89"/>
        <v>-5.6351489391576504</v>
      </c>
      <c r="BB109">
        <f t="shared" si="90"/>
        <v>0.74882342663586887</v>
      </c>
      <c r="BC109">
        <f t="shared" si="91"/>
        <v>1798.302512600186</v>
      </c>
      <c r="BM109">
        <v>0.16146200617295603</v>
      </c>
      <c r="BN109">
        <f t="shared" si="92"/>
        <v>5.4041389669605886</v>
      </c>
      <c r="BO109">
        <f t="shared" si="93"/>
        <v>-0.71812580340791587</v>
      </c>
      <c r="BP109">
        <f t="shared" si="94"/>
        <v>9.5427721728316095E-2</v>
      </c>
      <c r="BQ109">
        <f t="shared" si="95"/>
        <v>29.204717974221857</v>
      </c>
    </row>
    <row r="110" spans="1:80" x14ac:dyDescent="0.25">
      <c r="A110" t="s">
        <v>127</v>
      </c>
      <c r="B110" t="s">
        <v>128</v>
      </c>
      <c r="C110">
        <v>2006</v>
      </c>
      <c r="D110" t="s">
        <v>145</v>
      </c>
      <c r="E110" t="s">
        <v>166</v>
      </c>
      <c r="F110" t="s">
        <v>129</v>
      </c>
      <c r="G110">
        <v>2</v>
      </c>
      <c r="H110" t="s">
        <v>148</v>
      </c>
      <c r="J110">
        <v>1</v>
      </c>
      <c r="K110" t="s">
        <v>149</v>
      </c>
      <c r="L110">
        <v>28</v>
      </c>
      <c r="N110">
        <v>85</v>
      </c>
      <c r="O110">
        <v>85</v>
      </c>
      <c r="P110">
        <v>170</v>
      </c>
      <c r="Q110">
        <v>51.49</v>
      </c>
      <c r="R110">
        <v>9.57</v>
      </c>
      <c r="U110">
        <v>109.89</v>
      </c>
      <c r="V110">
        <v>12.34</v>
      </c>
      <c r="Y110" t="s">
        <v>132</v>
      </c>
      <c r="Z110">
        <v>12.02</v>
      </c>
      <c r="AA110">
        <v>2.6</v>
      </c>
      <c r="AD110" t="s">
        <v>133</v>
      </c>
      <c r="AE110">
        <v>28</v>
      </c>
      <c r="AG110" t="s">
        <v>82</v>
      </c>
      <c r="AH110" t="s">
        <v>76</v>
      </c>
      <c r="AI110">
        <v>22.52</v>
      </c>
      <c r="AJ110">
        <v>6.99</v>
      </c>
      <c r="AK110">
        <v>24.28</v>
      </c>
      <c r="AL110">
        <v>6.6</v>
      </c>
      <c r="AM110" t="s">
        <v>77</v>
      </c>
      <c r="AN110">
        <f t="shared" si="80"/>
        <v>1.7600000000000016</v>
      </c>
      <c r="AO110">
        <f t="shared" si="81"/>
        <v>84</v>
      </c>
      <c r="AP110">
        <f t="shared" si="81"/>
        <v>84</v>
      </c>
      <c r="AQ110">
        <f t="shared" si="82"/>
        <v>48.860100000000003</v>
      </c>
      <c r="AR110">
        <f t="shared" si="83"/>
        <v>43.559999999999995</v>
      </c>
      <c r="AS110">
        <f t="shared" si="84"/>
        <v>6.7977974374057366</v>
      </c>
      <c r="AT110">
        <f t="shared" si="85"/>
        <v>0.2589073911375146</v>
      </c>
      <c r="AU110">
        <f>AT110*((1)-(3/((4*P110)-9)))</f>
        <v>0.25774983201171348</v>
      </c>
      <c r="AV110">
        <f>(N110+O110)/(N110*O110)</f>
        <v>2.3529411764705882E-2</v>
      </c>
      <c r="AW110">
        <f>AU110^2/(2*(N110+O110))</f>
        <v>1.9539698794725444E-4</v>
      </c>
      <c r="AX110">
        <f t="shared" si="86"/>
        <v>2.3724808752653138E-2</v>
      </c>
      <c r="AY110">
        <f t="shared" si="87"/>
        <v>0.15402859719108378</v>
      </c>
      <c r="AZ110">
        <f t="shared" si="88"/>
        <v>42.149970961859509</v>
      </c>
      <c r="BA110">
        <f t="shared" si="89"/>
        <v>10.86414793471789</v>
      </c>
      <c r="BB110">
        <f t="shared" si="90"/>
        <v>2.8002323051239397</v>
      </c>
      <c r="BC110">
        <f t="shared" si="91"/>
        <v>1776.6200520855998</v>
      </c>
      <c r="BM110">
        <v>0.16146200617295603</v>
      </c>
      <c r="BN110">
        <f t="shared" si="92"/>
        <v>5.3999524771874654</v>
      </c>
      <c r="BO110">
        <f t="shared" si="93"/>
        <v>1.3918368438663054</v>
      </c>
      <c r="BP110">
        <f t="shared" si="94"/>
        <v>0.35874571269425365</v>
      </c>
      <c r="BQ110">
        <f t="shared" si="95"/>
        <v>29.159486755883044</v>
      </c>
    </row>
    <row r="111" spans="1:80" x14ac:dyDescent="0.25">
      <c r="A111" t="s">
        <v>127</v>
      </c>
      <c r="B111" t="s">
        <v>128</v>
      </c>
      <c r="C111">
        <v>2006</v>
      </c>
      <c r="D111" t="s">
        <v>146</v>
      </c>
      <c r="E111" t="s">
        <v>167</v>
      </c>
      <c r="F111" t="s">
        <v>129</v>
      </c>
      <c r="G111">
        <v>2</v>
      </c>
      <c r="H111" t="s">
        <v>148</v>
      </c>
      <c r="J111">
        <v>1</v>
      </c>
      <c r="K111" t="s">
        <v>149</v>
      </c>
      <c r="L111">
        <v>28</v>
      </c>
      <c r="N111">
        <v>85</v>
      </c>
      <c r="O111">
        <v>85</v>
      </c>
      <c r="P111">
        <v>170</v>
      </c>
      <c r="Q111">
        <v>51.49</v>
      </c>
      <c r="R111">
        <v>9.57</v>
      </c>
      <c r="U111">
        <v>109.89</v>
      </c>
      <c r="V111">
        <v>12.34</v>
      </c>
      <c r="Y111" t="s">
        <v>132</v>
      </c>
      <c r="Z111">
        <v>12.02</v>
      </c>
      <c r="AA111">
        <v>2.6</v>
      </c>
      <c r="AD111" t="s">
        <v>133</v>
      </c>
      <c r="AE111">
        <v>28</v>
      </c>
      <c r="AG111" t="s">
        <v>82</v>
      </c>
      <c r="AH111" t="s">
        <v>76</v>
      </c>
      <c r="AI111">
        <v>10.62</v>
      </c>
      <c r="AJ111">
        <v>2.4300000000000002</v>
      </c>
      <c r="AK111">
        <v>10.77</v>
      </c>
      <c r="AL111">
        <v>2.3199999999999998</v>
      </c>
      <c r="AM111" t="s">
        <v>77</v>
      </c>
      <c r="AN111">
        <f t="shared" si="80"/>
        <v>0.15000000000000036</v>
      </c>
      <c r="AO111">
        <f t="shared" si="81"/>
        <v>84</v>
      </c>
      <c r="AP111">
        <f t="shared" si="81"/>
        <v>84</v>
      </c>
      <c r="AQ111">
        <f t="shared" si="82"/>
        <v>5.9049000000000005</v>
      </c>
      <c r="AR111">
        <f t="shared" si="83"/>
        <v>5.3823999999999996</v>
      </c>
      <c r="AS111">
        <f t="shared" si="84"/>
        <v>2.3756367567454415</v>
      </c>
      <c r="AT111">
        <f t="shared" si="85"/>
        <v>6.3140966132169268E-2</v>
      </c>
      <c r="AU111">
        <f>AT111*((1)-(3/((4*P111)-9)))</f>
        <v>6.285866673068416E-2</v>
      </c>
      <c r="AV111">
        <f>(N111+O111)/(N111*O111)</f>
        <v>2.3529411764705882E-2</v>
      </c>
      <c r="AW111">
        <f>AU111^2/(2*(N111+O111))</f>
        <v>1.1621211715174175E-5</v>
      </c>
      <c r="AX111">
        <f t="shared" si="86"/>
        <v>2.3541032976421055E-2</v>
      </c>
      <c r="AY111">
        <f t="shared" si="87"/>
        <v>0.1534308736090004</v>
      </c>
      <c r="AZ111">
        <f t="shared" si="88"/>
        <v>42.479019548615831</v>
      </c>
      <c r="BA111">
        <f t="shared" si="89"/>
        <v>2.67017453285266</v>
      </c>
      <c r="BB111">
        <f t="shared" si="90"/>
        <v>0.16784361107334561</v>
      </c>
      <c r="BC111">
        <f t="shared" si="91"/>
        <v>1804.467101811686</v>
      </c>
      <c r="BM111">
        <v>0.16146200617295603</v>
      </c>
      <c r="BN111">
        <f t="shared" si="92"/>
        <v>5.4053166077589117</v>
      </c>
      <c r="BO111">
        <f t="shared" si="93"/>
        <v>0.33977099522094967</v>
      </c>
      <c r="BP111">
        <f t="shared" si="94"/>
        <v>2.1357551753346554E-2</v>
      </c>
      <c r="BQ111">
        <f t="shared" si="95"/>
        <v>29.217447630114307</v>
      </c>
    </row>
    <row r="112" spans="1:80" x14ac:dyDescent="0.25">
      <c r="A112" t="s">
        <v>127</v>
      </c>
      <c r="B112" t="s">
        <v>128</v>
      </c>
      <c r="C112">
        <v>2006</v>
      </c>
      <c r="D112" t="s">
        <v>147</v>
      </c>
      <c r="E112" t="s">
        <v>165</v>
      </c>
      <c r="F112" t="s">
        <v>129</v>
      </c>
      <c r="G112">
        <v>2</v>
      </c>
      <c r="H112" t="s">
        <v>148</v>
      </c>
      <c r="J112">
        <v>1</v>
      </c>
      <c r="K112" t="s">
        <v>149</v>
      </c>
      <c r="L112">
        <v>28</v>
      </c>
      <c r="N112">
        <v>85</v>
      </c>
      <c r="O112">
        <v>85</v>
      </c>
      <c r="P112">
        <v>170</v>
      </c>
      <c r="Q112">
        <v>51.49</v>
      </c>
      <c r="R112">
        <v>9.57</v>
      </c>
      <c r="U112">
        <v>109.89</v>
      </c>
      <c r="V112">
        <v>12.34</v>
      </c>
      <c r="Y112" t="s">
        <v>132</v>
      </c>
      <c r="Z112">
        <v>12.02</v>
      </c>
      <c r="AA112">
        <v>2.6</v>
      </c>
      <c r="AD112" t="s">
        <v>133</v>
      </c>
      <c r="AE112">
        <v>28</v>
      </c>
      <c r="AG112" t="s">
        <v>82</v>
      </c>
      <c r="AH112" t="s">
        <v>76</v>
      </c>
      <c r="AI112">
        <v>14.4</v>
      </c>
      <c r="AJ112">
        <v>3.61</v>
      </c>
      <c r="AK112">
        <v>14.25</v>
      </c>
      <c r="AL112">
        <v>3.73</v>
      </c>
      <c r="AM112" t="s">
        <v>77</v>
      </c>
      <c r="AN112">
        <f t="shared" si="80"/>
        <v>-0.15000000000000036</v>
      </c>
      <c r="AO112">
        <f t="shared" si="81"/>
        <v>84</v>
      </c>
      <c r="AP112">
        <f t="shared" si="81"/>
        <v>84</v>
      </c>
      <c r="AQ112">
        <f t="shared" si="82"/>
        <v>13.0321</v>
      </c>
      <c r="AR112">
        <f t="shared" si="83"/>
        <v>13.9129</v>
      </c>
      <c r="AS112">
        <f t="shared" si="84"/>
        <v>3.6704904304465908</v>
      </c>
      <c r="AT112">
        <f t="shared" si="85"/>
        <v>-4.0866473525105952E-2</v>
      </c>
      <c r="AU112">
        <f>AT112*((1)-(3/((4*P112)-9)))</f>
        <v>-4.0683762019032454E-2</v>
      </c>
      <c r="AV112">
        <f>(N112+O112)/(N112*O112)</f>
        <v>2.3529411764705882E-2</v>
      </c>
      <c r="AW112">
        <f>AU112^2/(2*(N112+O112))</f>
        <v>4.8681426235919635E-6</v>
      </c>
      <c r="AX112">
        <f t="shared" si="86"/>
        <v>2.3534279907329474E-2</v>
      </c>
      <c r="AY112">
        <f t="shared" si="87"/>
        <v>0.15340886515234206</v>
      </c>
      <c r="AZ112">
        <f t="shared" si="88"/>
        <v>42.491208736263978</v>
      </c>
      <c r="BA112">
        <f t="shared" si="89"/>
        <v>-1.7287022241271965</v>
      </c>
      <c r="BB112">
        <f t="shared" si="90"/>
        <v>7.0330109888162962E-2</v>
      </c>
      <c r="BC112">
        <f t="shared" si="91"/>
        <v>1805.5028198687562</v>
      </c>
      <c r="BM112">
        <v>0.16146200617295603</v>
      </c>
      <c r="BN112">
        <f t="shared" si="92"/>
        <v>5.4055139224039097</v>
      </c>
      <c r="BO112">
        <f t="shared" si="93"/>
        <v>-0.21991664200964733</v>
      </c>
      <c r="BP112">
        <f t="shared" si="94"/>
        <v>8.9470363275452481E-3</v>
      </c>
      <c r="BQ112">
        <f t="shared" si="95"/>
        <v>29.219580765302503</v>
      </c>
    </row>
    <row r="113" spans="1:8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>
        <f>SUM(AZ99:AZ112)</f>
        <v>593.46396053570459</v>
      </c>
      <c r="BA113" s="8">
        <f>SUM(BA99:BA112)</f>
        <v>19.464000749256559</v>
      </c>
      <c r="BB113" s="8">
        <f>SUM(BB99:BB112)</f>
        <v>12.288315714362886</v>
      </c>
      <c r="BC113" s="8">
        <f>SUM(BC99:BC112)</f>
        <v>25157.316990696858</v>
      </c>
      <c r="BD113" s="8">
        <f>BA113/AZ113</f>
        <v>3.2797275055568509E-2</v>
      </c>
      <c r="BE113" s="8">
        <f>SQRT(1/AZ113)</f>
        <v>4.1049022971841757E-2</v>
      </c>
      <c r="BF113" s="8">
        <f>BD113/BE113</f>
        <v>0.79897821388017765</v>
      </c>
      <c r="BG113" s="8">
        <f>BD113-(1.96*BE113)</f>
        <v>-4.7658809969241336E-2</v>
      </c>
      <c r="BH113" s="8">
        <f>BD113+(1.96*BE113)</f>
        <v>0.11325336008037835</v>
      </c>
      <c r="BI113" s="8">
        <f>BB113-(BA113^2/AZ113)</f>
        <v>11.649949528107728</v>
      </c>
      <c r="BJ113" s="8">
        <v>14</v>
      </c>
      <c r="BK113" s="8">
        <v>23.684999999999999</v>
      </c>
      <c r="BL113" s="8" t="str">
        <f>IF(BI113&gt;=BK113, "Significant", "Not Significant")</f>
        <v>Not Significant</v>
      </c>
      <c r="BM113" s="8"/>
      <c r="BN113" s="8">
        <f>SUM(BN99:BN112)</f>
        <v>75.654209432024686</v>
      </c>
      <c r="BO113" s="8">
        <f>SUM(BO99:BO112)</f>
        <v>2.5019011878022344</v>
      </c>
      <c r="BP113" s="8">
        <f>SUM(BP99:BP112)</f>
        <v>1.5709782337517819</v>
      </c>
      <c r="BQ113" s="8">
        <f>SUM(BQ99:BQ112)</f>
        <v>408.82572815960361</v>
      </c>
      <c r="BR113" s="8">
        <f>BO113/BN113</f>
        <v>3.3070217858137727E-2</v>
      </c>
      <c r="BS113" s="8">
        <f>SQRT(1/BN113)</f>
        <v>0.11496971408319484</v>
      </c>
      <c r="BT113" s="8">
        <f>BR113/BS113</f>
        <v>0.28764286422602847</v>
      </c>
      <c r="BU113" s="8">
        <f>BR113-(1.96*BS113)</f>
        <v>-0.19227042174492415</v>
      </c>
      <c r="BV113" s="8">
        <f>BR113+(1.96*BS113)</f>
        <v>0.25841085746119963</v>
      </c>
      <c r="BW113" s="8">
        <f>BP113-(BO113^2/BN113)</f>
        <v>1.4882398164116284</v>
      </c>
      <c r="BX113" s="8">
        <f>BJ113</f>
        <v>14</v>
      </c>
      <c r="BY113" s="8">
        <f>BK113</f>
        <v>23.684999999999999</v>
      </c>
      <c r="BZ113" s="8" t="str">
        <f>IF(BW113&gt;=BY113, "Significant", "Not significant")</f>
        <v>Not significant</v>
      </c>
      <c r="CA113" s="8"/>
      <c r="CB113" s="8"/>
    </row>
    <row r="114" spans="1:80" x14ac:dyDescent="0.25">
      <c r="A114" t="s">
        <v>151</v>
      </c>
      <c r="B114" t="s">
        <v>152</v>
      </c>
      <c r="C114">
        <v>2004</v>
      </c>
      <c r="D114" t="s">
        <v>124</v>
      </c>
      <c r="E114" t="s">
        <v>167</v>
      </c>
      <c r="F114" t="s">
        <v>123</v>
      </c>
      <c r="G114" t="s">
        <v>153</v>
      </c>
      <c r="H114" t="s">
        <v>70</v>
      </c>
      <c r="I114" t="s">
        <v>154</v>
      </c>
      <c r="J114">
        <v>1</v>
      </c>
      <c r="L114">
        <v>182.62100000000001</v>
      </c>
      <c r="N114">
        <v>18</v>
      </c>
      <c r="O114">
        <v>18</v>
      </c>
      <c r="P114">
        <v>36</v>
      </c>
      <c r="Q114">
        <v>45.4</v>
      </c>
      <c r="R114">
        <v>6.7</v>
      </c>
      <c r="Z114">
        <v>14</v>
      </c>
      <c r="AA114">
        <v>2.6</v>
      </c>
      <c r="AD114" t="s">
        <v>73</v>
      </c>
      <c r="AE114">
        <v>21</v>
      </c>
      <c r="AG114" t="s">
        <v>92</v>
      </c>
      <c r="AH114" t="s">
        <v>126</v>
      </c>
      <c r="AI114">
        <v>0.41</v>
      </c>
      <c r="AJ114">
        <v>0.89</v>
      </c>
      <c r="AK114">
        <v>0.51</v>
      </c>
      <c r="AL114">
        <v>1.05</v>
      </c>
      <c r="AM114" t="s">
        <v>77</v>
      </c>
      <c r="AN114">
        <f t="shared" ref="AN114:AN123" si="96">IF(AM114="Lower worse", AK114-AI114, AI114-AK114)</f>
        <v>0.10000000000000003</v>
      </c>
      <c r="AO114">
        <f t="shared" ref="AO114:AP123" si="97">N114-1</f>
        <v>17</v>
      </c>
      <c r="AP114">
        <f t="shared" si="97"/>
        <v>17</v>
      </c>
      <c r="AQ114">
        <f t="shared" ref="AQ114:AQ123" si="98">AJ114^2</f>
        <v>0.79210000000000003</v>
      </c>
      <c r="AR114">
        <f t="shared" ref="AR114:AR123" si="99">AL114^2</f>
        <v>1.1025</v>
      </c>
      <c r="AS114">
        <f t="shared" ref="AS114:AS123" si="100">SQRT(((AO114*AQ114)+(AP114*AR114))/(AP114+AO114))</f>
        <v>0.97329337817535777</v>
      </c>
      <c r="AT114">
        <f t="shared" ref="AT114:AT123" si="101">AN114/AS114</f>
        <v>0.10274394364777348</v>
      </c>
      <c r="AU114">
        <f>AT114*((1)-(3/((4*P114)-9)))</f>
        <v>0.10046074490004518</v>
      </c>
      <c r="AV114">
        <f>(N114+O114)/(N114*O114)</f>
        <v>0.1111111111111111</v>
      </c>
      <c r="AW114">
        <f>AU114^2/(2*(N114+O114))</f>
        <v>1.4017168424822158E-4</v>
      </c>
      <c r="AX114">
        <f t="shared" ref="AX114:AX123" si="102">AV114+AW114</f>
        <v>0.11125128279535933</v>
      </c>
      <c r="AY114">
        <f t="shared" ref="AY114:AY123" si="103">SQRT(AX114)</f>
        <v>0.33354352458915965</v>
      </c>
      <c r="AZ114">
        <f t="shared" ref="AZ114:AZ123" si="104">1/AX114</f>
        <v>8.9886603989946394</v>
      </c>
      <c r="BA114">
        <f t="shared" ref="BA114:BA123" si="105">AZ114*AU114</f>
        <v>0.90300751933653878</v>
      </c>
      <c r="BB114">
        <f t="shared" ref="BB114:BB123" si="106">(AU114^2)*AZ114</f>
        <v>9.0716808042890645E-2</v>
      </c>
      <c r="BC114">
        <f t="shared" ref="BC114:BC123" si="107">AZ114^2</f>
        <v>80.796015768454467</v>
      </c>
      <c r="BM114">
        <v>0.16146200617295603</v>
      </c>
      <c r="BN114">
        <f t="shared" ref="BN114:BN123" si="108">1/(AX114+BM114)</f>
        <v>3.6668546801772575</v>
      </c>
      <c r="BO114">
        <f t="shared" ref="BO114:BO123" si="109">BN114*AU114</f>
        <v>0.3683749526108242</v>
      </c>
      <c r="BP114">
        <f t="shared" ref="BP114:BP123" si="110">(AU114^2)*BN114</f>
        <v>3.7007222141802243E-2</v>
      </c>
      <c r="BQ114">
        <f t="shared" ref="BQ114:BQ123" si="111">BN114^2</f>
        <v>13.445823245537857</v>
      </c>
    </row>
    <row r="115" spans="1:80" x14ac:dyDescent="0.25">
      <c r="A115" t="s">
        <v>151</v>
      </c>
      <c r="B115" t="s">
        <v>152</v>
      </c>
      <c r="C115">
        <v>2004</v>
      </c>
      <c r="D115" t="s">
        <v>155</v>
      </c>
      <c r="E115" t="s">
        <v>167</v>
      </c>
      <c r="F115" t="s">
        <v>123</v>
      </c>
      <c r="G115" t="s">
        <v>153</v>
      </c>
      <c r="H115" t="s">
        <v>70</v>
      </c>
      <c r="I115" t="s">
        <v>154</v>
      </c>
      <c r="J115">
        <v>1</v>
      </c>
      <c r="L115">
        <v>182.62100000000001</v>
      </c>
      <c r="N115">
        <v>18</v>
      </c>
      <c r="O115">
        <v>17</v>
      </c>
      <c r="P115">
        <v>35</v>
      </c>
      <c r="Q115">
        <v>45.4</v>
      </c>
      <c r="R115">
        <v>6.7</v>
      </c>
      <c r="Z115">
        <v>14</v>
      </c>
      <c r="AA115">
        <v>2.6</v>
      </c>
      <c r="AD115" t="s">
        <v>73</v>
      </c>
      <c r="AE115">
        <v>21</v>
      </c>
      <c r="AG115" t="s">
        <v>92</v>
      </c>
      <c r="AH115" t="s">
        <v>156</v>
      </c>
      <c r="AI115">
        <v>10.220000000000001</v>
      </c>
      <c r="AJ115">
        <v>2.56</v>
      </c>
      <c r="AK115">
        <v>11.12</v>
      </c>
      <c r="AL115">
        <v>3.02</v>
      </c>
      <c r="AM115" t="s">
        <v>77</v>
      </c>
      <c r="AN115">
        <f t="shared" si="96"/>
        <v>0.89999999999999858</v>
      </c>
      <c r="AO115">
        <f t="shared" si="97"/>
        <v>17</v>
      </c>
      <c r="AP115">
        <f t="shared" si="97"/>
        <v>16</v>
      </c>
      <c r="AQ115">
        <f t="shared" si="98"/>
        <v>6.5536000000000003</v>
      </c>
      <c r="AR115">
        <f t="shared" si="99"/>
        <v>9.1204000000000001</v>
      </c>
      <c r="AS115">
        <f t="shared" si="100"/>
        <v>2.7925094612031471</v>
      </c>
      <c r="AT115">
        <f t="shared" si="101"/>
        <v>0.32229076123245626</v>
      </c>
      <c r="AU115">
        <f>AT115*((1)-(3/((4*P115)-9)))</f>
        <v>0.31491005677675116</v>
      </c>
      <c r="AV115">
        <f>(N115+O115)/(N115*O115)</f>
        <v>0.11437908496732026</v>
      </c>
      <c r="AW115">
        <f>AU115^2/(2*(N115+O115))</f>
        <v>1.4166906265590949E-3</v>
      </c>
      <c r="AX115">
        <f t="shared" si="102"/>
        <v>0.11579577559387935</v>
      </c>
      <c r="AY115">
        <f t="shared" si="103"/>
        <v>0.3402877834919722</v>
      </c>
      <c r="AZ115">
        <f t="shared" si="104"/>
        <v>8.635893622814141</v>
      </c>
      <c r="BA115">
        <f t="shared" si="105"/>
        <v>2.7195297510783845</v>
      </c>
      <c r="BB115">
        <f t="shared" si="106"/>
        <v>0.85640726831815805</v>
      </c>
      <c r="BC115">
        <f t="shared" si="107"/>
        <v>74.578658664561942</v>
      </c>
      <c r="BM115">
        <v>0.16146200617295603</v>
      </c>
      <c r="BN115">
        <f t="shared" si="108"/>
        <v>3.6067517875511497</v>
      </c>
      <c r="BO115">
        <f t="shared" si="109"/>
        <v>1.1358024101973814</v>
      </c>
      <c r="BP115">
        <f t="shared" si="110"/>
        <v>0.35767560148242816</v>
      </c>
      <c r="BQ115">
        <f t="shared" si="111"/>
        <v>13.008658457003413</v>
      </c>
    </row>
    <row r="116" spans="1:80" x14ac:dyDescent="0.25">
      <c r="A116" t="s">
        <v>151</v>
      </c>
      <c r="B116" t="s">
        <v>152</v>
      </c>
      <c r="C116">
        <v>2004</v>
      </c>
      <c r="D116" t="s">
        <v>157</v>
      </c>
      <c r="E116" t="s">
        <v>167</v>
      </c>
      <c r="F116" t="s">
        <v>123</v>
      </c>
      <c r="G116" t="s">
        <v>153</v>
      </c>
      <c r="H116" t="s">
        <v>70</v>
      </c>
      <c r="I116" t="s">
        <v>154</v>
      </c>
      <c r="J116">
        <v>1</v>
      </c>
      <c r="L116">
        <v>182.62100000000001</v>
      </c>
      <c r="N116">
        <v>18</v>
      </c>
      <c r="O116">
        <v>18</v>
      </c>
      <c r="P116">
        <v>36</v>
      </c>
      <c r="Q116">
        <v>45.4</v>
      </c>
      <c r="R116">
        <v>6.7</v>
      </c>
      <c r="Z116">
        <v>14</v>
      </c>
      <c r="AA116">
        <v>2.6</v>
      </c>
      <c r="AD116" t="s">
        <v>73</v>
      </c>
      <c r="AE116">
        <v>21</v>
      </c>
      <c r="AG116" t="s">
        <v>92</v>
      </c>
      <c r="AH116" t="s">
        <v>156</v>
      </c>
      <c r="AI116">
        <v>11.06</v>
      </c>
      <c r="AJ116">
        <v>2.69</v>
      </c>
      <c r="AK116">
        <v>10.72</v>
      </c>
      <c r="AL116">
        <v>3.29</v>
      </c>
      <c r="AM116" t="s">
        <v>77</v>
      </c>
      <c r="AN116">
        <f t="shared" si="96"/>
        <v>-0.33999999999999986</v>
      </c>
      <c r="AO116">
        <f t="shared" si="97"/>
        <v>17</v>
      </c>
      <c r="AP116">
        <f t="shared" si="97"/>
        <v>17</v>
      </c>
      <c r="AQ116">
        <f t="shared" si="98"/>
        <v>7.2360999999999995</v>
      </c>
      <c r="AR116">
        <f t="shared" si="99"/>
        <v>10.8241</v>
      </c>
      <c r="AS116">
        <f t="shared" si="100"/>
        <v>3.0050124791754191</v>
      </c>
      <c r="AT116">
        <f t="shared" si="101"/>
        <v>-0.11314428886940811</v>
      </c>
      <c r="AU116">
        <f>AT116*((1)-(3/((4*P116)-9)))</f>
        <v>-0.11062997133897681</v>
      </c>
      <c r="AV116">
        <f>(N116+O116)/(N116*O116)</f>
        <v>0.1111111111111111</v>
      </c>
      <c r="AW116">
        <f>AU116^2/(2*(N116+O116))</f>
        <v>1.6998597997865044E-4</v>
      </c>
      <c r="AX116">
        <f t="shared" si="102"/>
        <v>0.11128109709108976</v>
      </c>
      <c r="AY116">
        <f t="shared" si="103"/>
        <v>0.3335882148564151</v>
      </c>
      <c r="AZ116">
        <f t="shared" si="104"/>
        <v>8.9862521680698784</v>
      </c>
      <c r="BA116">
        <f t="shared" si="105"/>
        <v>-0.99414881979838887</v>
      </c>
      <c r="BB116">
        <f t="shared" si="106"/>
        <v>0.1099826554409734</v>
      </c>
      <c r="BC116">
        <f t="shared" si="107"/>
        <v>80.752728028140595</v>
      </c>
      <c r="BM116">
        <v>0.16146200617295603</v>
      </c>
      <c r="BN116">
        <f t="shared" si="108"/>
        <v>3.666453846247721</v>
      </c>
      <c r="BO116">
        <f t="shared" si="109"/>
        <v>-0.40561968392606668</v>
      </c>
      <c r="BP116">
        <f t="shared" si="110"/>
        <v>4.487369400726559E-2</v>
      </c>
      <c r="BQ116">
        <f t="shared" si="111"/>
        <v>13.442883806664707</v>
      </c>
    </row>
    <row r="117" spans="1:80" x14ac:dyDescent="0.25">
      <c r="A117" t="s">
        <v>151</v>
      </c>
      <c r="B117" t="s">
        <v>152</v>
      </c>
      <c r="C117">
        <v>2004</v>
      </c>
      <c r="D117" t="s">
        <v>158</v>
      </c>
      <c r="E117" t="s">
        <v>168</v>
      </c>
      <c r="F117" t="s">
        <v>123</v>
      </c>
      <c r="G117" t="s">
        <v>153</v>
      </c>
      <c r="H117" t="s">
        <v>70</v>
      </c>
      <c r="I117" t="s">
        <v>154</v>
      </c>
      <c r="J117">
        <v>1</v>
      </c>
      <c r="L117">
        <v>182.62100000000001</v>
      </c>
      <c r="N117">
        <v>18</v>
      </c>
      <c r="O117">
        <v>18</v>
      </c>
      <c r="P117">
        <v>36</v>
      </c>
      <c r="Q117">
        <v>45.4</v>
      </c>
      <c r="R117">
        <v>6.7</v>
      </c>
      <c r="Z117">
        <v>14</v>
      </c>
      <c r="AA117">
        <v>2.6</v>
      </c>
      <c r="AD117" t="s">
        <v>73</v>
      </c>
      <c r="AE117">
        <v>21</v>
      </c>
      <c r="AG117" t="s">
        <v>92</v>
      </c>
      <c r="AH117" t="s">
        <v>156</v>
      </c>
      <c r="AI117">
        <v>11.61</v>
      </c>
      <c r="AJ117">
        <v>2.5499999999999998</v>
      </c>
      <c r="AK117">
        <v>12.67</v>
      </c>
      <c r="AL117">
        <v>2.77</v>
      </c>
      <c r="AM117" t="s">
        <v>77</v>
      </c>
      <c r="AN117">
        <f t="shared" si="96"/>
        <v>1.0600000000000005</v>
      </c>
      <c r="AO117">
        <f t="shared" si="97"/>
        <v>17</v>
      </c>
      <c r="AP117">
        <f t="shared" si="97"/>
        <v>17</v>
      </c>
      <c r="AQ117">
        <f t="shared" si="98"/>
        <v>6.5024999999999995</v>
      </c>
      <c r="AR117">
        <f t="shared" si="99"/>
        <v>7.6729000000000003</v>
      </c>
      <c r="AS117">
        <f t="shared" si="100"/>
        <v>2.6622734645411614</v>
      </c>
      <c r="AT117">
        <f t="shared" si="101"/>
        <v>0.39815594232453871</v>
      </c>
      <c r="AU117">
        <f>AT117*((1)-(3/((4*P117)-9)))</f>
        <v>0.38930803249510448</v>
      </c>
      <c r="AV117">
        <f>(N117+O117)/(N117*O117)</f>
        <v>0.1111111111111111</v>
      </c>
      <c r="AW117">
        <f>AU117^2/(2*(N117+O117))</f>
        <v>2.105010335627907E-3</v>
      </c>
      <c r="AX117">
        <f t="shared" si="102"/>
        <v>0.11321612144673901</v>
      </c>
      <c r="AY117">
        <f t="shared" si="103"/>
        <v>0.3364760339856897</v>
      </c>
      <c r="AZ117">
        <f t="shared" si="104"/>
        <v>8.8326643522268729</v>
      </c>
      <c r="BA117">
        <f t="shared" si="105"/>
        <v>3.4386271806550903</v>
      </c>
      <c r="BB117">
        <f t="shared" si="106"/>
        <v>1.3386851821850214</v>
      </c>
      <c r="BC117">
        <f t="shared" si="107"/>
        <v>78.015959559099358</v>
      </c>
      <c r="BM117">
        <v>0.16146200617295603</v>
      </c>
      <c r="BN117">
        <f t="shared" si="108"/>
        <v>3.6406247875132882</v>
      </c>
      <c r="BO117">
        <f t="shared" si="109"/>
        <v>1.4173244730797061</v>
      </c>
      <c r="BP117">
        <f t="shared" si="110"/>
        <v>0.55177580202182097</v>
      </c>
      <c r="BQ117">
        <f t="shared" si="111"/>
        <v>13.254148843456175</v>
      </c>
    </row>
    <row r="118" spans="1:80" x14ac:dyDescent="0.25">
      <c r="A118" t="s">
        <v>151</v>
      </c>
      <c r="B118" t="s">
        <v>152</v>
      </c>
      <c r="C118">
        <v>2004</v>
      </c>
      <c r="D118" t="s">
        <v>125</v>
      </c>
      <c r="E118" t="s">
        <v>169</v>
      </c>
      <c r="F118" t="s">
        <v>123</v>
      </c>
      <c r="G118" t="s">
        <v>153</v>
      </c>
      <c r="H118" t="s">
        <v>70</v>
      </c>
      <c r="I118" t="s">
        <v>154</v>
      </c>
      <c r="J118">
        <v>1</v>
      </c>
      <c r="L118">
        <v>182.62100000000001</v>
      </c>
      <c r="N118">
        <v>18</v>
      </c>
      <c r="O118">
        <v>18</v>
      </c>
      <c r="P118">
        <v>36</v>
      </c>
      <c r="Q118">
        <v>45.4</v>
      </c>
      <c r="R118">
        <v>6.7</v>
      </c>
      <c r="Z118">
        <v>14</v>
      </c>
      <c r="AA118">
        <v>2.6</v>
      </c>
      <c r="AD118" t="s">
        <v>73</v>
      </c>
      <c r="AE118">
        <v>21</v>
      </c>
      <c r="AG118" t="s">
        <v>99</v>
      </c>
      <c r="AH118" t="s">
        <v>126</v>
      </c>
      <c r="AI118">
        <v>0.56000000000000005</v>
      </c>
      <c r="AJ118">
        <v>0.88</v>
      </c>
      <c r="AK118">
        <v>0.78</v>
      </c>
      <c r="AL118">
        <v>1.02</v>
      </c>
      <c r="AM118" t="s">
        <v>77</v>
      </c>
      <c r="AN118">
        <f t="shared" si="96"/>
        <v>0.21999999999999997</v>
      </c>
      <c r="AO118">
        <f t="shared" si="97"/>
        <v>17</v>
      </c>
      <c r="AP118">
        <f t="shared" si="97"/>
        <v>17</v>
      </c>
      <c r="AQ118">
        <f t="shared" si="98"/>
        <v>0.77439999999999998</v>
      </c>
      <c r="AR118">
        <f t="shared" si="99"/>
        <v>1.0404</v>
      </c>
      <c r="AS118">
        <f t="shared" si="100"/>
        <v>0.95257545632878871</v>
      </c>
      <c r="AT118">
        <f t="shared" si="101"/>
        <v>0.23095283270038955</v>
      </c>
      <c r="AU118">
        <f>AT118*((1)-(3/((4*P118)-9)))</f>
        <v>0.22582054752926978</v>
      </c>
      <c r="AV118">
        <f>(N118+O118)/(N118*O118)</f>
        <v>0.1111111111111111</v>
      </c>
      <c r="AW118">
        <f>AU118^2/(2*(N118+O118))</f>
        <v>7.0826277342248879E-4</v>
      </c>
      <c r="AX118">
        <f t="shared" si="102"/>
        <v>0.1118193738845336</v>
      </c>
      <c r="AY118">
        <f t="shared" si="103"/>
        <v>0.33439403984600802</v>
      </c>
      <c r="AZ118">
        <f t="shared" si="104"/>
        <v>8.9429940918164625</v>
      </c>
      <c r="BA118">
        <f t="shared" si="105"/>
        <v>2.0195118223650184</v>
      </c>
      <c r="BB118">
        <f t="shared" si="106"/>
        <v>0.45604726546830182</v>
      </c>
      <c r="BC118">
        <f t="shared" si="107"/>
        <v>79.977143326264155</v>
      </c>
      <c r="BM118">
        <v>0.16146200617295603</v>
      </c>
      <c r="BN118">
        <f t="shared" si="108"/>
        <v>3.6592321064451303</v>
      </c>
      <c r="BO118">
        <f t="shared" si="109"/>
        <v>0.82632979781412252</v>
      </c>
      <c r="BP118">
        <f t="shared" si="110"/>
        <v>0.18660224738213593</v>
      </c>
      <c r="BQ118">
        <f t="shared" si="111"/>
        <v>13.389979608838866</v>
      </c>
    </row>
    <row r="119" spans="1:80" x14ac:dyDescent="0.25">
      <c r="A119" t="s">
        <v>151</v>
      </c>
      <c r="B119" t="s">
        <v>152</v>
      </c>
      <c r="C119">
        <v>2004</v>
      </c>
      <c r="D119" t="s">
        <v>150</v>
      </c>
      <c r="E119" t="s">
        <v>170</v>
      </c>
      <c r="F119" t="s">
        <v>123</v>
      </c>
      <c r="G119" t="s">
        <v>153</v>
      </c>
      <c r="H119" t="s">
        <v>70</v>
      </c>
      <c r="I119" t="s">
        <v>154</v>
      </c>
      <c r="J119">
        <v>1</v>
      </c>
      <c r="L119">
        <v>182.62100000000001</v>
      </c>
      <c r="N119">
        <v>18</v>
      </c>
      <c r="O119">
        <v>18</v>
      </c>
      <c r="P119">
        <v>36</v>
      </c>
      <c r="Q119">
        <v>45.4</v>
      </c>
      <c r="R119">
        <v>6.7</v>
      </c>
      <c r="Z119">
        <v>14</v>
      </c>
      <c r="AA119">
        <v>2.6</v>
      </c>
      <c r="AD119" t="s">
        <v>73</v>
      </c>
      <c r="AE119">
        <v>21</v>
      </c>
      <c r="AG119" t="s">
        <v>99</v>
      </c>
      <c r="AH119" t="s">
        <v>126</v>
      </c>
      <c r="AI119">
        <v>0.28999999999999998</v>
      </c>
      <c r="AJ119">
        <v>1.06</v>
      </c>
      <c r="AK119">
        <v>0.41</v>
      </c>
      <c r="AL119">
        <v>0.84</v>
      </c>
      <c r="AM119" t="s">
        <v>77</v>
      </c>
      <c r="AN119">
        <f t="shared" si="96"/>
        <v>0.12</v>
      </c>
      <c r="AO119">
        <f t="shared" si="97"/>
        <v>17</v>
      </c>
      <c r="AP119">
        <f t="shared" si="97"/>
        <v>17</v>
      </c>
      <c r="AQ119">
        <f t="shared" si="98"/>
        <v>1.1236000000000002</v>
      </c>
      <c r="AR119">
        <f t="shared" si="99"/>
        <v>0.70559999999999989</v>
      </c>
      <c r="AS119">
        <f t="shared" si="100"/>
        <v>0.95634721728041849</v>
      </c>
      <c r="AT119">
        <f t="shared" si="101"/>
        <v>0.12547743939826178</v>
      </c>
      <c r="AU119">
        <f>AT119*((1)-(3/((4*P119)-9)))</f>
        <v>0.12268905185607819</v>
      </c>
      <c r="AV119">
        <f>(N119+O119)/(N119*O119)</f>
        <v>0.1111111111111111</v>
      </c>
      <c r="AW119">
        <f>AU119^2/(2*(N119+O119))</f>
        <v>2.0906393674088115E-4</v>
      </c>
      <c r="AX119">
        <f t="shared" si="102"/>
        <v>0.11132017504785198</v>
      </c>
      <c r="AY119">
        <f t="shared" si="103"/>
        <v>0.33364678186347307</v>
      </c>
      <c r="AZ119">
        <f t="shared" si="104"/>
        <v>8.9830976242189795</v>
      </c>
      <c r="BA119">
        <f t="shared" si="105"/>
        <v>1.1021277302460151</v>
      </c>
      <c r="BB119">
        <f t="shared" si="106"/>
        <v>0.13521900624817509</v>
      </c>
      <c r="BC119">
        <f t="shared" si="107"/>
        <v>80.69604292624868</v>
      </c>
      <c r="BM119">
        <v>0.16146200617295603</v>
      </c>
      <c r="BN119">
        <f t="shared" si="108"/>
        <v>3.6659286010713936</v>
      </c>
      <c r="BO119">
        <f t="shared" si="109"/>
        <v>0.44976930423752837</v>
      </c>
      <c r="BP119">
        <f t="shared" si="110"/>
        <v>5.5181769490870322E-2</v>
      </c>
      <c r="BQ119">
        <f t="shared" si="111"/>
        <v>13.439032508153264</v>
      </c>
    </row>
    <row r="120" spans="1:80" x14ac:dyDescent="0.25">
      <c r="A120" t="s">
        <v>151</v>
      </c>
      <c r="B120" t="s">
        <v>152</v>
      </c>
      <c r="C120">
        <v>2004</v>
      </c>
      <c r="D120" t="s">
        <v>159</v>
      </c>
      <c r="E120" t="s">
        <v>169</v>
      </c>
      <c r="F120" t="s">
        <v>123</v>
      </c>
      <c r="G120" t="s">
        <v>153</v>
      </c>
      <c r="H120" t="s">
        <v>70</v>
      </c>
      <c r="I120" t="s">
        <v>154</v>
      </c>
      <c r="J120">
        <v>1</v>
      </c>
      <c r="L120">
        <v>182.62100000000001</v>
      </c>
      <c r="N120">
        <v>18</v>
      </c>
      <c r="O120">
        <v>18</v>
      </c>
      <c r="P120">
        <v>36</v>
      </c>
      <c r="Q120">
        <v>45.4</v>
      </c>
      <c r="R120">
        <v>6.7</v>
      </c>
      <c r="Z120">
        <v>14</v>
      </c>
      <c r="AA120">
        <v>2.6</v>
      </c>
      <c r="AD120" t="s">
        <v>73</v>
      </c>
      <c r="AE120">
        <v>21</v>
      </c>
      <c r="AG120" t="s">
        <v>104</v>
      </c>
      <c r="AH120" t="s">
        <v>156</v>
      </c>
      <c r="AI120">
        <v>11.11</v>
      </c>
      <c r="AJ120">
        <v>2.59</v>
      </c>
      <c r="AK120">
        <v>11.72</v>
      </c>
      <c r="AL120">
        <v>2.74</v>
      </c>
      <c r="AM120" t="s">
        <v>77</v>
      </c>
      <c r="AN120">
        <f t="shared" si="96"/>
        <v>0.61000000000000121</v>
      </c>
      <c r="AO120">
        <f t="shared" si="97"/>
        <v>17</v>
      </c>
      <c r="AP120">
        <f t="shared" si="97"/>
        <v>17</v>
      </c>
      <c r="AQ120">
        <f t="shared" si="98"/>
        <v>6.7080999999999991</v>
      </c>
      <c r="AR120">
        <f t="shared" si="99"/>
        <v>7.5076000000000009</v>
      </c>
      <c r="AS120">
        <f t="shared" si="100"/>
        <v>2.6660551382145119</v>
      </c>
      <c r="AT120">
        <f t="shared" si="101"/>
        <v>0.22880246970755649</v>
      </c>
      <c r="AU120">
        <f>AT120*((1)-(3/((4*P120)-9)))</f>
        <v>0.22371797038072189</v>
      </c>
      <c r="AV120">
        <f>(N120+O120)/(N120*O120)</f>
        <v>0.1111111111111111</v>
      </c>
      <c r="AW120">
        <f>AU120^2/(2*(N120+O120))</f>
        <v>6.9513514265652162E-4</v>
      </c>
      <c r="AX120">
        <f t="shared" si="102"/>
        <v>0.11180624625376763</v>
      </c>
      <c r="AY120">
        <f t="shared" si="103"/>
        <v>0.33437441028548764</v>
      </c>
      <c r="AZ120">
        <f t="shared" si="104"/>
        <v>8.9440441254980616</v>
      </c>
      <c r="BA120">
        <f t="shared" si="105"/>
        <v>2.0009433987520451</v>
      </c>
      <c r="BB120">
        <f t="shared" si="106"/>
        <v>0.447646996015511</v>
      </c>
      <c r="BC120">
        <f t="shared" si="107"/>
        <v>79.995925318856379</v>
      </c>
      <c r="BM120">
        <v>0.16146200617295603</v>
      </c>
      <c r="BN120">
        <f t="shared" si="108"/>
        <v>3.6594078935976952</v>
      </c>
      <c r="BO120">
        <f t="shared" si="109"/>
        <v>0.81867530675086908</v>
      </c>
      <c r="BP120">
        <f t="shared" si="110"/>
        <v>0.18315237802711934</v>
      </c>
      <c r="BQ120">
        <f t="shared" si="111"/>
        <v>13.391266131725121</v>
      </c>
    </row>
    <row r="121" spans="1:80" x14ac:dyDescent="0.25">
      <c r="A121" t="s">
        <v>151</v>
      </c>
      <c r="B121" t="s">
        <v>152</v>
      </c>
      <c r="C121">
        <v>2004</v>
      </c>
      <c r="D121" t="s">
        <v>160</v>
      </c>
      <c r="E121" t="s">
        <v>171</v>
      </c>
      <c r="F121" t="s">
        <v>123</v>
      </c>
      <c r="G121" t="s">
        <v>153</v>
      </c>
      <c r="H121" t="s">
        <v>70</v>
      </c>
      <c r="I121" t="s">
        <v>154</v>
      </c>
      <c r="J121">
        <v>1</v>
      </c>
      <c r="L121">
        <v>182.62100000000001</v>
      </c>
      <c r="N121">
        <v>18</v>
      </c>
      <c r="O121">
        <v>18</v>
      </c>
      <c r="P121">
        <v>36</v>
      </c>
      <c r="Q121">
        <v>45.4</v>
      </c>
      <c r="R121">
        <v>6.7</v>
      </c>
      <c r="Z121">
        <v>14</v>
      </c>
      <c r="AA121">
        <v>2.6</v>
      </c>
      <c r="AD121" t="s">
        <v>73</v>
      </c>
      <c r="AE121">
        <v>21</v>
      </c>
      <c r="AG121" t="s">
        <v>113</v>
      </c>
      <c r="AH121" t="s">
        <v>126</v>
      </c>
      <c r="AI121">
        <v>0.2</v>
      </c>
      <c r="AJ121">
        <v>1.32</v>
      </c>
      <c r="AK121">
        <v>0.04</v>
      </c>
      <c r="AL121">
        <v>1.59</v>
      </c>
      <c r="AM121" t="s">
        <v>77</v>
      </c>
      <c r="AN121">
        <f t="shared" si="96"/>
        <v>-0.16</v>
      </c>
      <c r="AO121">
        <f t="shared" si="97"/>
        <v>17</v>
      </c>
      <c r="AP121">
        <f t="shared" si="97"/>
        <v>17</v>
      </c>
      <c r="AQ121">
        <f t="shared" si="98"/>
        <v>1.7424000000000002</v>
      </c>
      <c r="AR121">
        <f t="shared" si="99"/>
        <v>2.5281000000000002</v>
      </c>
      <c r="AS121">
        <f t="shared" si="100"/>
        <v>1.4612494653549064</v>
      </c>
      <c r="AT121">
        <f t="shared" si="101"/>
        <v>-0.10949533518641145</v>
      </c>
      <c r="AU121">
        <f>AT121*((1)-(3/((4*P121)-9)))</f>
        <v>-0.1070621055156023</v>
      </c>
      <c r="AV121">
        <f>(N121+O121)/(N121*O121)</f>
        <v>0.1111111111111111</v>
      </c>
      <c r="AW121">
        <f>AU121^2/(2*(N121+O121))</f>
        <v>1.5919853385324944E-4</v>
      </c>
      <c r="AX121">
        <f t="shared" si="102"/>
        <v>0.11127030964496436</v>
      </c>
      <c r="AY121">
        <f t="shared" si="103"/>
        <v>0.33357204565875176</v>
      </c>
      <c r="AZ121">
        <f t="shared" si="104"/>
        <v>8.9871233682259817</v>
      </c>
      <c r="BA121">
        <f t="shared" si="105"/>
        <v>-0.96218035033074523</v>
      </c>
      <c r="BB121">
        <f t="shared" si="106"/>
        <v>0.10301305419214943</v>
      </c>
      <c r="BC121">
        <f t="shared" si="107"/>
        <v>80.768386435713509</v>
      </c>
      <c r="BM121">
        <v>0.16146200617295603</v>
      </c>
      <c r="BN121">
        <f t="shared" si="108"/>
        <v>3.6665988663683438</v>
      </c>
      <c r="BO121">
        <f t="shared" si="109"/>
        <v>-0.3925537947145154</v>
      </c>
      <c r="BP121">
        <f t="shared" si="110"/>
        <v>4.2027635790275533E-2</v>
      </c>
      <c r="BQ121">
        <f t="shared" si="111"/>
        <v>13.443947246853623</v>
      </c>
    </row>
    <row r="122" spans="1:80" x14ac:dyDescent="0.25">
      <c r="A122" t="s">
        <v>151</v>
      </c>
      <c r="B122" t="s">
        <v>152</v>
      </c>
      <c r="C122">
        <v>2004</v>
      </c>
      <c r="D122" t="s">
        <v>161</v>
      </c>
      <c r="E122" t="s">
        <v>171</v>
      </c>
      <c r="F122" t="s">
        <v>123</v>
      </c>
      <c r="G122" t="s">
        <v>153</v>
      </c>
      <c r="H122" t="s">
        <v>70</v>
      </c>
      <c r="I122" t="s">
        <v>154</v>
      </c>
      <c r="J122">
        <v>1</v>
      </c>
      <c r="L122">
        <v>182.62100000000001</v>
      </c>
      <c r="N122">
        <v>18</v>
      </c>
      <c r="O122">
        <v>18</v>
      </c>
      <c r="P122">
        <v>36</v>
      </c>
      <c r="Q122">
        <v>45.4</v>
      </c>
      <c r="R122">
        <v>6.7</v>
      </c>
      <c r="Z122">
        <v>14</v>
      </c>
      <c r="AA122">
        <v>2.6</v>
      </c>
      <c r="AD122" t="s">
        <v>73</v>
      </c>
      <c r="AE122">
        <v>21</v>
      </c>
      <c r="AG122" t="s">
        <v>113</v>
      </c>
      <c r="AH122" t="s">
        <v>126</v>
      </c>
      <c r="AI122">
        <v>-0.23</v>
      </c>
      <c r="AJ122">
        <v>0.97</v>
      </c>
      <c r="AK122">
        <v>0.09</v>
      </c>
      <c r="AL122">
        <v>0.98</v>
      </c>
      <c r="AM122" t="s">
        <v>77</v>
      </c>
      <c r="AN122">
        <f t="shared" si="96"/>
        <v>0.32</v>
      </c>
      <c r="AO122">
        <f t="shared" si="97"/>
        <v>17</v>
      </c>
      <c r="AP122">
        <f t="shared" si="97"/>
        <v>17</v>
      </c>
      <c r="AQ122">
        <f t="shared" si="98"/>
        <v>0.94089999999999996</v>
      </c>
      <c r="AR122">
        <f t="shared" si="99"/>
        <v>0.96039999999999992</v>
      </c>
      <c r="AS122">
        <f t="shared" si="100"/>
        <v>0.97501282042853155</v>
      </c>
      <c r="AT122">
        <f t="shared" si="101"/>
        <v>0.32820081264096157</v>
      </c>
      <c r="AU122">
        <f>AT122*((1)-(3/((4*P122)-9)))</f>
        <v>0.32090746124894021</v>
      </c>
      <c r="AV122">
        <f>(N122+O122)/(N122*O122)</f>
        <v>0.1111111111111111</v>
      </c>
      <c r="AW122">
        <f>AU122^2/(2*(N122+O122))</f>
        <v>1.4302999817394453E-3</v>
      </c>
      <c r="AX122">
        <f t="shared" si="102"/>
        <v>0.11254141109285055</v>
      </c>
      <c r="AY122">
        <f t="shared" si="103"/>
        <v>0.33547192295757117</v>
      </c>
      <c r="AZ122">
        <f t="shared" si="104"/>
        <v>8.8856181052765137</v>
      </c>
      <c r="BA122">
        <f t="shared" si="105"/>
        <v>2.8514611477919045</v>
      </c>
      <c r="BB122">
        <f t="shared" si="106"/>
        <v>0.91505515778788915</v>
      </c>
      <c r="BC122">
        <f t="shared" si="107"/>
        <v>78.954209112817779</v>
      </c>
      <c r="BM122">
        <v>0.16146200617295603</v>
      </c>
      <c r="BN122">
        <f t="shared" si="108"/>
        <v>3.6495895196442572</v>
      </c>
      <c r="BO122">
        <f t="shared" si="109"/>
        <v>1.1711805073497779</v>
      </c>
      <c r="BP122">
        <f t="shared" si="110"/>
        <v>0.37584056327786297</v>
      </c>
      <c r="BQ122">
        <f t="shared" si="111"/>
        <v>13.319503661897199</v>
      </c>
    </row>
    <row r="123" spans="1:80" x14ac:dyDescent="0.25">
      <c r="A123" t="s">
        <v>151</v>
      </c>
      <c r="B123" t="s">
        <v>152</v>
      </c>
      <c r="C123">
        <v>2004</v>
      </c>
      <c r="D123" t="s">
        <v>162</v>
      </c>
      <c r="E123" t="s">
        <v>120</v>
      </c>
      <c r="F123" t="s">
        <v>123</v>
      </c>
      <c r="G123" t="s">
        <v>153</v>
      </c>
      <c r="H123" t="s">
        <v>70</v>
      </c>
      <c r="I123" t="s">
        <v>154</v>
      </c>
      <c r="J123">
        <v>1</v>
      </c>
      <c r="L123">
        <v>182.62100000000001</v>
      </c>
      <c r="N123">
        <v>18</v>
      </c>
      <c r="O123">
        <v>18</v>
      </c>
      <c r="P123">
        <v>36</v>
      </c>
      <c r="Q123">
        <v>45.4</v>
      </c>
      <c r="R123">
        <v>6.7</v>
      </c>
      <c r="Z123">
        <v>14</v>
      </c>
      <c r="AA123">
        <v>2.6</v>
      </c>
      <c r="AD123" t="s">
        <v>73</v>
      </c>
      <c r="AE123">
        <v>21</v>
      </c>
      <c r="AG123" t="s">
        <v>120</v>
      </c>
      <c r="AH123" t="s">
        <v>156</v>
      </c>
      <c r="AI123">
        <v>11.44</v>
      </c>
      <c r="AJ123">
        <v>2.85</v>
      </c>
      <c r="AK123">
        <v>12.39</v>
      </c>
      <c r="AL123">
        <v>3.36</v>
      </c>
      <c r="AM123" t="s">
        <v>77</v>
      </c>
      <c r="AN123">
        <f t="shared" si="96"/>
        <v>0.95000000000000107</v>
      </c>
      <c r="AO123">
        <f t="shared" si="97"/>
        <v>17</v>
      </c>
      <c r="AP123">
        <f t="shared" si="97"/>
        <v>17</v>
      </c>
      <c r="AQ123">
        <f t="shared" si="98"/>
        <v>8.1225000000000005</v>
      </c>
      <c r="AR123">
        <f t="shared" si="99"/>
        <v>11.289599999999998</v>
      </c>
      <c r="AS123">
        <f t="shared" si="100"/>
        <v>3.1154534180436722</v>
      </c>
      <c r="AT123">
        <f t="shared" si="101"/>
        <v>0.30493153725166178</v>
      </c>
      <c r="AU123">
        <f>AT123*((1)-(3/((4*P123)-9)))</f>
        <v>0.29815528086829152</v>
      </c>
      <c r="AV123">
        <f>(N123+O123)/(N123*O123)</f>
        <v>0.1111111111111111</v>
      </c>
      <c r="AW123">
        <f>AU123^2/(2*(N123+O123))</f>
        <v>1.2346746043006918E-3</v>
      </c>
      <c r="AX123">
        <f t="shared" si="102"/>
        <v>0.1123457857154118</v>
      </c>
      <c r="AY123">
        <f t="shared" si="103"/>
        <v>0.33518022870600794</v>
      </c>
      <c r="AZ123">
        <f t="shared" si="104"/>
        <v>8.9010904470697749</v>
      </c>
      <c r="BA123">
        <f t="shared" si="105"/>
        <v>2.6539071222801551</v>
      </c>
      <c r="BB123">
        <f t="shared" si="106"/>
        <v>0.79127642344179894</v>
      </c>
      <c r="BC123">
        <f t="shared" si="107"/>
        <v>79.229411146916803</v>
      </c>
      <c r="BM123">
        <v>0.16146200617295603</v>
      </c>
      <c r="BN123">
        <f t="shared" si="108"/>
        <v>3.6521970142022204</v>
      </c>
      <c r="BO123">
        <f t="shared" si="109"/>
        <v>1.0889218265557987</v>
      </c>
      <c r="BP123">
        <f t="shared" si="110"/>
        <v>0.3246677930403572</v>
      </c>
      <c r="BQ123">
        <f t="shared" si="111"/>
        <v>13.338543030547614</v>
      </c>
    </row>
    <row r="124" spans="1:8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>
        <f>SUM(AZ114:AZ123)</f>
        <v>89.087438304211304</v>
      </c>
      <c r="BA124" s="8">
        <f>SUM(BA114:BA123)</f>
        <v>15.732786502376019</v>
      </c>
      <c r="BB124" s="8">
        <f>SUM(BB114:BB123)</f>
        <v>5.2440498171408692</v>
      </c>
      <c r="BC124" s="8">
        <f>SUM(BC114:BC123)</f>
        <v>793.76448028707375</v>
      </c>
      <c r="BD124" s="8">
        <f>BA124/AZ124</f>
        <v>0.17659938148240933</v>
      </c>
      <c r="BE124" s="8">
        <f>SQRT(1/AZ124)</f>
        <v>0.10594775643917125</v>
      </c>
      <c r="BF124" s="8">
        <f>BD124/BE124</f>
        <v>1.6668534324632156</v>
      </c>
      <c r="BG124" s="8">
        <f>BD124-(1.96*BE124)</f>
        <v>-3.1058221138366315E-2</v>
      </c>
      <c r="BH124" s="8">
        <f>BD124+(1.96*BE124)</f>
        <v>0.38425698410318498</v>
      </c>
      <c r="BI124" s="8">
        <f>BB124-(BA124^2/AZ124)</f>
        <v>2.465649451826466</v>
      </c>
      <c r="BJ124" s="8">
        <v>10</v>
      </c>
      <c r="BK124" s="8">
        <v>18.306999999999999</v>
      </c>
      <c r="BL124" s="8" t="str">
        <f>IF(BI124&gt;=BK124, "Significant", "Not Significant")</f>
        <v>Not Significant</v>
      </c>
      <c r="BM124" s="8"/>
      <c r="BN124" s="8">
        <f>SUM(BN114:BN123)</f>
        <v>36.533639102818455</v>
      </c>
      <c r="BO124" s="8">
        <f>SUM(BO114:BO123)</f>
        <v>6.478205099955427</v>
      </c>
      <c r="BP124" s="8">
        <f>SUM(BP114:BP123)</f>
        <v>2.1588047066619382</v>
      </c>
      <c r="BQ124" s="8">
        <f>SUM(BQ114:BQ123)</f>
        <v>133.47378654067785</v>
      </c>
      <c r="BR124" s="8">
        <f>BO124/BN124</f>
        <v>0.17732164818630547</v>
      </c>
      <c r="BS124" s="8">
        <f>SQRT(1/BN124)</f>
        <v>0.16544495664926076</v>
      </c>
      <c r="BT124" s="8">
        <f>BR124/BS124</f>
        <v>1.0717863619271453</v>
      </c>
      <c r="BU124" s="8">
        <f>BR124-(1.96*BS124)</f>
        <v>-0.14695046684624563</v>
      </c>
      <c r="BV124" s="8">
        <f>BR124+(1.96*BS124)</f>
        <v>0.50159376321885651</v>
      </c>
      <c r="BW124" s="8">
        <f>BP124-(BO124^2/BN124)</f>
        <v>1.0100787010489121</v>
      </c>
      <c r="BX124" s="8">
        <f>BJ124</f>
        <v>10</v>
      </c>
      <c r="BY124" s="8">
        <f>BK124</f>
        <v>18.306999999999999</v>
      </c>
      <c r="BZ124" s="8" t="str">
        <f>IF(BW124&gt;=BY124, "Significant", "Not significant")</f>
        <v>Not significant</v>
      </c>
      <c r="CA124" s="8"/>
      <c r="CB124" s="8"/>
    </row>
    <row r="125" spans="1:80" x14ac:dyDescent="0.25">
      <c r="A125" t="s">
        <v>151</v>
      </c>
      <c r="B125" t="s">
        <v>152</v>
      </c>
      <c r="C125">
        <v>2004</v>
      </c>
      <c r="D125" t="s">
        <v>124</v>
      </c>
      <c r="E125" t="s">
        <v>167</v>
      </c>
      <c r="F125" t="s">
        <v>123</v>
      </c>
      <c r="G125" t="s">
        <v>153</v>
      </c>
      <c r="H125" t="s">
        <v>70</v>
      </c>
      <c r="I125" t="s">
        <v>163</v>
      </c>
      <c r="J125">
        <v>1</v>
      </c>
      <c r="L125">
        <v>547.86300000000006</v>
      </c>
      <c r="N125">
        <v>18</v>
      </c>
      <c r="O125">
        <v>15</v>
      </c>
      <c r="P125">
        <v>33</v>
      </c>
      <c r="Q125">
        <v>45.4</v>
      </c>
      <c r="R125">
        <v>6.7</v>
      </c>
      <c r="Z125">
        <v>14</v>
      </c>
      <c r="AA125">
        <v>2.6</v>
      </c>
      <c r="AD125" t="s">
        <v>73</v>
      </c>
      <c r="AE125">
        <v>365.24200000000002</v>
      </c>
      <c r="AG125" t="s">
        <v>92</v>
      </c>
      <c r="AH125" t="s">
        <v>126</v>
      </c>
      <c r="AI125">
        <v>0.41</v>
      </c>
      <c r="AJ125">
        <v>0.89</v>
      </c>
      <c r="AK125">
        <v>0.55000000000000004</v>
      </c>
      <c r="AL125">
        <v>0.89</v>
      </c>
      <c r="AM125" t="s">
        <v>77</v>
      </c>
      <c r="AN125">
        <f t="shared" ref="AN125:AN134" si="112">IF(AM125="Lower worse", AK125-AI125, AI125-AK125)</f>
        <v>0.14000000000000007</v>
      </c>
      <c r="AO125">
        <f t="shared" ref="AO125:AP134" si="113">N125-1</f>
        <v>17</v>
      </c>
      <c r="AP125">
        <f t="shared" si="113"/>
        <v>14</v>
      </c>
      <c r="AQ125">
        <f t="shared" ref="AQ125:AQ134" si="114">AJ125^2</f>
        <v>0.79210000000000003</v>
      </c>
      <c r="AR125">
        <f t="shared" ref="AR125:AR134" si="115">AL125^2</f>
        <v>0.79210000000000003</v>
      </c>
      <c r="AS125">
        <f t="shared" ref="AS125:AS134" si="116">SQRT(((AO125*AQ125)+(AP125*AR125))/(AP125+AO125))</f>
        <v>0.89000000000000012</v>
      </c>
      <c r="AT125">
        <f t="shared" ref="AT125:AT134" si="117">AN125/AS125</f>
        <v>0.15730337078651691</v>
      </c>
      <c r="AU125">
        <f>AT125*((1)-(3/((4*P125)-9)))</f>
        <v>0.15346670320635794</v>
      </c>
      <c r="AV125">
        <f>(N125+O125)/(N125*O125)</f>
        <v>0.12222222222222222</v>
      </c>
      <c r="AW125">
        <f>AU125^2/(2*(N125+O125))</f>
        <v>3.5684892413679324E-4</v>
      </c>
      <c r="AX125">
        <f t="shared" ref="AX125:AX134" si="118">AV125+AW125</f>
        <v>0.12257907114635901</v>
      </c>
      <c r="AY125">
        <f t="shared" ref="AY125:AY134" si="119">SQRT(AX125)</f>
        <v>0.35011294055827041</v>
      </c>
      <c r="AZ125">
        <f t="shared" ref="AZ125:AZ134" si="120">1/AX125</f>
        <v>8.1579994908429629</v>
      </c>
      <c r="BA125">
        <f t="shared" ref="BA125:BA134" si="121">AZ125*AU125</f>
        <v>1.2519812866188162</v>
      </c>
      <c r="BB125">
        <f t="shared" ref="BB125:BB134" si="122">(AU125^2)*AZ125</f>
        <v>0.192137440533444</v>
      </c>
      <c r="BC125">
        <f t="shared" ref="BC125:BC134" si="123">AZ125^2</f>
        <v>66.55295569259404</v>
      </c>
      <c r="BM125">
        <v>0.16146200617295603</v>
      </c>
      <c r="BN125">
        <f t="shared" ref="BN125:BN134" si="124">1/(AX125+BM125)</f>
        <v>3.5206175439047986</v>
      </c>
      <c r="BO125">
        <f t="shared" ref="BO125:BO134" si="125">BN125*AU125</f>
        <v>0.54029756771353454</v>
      </c>
      <c r="BP125">
        <f t="shared" ref="BP125:BP134" si="126">(AU125^2)*BN125</f>
        <v>8.2917686467410087E-2</v>
      </c>
      <c r="BQ125">
        <f t="shared" ref="BQ125:BQ134" si="127">BN125^2</f>
        <v>12.394747890450256</v>
      </c>
    </row>
    <row r="126" spans="1:80" x14ac:dyDescent="0.25">
      <c r="A126" t="s">
        <v>151</v>
      </c>
      <c r="B126" t="s">
        <v>152</v>
      </c>
      <c r="C126">
        <v>2004</v>
      </c>
      <c r="D126" t="s">
        <v>155</v>
      </c>
      <c r="E126" t="s">
        <v>167</v>
      </c>
      <c r="F126" t="s">
        <v>123</v>
      </c>
      <c r="G126" t="s">
        <v>153</v>
      </c>
      <c r="H126" t="s">
        <v>70</v>
      </c>
      <c r="I126" t="s">
        <v>163</v>
      </c>
      <c r="J126">
        <v>1</v>
      </c>
      <c r="L126">
        <v>547.86300000000006</v>
      </c>
      <c r="N126">
        <v>18</v>
      </c>
      <c r="O126">
        <v>14</v>
      </c>
      <c r="P126">
        <v>32</v>
      </c>
      <c r="Q126">
        <v>45.4</v>
      </c>
      <c r="R126">
        <v>6.7</v>
      </c>
      <c r="Z126">
        <v>14</v>
      </c>
      <c r="AA126">
        <v>2.6</v>
      </c>
      <c r="AD126" t="s">
        <v>73</v>
      </c>
      <c r="AE126">
        <v>365.24200000000002</v>
      </c>
      <c r="AG126" t="s">
        <v>92</v>
      </c>
      <c r="AH126" t="s">
        <v>156</v>
      </c>
      <c r="AI126">
        <v>10.220000000000001</v>
      </c>
      <c r="AJ126">
        <v>2.56</v>
      </c>
      <c r="AK126">
        <v>11</v>
      </c>
      <c r="AL126">
        <v>2.8</v>
      </c>
      <c r="AM126" t="s">
        <v>77</v>
      </c>
      <c r="AN126">
        <f t="shared" si="112"/>
        <v>0.77999999999999936</v>
      </c>
      <c r="AO126">
        <f t="shared" si="113"/>
        <v>17</v>
      </c>
      <c r="AP126">
        <f t="shared" si="113"/>
        <v>13</v>
      </c>
      <c r="AQ126">
        <f t="shared" si="114"/>
        <v>6.5536000000000003</v>
      </c>
      <c r="AR126">
        <f t="shared" si="115"/>
        <v>7.839999999999999</v>
      </c>
      <c r="AS126">
        <f t="shared" si="116"/>
        <v>2.6666533332999998</v>
      </c>
      <c r="AT126">
        <f t="shared" si="117"/>
        <v>0.29250146251096859</v>
      </c>
      <c r="AU126">
        <f>AT126*((1)-(3/((4*P126)-9)))</f>
        <v>0.28512747606111222</v>
      </c>
      <c r="AV126">
        <f>(N126+O126)/(N126*O126)</f>
        <v>0.12698412698412698</v>
      </c>
      <c r="AW126">
        <f>AU126^2/(2*(N126+O126))</f>
        <v>1.2702762125778144E-3</v>
      </c>
      <c r="AX126">
        <f t="shared" si="118"/>
        <v>0.12825440319670478</v>
      </c>
      <c r="AY126">
        <f t="shared" si="119"/>
        <v>0.3581262391904631</v>
      </c>
      <c r="AZ126">
        <f t="shared" si="120"/>
        <v>7.7970032612938223</v>
      </c>
      <c r="BA126">
        <f t="shared" si="121"/>
        <v>2.2231398607329682</v>
      </c>
      <c r="BB126">
        <f t="shared" si="122"/>
        <v>0.63387825742164372</v>
      </c>
      <c r="BC126">
        <f t="shared" si="123"/>
        <v>60.793259856626499</v>
      </c>
      <c r="BM126">
        <v>0.16146200617295603</v>
      </c>
      <c r="BN126">
        <f t="shared" si="124"/>
        <v>3.4516512274044504</v>
      </c>
      <c r="BO126">
        <f t="shared" si="125"/>
        <v>0.98416060271307104</v>
      </c>
      <c r="BP126">
        <f t="shared" si="126"/>
        <v>0.28061122869036093</v>
      </c>
      <c r="BQ126">
        <f t="shared" si="127"/>
        <v>11.913896195642648</v>
      </c>
    </row>
    <row r="127" spans="1:80" x14ac:dyDescent="0.25">
      <c r="A127" t="s">
        <v>151</v>
      </c>
      <c r="B127" t="s">
        <v>152</v>
      </c>
      <c r="C127">
        <v>2004</v>
      </c>
      <c r="D127" t="s">
        <v>157</v>
      </c>
      <c r="E127" t="s">
        <v>167</v>
      </c>
      <c r="F127" t="s">
        <v>123</v>
      </c>
      <c r="G127" t="s">
        <v>153</v>
      </c>
      <c r="H127" t="s">
        <v>70</v>
      </c>
      <c r="I127" t="s">
        <v>163</v>
      </c>
      <c r="J127">
        <v>1</v>
      </c>
      <c r="L127">
        <v>547.86300000000006</v>
      </c>
      <c r="N127">
        <v>18</v>
      </c>
      <c r="O127">
        <v>14</v>
      </c>
      <c r="P127">
        <v>32</v>
      </c>
      <c r="Q127">
        <v>45.4</v>
      </c>
      <c r="R127">
        <v>6.7</v>
      </c>
      <c r="Z127">
        <v>14</v>
      </c>
      <c r="AA127">
        <v>2.6</v>
      </c>
      <c r="AD127" t="s">
        <v>73</v>
      </c>
      <c r="AE127">
        <v>365.24200000000002</v>
      </c>
      <c r="AG127" t="s">
        <v>92</v>
      </c>
      <c r="AH127" t="s">
        <v>156</v>
      </c>
      <c r="AI127">
        <v>11.06</v>
      </c>
      <c r="AJ127">
        <v>2.69</v>
      </c>
      <c r="AK127">
        <v>11.29</v>
      </c>
      <c r="AL127">
        <v>3.02</v>
      </c>
      <c r="AM127" t="s">
        <v>77</v>
      </c>
      <c r="AN127">
        <f t="shared" si="112"/>
        <v>0.22999999999999865</v>
      </c>
      <c r="AO127">
        <f t="shared" si="113"/>
        <v>17</v>
      </c>
      <c r="AP127">
        <f t="shared" si="113"/>
        <v>13</v>
      </c>
      <c r="AQ127">
        <f t="shared" si="114"/>
        <v>7.2360999999999995</v>
      </c>
      <c r="AR127">
        <f t="shared" si="115"/>
        <v>9.1204000000000001</v>
      </c>
      <c r="AS127">
        <f t="shared" si="116"/>
        <v>2.837715630573296</v>
      </c>
      <c r="AT127">
        <f t="shared" si="117"/>
        <v>8.105110939306219E-2</v>
      </c>
      <c r="AU127">
        <f>AT127*((1)-(3/((4*P127)-9)))</f>
        <v>7.9007804114245489E-2</v>
      </c>
      <c r="AV127">
        <f>(N127+O127)/(N127*O127)</f>
        <v>0.12698412698412698</v>
      </c>
      <c r="AW127">
        <f>AU127^2/(2*(N127+O127))</f>
        <v>9.7534892358671661E-5</v>
      </c>
      <c r="AX127">
        <f t="shared" si="118"/>
        <v>0.12708166187648565</v>
      </c>
      <c r="AY127">
        <f t="shared" si="119"/>
        <v>0.35648514958758892</v>
      </c>
      <c r="AZ127">
        <f t="shared" si="120"/>
        <v>7.8689559550451031</v>
      </c>
      <c r="BA127">
        <f t="shared" si="121"/>
        <v>0.62170893067982902</v>
      </c>
      <c r="BB127">
        <f t="shared" si="122"/>
        <v>4.9119857411228957E-2</v>
      </c>
      <c r="BC127">
        <f t="shared" si="123"/>
        <v>61.92046782243979</v>
      </c>
      <c r="BM127">
        <v>0.16146200617295603</v>
      </c>
      <c r="BN127">
        <f t="shared" si="124"/>
        <v>3.4656799324691856</v>
      </c>
      <c r="BO127">
        <f t="shared" si="125"/>
        <v>0.27381576122719697</v>
      </c>
      <c r="BP127">
        <f t="shared" si="126"/>
        <v>2.163358202643139E-2</v>
      </c>
      <c r="BQ127">
        <f t="shared" si="127"/>
        <v>12.010937394319619</v>
      </c>
    </row>
    <row r="128" spans="1:80" x14ac:dyDescent="0.25">
      <c r="A128" t="s">
        <v>151</v>
      </c>
      <c r="B128" t="s">
        <v>152</v>
      </c>
      <c r="C128">
        <v>2004</v>
      </c>
      <c r="D128" t="s">
        <v>158</v>
      </c>
      <c r="E128" t="s">
        <v>168</v>
      </c>
      <c r="F128" t="s">
        <v>123</v>
      </c>
      <c r="G128" t="s">
        <v>153</v>
      </c>
      <c r="H128" t="s">
        <v>70</v>
      </c>
      <c r="I128" t="s">
        <v>163</v>
      </c>
      <c r="J128">
        <v>1</v>
      </c>
      <c r="L128">
        <v>547.86300000000006</v>
      </c>
      <c r="N128">
        <v>18</v>
      </c>
      <c r="O128">
        <v>15</v>
      </c>
      <c r="P128">
        <v>33</v>
      </c>
      <c r="Q128">
        <v>45.4</v>
      </c>
      <c r="R128">
        <v>6.7</v>
      </c>
      <c r="Z128">
        <v>14</v>
      </c>
      <c r="AA128">
        <v>2.6</v>
      </c>
      <c r="AD128" t="s">
        <v>73</v>
      </c>
      <c r="AE128">
        <v>365.24200000000002</v>
      </c>
      <c r="AG128" t="s">
        <v>92</v>
      </c>
      <c r="AH128" t="s">
        <v>156</v>
      </c>
      <c r="AI128">
        <v>11.61</v>
      </c>
      <c r="AJ128">
        <v>2.5499999999999998</v>
      </c>
      <c r="AK128">
        <v>13.27</v>
      </c>
      <c r="AL128">
        <v>3.17</v>
      </c>
      <c r="AM128" t="s">
        <v>77</v>
      </c>
      <c r="AN128">
        <f t="shared" si="112"/>
        <v>1.6600000000000001</v>
      </c>
      <c r="AO128">
        <f t="shared" si="113"/>
        <v>17</v>
      </c>
      <c r="AP128">
        <f t="shared" si="113"/>
        <v>14</v>
      </c>
      <c r="AQ128">
        <f t="shared" si="114"/>
        <v>6.5024999999999995</v>
      </c>
      <c r="AR128">
        <f t="shared" si="115"/>
        <v>10.0489</v>
      </c>
      <c r="AS128">
        <f t="shared" si="116"/>
        <v>2.846770099604111</v>
      </c>
      <c r="AT128">
        <f t="shared" si="117"/>
        <v>0.58311698588897287</v>
      </c>
      <c r="AU128">
        <f>AT128*((1)-(3/((4*P128)-9)))</f>
        <v>0.56889462037948568</v>
      </c>
      <c r="AV128">
        <f>(N128+O128)/(N128*O128)</f>
        <v>0.12222222222222222</v>
      </c>
      <c r="AW128">
        <f>AU128^2/(2*(N128+O128))</f>
        <v>4.903652865101805E-3</v>
      </c>
      <c r="AX128">
        <f t="shared" si="118"/>
        <v>0.12712587508732404</v>
      </c>
      <c r="AY128">
        <f t="shared" si="119"/>
        <v>0.35654715689137678</v>
      </c>
      <c r="AZ128">
        <f t="shared" si="120"/>
        <v>7.8662192044938921</v>
      </c>
      <c r="BA128">
        <f t="shared" si="121"/>
        <v>4.475049788162373</v>
      </c>
      <c r="BB128">
        <f t="shared" si="122"/>
        <v>2.5458317504159309</v>
      </c>
      <c r="BC128">
        <f t="shared" si="123"/>
        <v>61.877404573148517</v>
      </c>
      <c r="BM128">
        <v>0.16146200617295603</v>
      </c>
      <c r="BN128">
        <f t="shared" si="124"/>
        <v>3.4651489717203017</v>
      </c>
      <c r="BO128">
        <f t="shared" si="125"/>
        <v>1.9713046088251862</v>
      </c>
      <c r="BP128">
        <f t="shared" si="126"/>
        <v>1.1214645870899349</v>
      </c>
      <c r="BQ128">
        <f t="shared" si="127"/>
        <v>12.007257396214264</v>
      </c>
    </row>
    <row r="129" spans="1:80" x14ac:dyDescent="0.25">
      <c r="A129" t="s">
        <v>151</v>
      </c>
      <c r="B129" t="s">
        <v>152</v>
      </c>
      <c r="C129">
        <v>2004</v>
      </c>
      <c r="D129" t="s">
        <v>125</v>
      </c>
      <c r="E129" t="s">
        <v>169</v>
      </c>
      <c r="F129" t="s">
        <v>123</v>
      </c>
      <c r="G129" t="s">
        <v>153</v>
      </c>
      <c r="H129" t="s">
        <v>70</v>
      </c>
      <c r="I129" t="s">
        <v>163</v>
      </c>
      <c r="J129">
        <v>1</v>
      </c>
      <c r="L129">
        <v>547.86300000000006</v>
      </c>
      <c r="N129">
        <v>18</v>
      </c>
      <c r="O129">
        <v>15</v>
      </c>
      <c r="P129">
        <v>33</v>
      </c>
      <c r="Q129">
        <v>45.4</v>
      </c>
      <c r="R129">
        <v>6.7</v>
      </c>
      <c r="Z129">
        <v>14</v>
      </c>
      <c r="AA129">
        <v>2.6</v>
      </c>
      <c r="AD129" t="s">
        <v>73</v>
      </c>
      <c r="AE129">
        <v>365.24200000000002</v>
      </c>
      <c r="AG129" t="s">
        <v>99</v>
      </c>
      <c r="AH129" t="s">
        <v>126</v>
      </c>
      <c r="AI129">
        <v>0.56000000000000005</v>
      </c>
      <c r="AJ129">
        <v>0.88</v>
      </c>
      <c r="AK129">
        <v>0.79</v>
      </c>
      <c r="AL129">
        <v>1.1200000000000001</v>
      </c>
      <c r="AM129" t="s">
        <v>77</v>
      </c>
      <c r="AN129">
        <f t="shared" si="112"/>
        <v>0.22999999999999998</v>
      </c>
      <c r="AO129">
        <f t="shared" si="113"/>
        <v>17</v>
      </c>
      <c r="AP129">
        <f t="shared" si="113"/>
        <v>14</v>
      </c>
      <c r="AQ129">
        <f t="shared" si="114"/>
        <v>0.77439999999999998</v>
      </c>
      <c r="AR129">
        <f t="shared" si="115"/>
        <v>1.2544000000000002</v>
      </c>
      <c r="AS129">
        <f t="shared" si="116"/>
        <v>0.9955773167104538</v>
      </c>
      <c r="AT129">
        <f t="shared" si="117"/>
        <v>0.23102173597120176</v>
      </c>
      <c r="AU129">
        <f>AT129*((1)-(3/((4*P129)-9)))</f>
        <v>0.22538705948409929</v>
      </c>
      <c r="AV129">
        <f>(N129+O129)/(N129*O129)</f>
        <v>0.12222222222222222</v>
      </c>
      <c r="AW129">
        <f>AU129^2/(2*(N129+O129))</f>
        <v>7.696867664074077E-4</v>
      </c>
      <c r="AX129">
        <f t="shared" si="118"/>
        <v>0.12299190898862962</v>
      </c>
      <c r="AY129">
        <f t="shared" si="119"/>
        <v>0.35070202307461762</v>
      </c>
      <c r="AZ129">
        <f t="shared" si="120"/>
        <v>8.1306161374602954</v>
      </c>
      <c r="BA129">
        <f t="shared" si="121"/>
        <v>1.8325356630161411</v>
      </c>
      <c r="BB129">
        <f t="shared" si="122"/>
        <v>0.41302982448695236</v>
      </c>
      <c r="BC129">
        <f t="shared" si="123"/>
        <v>66.106918774729778</v>
      </c>
      <c r="BM129">
        <v>0.16146200617295603</v>
      </c>
      <c r="BN129">
        <f t="shared" si="124"/>
        <v>3.5155079494404022</v>
      </c>
      <c r="BO129">
        <f t="shared" si="125"/>
        <v>0.79234999931734784</v>
      </c>
      <c r="BP129">
        <f t="shared" si="126"/>
        <v>0.17858543642836511</v>
      </c>
      <c r="BQ129">
        <f t="shared" si="127"/>
        <v>12.358796142578662</v>
      </c>
    </row>
    <row r="130" spans="1:80" x14ac:dyDescent="0.25">
      <c r="A130" t="s">
        <v>151</v>
      </c>
      <c r="B130" t="s">
        <v>152</v>
      </c>
      <c r="C130">
        <v>2004</v>
      </c>
      <c r="D130" t="s">
        <v>150</v>
      </c>
      <c r="E130" t="s">
        <v>170</v>
      </c>
      <c r="F130" t="s">
        <v>123</v>
      </c>
      <c r="G130" t="s">
        <v>153</v>
      </c>
      <c r="H130" t="s">
        <v>70</v>
      </c>
      <c r="I130" t="s">
        <v>163</v>
      </c>
      <c r="J130">
        <v>1</v>
      </c>
      <c r="L130">
        <v>547.86300000000006</v>
      </c>
      <c r="N130">
        <v>18</v>
      </c>
      <c r="O130">
        <v>15</v>
      </c>
      <c r="P130">
        <v>33</v>
      </c>
      <c r="Q130">
        <v>45.4</v>
      </c>
      <c r="R130">
        <v>6.7</v>
      </c>
      <c r="Z130">
        <v>14</v>
      </c>
      <c r="AA130">
        <v>2.6</v>
      </c>
      <c r="AD130" t="s">
        <v>73</v>
      </c>
      <c r="AE130">
        <v>365.24200000000002</v>
      </c>
      <c r="AG130" t="s">
        <v>99</v>
      </c>
      <c r="AH130" t="s">
        <v>126</v>
      </c>
      <c r="AI130">
        <v>0.28999999999999998</v>
      </c>
      <c r="AJ130">
        <v>1.06</v>
      </c>
      <c r="AK130">
        <v>0.86</v>
      </c>
      <c r="AL130">
        <v>0.76</v>
      </c>
      <c r="AM130" t="s">
        <v>77</v>
      </c>
      <c r="AN130">
        <f t="shared" si="112"/>
        <v>0.57000000000000006</v>
      </c>
      <c r="AO130">
        <f t="shared" si="113"/>
        <v>17</v>
      </c>
      <c r="AP130">
        <f t="shared" si="113"/>
        <v>14</v>
      </c>
      <c r="AQ130">
        <f t="shared" si="114"/>
        <v>1.1236000000000002</v>
      </c>
      <c r="AR130">
        <f t="shared" si="115"/>
        <v>0.5776</v>
      </c>
      <c r="AS130">
        <f t="shared" si="116"/>
        <v>0.93649311521159073</v>
      </c>
      <c r="AT130">
        <f t="shared" si="117"/>
        <v>0.60865370042919598</v>
      </c>
      <c r="AU130">
        <f>AT130*((1)-(3/((4*P130)-9)))</f>
        <v>0.59380848822360577</v>
      </c>
      <c r="AV130">
        <f>(N130+O130)/(N130*O130)</f>
        <v>0.12222222222222222</v>
      </c>
      <c r="AW130">
        <f>AU130^2/(2*(N130+O130))</f>
        <v>5.3425533437333958E-3</v>
      </c>
      <c r="AX130">
        <f t="shared" si="118"/>
        <v>0.12756477556595561</v>
      </c>
      <c r="AY130">
        <f t="shared" si="119"/>
        <v>0.35716211384461766</v>
      </c>
      <c r="AZ130">
        <f t="shared" si="120"/>
        <v>7.8391546221391168</v>
      </c>
      <c r="BA130">
        <f t="shared" si="121"/>
        <v>4.6549565551235208</v>
      </c>
      <c r="BB130">
        <f t="shared" si="122"/>
        <v>2.7641527147444616</v>
      </c>
      <c r="BC130">
        <f t="shared" si="123"/>
        <v>61.452345189805079</v>
      </c>
      <c r="BM130">
        <v>0.16146200617295603</v>
      </c>
      <c r="BN130">
        <f t="shared" si="124"/>
        <v>3.4598869834261112</v>
      </c>
      <c r="BO130">
        <f t="shared" si="125"/>
        <v>2.0545102590527908</v>
      </c>
      <c r="BP130">
        <f t="shared" si="126"/>
        <v>1.2199856309680264</v>
      </c>
      <c r="BQ130">
        <f t="shared" si="127"/>
        <v>11.970817938081435</v>
      </c>
    </row>
    <row r="131" spans="1:80" x14ac:dyDescent="0.25">
      <c r="A131" t="s">
        <v>151</v>
      </c>
      <c r="B131" t="s">
        <v>152</v>
      </c>
      <c r="C131">
        <v>2004</v>
      </c>
      <c r="D131" t="s">
        <v>159</v>
      </c>
      <c r="E131" t="s">
        <v>169</v>
      </c>
      <c r="F131" t="s">
        <v>123</v>
      </c>
      <c r="G131" t="s">
        <v>153</v>
      </c>
      <c r="H131" t="s">
        <v>70</v>
      </c>
      <c r="I131" t="s">
        <v>163</v>
      </c>
      <c r="J131">
        <v>1</v>
      </c>
      <c r="L131">
        <v>547.86300000000006</v>
      </c>
      <c r="N131">
        <v>18</v>
      </c>
      <c r="O131">
        <v>14</v>
      </c>
      <c r="P131">
        <v>32</v>
      </c>
      <c r="Q131">
        <v>45.4</v>
      </c>
      <c r="R131">
        <v>6.7</v>
      </c>
      <c r="Z131">
        <v>14</v>
      </c>
      <c r="AA131">
        <v>2.6</v>
      </c>
      <c r="AD131" t="s">
        <v>73</v>
      </c>
      <c r="AE131">
        <v>365.24200000000002</v>
      </c>
      <c r="AG131" t="s">
        <v>104</v>
      </c>
      <c r="AH131" t="s">
        <v>156</v>
      </c>
      <c r="AI131">
        <v>11.11</v>
      </c>
      <c r="AJ131">
        <v>2.59</v>
      </c>
      <c r="AK131">
        <v>11.07</v>
      </c>
      <c r="AL131">
        <v>2.7</v>
      </c>
      <c r="AM131" t="s">
        <v>77</v>
      </c>
      <c r="AN131">
        <f t="shared" si="112"/>
        <v>-3.9999999999999147E-2</v>
      </c>
      <c r="AO131">
        <f t="shared" si="113"/>
        <v>17</v>
      </c>
      <c r="AP131">
        <f t="shared" si="113"/>
        <v>13</v>
      </c>
      <c r="AQ131">
        <f t="shared" si="114"/>
        <v>6.7080999999999991</v>
      </c>
      <c r="AR131">
        <f t="shared" si="115"/>
        <v>7.2900000000000009</v>
      </c>
      <c r="AS131">
        <f t="shared" si="116"/>
        <v>2.6382298358305833</v>
      </c>
      <c r="AT131">
        <f t="shared" si="117"/>
        <v>-1.516168131250252E-2</v>
      </c>
      <c r="AU131">
        <f>AT131*((1)-(3/((4*P131)-9)))</f>
        <v>-1.4779454052523464E-2</v>
      </c>
      <c r="AV131">
        <f>(N131+O131)/(N131*O131)</f>
        <v>0.12698412698412698</v>
      </c>
      <c r="AW131">
        <f>AU131^2/(2*(N131+O131))</f>
        <v>3.4130040951664415E-6</v>
      </c>
      <c r="AX131">
        <f t="shared" si="118"/>
        <v>0.12698753998822215</v>
      </c>
      <c r="AY131">
        <f t="shared" si="119"/>
        <v>0.35635311137721548</v>
      </c>
      <c r="AZ131">
        <f t="shared" si="120"/>
        <v>7.8747883461066186</v>
      </c>
      <c r="BA131">
        <f t="shared" si="121"/>
        <v>-0.11638507253463001</v>
      </c>
      <c r="BB131">
        <f t="shared" si="122"/>
        <v>1.7201078319251748E-3</v>
      </c>
      <c r="BC131">
        <f t="shared" si="123"/>
        <v>62.012291495976612</v>
      </c>
      <c r="BM131">
        <v>0.16146200617295603</v>
      </c>
      <c r="BN131">
        <f t="shared" si="124"/>
        <v>3.4668107934592682</v>
      </c>
      <c r="BO131">
        <f t="shared" si="125"/>
        <v>-5.1237570830723667E-2</v>
      </c>
      <c r="BP131">
        <f t="shared" si="126"/>
        <v>7.5726332385559695E-4</v>
      </c>
      <c r="BQ131">
        <f t="shared" si="127"/>
        <v>12.01877707764568</v>
      </c>
    </row>
    <row r="132" spans="1:80" x14ac:dyDescent="0.25">
      <c r="A132" t="s">
        <v>151</v>
      </c>
      <c r="B132" t="s">
        <v>152</v>
      </c>
      <c r="C132">
        <v>2004</v>
      </c>
      <c r="D132" t="s">
        <v>160</v>
      </c>
      <c r="E132" t="s">
        <v>171</v>
      </c>
      <c r="F132" t="s">
        <v>123</v>
      </c>
      <c r="G132" t="s">
        <v>153</v>
      </c>
      <c r="H132" t="s">
        <v>70</v>
      </c>
      <c r="I132" t="s">
        <v>163</v>
      </c>
      <c r="J132">
        <v>1</v>
      </c>
      <c r="L132">
        <v>547.86300000000006</v>
      </c>
      <c r="N132">
        <v>18</v>
      </c>
      <c r="O132">
        <v>15</v>
      </c>
      <c r="P132">
        <v>33</v>
      </c>
      <c r="Q132">
        <v>45.4</v>
      </c>
      <c r="R132">
        <v>6.7</v>
      </c>
      <c r="Z132">
        <v>14</v>
      </c>
      <c r="AA132">
        <v>2.6</v>
      </c>
      <c r="AD132" t="s">
        <v>73</v>
      </c>
      <c r="AE132">
        <v>365.24200000000002</v>
      </c>
      <c r="AG132" t="s">
        <v>113</v>
      </c>
      <c r="AH132" t="s">
        <v>126</v>
      </c>
      <c r="AI132">
        <v>0.2</v>
      </c>
      <c r="AJ132">
        <v>1.32</v>
      </c>
      <c r="AK132">
        <v>0.23</v>
      </c>
      <c r="AL132">
        <v>1.41</v>
      </c>
      <c r="AM132" t="s">
        <v>77</v>
      </c>
      <c r="AN132">
        <f t="shared" si="112"/>
        <v>0.03</v>
      </c>
      <c r="AO132">
        <f t="shared" si="113"/>
        <v>17</v>
      </c>
      <c r="AP132">
        <f t="shared" si="113"/>
        <v>14</v>
      </c>
      <c r="AQ132">
        <f t="shared" si="114"/>
        <v>1.7424000000000002</v>
      </c>
      <c r="AR132">
        <f t="shared" si="115"/>
        <v>1.9880999999999998</v>
      </c>
      <c r="AS132">
        <f t="shared" si="116"/>
        <v>1.3613821250194893</v>
      </c>
      <c r="AT132">
        <f t="shared" si="117"/>
        <v>2.2036428603446314E-2</v>
      </c>
      <c r="AU132">
        <f>AT132*((1)-(3/((4*P132)-9)))</f>
        <v>2.1498954735069575E-2</v>
      </c>
      <c r="AV132">
        <f>(N132+O132)/(N132*O132)</f>
        <v>0.12222222222222222</v>
      </c>
      <c r="AW132">
        <f>AU132^2/(2*(N132+O132))</f>
        <v>7.0031068894025836E-6</v>
      </c>
      <c r="AX132">
        <f t="shared" si="118"/>
        <v>0.12222922532911162</v>
      </c>
      <c r="AY132">
        <f t="shared" si="119"/>
        <v>0.34961296504722422</v>
      </c>
      <c r="AZ132">
        <f t="shared" si="120"/>
        <v>8.1813494056550127</v>
      </c>
      <c r="BA132">
        <f t="shared" si="121"/>
        <v>0.17589046054396548</v>
      </c>
      <c r="BB132">
        <f t="shared" si="122"/>
        <v>3.781461049565255E-3</v>
      </c>
      <c r="BC132">
        <f t="shared" si="123"/>
        <v>66.934478097411628</v>
      </c>
      <c r="BM132">
        <v>0.16146200617295603</v>
      </c>
      <c r="BN132">
        <f t="shared" si="124"/>
        <v>3.5249591420407071</v>
      </c>
      <c r="BO132">
        <f t="shared" si="125"/>
        <v>7.5782937037702849E-2</v>
      </c>
      <c r="BP132">
        <f t="shared" si="126"/>
        <v>1.6292539330642012E-3</v>
      </c>
      <c r="BQ132">
        <f t="shared" si="127"/>
        <v>12.425336953056359</v>
      </c>
    </row>
    <row r="133" spans="1:80" x14ac:dyDescent="0.25">
      <c r="A133" t="s">
        <v>151</v>
      </c>
      <c r="B133" t="s">
        <v>152</v>
      </c>
      <c r="C133">
        <v>2004</v>
      </c>
      <c r="D133" t="s">
        <v>161</v>
      </c>
      <c r="E133" t="s">
        <v>171</v>
      </c>
      <c r="F133" t="s">
        <v>123</v>
      </c>
      <c r="G133" t="s">
        <v>153</v>
      </c>
      <c r="H133" t="s">
        <v>70</v>
      </c>
      <c r="I133" t="s">
        <v>163</v>
      </c>
      <c r="J133">
        <v>1</v>
      </c>
      <c r="L133">
        <v>547.86300000000006</v>
      </c>
      <c r="N133">
        <v>18</v>
      </c>
      <c r="O133">
        <v>15</v>
      </c>
      <c r="P133">
        <v>33</v>
      </c>
      <c r="Q133">
        <v>45.4</v>
      </c>
      <c r="R133">
        <v>6.7</v>
      </c>
      <c r="Z133">
        <v>14</v>
      </c>
      <c r="AA133">
        <v>2.6</v>
      </c>
      <c r="AD133" t="s">
        <v>73</v>
      </c>
      <c r="AE133">
        <v>365.24200000000002</v>
      </c>
      <c r="AG133" t="s">
        <v>113</v>
      </c>
      <c r="AH133" t="s">
        <v>126</v>
      </c>
      <c r="AI133">
        <v>-0.23</v>
      </c>
      <c r="AJ133">
        <v>0.97</v>
      </c>
      <c r="AK133">
        <v>0.12</v>
      </c>
      <c r="AL133">
        <v>1.07</v>
      </c>
      <c r="AM133" t="s">
        <v>77</v>
      </c>
      <c r="AN133">
        <f t="shared" si="112"/>
        <v>0.35</v>
      </c>
      <c r="AO133">
        <f t="shared" si="113"/>
        <v>17</v>
      </c>
      <c r="AP133">
        <f t="shared" si="113"/>
        <v>14</v>
      </c>
      <c r="AQ133">
        <f t="shared" si="114"/>
        <v>0.94089999999999996</v>
      </c>
      <c r="AR133">
        <f t="shared" si="115"/>
        <v>1.1449</v>
      </c>
      <c r="AS133">
        <f t="shared" si="116"/>
        <v>1.0163803580638817</v>
      </c>
      <c r="AT133">
        <f t="shared" si="117"/>
        <v>0.34435927182489068</v>
      </c>
      <c r="AU133">
        <f>AT133*((1)-(3/((4*P133)-9)))</f>
        <v>0.33596026519501526</v>
      </c>
      <c r="AV133">
        <f>(N133+O133)/(N133*O133)</f>
        <v>0.12222222222222222</v>
      </c>
      <c r="AW133">
        <f>AU133^2/(2*(N133+O133))</f>
        <v>1.7101409059076512E-3</v>
      </c>
      <c r="AX133">
        <f t="shared" si="118"/>
        <v>0.12393236312812987</v>
      </c>
      <c r="AY133">
        <f t="shared" si="119"/>
        <v>0.35204028622890571</v>
      </c>
      <c r="AZ133">
        <f t="shared" si="120"/>
        <v>8.0689173897711495</v>
      </c>
      <c r="BA133">
        <f t="shared" si="121"/>
        <v>2.7108356261041857</v>
      </c>
      <c r="BB133">
        <f t="shared" si="122"/>
        <v>0.91073305584605746</v>
      </c>
      <c r="BC133">
        <f t="shared" si="123"/>
        <v>65.107427842951253</v>
      </c>
      <c r="BM133">
        <v>0.16146200617295603</v>
      </c>
      <c r="BN133">
        <f t="shared" si="124"/>
        <v>3.5039233690872789</v>
      </c>
      <c r="BO133">
        <f t="shared" si="125"/>
        <v>1.1771790243015736</v>
      </c>
      <c r="BP133">
        <f t="shared" si="126"/>
        <v>0.39548537718636595</v>
      </c>
      <c r="BQ133">
        <f t="shared" si="127"/>
        <v>12.277478976435948</v>
      </c>
    </row>
    <row r="134" spans="1:80" x14ac:dyDescent="0.25">
      <c r="A134" t="s">
        <v>151</v>
      </c>
      <c r="B134" t="s">
        <v>152</v>
      </c>
      <c r="C134">
        <v>2004</v>
      </c>
      <c r="D134" t="s">
        <v>162</v>
      </c>
      <c r="E134" t="s">
        <v>120</v>
      </c>
      <c r="F134" t="s">
        <v>123</v>
      </c>
      <c r="G134" t="s">
        <v>153</v>
      </c>
      <c r="H134" t="s">
        <v>70</v>
      </c>
      <c r="I134" t="s">
        <v>163</v>
      </c>
      <c r="J134">
        <v>1</v>
      </c>
      <c r="L134">
        <v>547.86300000000006</v>
      </c>
      <c r="N134">
        <v>18</v>
      </c>
      <c r="O134">
        <v>14</v>
      </c>
      <c r="P134">
        <v>32</v>
      </c>
      <c r="Q134">
        <v>45.4</v>
      </c>
      <c r="R134">
        <v>6.7</v>
      </c>
      <c r="Z134">
        <v>14</v>
      </c>
      <c r="AA134">
        <v>2.6</v>
      </c>
      <c r="AD134" t="s">
        <v>73</v>
      </c>
      <c r="AE134">
        <v>365.24200000000002</v>
      </c>
      <c r="AG134" t="s">
        <v>120</v>
      </c>
      <c r="AH134" t="s">
        <v>156</v>
      </c>
      <c r="AI134">
        <v>11.44</v>
      </c>
      <c r="AJ134">
        <v>2.85</v>
      </c>
      <c r="AK134">
        <v>12.71</v>
      </c>
      <c r="AL134">
        <v>3.77</v>
      </c>
      <c r="AM134" t="s">
        <v>77</v>
      </c>
      <c r="AN134">
        <f t="shared" si="112"/>
        <v>1.2700000000000014</v>
      </c>
      <c r="AO134">
        <f t="shared" si="113"/>
        <v>17</v>
      </c>
      <c r="AP134">
        <f t="shared" si="113"/>
        <v>13</v>
      </c>
      <c r="AQ134">
        <f t="shared" si="114"/>
        <v>8.1225000000000005</v>
      </c>
      <c r="AR134">
        <f t="shared" si="115"/>
        <v>14.212899999999999</v>
      </c>
      <c r="AS134">
        <f t="shared" si="116"/>
        <v>3.2804989457906144</v>
      </c>
      <c r="AT134">
        <f t="shared" si="117"/>
        <v>0.38713623170938893</v>
      </c>
      <c r="AU134">
        <f>AT134*((1)-(3/((4*P134)-9)))</f>
        <v>0.37737649477553881</v>
      </c>
      <c r="AV134">
        <f>(N134+O134)/(N134*O134)</f>
        <v>0.12698412698412698</v>
      </c>
      <c r="AW134">
        <f>AU134^2/(2*(N134+O134))</f>
        <v>2.225203418891754E-3</v>
      </c>
      <c r="AX134">
        <f t="shared" si="118"/>
        <v>0.12920933040301874</v>
      </c>
      <c r="AY134">
        <f t="shared" si="119"/>
        <v>0.35945699381569801</v>
      </c>
      <c r="AZ134">
        <f t="shared" si="120"/>
        <v>7.7393791677496138</v>
      </c>
      <c r="BA134">
        <f t="shared" si="121"/>
        <v>2.9206597820641762</v>
      </c>
      <c r="BB134">
        <f t="shared" si="122"/>
        <v>1.1021883509872676</v>
      </c>
      <c r="BC134">
        <f t="shared" si="123"/>
        <v>59.897989902196706</v>
      </c>
      <c r="BM134">
        <v>0.16146200617295603</v>
      </c>
      <c r="BN134">
        <f t="shared" si="124"/>
        <v>3.4403116997352199</v>
      </c>
      <c r="BO134">
        <f t="shared" si="125"/>
        <v>1.2982927701813531</v>
      </c>
      <c r="BP134">
        <f t="shared" si="126"/>
        <v>0.48994517480346322</v>
      </c>
      <c r="BQ134">
        <f t="shared" si="127"/>
        <v>11.835744591335038</v>
      </c>
    </row>
    <row r="135" spans="1:80" x14ac:dyDescent="0.25">
      <c r="A135" t="s">
        <v>151</v>
      </c>
      <c r="D135" t="s">
        <v>230</v>
      </c>
      <c r="E135" t="s">
        <v>165</v>
      </c>
    </row>
    <row r="136" spans="1:80" x14ac:dyDescent="0.25">
      <c r="A136" t="s">
        <v>151</v>
      </c>
      <c r="D136" t="s">
        <v>226</v>
      </c>
      <c r="E136" t="s">
        <v>166</v>
      </c>
    </row>
    <row r="137" spans="1:80" x14ac:dyDescent="0.25">
      <c r="A137" t="s">
        <v>151</v>
      </c>
      <c r="D137" t="s">
        <v>225</v>
      </c>
      <c r="E137" t="s">
        <v>165</v>
      </c>
    </row>
    <row r="138" spans="1:80" x14ac:dyDescent="0.25">
      <c r="A138" t="s">
        <v>151</v>
      </c>
      <c r="D138" t="s">
        <v>226</v>
      </c>
      <c r="E138" t="s">
        <v>166</v>
      </c>
    </row>
    <row r="139" spans="1:8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>
        <f>SUM(AZ125:AZ134)</f>
        <v>79.52438298055759</v>
      </c>
      <c r="BA139" s="8">
        <f>SUM(BA125:BA134)</f>
        <v>20.750372880511346</v>
      </c>
      <c r="BB139" s="8">
        <f>SUM(BB125:BB134)</f>
        <v>8.6165728207284786</v>
      </c>
      <c r="BC139" s="8">
        <f>SUM(BC125:BC134)</f>
        <v>632.65553924787991</v>
      </c>
      <c r="BD139" s="8">
        <f>BA139/AZ139</f>
        <v>0.26093095102145553</v>
      </c>
      <c r="BE139" s="8">
        <f>SQRT(1/AZ139)</f>
        <v>0.11213723565854539</v>
      </c>
      <c r="BF139" s="8">
        <f>BD139/BE139</f>
        <v>2.3268894537045899</v>
      </c>
      <c r="BG139" s="8">
        <f>BD139-(1.96*BE139)</f>
        <v>4.1141969130706585E-2</v>
      </c>
      <c r="BH139" s="8">
        <f>BD139+(1.96*BE139)</f>
        <v>0.4807199329122045</v>
      </c>
      <c r="BI139" s="8">
        <f>BB139-(BA139^2/AZ139)</f>
        <v>3.2021582909668327</v>
      </c>
      <c r="BJ139" s="8">
        <v>10</v>
      </c>
      <c r="BK139" s="8">
        <v>18.306999999999999</v>
      </c>
      <c r="BL139" s="8" t="str">
        <f>IF(BI139&gt;=BK139, "Significant", "Not Significant")</f>
        <v>Not Significant</v>
      </c>
      <c r="BM139" s="8"/>
      <c r="BN139" s="8">
        <f>SUM(BN125:BN134)</f>
        <v>34.814497612687724</v>
      </c>
      <c r="BO139" s="8">
        <f>SUM(BO125:BO134)</f>
        <v>9.1164559595390333</v>
      </c>
      <c r="BP139" s="8">
        <f>SUM(BP125:BP134)</f>
        <v>3.7930152209172783</v>
      </c>
      <c r="BQ139" s="8">
        <f>SUM(BQ125:BQ134)</f>
        <v>121.21379055575991</v>
      </c>
      <c r="BR139" s="8">
        <f>BO139/BN139</f>
        <v>0.26185803572292971</v>
      </c>
      <c r="BS139" s="8">
        <f>SQRT(1/BN139)</f>
        <v>0.16948057694092286</v>
      </c>
      <c r="BT139" s="8">
        <f>BR139/BS139</f>
        <v>1.54506221567919</v>
      </c>
      <c r="BU139" s="8">
        <f>BR139-(1.96*BS139)</f>
        <v>-7.032389508127912E-2</v>
      </c>
      <c r="BV139" s="8">
        <f>BR139+(1.96*BS139)</f>
        <v>0.59403996652713853</v>
      </c>
      <c r="BW139" s="8">
        <f>BP139-(BO139^2/BN139)</f>
        <v>1.4057979705977908</v>
      </c>
      <c r="BX139" s="8">
        <f>BJ139</f>
        <v>10</v>
      </c>
      <c r="BY139" s="8">
        <f>BK139</f>
        <v>18.306999999999999</v>
      </c>
      <c r="BZ139" s="8" t="str">
        <f>IF(BW139&gt;=BY139, "Significant", "Not significant")</f>
        <v>Not significant</v>
      </c>
      <c r="CA139" s="8"/>
      <c r="CB139" s="8"/>
    </row>
    <row r="140" spans="1:80" s="12" customFormat="1" x14ac:dyDescent="0.25"/>
    <row r="142" spans="1:80" x14ac:dyDescent="0.25">
      <c r="A142" t="s">
        <v>209</v>
      </c>
      <c r="D142" t="s">
        <v>210</v>
      </c>
      <c r="E142" t="s">
        <v>171</v>
      </c>
    </row>
    <row r="143" spans="1:80" x14ac:dyDescent="0.25">
      <c r="A143" t="s">
        <v>209</v>
      </c>
      <c r="D143" t="s">
        <v>211</v>
      </c>
      <c r="E143" t="s">
        <v>171</v>
      </c>
    </row>
    <row r="144" spans="1:80" x14ac:dyDescent="0.25">
      <c r="A144" t="s">
        <v>209</v>
      </c>
      <c r="D144" t="s">
        <v>212</v>
      </c>
      <c r="E144" t="s">
        <v>171</v>
      </c>
    </row>
    <row r="145" spans="1:5" x14ac:dyDescent="0.25">
      <c r="A145" t="s">
        <v>209</v>
      </c>
      <c r="D145" t="s">
        <v>213</v>
      </c>
      <c r="E145" t="s">
        <v>171</v>
      </c>
    </row>
    <row r="146" spans="1:5" x14ac:dyDescent="0.25">
      <c r="A146" t="s">
        <v>209</v>
      </c>
      <c r="D146" t="s">
        <v>214</v>
      </c>
      <c r="E146" t="s">
        <v>170</v>
      </c>
    </row>
    <row r="147" spans="1:5" x14ac:dyDescent="0.25">
      <c r="A147" t="s">
        <v>209</v>
      </c>
      <c r="D147" t="s">
        <v>215</v>
      </c>
      <c r="E147" t="s">
        <v>170</v>
      </c>
    </row>
    <row r="148" spans="1:5" x14ac:dyDescent="0.25">
      <c r="A148" t="s">
        <v>209</v>
      </c>
      <c r="D148" t="s">
        <v>216</v>
      </c>
      <c r="E148" t="s">
        <v>167</v>
      </c>
    </row>
    <row r="149" spans="1:5" x14ac:dyDescent="0.25">
      <c r="A149" t="s">
        <v>209</v>
      </c>
      <c r="D149" t="s">
        <v>217</v>
      </c>
      <c r="E149" t="s">
        <v>169</v>
      </c>
    </row>
    <row r="150" spans="1:5" x14ac:dyDescent="0.25">
      <c r="A150" t="s">
        <v>209</v>
      </c>
      <c r="D150" t="s">
        <v>218</v>
      </c>
      <c r="E150" t="s">
        <v>168</v>
      </c>
    </row>
    <row r="151" spans="1:5" x14ac:dyDescent="0.25">
      <c r="A151" t="s">
        <v>209</v>
      </c>
      <c r="D151" t="s">
        <v>219</v>
      </c>
      <c r="E151" t="s">
        <v>167</v>
      </c>
    </row>
    <row r="152" spans="1:5" x14ac:dyDescent="0.25">
      <c r="A152" t="s">
        <v>209</v>
      </c>
      <c r="D152" t="s">
        <v>220</v>
      </c>
      <c r="E152" t="s">
        <v>167</v>
      </c>
    </row>
    <row r="153" spans="1:5" x14ac:dyDescent="0.25">
      <c r="A153" t="s">
        <v>209</v>
      </c>
      <c r="D153" t="s">
        <v>221</v>
      </c>
      <c r="E153" t="s">
        <v>167</v>
      </c>
    </row>
    <row r="154" spans="1:5" x14ac:dyDescent="0.25">
      <c r="A154" t="s">
        <v>209</v>
      </c>
      <c r="D154" t="s">
        <v>222</v>
      </c>
      <c r="E154" t="s">
        <v>120</v>
      </c>
    </row>
    <row r="155" spans="1:5" x14ac:dyDescent="0.25">
      <c r="A155" t="s">
        <v>209</v>
      </c>
      <c r="D155" t="s">
        <v>223</v>
      </c>
      <c r="E155" t="s">
        <v>165</v>
      </c>
    </row>
    <row r="156" spans="1:5" x14ac:dyDescent="0.25">
      <c r="A156" t="s">
        <v>209</v>
      </c>
      <c r="D156" t="s">
        <v>224</v>
      </c>
      <c r="E156" t="s">
        <v>166</v>
      </c>
    </row>
    <row r="158" spans="1:5" x14ac:dyDescent="0.25">
      <c r="A158" t="s">
        <v>227</v>
      </c>
      <c r="D158" t="s">
        <v>216</v>
      </c>
      <c r="E158" t="s">
        <v>167</v>
      </c>
    </row>
    <row r="159" spans="1:5" x14ac:dyDescent="0.25">
      <c r="A159" t="s">
        <v>227</v>
      </c>
      <c r="D159" t="s">
        <v>217</v>
      </c>
      <c r="E159" t="s">
        <v>169</v>
      </c>
    </row>
    <row r="161" spans="1:5" x14ac:dyDescent="0.25">
      <c r="A161" t="s">
        <v>228</v>
      </c>
      <c r="D161" t="s">
        <v>229</v>
      </c>
      <c r="E161" t="s">
        <v>167</v>
      </c>
    </row>
  </sheetData>
  <autoFilter ref="A1:CB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workbookViewId="0">
      <selection activeCell="A25" sqref="A25"/>
    </sheetView>
  </sheetViews>
  <sheetFormatPr defaultRowHeight="15.75" x14ac:dyDescent="0.25"/>
  <cols>
    <col min="8" max="8" width="24.5" customWidth="1"/>
    <col min="10" max="10" width="27.625" customWidth="1"/>
  </cols>
  <sheetData>
    <row r="1" spans="1:16" x14ac:dyDescent="0.25">
      <c r="A1" s="9" t="s">
        <v>172</v>
      </c>
      <c r="J1" s="1" t="s">
        <v>164</v>
      </c>
    </row>
    <row r="2" spans="1:16" x14ac:dyDescent="0.25">
      <c r="A2" s="9" t="s">
        <v>173</v>
      </c>
      <c r="J2" t="s">
        <v>170</v>
      </c>
    </row>
    <row r="3" spans="1:16" x14ac:dyDescent="0.25">
      <c r="A3" s="9" t="s">
        <v>174</v>
      </c>
      <c r="J3" t="s">
        <v>120</v>
      </c>
    </row>
    <row r="4" spans="1:16" x14ac:dyDescent="0.25">
      <c r="A4" s="9" t="s">
        <v>175</v>
      </c>
      <c r="J4" t="s">
        <v>170</v>
      </c>
    </row>
    <row r="5" spans="1:16" x14ac:dyDescent="0.25">
      <c r="A5" s="9" t="s">
        <v>176</v>
      </c>
      <c r="J5" t="s">
        <v>165</v>
      </c>
    </row>
    <row r="6" spans="1:16" x14ac:dyDescent="0.25">
      <c r="A6" s="9" t="s">
        <v>177</v>
      </c>
      <c r="J6" t="s">
        <v>169</v>
      </c>
    </row>
    <row r="7" spans="1:16" x14ac:dyDescent="0.25">
      <c r="A7" s="9" t="s">
        <v>178</v>
      </c>
      <c r="J7" t="s">
        <v>168</v>
      </c>
    </row>
    <row r="8" spans="1:16" x14ac:dyDescent="0.25">
      <c r="A8" s="9" t="s">
        <v>179</v>
      </c>
      <c r="J8" t="s">
        <v>169</v>
      </c>
    </row>
    <row r="9" spans="1:16" x14ac:dyDescent="0.25">
      <c r="A9" s="9" t="s">
        <v>180</v>
      </c>
      <c r="J9" t="s">
        <v>169</v>
      </c>
    </row>
    <row r="10" spans="1:16" x14ac:dyDescent="0.25">
      <c r="A10" s="9" t="s">
        <v>181</v>
      </c>
      <c r="J10" t="s">
        <v>169</v>
      </c>
    </row>
    <row r="11" spans="1:16" x14ac:dyDescent="0.25">
      <c r="A11" s="9" t="s">
        <v>182</v>
      </c>
      <c r="J11" t="s">
        <v>167</v>
      </c>
      <c r="P11" s="10"/>
    </row>
    <row r="12" spans="1:16" x14ac:dyDescent="0.25">
      <c r="A12" s="9" t="s">
        <v>183</v>
      </c>
      <c r="J12" t="s">
        <v>167</v>
      </c>
    </row>
    <row r="13" spans="1:16" x14ac:dyDescent="0.25">
      <c r="A13" s="9" t="s">
        <v>184</v>
      </c>
      <c r="J13" t="s">
        <v>167</v>
      </c>
    </row>
    <row r="14" spans="1:16" x14ac:dyDescent="0.25">
      <c r="A14" s="9" t="s">
        <v>185</v>
      </c>
      <c r="J14" t="s">
        <v>169</v>
      </c>
    </row>
    <row r="15" spans="1:16" x14ac:dyDescent="0.25">
      <c r="A15" s="9" t="s">
        <v>186</v>
      </c>
      <c r="J15" t="s">
        <v>169</v>
      </c>
    </row>
    <row r="16" spans="1:16" x14ac:dyDescent="0.25">
      <c r="A16" s="9" t="s">
        <v>187</v>
      </c>
      <c r="J16" t="s">
        <v>168</v>
      </c>
    </row>
    <row r="17" spans="1:10" x14ac:dyDescent="0.25">
      <c r="A17" s="9" t="s">
        <v>188</v>
      </c>
      <c r="J17" t="s">
        <v>168</v>
      </c>
    </row>
    <row r="18" spans="1:10" x14ac:dyDescent="0.25">
      <c r="A18" s="9" t="s">
        <v>189</v>
      </c>
      <c r="J18" t="s">
        <v>167</v>
      </c>
    </row>
    <row r="19" spans="1:10" x14ac:dyDescent="0.25">
      <c r="A19" s="9" t="s">
        <v>190</v>
      </c>
      <c r="J19" t="s">
        <v>167</v>
      </c>
    </row>
    <row r="20" spans="1:10" x14ac:dyDescent="0.25">
      <c r="A20" s="9" t="s">
        <v>191</v>
      </c>
      <c r="J20" t="s">
        <v>169</v>
      </c>
    </row>
    <row r="21" spans="1:10" x14ac:dyDescent="0.25">
      <c r="A21" s="9" t="s">
        <v>192</v>
      </c>
      <c r="J21" t="s">
        <v>171</v>
      </c>
    </row>
    <row r="22" spans="1:10" x14ac:dyDescent="0.25">
      <c r="A22" s="9" t="s">
        <v>193</v>
      </c>
      <c r="J22" t="s">
        <v>168</v>
      </c>
    </row>
    <row r="23" spans="1:10" x14ac:dyDescent="0.25">
      <c r="A23" s="9" t="s">
        <v>194</v>
      </c>
      <c r="J23" t="s">
        <v>166</v>
      </c>
    </row>
    <row r="24" spans="1:10" x14ac:dyDescent="0.25">
      <c r="A24" s="9" t="s">
        <v>195</v>
      </c>
      <c r="J24" t="s">
        <v>166</v>
      </c>
    </row>
    <row r="25" spans="1:10" x14ac:dyDescent="0.25">
      <c r="A25" s="9" t="s">
        <v>196</v>
      </c>
      <c r="J25" t="s">
        <v>171</v>
      </c>
    </row>
    <row r="26" spans="1:10" x14ac:dyDescent="0.25">
      <c r="A26" s="9" t="s">
        <v>197</v>
      </c>
      <c r="J26" t="s">
        <v>171</v>
      </c>
    </row>
    <row r="27" spans="1:10" x14ac:dyDescent="0.25">
      <c r="A27" s="9" t="s">
        <v>198</v>
      </c>
      <c r="J27" t="s">
        <v>165</v>
      </c>
    </row>
    <row r="28" spans="1:10" x14ac:dyDescent="0.25">
      <c r="A28" s="9" t="s">
        <v>199</v>
      </c>
      <c r="J28" t="s">
        <v>165</v>
      </c>
    </row>
    <row r="29" spans="1:10" x14ac:dyDescent="0.25">
      <c r="A29" s="9" t="s">
        <v>200</v>
      </c>
      <c r="J29" t="s">
        <v>165</v>
      </c>
    </row>
    <row r="30" spans="1:10" x14ac:dyDescent="0.25">
      <c r="A30" s="9" t="s">
        <v>201</v>
      </c>
      <c r="J30" t="s">
        <v>167</v>
      </c>
    </row>
    <row r="31" spans="1:10" x14ac:dyDescent="0.25">
      <c r="A31" s="9" t="s">
        <v>202</v>
      </c>
      <c r="J31" t="s">
        <v>167</v>
      </c>
    </row>
    <row r="32" spans="1:10" x14ac:dyDescent="0.25">
      <c r="A32" s="9" t="s">
        <v>203</v>
      </c>
      <c r="J32" t="s">
        <v>170</v>
      </c>
    </row>
    <row r="33" spans="1:10" x14ac:dyDescent="0.25">
      <c r="A33" s="9" t="s">
        <v>204</v>
      </c>
      <c r="J33" t="s">
        <v>167</v>
      </c>
    </row>
    <row r="34" spans="1:10" x14ac:dyDescent="0.25">
      <c r="A34" s="9" t="s">
        <v>205</v>
      </c>
      <c r="J34" t="s">
        <v>167</v>
      </c>
    </row>
    <row r="35" spans="1:10" x14ac:dyDescent="0.25">
      <c r="A35" s="9" t="s">
        <v>206</v>
      </c>
      <c r="J35" t="s">
        <v>167</v>
      </c>
    </row>
    <row r="36" spans="1:10" x14ac:dyDescent="0.25">
      <c r="A36" s="9" t="s">
        <v>207</v>
      </c>
      <c r="J36" t="s">
        <v>170</v>
      </c>
    </row>
    <row r="37" spans="1:10" x14ac:dyDescent="0.25">
      <c r="A37" s="9" t="s">
        <v>208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61"/>
  <sheetViews>
    <sheetView topLeftCell="A127" workbookViewId="0">
      <selection activeCell="A127" sqref="A1:A1048576"/>
    </sheetView>
  </sheetViews>
  <sheetFormatPr defaultColWidth="11" defaultRowHeight="15.75" x14ac:dyDescent="0.25"/>
  <cols>
    <col min="1" max="1" width="11.875" bestFit="1" customWidth="1"/>
    <col min="2" max="2" width="20.625" bestFit="1" customWidth="1"/>
    <col min="3" max="3" width="11.125" bestFit="1" customWidth="1"/>
    <col min="4" max="4" width="32.5" bestFit="1" customWidth="1"/>
    <col min="5" max="5" width="32.5" customWidth="1"/>
    <col min="6" max="6" width="46.125" bestFit="1" customWidth="1"/>
    <col min="7" max="7" width="11.5" bestFit="1" customWidth="1"/>
    <col min="8" max="8" width="33" bestFit="1" customWidth="1"/>
    <col min="9" max="9" width="44.125" bestFit="1" customWidth="1"/>
    <col min="10" max="10" width="17.125" bestFit="1" customWidth="1"/>
    <col min="33" max="33" width="25.125" bestFit="1" customWidth="1"/>
    <col min="46" max="47" width="12.875" bestFit="1" customWidth="1"/>
    <col min="65" max="65" width="19.875" bestFit="1" customWidth="1"/>
  </cols>
  <sheetData>
    <row r="1" spans="1:80" ht="32.25" thickBot="1" x14ac:dyDescent="0.3">
      <c r="A1" s="1" t="s">
        <v>0</v>
      </c>
      <c r="B1" s="1" t="s">
        <v>1</v>
      </c>
      <c r="C1" s="1" t="s">
        <v>2</v>
      </c>
      <c r="D1" s="1" t="s">
        <v>31</v>
      </c>
      <c r="E1" s="1" t="s">
        <v>164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3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6" t="s">
        <v>64</v>
      </c>
      <c r="BO1" s="6" t="s">
        <v>51</v>
      </c>
      <c r="BP1" s="6" t="s">
        <v>52</v>
      </c>
      <c r="BQ1" s="7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65</v>
      </c>
      <c r="CB1" s="4" t="s">
        <v>66</v>
      </c>
    </row>
    <row r="2" spans="1:80" ht="16.5" thickTop="1" x14ac:dyDescent="0.25">
      <c r="A2" t="s">
        <v>67</v>
      </c>
      <c r="B2" t="s">
        <v>68</v>
      </c>
      <c r="C2">
        <v>2006</v>
      </c>
      <c r="D2" t="s">
        <v>75</v>
      </c>
      <c r="E2" t="s">
        <v>165</v>
      </c>
      <c r="F2" t="s">
        <v>69</v>
      </c>
      <c r="G2">
        <v>2</v>
      </c>
      <c r="H2" t="s">
        <v>70</v>
      </c>
      <c r="I2" t="s">
        <v>71</v>
      </c>
      <c r="J2">
        <v>1</v>
      </c>
      <c r="K2" t="s">
        <v>72</v>
      </c>
      <c r="L2">
        <v>182.625</v>
      </c>
      <c r="N2">
        <v>19</v>
      </c>
      <c r="O2">
        <v>12</v>
      </c>
      <c r="P2">
        <v>31</v>
      </c>
      <c r="Q2">
        <v>44.13</v>
      </c>
      <c r="R2">
        <v>3.5</v>
      </c>
      <c r="Z2">
        <v>14.67</v>
      </c>
      <c r="AA2">
        <v>3.56</v>
      </c>
      <c r="AD2" t="s">
        <v>73</v>
      </c>
      <c r="AE2">
        <v>7</v>
      </c>
      <c r="AG2" t="s">
        <v>74</v>
      </c>
      <c r="AH2" t="s">
        <v>76</v>
      </c>
      <c r="AI2">
        <v>10</v>
      </c>
      <c r="AJ2">
        <v>0.77</v>
      </c>
      <c r="AK2">
        <v>12.38</v>
      </c>
      <c r="AL2">
        <v>0.53</v>
      </c>
      <c r="AM2" t="s">
        <v>77</v>
      </c>
      <c r="AN2">
        <f t="shared" ref="AN2:AN17" si="0">IF(AM2="Lower worse", AK2-AI2, AI2-AK2)</f>
        <v>2.3800000000000008</v>
      </c>
      <c r="AO2">
        <f t="shared" ref="AO2:AO17" si="1">N2-1</f>
        <v>18</v>
      </c>
      <c r="AP2">
        <f t="shared" ref="AP2:AP17" si="2">O2-1</f>
        <v>11</v>
      </c>
      <c r="AQ2">
        <f t="shared" ref="AQ2:AQ17" si="3">AJ2^2</f>
        <v>0.59289999999999998</v>
      </c>
      <c r="AR2">
        <f t="shared" ref="AR2:AR17" si="4">AL2^2</f>
        <v>0.28090000000000004</v>
      </c>
      <c r="AS2">
        <f t="shared" ref="AS2:AS17" si="5">SQRT(((AO2*AQ2)+(AP2*AR2))/(AP2+AO2))</f>
        <v>0.68887965016669872</v>
      </c>
      <c r="AT2">
        <f t="shared" ref="AT2:AT17" si="6">AN2/AS2</f>
        <v>3.4548850433077476</v>
      </c>
      <c r="AU2">
        <f>AT2*((1)-(3/((4*P2)-9)))</f>
        <v>3.3647576073953718</v>
      </c>
      <c r="AV2">
        <f>(N2+O2)/(N2*O2)</f>
        <v>0.13596491228070176</v>
      </c>
      <c r="AW2">
        <f>AU2^2/(2*(N2+O2))</f>
        <v>0.182606350911694</v>
      </c>
      <c r="AX2">
        <f t="shared" ref="AX2:AX17" si="7">AV2+AW2</f>
        <v>0.31857126319239576</v>
      </c>
      <c r="AY2">
        <f t="shared" ref="AY2:AY17" si="8">SQRT(AX2)</f>
        <v>0.56442117535790215</v>
      </c>
      <c r="AZ2">
        <f t="shared" ref="AZ2:AZ17" si="9">1/AX2</f>
        <v>3.1390150824623086</v>
      </c>
      <c r="BA2">
        <f t="shared" ref="BA2:BA17" si="10">AZ2*AU2</f>
        <v>10.562024878443863</v>
      </c>
      <c r="BB2">
        <f t="shared" ref="BB2:BB17" si="11">(AU2^2)*AZ2</f>
        <v>35.538653559243166</v>
      </c>
      <c r="BC2">
        <f t="shared" ref="BC2:BC17" si="12">AZ2^2</f>
        <v>9.853415687925855</v>
      </c>
      <c r="BM2">
        <v>0.16146200617295603</v>
      </c>
      <c r="BN2">
        <f>1/(AX2+BM2)</f>
        <v>2.083188945053938</v>
      </c>
      <c r="BO2">
        <f>BN2*AU2</f>
        <v>7.0094258505121774</v>
      </c>
      <c r="BP2">
        <f>(AU2^2)*BN2</f>
        <v>23.585018953984623</v>
      </c>
      <c r="BQ2">
        <f>BN2^2</f>
        <v>4.3396761807949389</v>
      </c>
    </row>
    <row r="3" spans="1:80" x14ac:dyDescent="0.25">
      <c r="A3" t="s">
        <v>67</v>
      </c>
      <c r="B3" t="s">
        <v>68</v>
      </c>
      <c r="C3">
        <v>2006</v>
      </c>
      <c r="D3" t="s">
        <v>75</v>
      </c>
      <c r="E3" t="s">
        <v>165</v>
      </c>
      <c r="F3" t="s">
        <v>69</v>
      </c>
      <c r="G3">
        <v>2</v>
      </c>
      <c r="H3" t="s">
        <v>70</v>
      </c>
      <c r="I3" t="s">
        <v>71</v>
      </c>
      <c r="J3">
        <v>1</v>
      </c>
      <c r="K3" t="s">
        <v>78</v>
      </c>
      <c r="L3">
        <v>182.625</v>
      </c>
      <c r="N3">
        <v>19</v>
      </c>
      <c r="O3">
        <v>15</v>
      </c>
      <c r="P3">
        <v>34</v>
      </c>
      <c r="Q3">
        <v>40.11</v>
      </c>
      <c r="R3">
        <v>6.52</v>
      </c>
      <c r="Z3">
        <v>14.11</v>
      </c>
      <c r="AA3">
        <v>2.2799999999999998</v>
      </c>
      <c r="AD3" t="s">
        <v>73</v>
      </c>
      <c r="AE3">
        <v>7</v>
      </c>
      <c r="AG3" t="s">
        <v>74</v>
      </c>
      <c r="AH3" t="s">
        <v>76</v>
      </c>
      <c r="AI3">
        <v>10.79</v>
      </c>
      <c r="AJ3">
        <v>0.59</v>
      </c>
      <c r="AK3">
        <v>11.96</v>
      </c>
      <c r="AL3">
        <v>0.46</v>
      </c>
      <c r="AM3" t="s">
        <v>77</v>
      </c>
      <c r="AN3">
        <f t="shared" si="0"/>
        <v>1.1700000000000017</v>
      </c>
      <c r="AO3">
        <f t="shared" si="1"/>
        <v>18</v>
      </c>
      <c r="AP3">
        <f t="shared" si="2"/>
        <v>14</v>
      </c>
      <c r="AQ3">
        <f t="shared" si="3"/>
        <v>0.34809999999999997</v>
      </c>
      <c r="AR3">
        <f t="shared" si="4"/>
        <v>0.21160000000000001</v>
      </c>
      <c r="AS3">
        <f t="shared" si="5"/>
        <v>0.53701140583790208</v>
      </c>
      <c r="AT3">
        <f t="shared" si="6"/>
        <v>2.1787246737794028</v>
      </c>
      <c r="AU3">
        <f>AT3*((1)-(3/((4*P3)-9)))</f>
        <v>2.1272587366035114</v>
      </c>
      <c r="AV3">
        <f>(N3+O3)/(N3*O3)</f>
        <v>0.11929824561403508</v>
      </c>
      <c r="AW3">
        <f>AU3^2/(2*(N3+O3))</f>
        <v>6.6547496065528927E-2</v>
      </c>
      <c r="AX3">
        <f t="shared" si="7"/>
        <v>0.18584574167956402</v>
      </c>
      <c r="AY3">
        <f t="shared" si="8"/>
        <v>0.43109829700378549</v>
      </c>
      <c r="AZ3">
        <f t="shared" si="9"/>
        <v>5.380806635452557</v>
      </c>
      <c r="BA3">
        <f t="shared" si="10"/>
        <v>11.446367925240597</v>
      </c>
      <c r="BB3">
        <f t="shared" si="11"/>
        <v>24.349386171346268</v>
      </c>
      <c r="BC3">
        <f t="shared" si="12"/>
        <v>28.953080048130268</v>
      </c>
      <c r="BM3">
        <v>0.16146200617295603</v>
      </c>
      <c r="BN3">
        <f t="shared" ref="BN3:BN17" si="13">1/(AX3+BM3)</f>
        <v>2.8792907909000567</v>
      </c>
      <c r="BO3">
        <f t="shared" ref="BO3:BO17" si="14">BN3*AU3</f>
        <v>6.1249964901641798</v>
      </c>
      <c r="BP3">
        <f t="shared" ref="BP3:BP17" si="15">(AU3^2)*BN3</f>
        <v>13.029452295367594</v>
      </c>
      <c r="BQ3">
        <f t="shared" ref="BQ3:BQ17" si="16">BN3^2</f>
        <v>8.2903154585618744</v>
      </c>
    </row>
    <row r="4" spans="1:80" x14ac:dyDescent="0.25">
      <c r="A4" t="s">
        <v>67</v>
      </c>
      <c r="B4" t="s">
        <v>68</v>
      </c>
      <c r="C4">
        <v>2006</v>
      </c>
      <c r="D4" t="s">
        <v>79</v>
      </c>
      <c r="E4" t="s">
        <v>165</v>
      </c>
      <c r="F4" t="s">
        <v>69</v>
      </c>
      <c r="G4">
        <v>2</v>
      </c>
      <c r="H4" t="s">
        <v>70</v>
      </c>
      <c r="I4" t="s">
        <v>71</v>
      </c>
      <c r="J4">
        <v>1</v>
      </c>
      <c r="K4" t="s">
        <v>72</v>
      </c>
      <c r="L4">
        <v>182.625</v>
      </c>
      <c r="N4">
        <v>19</v>
      </c>
      <c r="O4">
        <v>12</v>
      </c>
      <c r="P4">
        <v>31</v>
      </c>
      <c r="Q4">
        <v>44.13</v>
      </c>
      <c r="R4">
        <v>3.5</v>
      </c>
      <c r="Z4">
        <v>14.67</v>
      </c>
      <c r="AA4">
        <v>3.56</v>
      </c>
      <c r="AD4" t="s">
        <v>73</v>
      </c>
      <c r="AE4">
        <v>7</v>
      </c>
      <c r="AG4" t="s">
        <v>74</v>
      </c>
      <c r="AH4" t="s">
        <v>76</v>
      </c>
      <c r="AI4">
        <v>51</v>
      </c>
      <c r="AJ4">
        <v>2.4500000000000002</v>
      </c>
      <c r="AK4">
        <v>54.9</v>
      </c>
      <c r="AL4">
        <v>5.0599999999999996</v>
      </c>
      <c r="AM4" t="s">
        <v>77</v>
      </c>
      <c r="AN4">
        <f t="shared" si="0"/>
        <v>3.8999999999999986</v>
      </c>
      <c r="AO4">
        <f t="shared" si="1"/>
        <v>18</v>
      </c>
      <c r="AP4">
        <f t="shared" si="2"/>
        <v>11</v>
      </c>
      <c r="AQ4">
        <f t="shared" si="3"/>
        <v>6.0025000000000013</v>
      </c>
      <c r="AR4">
        <f t="shared" si="4"/>
        <v>25.603599999999997</v>
      </c>
      <c r="AS4">
        <f t="shared" si="5"/>
        <v>3.665705934741629</v>
      </c>
      <c r="AT4">
        <f t="shared" si="6"/>
        <v>1.0639151283352692</v>
      </c>
      <c r="AU4">
        <f>AT4*((1)-(3/((4*P4)-9)))</f>
        <v>1.0361608206395667</v>
      </c>
      <c r="AV4">
        <f>(N4+O4)/(N4*O4)</f>
        <v>0.13596491228070176</v>
      </c>
      <c r="AW4">
        <f>AU4^2/(2*(N4+O4))</f>
        <v>1.7316600745620331E-2</v>
      </c>
      <c r="AX4">
        <f t="shared" si="7"/>
        <v>0.15328151302632209</v>
      </c>
      <c r="AY4">
        <f t="shared" si="8"/>
        <v>0.39151182999536821</v>
      </c>
      <c r="AZ4">
        <f t="shared" si="9"/>
        <v>6.523943952903676</v>
      </c>
      <c r="BA4">
        <f t="shared" si="10"/>
        <v>6.7598551200472121</v>
      </c>
      <c r="BB4">
        <f t="shared" si="11"/>
        <v>7.0042970285926964</v>
      </c>
      <c r="BC4">
        <f t="shared" si="12"/>
        <v>42.561844700628441</v>
      </c>
      <c r="BM4">
        <v>0.16146200617295603</v>
      </c>
      <c r="BN4">
        <f t="shared" si="13"/>
        <v>3.1771901214806446</v>
      </c>
      <c r="BO4">
        <f t="shared" si="14"/>
        <v>3.2920799236013094</v>
      </c>
      <c r="BP4">
        <f t="shared" si="15"/>
        <v>3.4111242352497753</v>
      </c>
      <c r="BQ4">
        <f t="shared" si="16"/>
        <v>10.094537068034194</v>
      </c>
    </row>
    <row r="5" spans="1:80" x14ac:dyDescent="0.25">
      <c r="A5" t="s">
        <v>67</v>
      </c>
      <c r="B5" t="s">
        <v>68</v>
      </c>
      <c r="C5">
        <v>2006</v>
      </c>
      <c r="D5" t="s">
        <v>79</v>
      </c>
      <c r="E5" t="s">
        <v>165</v>
      </c>
      <c r="F5" t="s">
        <v>69</v>
      </c>
      <c r="G5">
        <v>2</v>
      </c>
      <c r="H5" t="s">
        <v>70</v>
      </c>
      <c r="I5" t="s">
        <v>71</v>
      </c>
      <c r="J5">
        <v>1</v>
      </c>
      <c r="K5" t="s">
        <v>78</v>
      </c>
      <c r="L5">
        <v>182.625</v>
      </c>
      <c r="N5">
        <v>19</v>
      </c>
      <c r="O5">
        <v>15</v>
      </c>
      <c r="P5">
        <v>34</v>
      </c>
      <c r="Q5">
        <v>40.11</v>
      </c>
      <c r="R5">
        <v>6.52</v>
      </c>
      <c r="Z5">
        <v>14.11</v>
      </c>
      <c r="AA5">
        <v>2.2799999999999998</v>
      </c>
      <c r="AD5" t="s">
        <v>73</v>
      </c>
      <c r="AE5">
        <v>7</v>
      </c>
      <c r="AG5" t="s">
        <v>74</v>
      </c>
      <c r="AH5" t="s">
        <v>76</v>
      </c>
      <c r="AI5">
        <v>56.47</v>
      </c>
      <c r="AJ5">
        <v>2.14</v>
      </c>
      <c r="AK5">
        <v>56.89</v>
      </c>
      <c r="AL5">
        <v>1.75</v>
      </c>
      <c r="AM5" t="s">
        <v>77</v>
      </c>
      <c r="AN5">
        <f t="shared" si="0"/>
        <v>0.42000000000000171</v>
      </c>
      <c r="AO5">
        <f t="shared" si="1"/>
        <v>18</v>
      </c>
      <c r="AP5">
        <f t="shared" si="2"/>
        <v>14</v>
      </c>
      <c r="AQ5">
        <f t="shared" si="3"/>
        <v>4.5796000000000001</v>
      </c>
      <c r="AR5">
        <f t="shared" si="4"/>
        <v>3.0625</v>
      </c>
      <c r="AS5">
        <f t="shared" si="5"/>
        <v>1.978855414122012</v>
      </c>
      <c r="AT5">
        <f t="shared" si="6"/>
        <v>0.21224390473537921</v>
      </c>
      <c r="AU5">
        <f>AT5*((1)-(3/((4*P5)-9)))</f>
        <v>0.20723026919044901</v>
      </c>
      <c r="AV5">
        <f>(N5+O5)/(N5*O5)</f>
        <v>0.11929824561403508</v>
      </c>
      <c r="AW5">
        <f>AU5^2/(2*(N5+O5))</f>
        <v>6.3153506571685233E-4</v>
      </c>
      <c r="AX5">
        <f t="shared" si="7"/>
        <v>0.11992978067975194</v>
      </c>
      <c r="AY5">
        <f t="shared" si="8"/>
        <v>0.34630879382388191</v>
      </c>
      <c r="AZ5">
        <f t="shared" si="9"/>
        <v>8.3382125301329157</v>
      </c>
      <c r="BA5">
        <f t="shared" si="10"/>
        <v>1.7279300271866191</v>
      </c>
      <c r="BB5">
        <f t="shared" si="11"/>
        <v>0.35807940467614296</v>
      </c>
      <c r="BC5">
        <f t="shared" si="12"/>
        <v>69.525788197665563</v>
      </c>
      <c r="BM5">
        <v>0.16146200617295603</v>
      </c>
      <c r="BN5">
        <f t="shared" si="13"/>
        <v>3.5537639928468887</v>
      </c>
      <c r="BO5">
        <f t="shared" si="14"/>
        <v>0.73644746887698564</v>
      </c>
      <c r="BP5">
        <f t="shared" si="15"/>
        <v>0.15261420722000255</v>
      </c>
      <c r="BQ5">
        <f t="shared" si="16"/>
        <v>12.629238516855061</v>
      </c>
    </row>
    <row r="6" spans="1:80" x14ac:dyDescent="0.25">
      <c r="A6" t="s">
        <v>67</v>
      </c>
      <c r="B6" t="s">
        <v>68</v>
      </c>
      <c r="C6">
        <v>2006</v>
      </c>
      <c r="D6" s="11" t="s">
        <v>80</v>
      </c>
      <c r="E6" s="11" t="s">
        <v>165</v>
      </c>
      <c r="F6" t="s">
        <v>69</v>
      </c>
      <c r="G6">
        <v>2</v>
      </c>
      <c r="H6" t="s">
        <v>70</v>
      </c>
      <c r="I6" t="s">
        <v>71</v>
      </c>
      <c r="J6">
        <v>1</v>
      </c>
      <c r="K6" t="s">
        <v>72</v>
      </c>
      <c r="L6">
        <v>182.625</v>
      </c>
      <c r="N6">
        <v>19</v>
      </c>
      <c r="O6">
        <v>12</v>
      </c>
      <c r="P6">
        <v>31</v>
      </c>
      <c r="Q6">
        <v>44.13</v>
      </c>
      <c r="R6">
        <v>3.5</v>
      </c>
      <c r="Z6">
        <v>14.67</v>
      </c>
      <c r="AA6">
        <v>3.56</v>
      </c>
      <c r="AD6" t="s">
        <v>73</v>
      </c>
      <c r="AE6">
        <v>7</v>
      </c>
      <c r="AG6" t="s">
        <v>74</v>
      </c>
      <c r="AH6" t="s">
        <v>76</v>
      </c>
      <c r="AI6">
        <v>10.47</v>
      </c>
      <c r="AJ6">
        <v>0.81</v>
      </c>
      <c r="AK6">
        <v>11.96</v>
      </c>
      <c r="AL6">
        <v>0.42</v>
      </c>
      <c r="AM6" t="s">
        <v>77</v>
      </c>
      <c r="AN6">
        <f t="shared" si="0"/>
        <v>1.4900000000000002</v>
      </c>
      <c r="AO6">
        <f t="shared" si="1"/>
        <v>18</v>
      </c>
      <c r="AP6">
        <f t="shared" si="2"/>
        <v>11</v>
      </c>
      <c r="AQ6">
        <f t="shared" si="3"/>
        <v>0.65610000000000013</v>
      </c>
      <c r="AR6">
        <f t="shared" si="4"/>
        <v>0.17639999999999997</v>
      </c>
      <c r="AS6">
        <f t="shared" si="5"/>
        <v>0.68858175083733308</v>
      </c>
      <c r="AT6">
        <f t="shared" si="6"/>
        <v>2.1638679767335134</v>
      </c>
      <c r="AU6">
        <f>AT6*((1)-(3/((4*P6)-9)))</f>
        <v>2.1074192469056827</v>
      </c>
      <c r="AV6">
        <f>(N6+O6)/(N6*O6)</f>
        <v>0.13596491228070176</v>
      </c>
      <c r="AW6">
        <f>AU6^2/(2*(N6+O6))</f>
        <v>7.163251422949217E-2</v>
      </c>
      <c r="AX6">
        <f t="shared" si="7"/>
        <v>0.20759742651019392</v>
      </c>
      <c r="AY6">
        <f t="shared" si="8"/>
        <v>0.45562860589540899</v>
      </c>
      <c r="AZ6">
        <f t="shared" si="9"/>
        <v>4.8170153975916259</v>
      </c>
      <c r="BA6">
        <f t="shared" si="10"/>
        <v>10.151470961525622</v>
      </c>
      <c r="BB6">
        <f t="shared" si="11"/>
        <v>21.393405288723233</v>
      </c>
      <c r="BC6">
        <f t="shared" si="12"/>
        <v>23.20363734063481</v>
      </c>
      <c r="BM6">
        <v>0.16146200617295603</v>
      </c>
      <c r="BN6">
        <f t="shared" si="13"/>
        <v>2.7095906822642681</v>
      </c>
      <c r="BO6">
        <f t="shared" si="14"/>
        <v>5.7102435550400186</v>
      </c>
      <c r="BP6">
        <f t="shared" si="15"/>
        <v>12.033877172410465</v>
      </c>
      <c r="BQ6">
        <f t="shared" si="16"/>
        <v>7.3418816654133421</v>
      </c>
    </row>
    <row r="7" spans="1:80" x14ac:dyDescent="0.25">
      <c r="A7" t="s">
        <v>67</v>
      </c>
      <c r="B7" t="s">
        <v>68</v>
      </c>
      <c r="C7">
        <v>2006</v>
      </c>
      <c r="D7" s="11" t="s">
        <v>80</v>
      </c>
      <c r="E7" s="11" t="s">
        <v>165</v>
      </c>
      <c r="F7" t="s">
        <v>69</v>
      </c>
      <c r="G7">
        <v>2</v>
      </c>
      <c r="H7" t="s">
        <v>70</v>
      </c>
      <c r="I7" t="s">
        <v>71</v>
      </c>
      <c r="J7">
        <v>1</v>
      </c>
      <c r="K7" t="s">
        <v>78</v>
      </c>
      <c r="L7">
        <v>182.625</v>
      </c>
      <c r="N7">
        <v>19</v>
      </c>
      <c r="O7">
        <v>15</v>
      </c>
      <c r="P7">
        <v>34</v>
      </c>
      <c r="Q7">
        <v>40.11</v>
      </c>
      <c r="R7">
        <v>6.52</v>
      </c>
      <c r="Z7">
        <v>14.11</v>
      </c>
      <c r="AA7">
        <v>2.2799999999999998</v>
      </c>
      <c r="AD7" t="s">
        <v>73</v>
      </c>
      <c r="AE7">
        <v>7</v>
      </c>
      <c r="AG7" t="s">
        <v>74</v>
      </c>
      <c r="AH7" t="s">
        <v>76</v>
      </c>
      <c r="AI7">
        <v>11.42</v>
      </c>
      <c r="AJ7">
        <v>0.44</v>
      </c>
      <c r="AK7">
        <v>11.85</v>
      </c>
      <c r="AL7">
        <v>0.52</v>
      </c>
      <c r="AM7" t="s">
        <v>77</v>
      </c>
      <c r="AN7">
        <f t="shared" si="0"/>
        <v>0.42999999999999972</v>
      </c>
      <c r="AO7">
        <f t="shared" si="1"/>
        <v>18</v>
      </c>
      <c r="AP7">
        <f t="shared" si="2"/>
        <v>14</v>
      </c>
      <c r="AQ7">
        <f t="shared" si="3"/>
        <v>0.19359999999999999</v>
      </c>
      <c r="AR7">
        <f t="shared" si="4"/>
        <v>0.27040000000000003</v>
      </c>
      <c r="AS7">
        <f t="shared" si="5"/>
        <v>0.47665501151251943</v>
      </c>
      <c r="AT7">
        <f t="shared" si="6"/>
        <v>0.90211996016894014</v>
      </c>
      <c r="AU7">
        <f>AT7*((1)-(3/((4*P7)-9)))</f>
        <v>0.88081003984998885</v>
      </c>
      <c r="AV7">
        <f>(N7+O7)/(N7*O7)</f>
        <v>0.11929824561403508</v>
      </c>
      <c r="AW7">
        <f>AU7^2/(2*(N7+O7))</f>
        <v>1.1409210680890278E-2</v>
      </c>
      <c r="AX7">
        <f t="shared" si="7"/>
        <v>0.13070745629492536</v>
      </c>
      <c r="AY7">
        <f t="shared" si="8"/>
        <v>0.36153486179748334</v>
      </c>
      <c r="AZ7">
        <f t="shared" si="9"/>
        <v>7.6506729481723106</v>
      </c>
      <c r="BA7">
        <f t="shared" si="10"/>
        <v>6.7387895443588848</v>
      </c>
      <c r="BB7">
        <f t="shared" si="11"/>
        <v>5.9355934871074369</v>
      </c>
      <c r="BC7">
        <f t="shared" si="12"/>
        <v>58.532796559895594</v>
      </c>
      <c r="BM7">
        <v>0.16146200617295603</v>
      </c>
      <c r="BN7">
        <f t="shared" si="13"/>
        <v>3.4226711838850421</v>
      </c>
      <c r="BO7">
        <f t="shared" si="14"/>
        <v>3.0147231418711926</v>
      </c>
      <c r="BP7">
        <f t="shared" si="15"/>
        <v>2.6553984107282487</v>
      </c>
      <c r="BQ7">
        <f t="shared" si="16"/>
        <v>11.714678032997035</v>
      </c>
    </row>
    <row r="8" spans="1:80" x14ac:dyDescent="0.25">
      <c r="A8" t="s">
        <v>67</v>
      </c>
      <c r="B8" t="s">
        <v>68</v>
      </c>
      <c r="C8">
        <v>2006</v>
      </c>
      <c r="D8" t="s">
        <v>81</v>
      </c>
      <c r="E8" t="s">
        <v>166</v>
      </c>
      <c r="F8" t="s">
        <v>69</v>
      </c>
      <c r="G8">
        <v>2</v>
      </c>
      <c r="H8" t="s">
        <v>70</v>
      </c>
      <c r="I8" t="s">
        <v>71</v>
      </c>
      <c r="J8">
        <v>1</v>
      </c>
      <c r="K8" t="s">
        <v>72</v>
      </c>
      <c r="L8">
        <v>182.625</v>
      </c>
      <c r="N8">
        <v>19</v>
      </c>
      <c r="O8">
        <v>12</v>
      </c>
      <c r="P8">
        <v>31</v>
      </c>
      <c r="Q8">
        <v>44.13</v>
      </c>
      <c r="R8">
        <v>3.5</v>
      </c>
      <c r="Z8">
        <v>14.67</v>
      </c>
      <c r="AA8">
        <v>3.56</v>
      </c>
      <c r="AD8" t="s">
        <v>73</v>
      </c>
      <c r="AE8">
        <v>7</v>
      </c>
      <c r="AG8" t="s">
        <v>74</v>
      </c>
      <c r="AH8" t="s">
        <v>76</v>
      </c>
      <c r="AI8">
        <v>24</v>
      </c>
      <c r="AJ8">
        <v>2.2200000000000002</v>
      </c>
      <c r="AK8">
        <v>28.08</v>
      </c>
      <c r="AL8">
        <v>1.91</v>
      </c>
      <c r="AM8" t="s">
        <v>77</v>
      </c>
      <c r="AN8">
        <f t="shared" si="0"/>
        <v>4.0799999999999983</v>
      </c>
      <c r="AO8">
        <f t="shared" si="1"/>
        <v>18</v>
      </c>
      <c r="AP8">
        <f t="shared" si="2"/>
        <v>11</v>
      </c>
      <c r="AQ8">
        <f t="shared" si="3"/>
        <v>4.9284000000000008</v>
      </c>
      <c r="AR8">
        <f t="shared" si="4"/>
        <v>3.6480999999999999</v>
      </c>
      <c r="AS8">
        <f t="shared" si="5"/>
        <v>2.1077876946023864</v>
      </c>
      <c r="AT8">
        <f t="shared" si="6"/>
        <v>1.9356788211868039</v>
      </c>
      <c r="AU8">
        <f>AT8*((1)-(3/((4*P8)-9)))</f>
        <v>1.8851828519384526</v>
      </c>
      <c r="AV8">
        <f>(N8+O8)/(N8*O8)</f>
        <v>0.13596491228070176</v>
      </c>
      <c r="AW8">
        <f>AU8^2/(2*(N8+O8))</f>
        <v>5.7321199761980607E-2</v>
      </c>
      <c r="AX8">
        <f t="shared" si="7"/>
        <v>0.19328611204268237</v>
      </c>
      <c r="AY8">
        <f t="shared" si="8"/>
        <v>0.43964316444439616</v>
      </c>
      <c r="AZ8">
        <f t="shared" si="9"/>
        <v>5.1736774537591979</v>
      </c>
      <c r="BA8">
        <f t="shared" si="10"/>
        <v>9.753328017287437</v>
      </c>
      <c r="BB8">
        <f t="shared" si="11"/>
        <v>18.38680672752114</v>
      </c>
      <c r="BC8">
        <f t="shared" si="12"/>
        <v>26.766938395536258</v>
      </c>
      <c r="BM8">
        <v>0.16146200617295603</v>
      </c>
      <c r="BN8">
        <f t="shared" si="13"/>
        <v>2.8189014927829343</v>
      </c>
      <c r="BO8">
        <f t="shared" si="14"/>
        <v>5.3141447554980932</v>
      </c>
      <c r="BP8">
        <f t="shared" si="15"/>
        <v>10.018134565783667</v>
      </c>
      <c r="BQ8">
        <f t="shared" si="16"/>
        <v>7.9462056260138558</v>
      </c>
    </row>
    <row r="9" spans="1:80" x14ac:dyDescent="0.25">
      <c r="A9" t="s">
        <v>67</v>
      </c>
      <c r="B9" t="s">
        <v>68</v>
      </c>
      <c r="C9">
        <v>2006</v>
      </c>
      <c r="D9" t="s">
        <v>81</v>
      </c>
      <c r="E9" t="s">
        <v>166</v>
      </c>
      <c r="F9" t="s">
        <v>69</v>
      </c>
      <c r="G9">
        <v>2</v>
      </c>
      <c r="H9" t="s">
        <v>70</v>
      </c>
      <c r="I9" t="s">
        <v>71</v>
      </c>
      <c r="J9">
        <v>1</v>
      </c>
      <c r="K9" t="s">
        <v>78</v>
      </c>
      <c r="L9">
        <v>182.625</v>
      </c>
      <c r="N9">
        <v>19</v>
      </c>
      <c r="O9">
        <v>15</v>
      </c>
      <c r="P9">
        <v>34</v>
      </c>
      <c r="Q9">
        <v>40.11</v>
      </c>
      <c r="R9">
        <v>6.52</v>
      </c>
      <c r="Z9">
        <v>14.11</v>
      </c>
      <c r="AA9">
        <v>2.2799999999999998</v>
      </c>
      <c r="AD9" t="s">
        <v>73</v>
      </c>
      <c r="AE9">
        <v>7</v>
      </c>
      <c r="AG9" t="s">
        <v>74</v>
      </c>
      <c r="AH9" t="s">
        <v>76</v>
      </c>
      <c r="AI9">
        <v>23.58</v>
      </c>
      <c r="AJ9">
        <v>1.45</v>
      </c>
      <c r="AK9">
        <v>25.52</v>
      </c>
      <c r="AL9">
        <v>1.34</v>
      </c>
      <c r="AM9" t="s">
        <v>77</v>
      </c>
      <c r="AN9">
        <f t="shared" si="0"/>
        <v>1.9400000000000013</v>
      </c>
      <c r="AO9">
        <f t="shared" si="1"/>
        <v>18</v>
      </c>
      <c r="AP9">
        <f t="shared" si="2"/>
        <v>14</v>
      </c>
      <c r="AQ9">
        <f t="shared" si="3"/>
        <v>2.1025</v>
      </c>
      <c r="AR9">
        <f t="shared" si="4"/>
        <v>1.7956000000000003</v>
      </c>
      <c r="AS9">
        <f t="shared" si="5"/>
        <v>1.4029366521692987</v>
      </c>
      <c r="AT9">
        <f t="shared" si="6"/>
        <v>1.3828136837114244</v>
      </c>
      <c r="AU9">
        <f>AT9*((1)-(3/((4*P9)-9)))</f>
        <v>1.3501487935450129</v>
      </c>
      <c r="AV9">
        <f>(N9+O9)/(N9*O9)</f>
        <v>0.11929824561403508</v>
      </c>
      <c r="AW9">
        <f>AU9^2/(2*(N9+O9))</f>
        <v>2.6807378892809618E-2</v>
      </c>
      <c r="AX9">
        <f t="shared" si="7"/>
        <v>0.14610562450684469</v>
      </c>
      <c r="AY9">
        <f t="shared" si="8"/>
        <v>0.38223765448585084</v>
      </c>
      <c r="AZ9">
        <f t="shared" si="9"/>
        <v>6.8443634759122665</v>
      </c>
      <c r="BA9">
        <f t="shared" si="10"/>
        <v>9.2409090895864985</v>
      </c>
      <c r="BB9">
        <f t="shared" si="11"/>
        <v>12.476602258564354</v>
      </c>
      <c r="BC9">
        <f t="shared" si="12"/>
        <v>46.845311390401839</v>
      </c>
      <c r="BM9">
        <v>0.16146200617295603</v>
      </c>
      <c r="BN9">
        <f t="shared" si="13"/>
        <v>3.2513174347695561</v>
      </c>
      <c r="BO9">
        <f t="shared" si="14"/>
        <v>4.3897623119859821</v>
      </c>
      <c r="BP9">
        <f t="shared" si="15"/>
        <v>5.9268322894772405</v>
      </c>
      <c r="BQ9">
        <f t="shared" si="16"/>
        <v>10.571065061636487</v>
      </c>
    </row>
    <row r="10" spans="1:80" x14ac:dyDescent="0.25">
      <c r="A10" t="s">
        <v>67</v>
      </c>
      <c r="B10" t="s">
        <v>68</v>
      </c>
      <c r="C10">
        <v>2006</v>
      </c>
      <c r="D10" t="s">
        <v>83</v>
      </c>
      <c r="E10" t="s">
        <v>167</v>
      </c>
      <c r="F10" t="s">
        <v>69</v>
      </c>
      <c r="G10">
        <v>2</v>
      </c>
      <c r="H10" t="s">
        <v>70</v>
      </c>
      <c r="I10" t="s">
        <v>71</v>
      </c>
      <c r="J10">
        <v>1</v>
      </c>
      <c r="K10" t="s">
        <v>72</v>
      </c>
      <c r="L10">
        <v>182.625</v>
      </c>
      <c r="N10">
        <v>19</v>
      </c>
      <c r="O10">
        <v>12</v>
      </c>
      <c r="P10">
        <v>31</v>
      </c>
      <c r="Q10">
        <v>44.13</v>
      </c>
      <c r="R10">
        <v>3.5</v>
      </c>
      <c r="Z10">
        <v>14.67</v>
      </c>
      <c r="AA10">
        <v>3.56</v>
      </c>
      <c r="AD10" t="s">
        <v>73</v>
      </c>
      <c r="AE10">
        <v>7</v>
      </c>
      <c r="AG10" t="s">
        <v>82</v>
      </c>
      <c r="AH10" t="s">
        <v>76</v>
      </c>
      <c r="AI10">
        <v>5.58</v>
      </c>
      <c r="AJ10">
        <v>0.63</v>
      </c>
      <c r="AK10">
        <v>4.75</v>
      </c>
      <c r="AL10">
        <v>1.35</v>
      </c>
      <c r="AM10" t="s">
        <v>77</v>
      </c>
      <c r="AN10">
        <f t="shared" si="0"/>
        <v>-0.83000000000000007</v>
      </c>
      <c r="AO10">
        <f t="shared" si="1"/>
        <v>18</v>
      </c>
      <c r="AP10">
        <f t="shared" si="2"/>
        <v>11</v>
      </c>
      <c r="AQ10">
        <f t="shared" si="3"/>
        <v>0.39690000000000003</v>
      </c>
      <c r="AR10">
        <f t="shared" si="4"/>
        <v>1.8225000000000002</v>
      </c>
      <c r="AS10">
        <f t="shared" si="5"/>
        <v>0.96832062230761518</v>
      </c>
      <c r="AT10">
        <f t="shared" si="6"/>
        <v>-0.85715410875172549</v>
      </c>
      <c r="AU10">
        <f>AT10*((1)-(3/((4*P10)-9)))</f>
        <v>-0.83479356678428918</v>
      </c>
      <c r="AV10">
        <f>(N10+O10)/(N10*O10)</f>
        <v>0.13596491228070176</v>
      </c>
      <c r="AW10">
        <f>AU10^2/(2*(N10+O10))</f>
        <v>1.1240004824910251E-2</v>
      </c>
      <c r="AX10">
        <f t="shared" si="7"/>
        <v>0.14720491710561201</v>
      </c>
      <c r="AY10">
        <f t="shared" si="8"/>
        <v>0.38367292985772661</v>
      </c>
      <c r="AZ10">
        <f t="shared" si="9"/>
        <v>6.7932513374030234</v>
      </c>
      <c r="BA10">
        <f t="shared" si="10"/>
        <v>-5.670962514012813</v>
      </c>
      <c r="BB10">
        <f t="shared" si="11"/>
        <v>4.7340830241727554</v>
      </c>
      <c r="BC10">
        <f t="shared" si="12"/>
        <v>46.148263733127969</v>
      </c>
      <c r="BM10">
        <v>0.16146200617295603</v>
      </c>
      <c r="BN10">
        <f t="shared" si="13"/>
        <v>3.2397381273584425</v>
      </c>
      <c r="BO10">
        <f t="shared" si="14"/>
        <v>-2.7045125467846081</v>
      </c>
      <c r="BP10">
        <f t="shared" si="15"/>
        <v>2.2577096753431847</v>
      </c>
      <c r="BQ10">
        <f t="shared" si="16"/>
        <v>10.495903133859988</v>
      </c>
    </row>
    <row r="11" spans="1:80" x14ac:dyDescent="0.25">
      <c r="A11" t="s">
        <v>67</v>
      </c>
      <c r="B11" t="s">
        <v>68</v>
      </c>
      <c r="C11">
        <v>2006</v>
      </c>
      <c r="D11" t="s">
        <v>83</v>
      </c>
      <c r="E11" t="s">
        <v>167</v>
      </c>
      <c r="F11" t="s">
        <v>69</v>
      </c>
      <c r="G11">
        <v>2</v>
      </c>
      <c r="H11" t="s">
        <v>70</v>
      </c>
      <c r="I11" t="s">
        <v>71</v>
      </c>
      <c r="J11">
        <v>1</v>
      </c>
      <c r="K11" t="s">
        <v>78</v>
      </c>
      <c r="L11">
        <v>182.625</v>
      </c>
      <c r="N11">
        <v>19</v>
      </c>
      <c r="O11">
        <v>15</v>
      </c>
      <c r="P11">
        <v>34</v>
      </c>
      <c r="Q11">
        <v>40.11</v>
      </c>
      <c r="R11">
        <v>6.52</v>
      </c>
      <c r="Z11">
        <v>14.11</v>
      </c>
      <c r="AA11">
        <v>2.2799999999999998</v>
      </c>
      <c r="AD11" t="s">
        <v>73</v>
      </c>
      <c r="AE11">
        <v>7</v>
      </c>
      <c r="AG11" t="s">
        <v>82</v>
      </c>
      <c r="AH11" t="s">
        <v>76</v>
      </c>
      <c r="AI11">
        <v>6.15</v>
      </c>
      <c r="AJ11">
        <v>1.24</v>
      </c>
      <c r="AK11">
        <v>6.4</v>
      </c>
      <c r="AL11">
        <v>1.33</v>
      </c>
      <c r="AM11" t="s">
        <v>77</v>
      </c>
      <c r="AN11">
        <f t="shared" si="0"/>
        <v>0.25</v>
      </c>
      <c r="AO11">
        <f t="shared" si="1"/>
        <v>18</v>
      </c>
      <c r="AP11">
        <f t="shared" si="2"/>
        <v>14</v>
      </c>
      <c r="AQ11">
        <f t="shared" si="3"/>
        <v>1.5376000000000001</v>
      </c>
      <c r="AR11">
        <f t="shared" si="4"/>
        <v>1.7689000000000001</v>
      </c>
      <c r="AS11">
        <f t="shared" si="5"/>
        <v>1.2801537993538121</v>
      </c>
      <c r="AT11">
        <f t="shared" si="6"/>
        <v>0.19528903490048885</v>
      </c>
      <c r="AU11">
        <f>AT11*((1)-(3/((4*P11)-9)))</f>
        <v>0.19067590809181589</v>
      </c>
      <c r="AV11">
        <f>(N11+O11)/(N11*O11)</f>
        <v>0.11929824561403508</v>
      </c>
      <c r="AW11">
        <f>AU11^2/(2*(N11+O11))</f>
        <v>5.3466620480350916E-4</v>
      </c>
      <c r="AX11">
        <f t="shared" si="7"/>
        <v>0.11983291181883859</v>
      </c>
      <c r="AY11">
        <f t="shared" si="8"/>
        <v>0.34616890648762577</v>
      </c>
      <c r="AZ11">
        <f t="shared" si="9"/>
        <v>8.3449528582914141</v>
      </c>
      <c r="BA11">
        <f t="shared" si="10"/>
        <v>1.5911814642381099</v>
      </c>
      <c r="BB11">
        <f t="shared" si="11"/>
        <v>0.30339997063246688</v>
      </c>
      <c r="BC11">
        <f t="shared" si="12"/>
        <v>69.638238207106042</v>
      </c>
      <c r="BM11">
        <v>0.16146200617295603</v>
      </c>
      <c r="BN11">
        <f t="shared" si="13"/>
        <v>3.5549877940886581</v>
      </c>
      <c r="BO11">
        <f t="shared" si="14"/>
        <v>0.67785052589317629</v>
      </c>
      <c r="BP11">
        <f t="shared" si="15"/>
        <v>0.12924976457519635</v>
      </c>
      <c r="BQ11">
        <f t="shared" si="16"/>
        <v>12.637938216119343</v>
      </c>
    </row>
    <row r="12" spans="1:80" x14ac:dyDescent="0.25">
      <c r="A12" t="s">
        <v>67</v>
      </c>
      <c r="B12" t="s">
        <v>68</v>
      </c>
      <c r="C12">
        <v>2006</v>
      </c>
      <c r="D12" t="s">
        <v>84</v>
      </c>
      <c r="E12" t="s">
        <v>167</v>
      </c>
      <c r="F12" t="s">
        <v>69</v>
      </c>
      <c r="G12">
        <v>2</v>
      </c>
      <c r="H12" t="s">
        <v>70</v>
      </c>
      <c r="I12" t="s">
        <v>71</v>
      </c>
      <c r="J12">
        <v>1</v>
      </c>
      <c r="K12" t="s">
        <v>72</v>
      </c>
      <c r="L12">
        <v>182.625</v>
      </c>
      <c r="N12">
        <v>19</v>
      </c>
      <c r="O12">
        <v>12</v>
      </c>
      <c r="P12">
        <v>31</v>
      </c>
      <c r="Q12">
        <v>44.13</v>
      </c>
      <c r="R12">
        <v>3.5</v>
      </c>
      <c r="Z12">
        <v>14.67</v>
      </c>
      <c r="AA12">
        <v>3.56</v>
      </c>
      <c r="AD12" t="s">
        <v>73</v>
      </c>
      <c r="AE12">
        <v>7</v>
      </c>
      <c r="AG12" t="s">
        <v>82</v>
      </c>
      <c r="AH12" t="s">
        <v>76</v>
      </c>
      <c r="AI12">
        <v>3.17</v>
      </c>
      <c r="AJ12">
        <v>0.56999999999999995</v>
      </c>
      <c r="AK12">
        <v>2.11</v>
      </c>
      <c r="AL12">
        <v>0.65</v>
      </c>
      <c r="AM12" t="s">
        <v>77</v>
      </c>
      <c r="AN12">
        <f t="shared" si="0"/>
        <v>-1.06</v>
      </c>
      <c r="AO12">
        <f t="shared" si="1"/>
        <v>18</v>
      </c>
      <c r="AP12">
        <f t="shared" si="2"/>
        <v>11</v>
      </c>
      <c r="AQ12">
        <f t="shared" si="3"/>
        <v>0.32489999999999997</v>
      </c>
      <c r="AR12">
        <f t="shared" si="4"/>
        <v>0.42250000000000004</v>
      </c>
      <c r="AS12">
        <f t="shared" si="5"/>
        <v>0.6015984455225698</v>
      </c>
      <c r="AT12">
        <f t="shared" si="6"/>
        <v>-1.7619726378768255</v>
      </c>
      <c r="AU12">
        <f>AT12*((1)-(3/((4*P12)-9)))</f>
        <v>-1.7160081342800388</v>
      </c>
      <c r="AV12">
        <f>(N12+O12)/(N12*O12)</f>
        <v>0.13596491228070176</v>
      </c>
      <c r="AW12">
        <f>AU12^2/(2*(N12+O12))</f>
        <v>4.7494901885729995E-2</v>
      </c>
      <c r="AX12">
        <f t="shared" si="7"/>
        <v>0.18345981416643176</v>
      </c>
      <c r="AY12">
        <f t="shared" si="8"/>
        <v>0.42832209161614787</v>
      </c>
      <c r="AZ12">
        <f t="shared" si="9"/>
        <v>5.4507849827691217</v>
      </c>
      <c r="BA12">
        <f t="shared" si="10"/>
        <v>-9.3535913686432934</v>
      </c>
      <c r="BB12">
        <f t="shared" si="11"/>
        <v>16.050838873323453</v>
      </c>
      <c r="BC12">
        <f t="shared" si="12"/>
        <v>29.711056928381375</v>
      </c>
      <c r="BM12">
        <v>0.16146200617295603</v>
      </c>
      <c r="BN12">
        <f t="shared" si="13"/>
        <v>2.8992077074626486</v>
      </c>
      <c r="BO12">
        <f t="shared" si="14"/>
        <v>-4.9750640089732885</v>
      </c>
      <c r="BP12">
        <f t="shared" si="15"/>
        <v>8.5372503079620223</v>
      </c>
      <c r="BQ12">
        <f t="shared" si="16"/>
        <v>8.4054053310108259</v>
      </c>
    </row>
    <row r="13" spans="1:80" x14ac:dyDescent="0.25">
      <c r="A13" t="s">
        <v>67</v>
      </c>
      <c r="B13" t="s">
        <v>68</v>
      </c>
      <c r="C13">
        <v>2006</v>
      </c>
      <c r="D13" t="s">
        <v>84</v>
      </c>
      <c r="E13" t="s">
        <v>167</v>
      </c>
      <c r="F13" t="s">
        <v>69</v>
      </c>
      <c r="G13">
        <v>2</v>
      </c>
      <c r="H13" t="s">
        <v>70</v>
      </c>
      <c r="I13" t="s">
        <v>71</v>
      </c>
      <c r="J13">
        <v>1</v>
      </c>
      <c r="K13" t="s">
        <v>78</v>
      </c>
      <c r="L13">
        <v>182.625</v>
      </c>
      <c r="N13">
        <v>19</v>
      </c>
      <c r="O13">
        <v>15</v>
      </c>
      <c r="P13">
        <v>34</v>
      </c>
      <c r="Q13">
        <v>40.11</v>
      </c>
      <c r="R13">
        <v>6.52</v>
      </c>
      <c r="Z13">
        <v>14.11</v>
      </c>
      <c r="AA13">
        <v>2.2799999999999998</v>
      </c>
      <c r="AD13" t="s">
        <v>73</v>
      </c>
      <c r="AE13">
        <v>7</v>
      </c>
      <c r="AG13" t="s">
        <v>82</v>
      </c>
      <c r="AH13" t="s">
        <v>76</v>
      </c>
      <c r="AI13">
        <v>3.38</v>
      </c>
      <c r="AJ13">
        <v>1.06</v>
      </c>
      <c r="AK13">
        <v>4.41</v>
      </c>
      <c r="AL13">
        <v>0.63</v>
      </c>
      <c r="AM13" t="s">
        <v>77</v>
      </c>
      <c r="AN13">
        <f t="shared" si="0"/>
        <v>1.0300000000000002</v>
      </c>
      <c r="AO13">
        <f t="shared" si="1"/>
        <v>18</v>
      </c>
      <c r="AP13">
        <f t="shared" si="2"/>
        <v>14</v>
      </c>
      <c r="AQ13">
        <f t="shared" si="3"/>
        <v>1.1236000000000002</v>
      </c>
      <c r="AR13">
        <f t="shared" si="4"/>
        <v>0.39690000000000003</v>
      </c>
      <c r="AS13">
        <f t="shared" si="5"/>
        <v>0.89759052468260825</v>
      </c>
      <c r="AT13">
        <f t="shared" si="6"/>
        <v>1.1475165698347947</v>
      </c>
      <c r="AU13">
        <f>AT13*((1)-(3/((4*P13)-9)))</f>
        <v>1.120409879208776</v>
      </c>
      <c r="AV13">
        <f>(N13+O13)/(N13*O13)</f>
        <v>0.11929824561403508</v>
      </c>
      <c r="AW13">
        <f>AU13^2/(2*(N13+O13))</f>
        <v>1.8460563197479768E-2</v>
      </c>
      <c r="AX13">
        <f t="shared" si="7"/>
        <v>0.13775880881151487</v>
      </c>
      <c r="AY13">
        <f t="shared" si="8"/>
        <v>0.37115873802392807</v>
      </c>
      <c r="AZ13">
        <f t="shared" si="9"/>
        <v>7.2590639293943493</v>
      </c>
      <c r="BA13">
        <f t="shared" si="10"/>
        <v>8.133126940301505</v>
      </c>
      <c r="BB13">
        <f t="shared" si="11"/>
        <v>9.1124357727728533</v>
      </c>
      <c r="BC13">
        <f t="shared" si="12"/>
        <v>52.694009131034129</v>
      </c>
      <c r="BM13">
        <v>0.16146200617295603</v>
      </c>
      <c r="BN13">
        <f t="shared" si="13"/>
        <v>3.3420134894422318</v>
      </c>
      <c r="BO13">
        <f t="shared" si="14"/>
        <v>3.7444249300200707</v>
      </c>
      <c r="BP13">
        <f t="shared" si="15"/>
        <v>4.1952906835501178</v>
      </c>
      <c r="BQ13">
        <f t="shared" si="16"/>
        <v>11.169054163613842</v>
      </c>
    </row>
    <row r="14" spans="1:80" x14ac:dyDescent="0.25">
      <c r="A14" t="s">
        <v>67</v>
      </c>
      <c r="B14" t="s">
        <v>68</v>
      </c>
      <c r="C14">
        <v>2006</v>
      </c>
      <c r="D14" t="s">
        <v>85</v>
      </c>
      <c r="E14" t="s">
        <v>167</v>
      </c>
      <c r="F14" t="s">
        <v>69</v>
      </c>
      <c r="G14">
        <v>2</v>
      </c>
      <c r="H14" t="s">
        <v>70</v>
      </c>
      <c r="I14" t="s">
        <v>71</v>
      </c>
      <c r="J14">
        <v>1</v>
      </c>
      <c r="K14" t="s">
        <v>72</v>
      </c>
      <c r="L14">
        <v>182.625</v>
      </c>
      <c r="N14">
        <v>19</v>
      </c>
      <c r="O14">
        <v>12</v>
      </c>
      <c r="P14">
        <v>31</v>
      </c>
      <c r="Q14">
        <v>44.13</v>
      </c>
      <c r="R14">
        <v>3.5</v>
      </c>
      <c r="Z14">
        <v>14.67</v>
      </c>
      <c r="AA14">
        <v>3.56</v>
      </c>
      <c r="AD14" t="s">
        <v>73</v>
      </c>
      <c r="AE14">
        <v>7</v>
      </c>
      <c r="AG14" t="s">
        <v>82</v>
      </c>
      <c r="AH14" t="s">
        <v>76</v>
      </c>
      <c r="AI14">
        <v>5.42</v>
      </c>
      <c r="AJ14">
        <v>0.4</v>
      </c>
      <c r="AK14">
        <v>7.51</v>
      </c>
      <c r="AL14">
        <v>1</v>
      </c>
      <c r="AM14" t="s">
        <v>77</v>
      </c>
      <c r="AN14">
        <f t="shared" si="0"/>
        <v>2.09</v>
      </c>
      <c r="AO14">
        <f t="shared" si="1"/>
        <v>18</v>
      </c>
      <c r="AP14">
        <f t="shared" si="2"/>
        <v>11</v>
      </c>
      <c r="AQ14">
        <f t="shared" si="3"/>
        <v>0.16000000000000003</v>
      </c>
      <c r="AR14">
        <f t="shared" si="4"/>
        <v>1</v>
      </c>
      <c r="AS14">
        <f t="shared" si="5"/>
        <v>0.69182417539080876</v>
      </c>
      <c r="AT14">
        <f t="shared" si="6"/>
        <v>3.0209987947000654</v>
      </c>
      <c r="AU14">
        <f>AT14*((1)-(3/((4*P14)-9)))</f>
        <v>2.9421901304904985</v>
      </c>
      <c r="AV14">
        <f>(N14+O14)/(N14*O14)</f>
        <v>0.13596491228070176</v>
      </c>
      <c r="AW14">
        <f>AU14^2/(2*(N14+O14))</f>
        <v>0.13962068974122094</v>
      </c>
      <c r="AX14">
        <f t="shared" si="7"/>
        <v>0.27558560202192273</v>
      </c>
      <c r="AY14">
        <f t="shared" si="8"/>
        <v>0.52496247677517172</v>
      </c>
      <c r="AZ14">
        <f t="shared" si="9"/>
        <v>3.6286365929975193</v>
      </c>
      <c r="BA14">
        <f t="shared" si="10"/>
        <v>10.676138771053969</v>
      </c>
      <c r="BB14">
        <f t="shared" si="11"/>
        <v>31.411230123941952</v>
      </c>
      <c r="BC14">
        <f t="shared" si="12"/>
        <v>13.167003524040645</v>
      </c>
      <c r="BM14">
        <v>0.16146200617295603</v>
      </c>
      <c r="BN14">
        <f t="shared" si="13"/>
        <v>2.2880802485803828</v>
      </c>
      <c r="BO14">
        <f t="shared" si="14"/>
        <v>6.7319671251434485</v>
      </c>
      <c r="BP14">
        <f t="shared" si="15"/>
        <v>19.806727234383551</v>
      </c>
      <c r="BQ14">
        <f t="shared" si="16"/>
        <v>5.2353112239436665</v>
      </c>
    </row>
    <row r="15" spans="1:80" x14ac:dyDescent="0.25">
      <c r="A15" t="s">
        <v>67</v>
      </c>
      <c r="B15" t="s">
        <v>68</v>
      </c>
      <c r="C15">
        <v>2006</v>
      </c>
      <c r="D15" t="s">
        <v>85</v>
      </c>
      <c r="E15" t="s">
        <v>167</v>
      </c>
      <c r="F15" t="s">
        <v>69</v>
      </c>
      <c r="G15">
        <v>2</v>
      </c>
      <c r="H15" t="s">
        <v>70</v>
      </c>
      <c r="I15" t="s">
        <v>71</v>
      </c>
      <c r="J15">
        <v>1</v>
      </c>
      <c r="K15" t="s">
        <v>78</v>
      </c>
      <c r="L15">
        <v>182.625</v>
      </c>
      <c r="N15">
        <v>19</v>
      </c>
      <c r="O15">
        <v>15</v>
      </c>
      <c r="P15">
        <v>34</v>
      </c>
      <c r="Q15">
        <v>40.11</v>
      </c>
      <c r="R15">
        <v>6.52</v>
      </c>
      <c r="Z15">
        <v>14.11</v>
      </c>
      <c r="AA15">
        <v>2.2799999999999998</v>
      </c>
      <c r="AD15" t="s">
        <v>73</v>
      </c>
      <c r="AE15">
        <v>7</v>
      </c>
      <c r="AG15" t="s">
        <v>82</v>
      </c>
      <c r="AH15" t="s">
        <v>76</v>
      </c>
      <c r="AI15">
        <v>6.38</v>
      </c>
      <c r="AJ15">
        <v>1.1200000000000001</v>
      </c>
      <c r="AK15">
        <v>7.34</v>
      </c>
      <c r="AL15">
        <v>1</v>
      </c>
      <c r="AM15" t="s">
        <v>77</v>
      </c>
      <c r="AN15">
        <f t="shared" si="0"/>
        <v>0.96</v>
      </c>
      <c r="AO15">
        <f t="shared" si="1"/>
        <v>18</v>
      </c>
      <c r="AP15">
        <f t="shared" si="2"/>
        <v>14</v>
      </c>
      <c r="AQ15">
        <f t="shared" si="3"/>
        <v>1.2544000000000002</v>
      </c>
      <c r="AR15">
        <f t="shared" si="4"/>
        <v>1</v>
      </c>
      <c r="AS15">
        <f t="shared" si="5"/>
        <v>1.0691585476438936</v>
      </c>
      <c r="AT15">
        <f t="shared" si="6"/>
        <v>0.89790237576602039</v>
      </c>
      <c r="AU15">
        <f>AT15*((1)-(3/((4*P15)-9)))</f>
        <v>0.87669208342509086</v>
      </c>
      <c r="AV15">
        <f>(N15+O15)/(N15*O15)</f>
        <v>0.11929824561403508</v>
      </c>
      <c r="AW15">
        <f>AU15^2/(2*(N15+O15))</f>
        <v>1.13027795461798E-2</v>
      </c>
      <c r="AX15">
        <f t="shared" si="7"/>
        <v>0.13060102516021488</v>
      </c>
      <c r="AY15">
        <f t="shared" si="8"/>
        <v>0.36138763836110233</v>
      </c>
      <c r="AZ15">
        <f t="shared" si="9"/>
        <v>7.6569077369281704</v>
      </c>
      <c r="BA15">
        <f t="shared" si="10"/>
        <v>6.7127503964812556</v>
      </c>
      <c r="BB15">
        <f t="shared" si="11"/>
        <v>5.8850151306037564</v>
      </c>
      <c r="BC15">
        <f t="shared" si="12"/>
        <v>58.628236091830473</v>
      </c>
      <c r="BM15">
        <v>0.16146200617295603</v>
      </c>
      <c r="BN15">
        <f t="shared" si="13"/>
        <v>3.4239184447115116</v>
      </c>
      <c r="BO15">
        <f t="shared" si="14"/>
        <v>3.0017221947717321</v>
      </c>
      <c r="BP15">
        <f t="shared" si="15"/>
        <v>2.6315860847977657</v>
      </c>
      <c r="BQ15">
        <f t="shared" si="16"/>
        <v>11.723217516035696</v>
      </c>
    </row>
    <row r="16" spans="1:80" x14ac:dyDescent="0.25">
      <c r="A16" t="s">
        <v>67</v>
      </c>
      <c r="B16" t="s">
        <v>68</v>
      </c>
      <c r="C16">
        <v>2006</v>
      </c>
      <c r="D16" t="s">
        <v>86</v>
      </c>
      <c r="E16" t="s">
        <v>166</v>
      </c>
      <c r="F16" t="s">
        <v>69</v>
      </c>
      <c r="G16">
        <v>2</v>
      </c>
      <c r="H16" t="s">
        <v>70</v>
      </c>
      <c r="I16" t="s">
        <v>71</v>
      </c>
      <c r="J16">
        <v>1</v>
      </c>
      <c r="K16" t="s">
        <v>72</v>
      </c>
      <c r="L16">
        <v>182.625</v>
      </c>
      <c r="N16">
        <v>19</v>
      </c>
      <c r="O16">
        <v>12</v>
      </c>
      <c r="P16">
        <v>31</v>
      </c>
      <c r="Q16">
        <v>44.13</v>
      </c>
      <c r="R16">
        <v>3.5</v>
      </c>
      <c r="Z16">
        <v>14.67</v>
      </c>
      <c r="AA16">
        <v>3.56</v>
      </c>
      <c r="AD16" t="s">
        <v>73</v>
      </c>
      <c r="AE16">
        <v>7</v>
      </c>
      <c r="AG16" t="s">
        <v>82</v>
      </c>
      <c r="AH16" t="s">
        <v>76</v>
      </c>
      <c r="AI16">
        <v>25.18</v>
      </c>
      <c r="AJ16">
        <v>1.74</v>
      </c>
      <c r="AK16">
        <v>27.41</v>
      </c>
      <c r="AL16">
        <v>1.35</v>
      </c>
      <c r="AM16" t="s">
        <v>77</v>
      </c>
      <c r="AN16">
        <f t="shared" si="0"/>
        <v>2.2300000000000004</v>
      </c>
      <c r="AO16">
        <f t="shared" si="1"/>
        <v>18</v>
      </c>
      <c r="AP16">
        <f t="shared" si="2"/>
        <v>11</v>
      </c>
      <c r="AQ16">
        <f t="shared" si="3"/>
        <v>3.0276000000000001</v>
      </c>
      <c r="AR16">
        <f t="shared" si="4"/>
        <v>1.8225000000000002</v>
      </c>
      <c r="AS16">
        <f t="shared" si="5"/>
        <v>1.6032757415517382</v>
      </c>
      <c r="AT16">
        <f t="shared" si="6"/>
        <v>1.3909023521067463</v>
      </c>
      <c r="AU16">
        <f>AT16*((1)-(3/((4*P16)-9)))</f>
        <v>1.354617942921353</v>
      </c>
      <c r="AV16">
        <f>(N16+O16)/(N16*O16)</f>
        <v>0.13596491228070176</v>
      </c>
      <c r="AW16">
        <f>AU16^2/(2*(N16+O16))</f>
        <v>2.9596609214265771E-2</v>
      </c>
      <c r="AX16">
        <f t="shared" si="7"/>
        <v>0.16556152149496753</v>
      </c>
      <c r="AY16">
        <f t="shared" si="8"/>
        <v>0.40689251835708101</v>
      </c>
      <c r="AZ16">
        <f t="shared" si="9"/>
        <v>6.0400507978564111</v>
      </c>
      <c r="BA16">
        <f t="shared" si="10"/>
        <v>8.1819611869327282</v>
      </c>
      <c r="BB16">
        <f t="shared" si="11"/>
        <v>11.083431432105163</v>
      </c>
      <c r="BC16">
        <f t="shared" si="12"/>
        <v>36.48221364068587</v>
      </c>
      <c r="BM16">
        <v>0.16146200617295603</v>
      </c>
      <c r="BN16">
        <f t="shared" si="13"/>
        <v>3.0578839606165928</v>
      </c>
      <c r="BO16">
        <f t="shared" si="14"/>
        <v>4.1422644804226483</v>
      </c>
      <c r="BP16">
        <f t="shared" si="15"/>
        <v>5.6111857895063153</v>
      </c>
      <c r="BQ16">
        <f t="shared" si="16"/>
        <v>9.3506543165962199</v>
      </c>
    </row>
    <row r="17" spans="1:80" x14ac:dyDescent="0.25">
      <c r="A17" t="s">
        <v>67</v>
      </c>
      <c r="B17" t="s">
        <v>68</v>
      </c>
      <c r="C17">
        <v>2006</v>
      </c>
      <c r="D17" t="s">
        <v>86</v>
      </c>
      <c r="E17" t="s">
        <v>166</v>
      </c>
      <c r="F17" t="s">
        <v>69</v>
      </c>
      <c r="G17">
        <v>2</v>
      </c>
      <c r="H17" t="s">
        <v>70</v>
      </c>
      <c r="I17" t="s">
        <v>71</v>
      </c>
      <c r="J17">
        <v>1</v>
      </c>
      <c r="K17" t="s">
        <v>78</v>
      </c>
      <c r="L17">
        <v>182.625</v>
      </c>
      <c r="N17">
        <v>19</v>
      </c>
      <c r="O17">
        <v>15</v>
      </c>
      <c r="P17">
        <v>34</v>
      </c>
      <c r="Q17">
        <v>40.11</v>
      </c>
      <c r="R17">
        <v>6.52</v>
      </c>
      <c r="Z17">
        <v>14.11</v>
      </c>
      <c r="AA17">
        <v>2.2799999999999998</v>
      </c>
      <c r="AD17" t="s">
        <v>73</v>
      </c>
      <c r="AE17">
        <v>7</v>
      </c>
      <c r="AG17" t="s">
        <v>82</v>
      </c>
      <c r="AH17" t="s">
        <v>76</v>
      </c>
      <c r="AI17">
        <v>22.84</v>
      </c>
      <c r="AJ17">
        <v>1.62</v>
      </c>
      <c r="AK17">
        <v>27.45</v>
      </c>
      <c r="AL17">
        <v>1.1299999999999999</v>
      </c>
      <c r="AM17" t="s">
        <v>77</v>
      </c>
      <c r="AN17">
        <f t="shared" si="0"/>
        <v>4.6099999999999994</v>
      </c>
      <c r="AO17">
        <f t="shared" si="1"/>
        <v>18</v>
      </c>
      <c r="AP17">
        <f t="shared" si="2"/>
        <v>14</v>
      </c>
      <c r="AQ17">
        <f t="shared" si="3"/>
        <v>2.6244000000000005</v>
      </c>
      <c r="AR17">
        <f t="shared" si="4"/>
        <v>1.2768999999999997</v>
      </c>
      <c r="AS17">
        <f t="shared" si="5"/>
        <v>1.4264882579257356</v>
      </c>
      <c r="AT17">
        <f t="shared" si="6"/>
        <v>3.2317125460979437</v>
      </c>
      <c r="AU17">
        <f>AT17*((1)-(3/((4*P17)-9)))</f>
        <v>3.1553728796546854</v>
      </c>
      <c r="AV17">
        <f>(N17+O17)/(N17*O17)</f>
        <v>0.11929824561403508</v>
      </c>
      <c r="AW17">
        <f>AU17^2/(2*(N17+O17))</f>
        <v>0.14641732367147503</v>
      </c>
      <c r="AX17">
        <f t="shared" si="7"/>
        <v>0.2657155692855101</v>
      </c>
      <c r="AY17">
        <f t="shared" si="8"/>
        <v>0.51547606082679542</v>
      </c>
      <c r="AZ17">
        <f t="shared" si="9"/>
        <v>3.7634226804583846</v>
      </c>
      <c r="BA17">
        <f t="shared" si="10"/>
        <v>11.875001860595727</v>
      </c>
      <c r="BB17">
        <f t="shared" si="11"/>
        <v>37.470058816772692</v>
      </c>
      <c r="BC17">
        <f t="shared" si="12"/>
        <v>14.163350271788572</v>
      </c>
      <c r="BM17">
        <v>0.16146200617295603</v>
      </c>
      <c r="BN17">
        <f t="shared" si="13"/>
        <v>2.3409468507956093</v>
      </c>
      <c r="BO17">
        <f t="shared" si="14"/>
        <v>7.3865602057135087</v>
      </c>
      <c r="BP17">
        <f t="shared" si="15"/>
        <v>23.30735174704494</v>
      </c>
      <c r="BQ17">
        <f t="shared" si="16"/>
        <v>5.4800321582498803</v>
      </c>
    </row>
    <row r="18" spans="1:8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f>SUM(AZ2:AZ17)</f>
        <v>96.804778392485261</v>
      </c>
      <c r="BA18" s="8">
        <f>SUM(BA2:BA17)</f>
        <v>98.526282300623919</v>
      </c>
      <c r="BB18" s="8">
        <f>SUM(BB2:BB17)</f>
        <v>241.49331707009947</v>
      </c>
      <c r="BC18" s="8">
        <f>SUM(BC2:BC17)</f>
        <v>626.87518384881366</v>
      </c>
      <c r="BD18" s="8">
        <f>BA18/AZ18</f>
        <v>1.0177832534377487</v>
      </c>
      <c r="BE18" s="8">
        <f>SQRT(1/AZ18)</f>
        <v>0.10163694497302381</v>
      </c>
      <c r="BF18" s="8">
        <f>BD18/BE18</f>
        <v>10.013910332585123</v>
      </c>
      <c r="BG18" s="8">
        <f>BD18-(1.96*BE18)</f>
        <v>0.81857484129062197</v>
      </c>
      <c r="BH18" s="8">
        <f>BD18+(1.96*BE18)</f>
        <v>1.2169916655848754</v>
      </c>
      <c r="BI18" s="8">
        <f>BB18-(BA18^2/AZ18)</f>
        <v>141.21491692104439</v>
      </c>
      <c r="BJ18" s="8">
        <v>16</v>
      </c>
      <c r="BK18" s="8">
        <v>26.295999999999999</v>
      </c>
      <c r="BL18" s="8" t="str">
        <f>IF(BI18&gt;=BK18, "Significant", "Not Significant")</f>
        <v>Significant</v>
      </c>
      <c r="BM18" s="8"/>
      <c r="BN18" s="8">
        <f>SUM(BN2:BN17)</f>
        <v>48.042691267039409</v>
      </c>
      <c r="BO18" s="8">
        <f>SUM(BO2:BO17)</f>
        <v>53.597036403756626</v>
      </c>
      <c r="BP18" s="8">
        <f>SUM(BP2:BP17)</f>
        <v>137.28880341738471</v>
      </c>
      <c r="BQ18" s="8">
        <f>SUM(BQ2:BQ17)</f>
        <v>147.42511366973625</v>
      </c>
      <c r="BR18" s="8">
        <f>BO18/BN18</f>
        <v>1.1156126975869038</v>
      </c>
      <c r="BS18" s="8">
        <f>SQRT(1/BN18)</f>
        <v>0.14427342306474217</v>
      </c>
      <c r="BT18" s="8">
        <f>BR18/BS18</f>
        <v>7.7326279080955667</v>
      </c>
      <c r="BU18" s="8">
        <f>BR18-(1.96*BS18)</f>
        <v>0.83283678838000919</v>
      </c>
      <c r="BV18" s="8">
        <f>BR18+(1.96*BS18)</f>
        <v>1.3983886067937985</v>
      </c>
      <c r="BW18" s="8">
        <f>BP18-(BO18^2/BN18)</f>
        <v>77.495269052326293</v>
      </c>
      <c r="BX18" s="8">
        <f>BJ18</f>
        <v>16</v>
      </c>
      <c r="BY18" s="8">
        <f>BK18</f>
        <v>26.295999999999999</v>
      </c>
      <c r="BZ18" s="8" t="str">
        <f>IF(BW18&gt;=BY18, "Significant", "Not significant")</f>
        <v>Significant</v>
      </c>
      <c r="CA18" s="8">
        <f>100*((BI18-BJ18)/BI18)</f>
        <v>88.669752212547166</v>
      </c>
      <c r="CB18" s="8">
        <f>100*((BW18-BX18)/BW18)</f>
        <v>79.35357835947832</v>
      </c>
    </row>
    <row r="19" spans="1:80" x14ac:dyDescent="0.25">
      <c r="A19" t="s">
        <v>67</v>
      </c>
      <c r="B19" t="s">
        <v>68</v>
      </c>
      <c r="C19">
        <v>2006</v>
      </c>
      <c r="D19" t="s">
        <v>75</v>
      </c>
      <c r="E19" t="s">
        <v>165</v>
      </c>
      <c r="F19" t="s">
        <v>69</v>
      </c>
      <c r="G19">
        <v>2</v>
      </c>
      <c r="H19" t="s">
        <v>70</v>
      </c>
      <c r="I19" t="s">
        <v>87</v>
      </c>
      <c r="J19">
        <v>1</v>
      </c>
      <c r="K19" t="s">
        <v>72</v>
      </c>
      <c r="L19">
        <v>547.49999999945203</v>
      </c>
      <c r="N19">
        <v>19</v>
      </c>
      <c r="O19">
        <v>8</v>
      </c>
      <c r="P19">
        <v>27</v>
      </c>
      <c r="Q19">
        <v>44.13</v>
      </c>
      <c r="R19">
        <v>3.5</v>
      </c>
      <c r="Z19">
        <v>14.67</v>
      </c>
      <c r="AA19">
        <v>3.56</v>
      </c>
      <c r="AD19" t="s">
        <v>73</v>
      </c>
      <c r="AE19">
        <v>365.25</v>
      </c>
      <c r="AG19" t="s">
        <v>74</v>
      </c>
      <c r="AH19" t="s">
        <v>76</v>
      </c>
      <c r="AI19">
        <v>10</v>
      </c>
      <c r="AJ19">
        <v>0.77</v>
      </c>
      <c r="AK19">
        <v>12.98</v>
      </c>
      <c r="AL19">
        <v>0.65</v>
      </c>
      <c r="AM19" t="s">
        <v>77</v>
      </c>
      <c r="AN19">
        <f t="shared" ref="AN19:AN34" si="17">IF(AM19="Lower worse", AK19-AI19, AI19-AK19)</f>
        <v>2.9800000000000004</v>
      </c>
      <c r="AO19">
        <f t="shared" ref="AO19:AO34" si="18">N19-1</f>
        <v>18</v>
      </c>
      <c r="AP19">
        <f t="shared" ref="AP19:AP34" si="19">O19-1</f>
        <v>7</v>
      </c>
      <c r="AQ19">
        <f t="shared" ref="AQ19:AQ34" si="20">AJ19^2</f>
        <v>0.59289999999999998</v>
      </c>
      <c r="AR19">
        <f t="shared" ref="AR19:AR34" si="21">AL19^2</f>
        <v>0.42250000000000004</v>
      </c>
      <c r="AS19">
        <f t="shared" ref="AS19:AS34" si="22">SQRT(((AO19*AQ19)+(AP19*AR19))/(AP19+AO19))</f>
        <v>0.73836847169959796</v>
      </c>
      <c r="AT19">
        <f t="shared" ref="AT19:AT34" si="23">AN19/AS19</f>
        <v>4.0359253058849465</v>
      </c>
      <c r="AU19">
        <f>AT19*((1)-(3/((4*P19)-9)))</f>
        <v>3.9136245390399482</v>
      </c>
      <c r="AV19">
        <f>(N19+O19)/(N19*O19)</f>
        <v>0.17763157894736842</v>
      </c>
      <c r="AW19">
        <f>AU19^2/(2*(N19+O19))</f>
        <v>0.28363809319584532</v>
      </c>
      <c r="AX19">
        <f t="shared" ref="AX19:AX34" si="24">AV19+AW19</f>
        <v>0.46126967214321374</v>
      </c>
      <c r="AY19">
        <f t="shared" ref="AY19:AY34" si="25">SQRT(AX19)</f>
        <v>0.67916836803786274</v>
      </c>
      <c r="AZ19">
        <f t="shared" ref="AZ19:AZ34" si="26">1/AX19</f>
        <v>2.1679292188312842</v>
      </c>
      <c r="BA19">
        <f t="shared" ref="BA19:BA34" si="27">AZ19*AU19</f>
        <v>8.4844609897198193</v>
      </c>
      <c r="BB19">
        <f t="shared" ref="BB19:BB34" si="28">(AU19^2)*AZ19</f>
        <v>33.204994729894651</v>
      </c>
      <c r="BC19">
        <f t="shared" ref="BC19:BC34" si="29">AZ19^2</f>
        <v>4.6999170978624223</v>
      </c>
      <c r="BM19">
        <v>0.16146200617295603</v>
      </c>
      <c r="BN19">
        <f t="shared" ref="BN19:BN34" si="30">1/(AX19+BM19)</f>
        <v>1.6058280553575526</v>
      </c>
      <c r="BO19">
        <f t="shared" ref="BO19:BO34" si="31">BN19*AU19</f>
        <v>6.2846080829261179</v>
      </c>
      <c r="BP19">
        <f t="shared" ref="BP19:BP34" si="32">(AU19^2)*BN19</f>
        <v>24.59559641158846</v>
      </c>
      <c r="BQ19">
        <f t="shared" ref="BQ19:BQ34" si="33">BN19^2</f>
        <v>2.5786837433734191</v>
      </c>
    </row>
    <row r="20" spans="1:80" x14ac:dyDescent="0.25">
      <c r="A20" t="s">
        <v>67</v>
      </c>
      <c r="B20" t="s">
        <v>68</v>
      </c>
      <c r="C20">
        <v>2006</v>
      </c>
      <c r="D20" t="s">
        <v>75</v>
      </c>
      <c r="E20" t="s">
        <v>165</v>
      </c>
      <c r="F20" t="s">
        <v>69</v>
      </c>
      <c r="G20">
        <v>2</v>
      </c>
      <c r="H20" t="s">
        <v>70</v>
      </c>
      <c r="I20" t="s">
        <v>87</v>
      </c>
      <c r="J20">
        <v>1</v>
      </c>
      <c r="K20" t="s">
        <v>78</v>
      </c>
      <c r="L20">
        <v>547.49999999945203</v>
      </c>
      <c r="N20">
        <v>19</v>
      </c>
      <c r="O20">
        <v>9</v>
      </c>
      <c r="P20">
        <v>28</v>
      </c>
      <c r="Q20">
        <v>40.11</v>
      </c>
      <c r="R20">
        <v>6.52</v>
      </c>
      <c r="Z20">
        <v>14.11</v>
      </c>
      <c r="AA20">
        <v>2.2799999999999998</v>
      </c>
      <c r="AD20" t="s">
        <v>73</v>
      </c>
      <c r="AE20">
        <v>365.25</v>
      </c>
      <c r="AG20" t="s">
        <v>74</v>
      </c>
      <c r="AH20" t="s">
        <v>76</v>
      </c>
      <c r="AI20">
        <v>10.79</v>
      </c>
      <c r="AJ20">
        <v>0.59</v>
      </c>
      <c r="AK20">
        <v>12.26</v>
      </c>
      <c r="AL20">
        <v>0.56000000000000005</v>
      </c>
      <c r="AM20" t="s">
        <v>77</v>
      </c>
      <c r="AN20">
        <f t="shared" si="17"/>
        <v>1.4700000000000006</v>
      </c>
      <c r="AO20">
        <f t="shared" si="18"/>
        <v>18</v>
      </c>
      <c r="AP20">
        <f t="shared" si="19"/>
        <v>8</v>
      </c>
      <c r="AQ20">
        <f t="shared" si="20"/>
        <v>0.34809999999999997</v>
      </c>
      <c r="AR20">
        <f t="shared" si="21"/>
        <v>0.31360000000000005</v>
      </c>
      <c r="AS20">
        <f t="shared" si="22"/>
        <v>0.58093426081150989</v>
      </c>
      <c r="AT20">
        <f t="shared" si="23"/>
        <v>2.5304067932687433</v>
      </c>
      <c r="AU20">
        <f>AT20*((1)-(3/((4*P20)-9)))</f>
        <v>2.4567056245327605</v>
      </c>
      <c r="AV20">
        <f>(N20+O20)/(N20*O20)</f>
        <v>0.16374269005847952</v>
      </c>
      <c r="AW20">
        <f>AU20^2/(2*(N20+O20))</f>
        <v>0.10777504510019466</v>
      </c>
      <c r="AX20">
        <f t="shared" si="24"/>
        <v>0.27151773515867417</v>
      </c>
      <c r="AY20">
        <f t="shared" si="25"/>
        <v>0.52107363698298359</v>
      </c>
      <c r="AZ20">
        <f t="shared" si="26"/>
        <v>3.6830006681353722</v>
      </c>
      <c r="BA20">
        <f t="shared" si="27"/>
        <v>9.0480484565660841</v>
      </c>
      <c r="BB20">
        <f t="shared" si="28"/>
        <v>22.228391534290861</v>
      </c>
      <c r="BC20">
        <f t="shared" si="29"/>
        <v>13.564493921485598</v>
      </c>
      <c r="BM20">
        <v>0.16146200617295603</v>
      </c>
      <c r="BN20">
        <f t="shared" si="30"/>
        <v>2.3095768797969569</v>
      </c>
      <c r="BO20">
        <f t="shared" si="31"/>
        <v>5.6739505108880071</v>
      </c>
      <c r="BP20">
        <f t="shared" si="32"/>
        <v>13.939226133419098</v>
      </c>
      <c r="BQ20">
        <f t="shared" si="33"/>
        <v>5.334145363692647</v>
      </c>
    </row>
    <row r="21" spans="1:80" x14ac:dyDescent="0.25">
      <c r="A21" t="s">
        <v>67</v>
      </c>
      <c r="B21" t="s">
        <v>68</v>
      </c>
      <c r="C21">
        <v>2006</v>
      </c>
      <c r="D21" t="s">
        <v>79</v>
      </c>
      <c r="E21" t="s">
        <v>165</v>
      </c>
      <c r="F21" t="s">
        <v>69</v>
      </c>
      <c r="G21">
        <v>2</v>
      </c>
      <c r="H21" t="s">
        <v>70</v>
      </c>
      <c r="I21" t="s">
        <v>87</v>
      </c>
      <c r="J21">
        <v>1</v>
      </c>
      <c r="K21" t="s">
        <v>72</v>
      </c>
      <c r="L21">
        <v>547.49999999945203</v>
      </c>
      <c r="N21">
        <v>19</v>
      </c>
      <c r="O21">
        <v>8</v>
      </c>
      <c r="P21">
        <v>27</v>
      </c>
      <c r="Q21">
        <v>44.13</v>
      </c>
      <c r="R21">
        <v>3.5</v>
      </c>
      <c r="Z21">
        <v>14.67</v>
      </c>
      <c r="AA21">
        <v>3.56</v>
      </c>
      <c r="AD21" t="s">
        <v>73</v>
      </c>
      <c r="AE21">
        <v>365.25</v>
      </c>
      <c r="AG21" t="s">
        <v>74</v>
      </c>
      <c r="AH21" t="s">
        <v>76</v>
      </c>
      <c r="AI21">
        <v>51</v>
      </c>
      <c r="AJ21">
        <v>2.4500000000000002</v>
      </c>
      <c r="AK21">
        <v>62.99</v>
      </c>
      <c r="AL21">
        <v>1.6</v>
      </c>
      <c r="AM21" t="s">
        <v>77</v>
      </c>
      <c r="AN21">
        <f t="shared" si="17"/>
        <v>11.990000000000002</v>
      </c>
      <c r="AO21">
        <f t="shared" si="18"/>
        <v>18</v>
      </c>
      <c r="AP21">
        <f t="shared" si="19"/>
        <v>7</v>
      </c>
      <c r="AQ21">
        <f t="shared" si="20"/>
        <v>6.0025000000000013</v>
      </c>
      <c r="AR21">
        <f t="shared" si="21"/>
        <v>2.5600000000000005</v>
      </c>
      <c r="AS21">
        <f t="shared" si="22"/>
        <v>2.2446826056260161</v>
      </c>
      <c r="AT21">
        <f t="shared" si="23"/>
        <v>5.3415124124669422</v>
      </c>
      <c r="AU21">
        <f>AT21*((1)-(3/((4*P21)-9)))</f>
        <v>5.1796483999679443</v>
      </c>
      <c r="AV21">
        <f>(N21+O21)/(N21*O21)</f>
        <v>0.17763157894736842</v>
      </c>
      <c r="AW21">
        <f>AU21^2/(2*(N21+O21))</f>
        <v>0.49682884346834233</v>
      </c>
      <c r="AX21">
        <f t="shared" si="24"/>
        <v>0.67446042241571069</v>
      </c>
      <c r="AY21">
        <f t="shared" si="25"/>
        <v>0.82125539414710125</v>
      </c>
      <c r="AZ21">
        <f t="shared" si="26"/>
        <v>1.4826666869766891</v>
      </c>
      <c r="BA21">
        <f t="shared" si="27"/>
        <v>7.6796921328845809</v>
      </c>
      <c r="BB21">
        <f t="shared" si="28"/>
        <v>39.778105068342029</v>
      </c>
      <c r="BC21">
        <f t="shared" si="29"/>
        <v>2.1983005046704314</v>
      </c>
      <c r="BM21">
        <v>0.16146200617295603</v>
      </c>
      <c r="BN21">
        <f t="shared" si="30"/>
        <v>1.1962832504546557</v>
      </c>
      <c r="BO21">
        <f t="shared" si="31"/>
        <v>6.1963266241259092</v>
      </c>
      <c r="BP21">
        <f t="shared" si="32"/>
        <v>32.094793284332539</v>
      </c>
      <c r="BQ21">
        <f t="shared" si="33"/>
        <v>1.4310936153183564</v>
      </c>
    </row>
    <row r="22" spans="1:80" x14ac:dyDescent="0.25">
      <c r="A22" t="s">
        <v>67</v>
      </c>
      <c r="B22" t="s">
        <v>68</v>
      </c>
      <c r="C22">
        <v>2006</v>
      </c>
      <c r="D22" t="s">
        <v>79</v>
      </c>
      <c r="E22" t="s">
        <v>165</v>
      </c>
      <c r="F22" t="s">
        <v>69</v>
      </c>
      <c r="G22">
        <v>2</v>
      </c>
      <c r="H22" t="s">
        <v>70</v>
      </c>
      <c r="I22" t="s">
        <v>87</v>
      </c>
      <c r="J22">
        <v>1</v>
      </c>
      <c r="K22" t="s">
        <v>78</v>
      </c>
      <c r="L22">
        <v>547.49999999945203</v>
      </c>
      <c r="N22">
        <v>19</v>
      </c>
      <c r="O22">
        <v>9</v>
      </c>
      <c r="P22">
        <v>28</v>
      </c>
      <c r="Q22">
        <v>40.11</v>
      </c>
      <c r="R22">
        <v>6.52</v>
      </c>
      <c r="Z22">
        <v>14.11</v>
      </c>
      <c r="AA22">
        <v>2.2799999999999998</v>
      </c>
      <c r="AD22" t="s">
        <v>73</v>
      </c>
      <c r="AE22">
        <v>365.25</v>
      </c>
      <c r="AG22" t="s">
        <v>74</v>
      </c>
      <c r="AH22" t="s">
        <v>76</v>
      </c>
      <c r="AI22">
        <v>56.47</v>
      </c>
      <c r="AJ22">
        <v>2.14</v>
      </c>
      <c r="AK22">
        <v>58.63</v>
      </c>
      <c r="AL22">
        <v>2.56</v>
      </c>
      <c r="AM22" t="s">
        <v>77</v>
      </c>
      <c r="AN22">
        <f t="shared" si="17"/>
        <v>2.1600000000000037</v>
      </c>
      <c r="AO22">
        <f t="shared" si="18"/>
        <v>18</v>
      </c>
      <c r="AP22">
        <f t="shared" si="19"/>
        <v>8</v>
      </c>
      <c r="AQ22">
        <f t="shared" si="20"/>
        <v>4.5796000000000001</v>
      </c>
      <c r="AR22">
        <f t="shared" si="21"/>
        <v>6.5536000000000003</v>
      </c>
      <c r="AS22">
        <f t="shared" si="22"/>
        <v>2.2774952503539092</v>
      </c>
      <c r="AT22">
        <f t="shared" si="23"/>
        <v>0.94841032035713468</v>
      </c>
      <c r="AU22">
        <f>AT22*((1)-(3/((4*P22)-9)))</f>
        <v>0.92078671879333462</v>
      </c>
      <c r="AV22">
        <f>(N22+O22)/(N22*O22)</f>
        <v>0.16374269005847952</v>
      </c>
      <c r="AW22">
        <f>AU22^2/(2*(N22+O22))</f>
        <v>1.514014609832492E-2</v>
      </c>
      <c r="AX22">
        <f t="shared" si="24"/>
        <v>0.17888283615680445</v>
      </c>
      <c r="AY22">
        <f t="shared" si="25"/>
        <v>0.42294542928941137</v>
      </c>
      <c r="AZ22">
        <f t="shared" si="26"/>
        <v>5.5902512587816071</v>
      </c>
      <c r="BA22">
        <f t="shared" si="27"/>
        <v>5.1474291138038248</v>
      </c>
      <c r="BB22">
        <f t="shared" si="28"/>
        <v>4.7396843639207056</v>
      </c>
      <c r="BC22">
        <f t="shared" si="29"/>
        <v>31.250909136309343</v>
      </c>
      <c r="BM22">
        <v>0.16146200617295603</v>
      </c>
      <c r="BN22">
        <f t="shared" si="30"/>
        <v>2.9381964279367541</v>
      </c>
      <c r="BO22">
        <f t="shared" si="31"/>
        <v>2.7054522480501801</v>
      </c>
      <c r="BP22">
        <f t="shared" si="32"/>
        <v>2.4911444983341764</v>
      </c>
      <c r="BQ22">
        <f t="shared" si="33"/>
        <v>8.6329982491403019</v>
      </c>
    </row>
    <row r="23" spans="1:80" x14ac:dyDescent="0.25">
      <c r="A23" t="s">
        <v>67</v>
      </c>
      <c r="B23" t="s">
        <v>68</v>
      </c>
      <c r="C23">
        <v>2006</v>
      </c>
      <c r="D23" s="11" t="s">
        <v>80</v>
      </c>
      <c r="E23" s="11" t="s">
        <v>165</v>
      </c>
      <c r="F23" t="s">
        <v>69</v>
      </c>
      <c r="G23">
        <v>2</v>
      </c>
      <c r="H23" t="s">
        <v>70</v>
      </c>
      <c r="I23" t="s">
        <v>87</v>
      </c>
      <c r="J23">
        <v>1</v>
      </c>
      <c r="K23" t="s">
        <v>72</v>
      </c>
      <c r="L23">
        <v>547.49999999945203</v>
      </c>
      <c r="N23">
        <v>19</v>
      </c>
      <c r="O23">
        <v>8</v>
      </c>
      <c r="P23">
        <v>27</v>
      </c>
      <c r="Q23">
        <v>44.13</v>
      </c>
      <c r="R23">
        <v>3.5</v>
      </c>
      <c r="Z23">
        <v>14.67</v>
      </c>
      <c r="AA23">
        <v>3.56</v>
      </c>
      <c r="AD23" t="s">
        <v>73</v>
      </c>
      <c r="AE23">
        <v>365.25</v>
      </c>
      <c r="AG23" t="s">
        <v>74</v>
      </c>
      <c r="AH23" t="s">
        <v>76</v>
      </c>
      <c r="AI23">
        <v>10.47</v>
      </c>
      <c r="AJ23">
        <v>0.81</v>
      </c>
      <c r="AK23">
        <v>13.77</v>
      </c>
      <c r="AL23">
        <v>0.43</v>
      </c>
      <c r="AM23" t="s">
        <v>77</v>
      </c>
      <c r="AN23">
        <f t="shared" si="17"/>
        <v>3.2999999999999989</v>
      </c>
      <c r="AO23">
        <f t="shared" si="18"/>
        <v>18</v>
      </c>
      <c r="AP23">
        <f t="shared" si="19"/>
        <v>7</v>
      </c>
      <c r="AQ23">
        <f t="shared" si="20"/>
        <v>0.65610000000000013</v>
      </c>
      <c r="AR23">
        <f t="shared" si="21"/>
        <v>0.18489999999999998</v>
      </c>
      <c r="AS23">
        <f t="shared" si="22"/>
        <v>0.72399171265975137</v>
      </c>
      <c r="AT23">
        <f t="shared" si="23"/>
        <v>4.5580632240618941</v>
      </c>
      <c r="AU23">
        <f>AT23*((1)-(3/((4*P23)-9)))</f>
        <v>4.419940096060019</v>
      </c>
      <c r="AV23">
        <f>(N23+O23)/(N23*O23)</f>
        <v>0.17763157894736842</v>
      </c>
      <c r="AW23">
        <f>AU23^2/(2*(N23+O23))</f>
        <v>0.36177537875479721</v>
      </c>
      <c r="AX23">
        <f t="shared" si="24"/>
        <v>0.53940695770216562</v>
      </c>
      <c r="AY23">
        <f t="shared" si="25"/>
        <v>0.73444329781281659</v>
      </c>
      <c r="AZ23">
        <f t="shared" si="26"/>
        <v>1.8538878405646215</v>
      </c>
      <c r="BA23">
        <f t="shared" si="27"/>
        <v>8.1940732001096936</v>
      </c>
      <c r="BB23">
        <f t="shared" si="28"/>
        <v>36.217312687215667</v>
      </c>
      <c r="BC23">
        <f t="shared" si="29"/>
        <v>3.4369001253933558</v>
      </c>
      <c r="BM23">
        <v>0.16146200617295603</v>
      </c>
      <c r="BN23">
        <f t="shared" si="30"/>
        <v>1.4268002316309965</v>
      </c>
      <c r="BO23">
        <f t="shared" si="31"/>
        <v>6.3063715528535642</v>
      </c>
      <c r="BP23">
        <f t="shared" si="32"/>
        <v>27.873784487109752</v>
      </c>
      <c r="BQ23">
        <f t="shared" si="33"/>
        <v>2.0357589009822652</v>
      </c>
    </row>
    <row r="24" spans="1:80" x14ac:dyDescent="0.25">
      <c r="A24" t="s">
        <v>67</v>
      </c>
      <c r="B24" t="s">
        <v>68</v>
      </c>
      <c r="C24">
        <v>2006</v>
      </c>
      <c r="D24" s="11" t="s">
        <v>80</v>
      </c>
      <c r="E24" s="11" t="s">
        <v>165</v>
      </c>
      <c r="F24" t="s">
        <v>69</v>
      </c>
      <c r="G24">
        <v>2</v>
      </c>
      <c r="H24" t="s">
        <v>70</v>
      </c>
      <c r="I24" t="s">
        <v>87</v>
      </c>
      <c r="J24">
        <v>1</v>
      </c>
      <c r="K24" t="s">
        <v>78</v>
      </c>
      <c r="L24">
        <v>547.49999999945203</v>
      </c>
      <c r="N24">
        <v>19</v>
      </c>
      <c r="O24">
        <v>9</v>
      </c>
      <c r="P24">
        <v>28</v>
      </c>
      <c r="Q24">
        <v>40.11</v>
      </c>
      <c r="R24">
        <v>6.52</v>
      </c>
      <c r="Z24">
        <v>14.11</v>
      </c>
      <c r="AA24">
        <v>2.2799999999999998</v>
      </c>
      <c r="AD24" t="s">
        <v>73</v>
      </c>
      <c r="AE24">
        <v>365.25</v>
      </c>
      <c r="AG24" t="s">
        <v>74</v>
      </c>
      <c r="AH24" t="s">
        <v>76</v>
      </c>
      <c r="AI24">
        <v>11.42</v>
      </c>
      <c r="AJ24">
        <v>0.44</v>
      </c>
      <c r="AK24">
        <v>11.41</v>
      </c>
      <c r="AL24">
        <v>0.67</v>
      </c>
      <c r="AM24" t="s">
        <v>77</v>
      </c>
      <c r="AN24">
        <f t="shared" si="17"/>
        <v>-9.9999999999997868E-3</v>
      </c>
      <c r="AO24">
        <f t="shared" si="18"/>
        <v>18</v>
      </c>
      <c r="AP24">
        <f t="shared" si="19"/>
        <v>8</v>
      </c>
      <c r="AQ24">
        <f t="shared" si="20"/>
        <v>0.19359999999999999</v>
      </c>
      <c r="AR24">
        <f t="shared" si="21"/>
        <v>0.44890000000000008</v>
      </c>
      <c r="AS24">
        <f t="shared" si="22"/>
        <v>0.52168366483324569</v>
      </c>
      <c r="AT24">
        <f t="shared" si="23"/>
        <v>-1.9168704473804542E-2</v>
      </c>
      <c r="AU24">
        <f>AT24*((1)-(3/((4*P24)-9)))</f>
        <v>-1.8610392693014118E-2</v>
      </c>
      <c r="AV24">
        <f>(N24+O24)/(N24*O24)</f>
        <v>0.16374269005847952</v>
      </c>
      <c r="AW24">
        <f>AU24^2/(2*(N24+O24))</f>
        <v>6.1847627890748795E-6</v>
      </c>
      <c r="AX24">
        <f t="shared" si="24"/>
        <v>0.1637488748212686</v>
      </c>
      <c r="AY24">
        <f t="shared" si="25"/>
        <v>0.40465896112809435</v>
      </c>
      <c r="AZ24">
        <f t="shared" si="26"/>
        <v>6.1069121915585498</v>
      </c>
      <c r="BA24">
        <f t="shared" si="27"/>
        <v>-0.11365203402666008</v>
      </c>
      <c r="BB24">
        <f t="shared" si="28"/>
        <v>2.1151089835959465E-3</v>
      </c>
      <c r="BC24">
        <f t="shared" si="29"/>
        <v>37.294376515406448</v>
      </c>
      <c r="BM24">
        <v>0.16146200617295603</v>
      </c>
      <c r="BN24">
        <f t="shared" si="30"/>
        <v>3.0749278650912015</v>
      </c>
      <c r="BO24">
        <f t="shared" si="31"/>
        <v>-5.7225615072038799E-2</v>
      </c>
      <c r="BP24">
        <f t="shared" si="32"/>
        <v>1.0649911685899093E-3</v>
      </c>
      <c r="BQ24">
        <f t="shared" si="33"/>
        <v>9.4551813755143339</v>
      </c>
    </row>
    <row r="25" spans="1:80" x14ac:dyDescent="0.25">
      <c r="A25" t="s">
        <v>67</v>
      </c>
      <c r="B25" t="s">
        <v>68</v>
      </c>
      <c r="C25">
        <v>2006</v>
      </c>
      <c r="D25" t="s">
        <v>81</v>
      </c>
      <c r="E25" t="s">
        <v>166</v>
      </c>
      <c r="F25" t="s">
        <v>69</v>
      </c>
      <c r="G25">
        <v>2</v>
      </c>
      <c r="H25" t="s">
        <v>70</v>
      </c>
      <c r="I25" t="s">
        <v>87</v>
      </c>
      <c r="J25">
        <v>1</v>
      </c>
      <c r="K25" t="s">
        <v>72</v>
      </c>
      <c r="L25">
        <v>547.49999999945203</v>
      </c>
      <c r="N25">
        <v>19</v>
      </c>
      <c r="O25">
        <v>8</v>
      </c>
      <c r="P25">
        <v>27</v>
      </c>
      <c r="Q25">
        <v>44.13</v>
      </c>
      <c r="R25">
        <v>3.5</v>
      </c>
      <c r="Z25">
        <v>14.67</v>
      </c>
      <c r="AA25">
        <v>3.56</v>
      </c>
      <c r="AD25" t="s">
        <v>73</v>
      </c>
      <c r="AE25">
        <v>365.25</v>
      </c>
      <c r="AG25" t="s">
        <v>74</v>
      </c>
      <c r="AH25" t="s">
        <v>76</v>
      </c>
      <c r="AI25">
        <v>24</v>
      </c>
      <c r="AJ25">
        <v>2.2200000000000002</v>
      </c>
      <c r="AK25">
        <v>22.44</v>
      </c>
      <c r="AL25">
        <v>2.74</v>
      </c>
      <c r="AM25" t="s">
        <v>77</v>
      </c>
      <c r="AN25">
        <f t="shared" si="17"/>
        <v>-1.5599999999999987</v>
      </c>
      <c r="AO25">
        <f t="shared" si="18"/>
        <v>18</v>
      </c>
      <c r="AP25">
        <f t="shared" si="19"/>
        <v>7</v>
      </c>
      <c r="AQ25">
        <f t="shared" si="20"/>
        <v>4.9284000000000008</v>
      </c>
      <c r="AR25">
        <f t="shared" si="21"/>
        <v>7.5076000000000009</v>
      </c>
      <c r="AS25">
        <f t="shared" si="22"/>
        <v>2.3770940242236951</v>
      </c>
      <c r="AT25">
        <f t="shared" si="23"/>
        <v>-0.65626348142011726</v>
      </c>
      <c r="AU25">
        <f>AT25*((1)-(3/((4*P25)-9)))</f>
        <v>-0.63637670925587131</v>
      </c>
      <c r="AV25">
        <f>(N25+O25)/(N25*O25)</f>
        <v>0.17763157894736842</v>
      </c>
      <c r="AW25">
        <f>AU25^2/(2*(N25+O25))</f>
        <v>7.4995428904320698E-3</v>
      </c>
      <c r="AX25">
        <f t="shared" si="24"/>
        <v>0.18513112183780048</v>
      </c>
      <c r="AY25">
        <f t="shared" si="25"/>
        <v>0.43026866239339401</v>
      </c>
      <c r="AZ25">
        <f t="shared" si="26"/>
        <v>5.4015769475870901</v>
      </c>
      <c r="BA25">
        <f t="shared" si="27"/>
        <v>-3.4374377626978463</v>
      </c>
      <c r="BB25">
        <f t="shared" si="28"/>
        <v>2.1875053316975199</v>
      </c>
      <c r="BC25">
        <f t="shared" si="29"/>
        <v>29.177033520704263</v>
      </c>
      <c r="BM25">
        <v>0.16146200617295603</v>
      </c>
      <c r="BN25">
        <f t="shared" si="30"/>
        <v>2.8852274300400009</v>
      </c>
      <c r="BO25">
        <f t="shared" si="31"/>
        <v>-1.8360915373836304</v>
      </c>
      <c r="BP25">
        <f t="shared" si="32"/>
        <v>1.1684458904527484</v>
      </c>
      <c r="BQ25">
        <f t="shared" si="33"/>
        <v>8.3245373230552282</v>
      </c>
    </row>
    <row r="26" spans="1:80" x14ac:dyDescent="0.25">
      <c r="A26" t="s">
        <v>67</v>
      </c>
      <c r="B26" t="s">
        <v>68</v>
      </c>
      <c r="C26">
        <v>2006</v>
      </c>
      <c r="D26" t="s">
        <v>81</v>
      </c>
      <c r="E26" t="s">
        <v>166</v>
      </c>
      <c r="F26" t="s">
        <v>69</v>
      </c>
      <c r="G26">
        <v>2</v>
      </c>
      <c r="H26" t="s">
        <v>70</v>
      </c>
      <c r="I26" t="s">
        <v>87</v>
      </c>
      <c r="J26">
        <v>1</v>
      </c>
      <c r="K26" t="s">
        <v>78</v>
      </c>
      <c r="L26">
        <v>547.49999999945203</v>
      </c>
      <c r="N26">
        <v>19</v>
      </c>
      <c r="O26">
        <v>9</v>
      </c>
      <c r="P26">
        <v>28</v>
      </c>
      <c r="Q26">
        <v>40.11</v>
      </c>
      <c r="R26">
        <v>6.52</v>
      </c>
      <c r="Z26">
        <v>14.11</v>
      </c>
      <c r="AA26">
        <v>2.2799999999999998</v>
      </c>
      <c r="AD26" t="s">
        <v>73</v>
      </c>
      <c r="AE26">
        <v>365.25</v>
      </c>
      <c r="AG26" t="s">
        <v>74</v>
      </c>
      <c r="AH26" t="s">
        <v>76</v>
      </c>
      <c r="AI26">
        <v>23.58</v>
      </c>
      <c r="AJ26">
        <v>1.45</v>
      </c>
      <c r="AK26">
        <v>27.43</v>
      </c>
      <c r="AL26">
        <v>1.59</v>
      </c>
      <c r="AM26" t="s">
        <v>77</v>
      </c>
      <c r="AN26">
        <f t="shared" si="17"/>
        <v>3.8500000000000014</v>
      </c>
      <c r="AO26">
        <f t="shared" si="18"/>
        <v>18</v>
      </c>
      <c r="AP26">
        <f t="shared" si="19"/>
        <v>8</v>
      </c>
      <c r="AQ26">
        <f t="shared" si="20"/>
        <v>2.1025</v>
      </c>
      <c r="AR26">
        <f t="shared" si="21"/>
        <v>2.5281000000000002</v>
      </c>
      <c r="AS26">
        <f t="shared" si="22"/>
        <v>1.4944744381065358</v>
      </c>
      <c r="AT26">
        <f t="shared" si="23"/>
        <v>2.5761564746987986</v>
      </c>
      <c r="AU26">
        <f>AT26*((1)-(3/((4*P26)-9)))</f>
        <v>2.5011227909697076</v>
      </c>
      <c r="AV26">
        <f>(N26+O26)/(N26*O26)</f>
        <v>0.16374269005847952</v>
      </c>
      <c r="AW26">
        <f>AU26^2/(2*(N26+O26))</f>
        <v>0.11170741456264464</v>
      </c>
      <c r="AX26">
        <f t="shared" si="24"/>
        <v>0.27545010462112418</v>
      </c>
      <c r="AY26">
        <f t="shared" si="25"/>
        <v>0.52483340654070809</v>
      </c>
      <c r="AZ26">
        <f t="shared" si="26"/>
        <v>3.6304215653701744</v>
      </c>
      <c r="BA26">
        <f t="shared" si="27"/>
        <v>9.0801301179752656</v>
      </c>
      <c r="BB26">
        <f t="shared" si="28"/>
        <v>22.710520383038396</v>
      </c>
      <c r="BC26">
        <f t="shared" si="29"/>
        <v>13.179960742304827</v>
      </c>
      <c r="BM26">
        <v>0.16146200617295603</v>
      </c>
      <c r="BN26">
        <f t="shared" si="30"/>
        <v>2.2887898396373525</v>
      </c>
      <c r="BO26">
        <f t="shared" si="31"/>
        <v>5.7245444316568843</v>
      </c>
      <c r="BP26">
        <f t="shared" si="32"/>
        <v>14.317788545935766</v>
      </c>
      <c r="BQ26">
        <f t="shared" si="33"/>
        <v>5.2385589300271773</v>
      </c>
    </row>
    <row r="27" spans="1:80" x14ac:dyDescent="0.25">
      <c r="A27" t="s">
        <v>67</v>
      </c>
      <c r="B27" t="s">
        <v>68</v>
      </c>
      <c r="C27">
        <v>2006</v>
      </c>
      <c r="D27" t="s">
        <v>83</v>
      </c>
      <c r="E27" t="s">
        <v>167</v>
      </c>
      <c r="F27" t="s">
        <v>69</v>
      </c>
      <c r="G27">
        <v>2</v>
      </c>
      <c r="H27" t="s">
        <v>70</v>
      </c>
      <c r="I27" t="s">
        <v>87</v>
      </c>
      <c r="J27">
        <v>1</v>
      </c>
      <c r="K27" t="s">
        <v>72</v>
      </c>
      <c r="L27">
        <v>547.49999999945203</v>
      </c>
      <c r="N27">
        <v>19</v>
      </c>
      <c r="O27">
        <v>8</v>
      </c>
      <c r="P27">
        <v>27</v>
      </c>
      <c r="Q27">
        <v>44.13</v>
      </c>
      <c r="R27">
        <v>3.5</v>
      </c>
      <c r="Z27">
        <v>14.67</v>
      </c>
      <c r="AA27">
        <v>3.56</v>
      </c>
      <c r="AD27" t="s">
        <v>73</v>
      </c>
      <c r="AE27">
        <v>365.25</v>
      </c>
      <c r="AG27" t="s">
        <v>82</v>
      </c>
      <c r="AH27" t="s">
        <v>76</v>
      </c>
      <c r="AI27">
        <v>5.58</v>
      </c>
      <c r="AJ27">
        <v>0.63</v>
      </c>
      <c r="AK27">
        <v>5.64</v>
      </c>
      <c r="AL27">
        <v>0.67</v>
      </c>
      <c r="AM27" t="s">
        <v>77</v>
      </c>
      <c r="AN27">
        <f t="shared" si="17"/>
        <v>5.9999999999999609E-2</v>
      </c>
      <c r="AO27">
        <f t="shared" si="18"/>
        <v>18</v>
      </c>
      <c r="AP27">
        <f t="shared" si="19"/>
        <v>7</v>
      </c>
      <c r="AQ27">
        <f t="shared" si="20"/>
        <v>0.39690000000000003</v>
      </c>
      <c r="AR27">
        <f t="shared" si="21"/>
        <v>0.44890000000000008</v>
      </c>
      <c r="AS27">
        <f t="shared" si="22"/>
        <v>0.6414514790691499</v>
      </c>
      <c r="AT27">
        <f t="shared" si="23"/>
        <v>9.3537862110894709E-2</v>
      </c>
      <c r="AU27">
        <f>AT27*((1)-(3/((4*P27)-9)))</f>
        <v>9.0703381440867606E-2</v>
      </c>
      <c r="AV27">
        <f>(N27+O27)/(N27*O27)</f>
        <v>0.17763157894736842</v>
      </c>
      <c r="AW27">
        <f>AU27^2/(2*(N27+O27))</f>
        <v>1.5235376675569492E-4</v>
      </c>
      <c r="AX27">
        <f t="shared" si="24"/>
        <v>0.17778393271412413</v>
      </c>
      <c r="AY27">
        <f t="shared" si="25"/>
        <v>0.42164432014925107</v>
      </c>
      <c r="AZ27">
        <f t="shared" si="26"/>
        <v>5.6248052607093362</v>
      </c>
      <c r="BA27">
        <f t="shared" si="27"/>
        <v>0.51018885709271766</v>
      </c>
      <c r="BB27">
        <f t="shared" si="28"/>
        <v>4.6275854511761062E-2</v>
      </c>
      <c r="BC27">
        <f t="shared" si="29"/>
        <v>31.638434220903424</v>
      </c>
      <c r="BM27">
        <v>0.16146200617295603</v>
      </c>
      <c r="BN27">
        <f t="shared" si="30"/>
        <v>2.9477139896812603</v>
      </c>
      <c r="BO27">
        <f t="shared" si="31"/>
        <v>0.26736762638464101</v>
      </c>
      <c r="BP27">
        <f t="shared" si="32"/>
        <v>2.4251147800905471E-2</v>
      </c>
      <c r="BQ27">
        <f t="shared" si="33"/>
        <v>8.6890177649626139</v>
      </c>
    </row>
    <row r="28" spans="1:80" x14ac:dyDescent="0.25">
      <c r="A28" t="s">
        <v>67</v>
      </c>
      <c r="B28" t="s">
        <v>68</v>
      </c>
      <c r="C28">
        <v>2006</v>
      </c>
      <c r="D28" t="s">
        <v>83</v>
      </c>
      <c r="E28" t="s">
        <v>167</v>
      </c>
      <c r="F28" t="s">
        <v>69</v>
      </c>
      <c r="G28">
        <v>2</v>
      </c>
      <c r="H28" t="s">
        <v>70</v>
      </c>
      <c r="I28" t="s">
        <v>87</v>
      </c>
      <c r="J28">
        <v>1</v>
      </c>
      <c r="K28" t="s">
        <v>78</v>
      </c>
      <c r="L28">
        <v>547.49999999945203</v>
      </c>
      <c r="N28">
        <v>19</v>
      </c>
      <c r="O28">
        <v>9</v>
      </c>
      <c r="P28">
        <v>28</v>
      </c>
      <c r="Q28">
        <v>40.11</v>
      </c>
      <c r="R28">
        <v>6.52</v>
      </c>
      <c r="Z28">
        <v>14.11</v>
      </c>
      <c r="AA28">
        <v>2.2799999999999998</v>
      </c>
      <c r="AD28" t="s">
        <v>73</v>
      </c>
      <c r="AE28">
        <v>365.25</v>
      </c>
      <c r="AG28" t="s">
        <v>82</v>
      </c>
      <c r="AH28" t="s">
        <v>76</v>
      </c>
      <c r="AI28">
        <v>6.15</v>
      </c>
      <c r="AJ28">
        <v>1.24</v>
      </c>
      <c r="AK28">
        <v>2.92</v>
      </c>
      <c r="AL28">
        <v>0.73</v>
      </c>
      <c r="AM28" t="s">
        <v>77</v>
      </c>
      <c r="AN28">
        <f t="shared" si="17"/>
        <v>-3.2300000000000004</v>
      </c>
      <c r="AO28">
        <f t="shared" si="18"/>
        <v>18</v>
      </c>
      <c r="AP28">
        <f t="shared" si="19"/>
        <v>8</v>
      </c>
      <c r="AQ28">
        <f t="shared" si="20"/>
        <v>1.5376000000000001</v>
      </c>
      <c r="AR28">
        <f t="shared" si="21"/>
        <v>0.53289999999999993</v>
      </c>
      <c r="AS28">
        <f t="shared" si="22"/>
        <v>1.1083598415954714</v>
      </c>
      <c r="AT28">
        <f t="shared" si="23"/>
        <v>-2.9142160143139542</v>
      </c>
      <c r="AU28">
        <f>AT28*((1)-(3/((4*P28)-9)))</f>
        <v>-2.8293359362271402</v>
      </c>
      <c r="AV28">
        <f>(N28+O28)/(N28*O28)</f>
        <v>0.16374269005847952</v>
      </c>
      <c r="AW28">
        <f>AU28^2/(2*(N28+O28))</f>
        <v>0.1429489614290412</v>
      </c>
      <c r="AX28">
        <f t="shared" si="24"/>
        <v>0.30669165148752076</v>
      </c>
      <c r="AY28">
        <f t="shared" si="25"/>
        <v>0.55379748237737658</v>
      </c>
      <c r="AZ28">
        <f t="shared" si="26"/>
        <v>3.260603916506315</v>
      </c>
      <c r="BA28">
        <f t="shared" si="27"/>
        <v>-9.2253438347742751</v>
      </c>
      <c r="BB28">
        <f t="shared" si="28"/>
        <v>26.101596835778349</v>
      </c>
      <c r="BC28">
        <f t="shared" si="29"/>
        <v>10.631537900336321</v>
      </c>
      <c r="BM28">
        <v>0.16146200617295603</v>
      </c>
      <c r="BN28">
        <f t="shared" si="30"/>
        <v>2.1360508107473528</v>
      </c>
      <c r="BO28">
        <f t="shared" si="31"/>
        <v>-6.0436053204546036</v>
      </c>
      <c r="BP28">
        <f t="shared" si="32"/>
        <v>17.09938971753575</v>
      </c>
      <c r="BQ28">
        <f t="shared" si="33"/>
        <v>4.5627130660944228</v>
      </c>
    </row>
    <row r="29" spans="1:80" x14ac:dyDescent="0.25">
      <c r="A29" t="s">
        <v>67</v>
      </c>
      <c r="B29" t="s">
        <v>68</v>
      </c>
      <c r="C29">
        <v>2006</v>
      </c>
      <c r="D29" t="s">
        <v>84</v>
      </c>
      <c r="E29" t="s">
        <v>167</v>
      </c>
      <c r="F29" t="s">
        <v>69</v>
      </c>
      <c r="G29">
        <v>2</v>
      </c>
      <c r="H29" t="s">
        <v>70</v>
      </c>
      <c r="I29" t="s">
        <v>87</v>
      </c>
      <c r="J29">
        <v>1</v>
      </c>
      <c r="K29" t="s">
        <v>72</v>
      </c>
      <c r="L29">
        <v>547.49999999945203</v>
      </c>
      <c r="N29">
        <v>19</v>
      </c>
      <c r="O29">
        <v>8</v>
      </c>
      <c r="P29">
        <v>27</v>
      </c>
      <c r="Q29">
        <v>44.13</v>
      </c>
      <c r="R29">
        <v>3.5</v>
      </c>
      <c r="Z29">
        <v>14.67</v>
      </c>
      <c r="AA29">
        <v>3.56</v>
      </c>
      <c r="AD29" t="s">
        <v>73</v>
      </c>
      <c r="AE29">
        <v>365.25</v>
      </c>
      <c r="AG29" t="s">
        <v>82</v>
      </c>
      <c r="AH29" t="s">
        <v>76</v>
      </c>
      <c r="AI29">
        <v>3.17</v>
      </c>
      <c r="AJ29">
        <v>0.56999999999999995</v>
      </c>
      <c r="AK29">
        <v>0.86</v>
      </c>
      <c r="AL29">
        <v>1.01</v>
      </c>
      <c r="AM29" t="s">
        <v>77</v>
      </c>
      <c r="AN29">
        <f t="shared" si="17"/>
        <v>-2.31</v>
      </c>
      <c r="AO29">
        <f t="shared" si="18"/>
        <v>18</v>
      </c>
      <c r="AP29">
        <f t="shared" si="19"/>
        <v>7</v>
      </c>
      <c r="AQ29">
        <f t="shared" si="20"/>
        <v>0.32489999999999997</v>
      </c>
      <c r="AR29">
        <f t="shared" si="21"/>
        <v>1.0201</v>
      </c>
      <c r="AS29">
        <f t="shared" si="22"/>
        <v>0.72080233073984989</v>
      </c>
      <c r="AT29">
        <f t="shared" si="23"/>
        <v>-3.2047621122825132</v>
      </c>
      <c r="AU29">
        <f>AT29*((1)-(3/((4*P29)-9)))</f>
        <v>-3.1076481088800127</v>
      </c>
      <c r="AV29">
        <f>(N29+O29)/(N29*O29)</f>
        <v>0.17763157894736842</v>
      </c>
      <c r="AW29">
        <f>AU29^2/(2*(N29+O29))</f>
        <v>0.17884216238195408</v>
      </c>
      <c r="AX29">
        <f t="shared" si="24"/>
        <v>0.35647374132932252</v>
      </c>
      <c r="AY29">
        <f t="shared" si="25"/>
        <v>0.59705421975673412</v>
      </c>
      <c r="AZ29">
        <f t="shared" si="26"/>
        <v>2.8052557146871755</v>
      </c>
      <c r="BA29">
        <f t="shared" si="27"/>
        <v>-8.7177476166724492</v>
      </c>
      <c r="BB29">
        <f t="shared" si="28"/>
        <v>27.091691894645376</v>
      </c>
      <c r="BC29">
        <f t="shared" si="29"/>
        <v>7.8694596247850557</v>
      </c>
      <c r="BM29">
        <v>0.16146200617295603</v>
      </c>
      <c r="BN29">
        <f t="shared" si="30"/>
        <v>1.9307414188390244</v>
      </c>
      <c r="BO29">
        <f t="shared" si="31"/>
        <v>-6.0000649189914066</v>
      </c>
      <c r="BP29">
        <f t="shared" si="32"/>
        <v>18.646090398660952</v>
      </c>
      <c r="BQ29">
        <f t="shared" si="33"/>
        <v>3.7277624264205289</v>
      </c>
    </row>
    <row r="30" spans="1:80" x14ac:dyDescent="0.25">
      <c r="A30" t="s">
        <v>67</v>
      </c>
      <c r="B30" t="s">
        <v>68</v>
      </c>
      <c r="C30">
        <v>2006</v>
      </c>
      <c r="D30" t="s">
        <v>84</v>
      </c>
      <c r="E30" t="s">
        <v>167</v>
      </c>
      <c r="F30" t="s">
        <v>69</v>
      </c>
      <c r="G30">
        <v>2</v>
      </c>
      <c r="H30" t="s">
        <v>70</v>
      </c>
      <c r="I30" t="s">
        <v>87</v>
      </c>
      <c r="J30">
        <v>1</v>
      </c>
      <c r="K30" t="s">
        <v>78</v>
      </c>
      <c r="L30">
        <v>547.49999999945203</v>
      </c>
      <c r="N30">
        <v>19</v>
      </c>
      <c r="O30">
        <v>9</v>
      </c>
      <c r="P30">
        <v>28</v>
      </c>
      <c r="Q30">
        <v>40.11</v>
      </c>
      <c r="R30">
        <v>6.52</v>
      </c>
      <c r="Z30">
        <v>14.11</v>
      </c>
      <c r="AA30">
        <v>2.2799999999999998</v>
      </c>
      <c r="AD30" t="s">
        <v>73</v>
      </c>
      <c r="AE30">
        <v>365.25</v>
      </c>
      <c r="AG30" t="s">
        <v>82</v>
      </c>
      <c r="AH30" t="s">
        <v>76</v>
      </c>
      <c r="AI30">
        <v>3.38</v>
      </c>
      <c r="AJ30">
        <v>1.06</v>
      </c>
      <c r="AK30">
        <v>1.89</v>
      </c>
      <c r="AL30">
        <v>1.06</v>
      </c>
      <c r="AM30" t="s">
        <v>77</v>
      </c>
      <c r="AN30">
        <f t="shared" si="17"/>
        <v>-1.49</v>
      </c>
      <c r="AO30">
        <f t="shared" si="18"/>
        <v>18</v>
      </c>
      <c r="AP30">
        <f t="shared" si="19"/>
        <v>8</v>
      </c>
      <c r="AQ30">
        <f t="shared" si="20"/>
        <v>1.1236000000000002</v>
      </c>
      <c r="AR30">
        <f t="shared" si="21"/>
        <v>1.1236000000000002</v>
      </c>
      <c r="AS30">
        <f t="shared" si="22"/>
        <v>1.06</v>
      </c>
      <c r="AT30">
        <f t="shared" si="23"/>
        <v>-1.4056603773584906</v>
      </c>
      <c r="AU30">
        <f>AT30*((1)-(3/((4*P30)-9)))</f>
        <v>-1.3647188129694083</v>
      </c>
      <c r="AV30">
        <f>(N30+O30)/(N30*O30)</f>
        <v>0.16374269005847952</v>
      </c>
      <c r="AW30">
        <f>AU30^2/(2*(N30+O30))</f>
        <v>3.3258168544154122E-2</v>
      </c>
      <c r="AX30">
        <f t="shared" si="24"/>
        <v>0.19700085860263364</v>
      </c>
      <c r="AY30">
        <f t="shared" si="25"/>
        <v>0.44384778765093968</v>
      </c>
      <c r="AZ30">
        <f t="shared" si="26"/>
        <v>5.0761200082740725</v>
      </c>
      <c r="BA30">
        <f t="shared" si="27"/>
        <v>-6.9274764721820556</v>
      </c>
      <c r="BB30">
        <f t="shared" si="28"/>
        <v>9.4540574679897986</v>
      </c>
      <c r="BC30">
        <f t="shared" si="29"/>
        <v>25.766994338400369</v>
      </c>
      <c r="BM30">
        <v>0.16146200617295603</v>
      </c>
      <c r="BN30">
        <f t="shared" si="30"/>
        <v>2.7896892489157423</v>
      </c>
      <c r="BO30">
        <f t="shared" si="31"/>
        <v>-3.807141400333812</v>
      </c>
      <c r="BP30">
        <f t="shared" si="32"/>
        <v>5.1956774926702511</v>
      </c>
      <c r="BQ30">
        <f t="shared" si="33"/>
        <v>7.7823661055160782</v>
      </c>
    </row>
    <row r="31" spans="1:80" x14ac:dyDescent="0.25">
      <c r="A31" t="s">
        <v>67</v>
      </c>
      <c r="B31" t="s">
        <v>68</v>
      </c>
      <c r="C31">
        <v>2006</v>
      </c>
      <c r="D31" t="s">
        <v>85</v>
      </c>
      <c r="E31" t="s">
        <v>167</v>
      </c>
      <c r="F31" t="s">
        <v>69</v>
      </c>
      <c r="G31">
        <v>2</v>
      </c>
      <c r="H31" t="s">
        <v>70</v>
      </c>
      <c r="I31" t="s">
        <v>87</v>
      </c>
      <c r="J31">
        <v>1</v>
      </c>
      <c r="K31" t="s">
        <v>72</v>
      </c>
      <c r="L31">
        <v>547.49999999945203</v>
      </c>
      <c r="N31">
        <v>19</v>
      </c>
      <c r="O31">
        <v>8</v>
      </c>
      <c r="P31">
        <v>27</v>
      </c>
      <c r="Q31">
        <v>44.13</v>
      </c>
      <c r="R31">
        <v>3.5</v>
      </c>
      <c r="Z31">
        <v>14.67</v>
      </c>
      <c r="AA31">
        <v>3.56</v>
      </c>
      <c r="AD31" t="s">
        <v>73</v>
      </c>
      <c r="AE31">
        <v>365.25</v>
      </c>
      <c r="AG31" t="s">
        <v>82</v>
      </c>
      <c r="AH31" t="s">
        <v>76</v>
      </c>
      <c r="AI31">
        <v>5.42</v>
      </c>
      <c r="AJ31">
        <v>0.4</v>
      </c>
      <c r="AK31">
        <v>6.82</v>
      </c>
      <c r="AL31">
        <v>0.5</v>
      </c>
      <c r="AM31" t="s">
        <v>77</v>
      </c>
      <c r="AN31">
        <f t="shared" si="17"/>
        <v>1.4000000000000004</v>
      </c>
      <c r="AO31">
        <f t="shared" si="18"/>
        <v>18</v>
      </c>
      <c r="AP31">
        <f t="shared" si="19"/>
        <v>7</v>
      </c>
      <c r="AQ31">
        <f t="shared" si="20"/>
        <v>0.16000000000000003</v>
      </c>
      <c r="AR31">
        <f t="shared" si="21"/>
        <v>0.25</v>
      </c>
      <c r="AS31">
        <f t="shared" si="22"/>
        <v>0.4303486958270003</v>
      </c>
      <c r="AT31">
        <f t="shared" si="23"/>
        <v>3.2531758863812121</v>
      </c>
      <c r="AU31">
        <f>AT31*((1)-(3/((4*P31)-9)))</f>
        <v>3.1545947989151149</v>
      </c>
      <c r="AV31">
        <f>(N31+O31)/(N31*O31)</f>
        <v>0.17763157894736842</v>
      </c>
      <c r="AW31">
        <f>AU31^2/(2*(N31+O31))</f>
        <v>0.1842864508396721</v>
      </c>
      <c r="AX31">
        <f t="shared" si="24"/>
        <v>0.36191802978704052</v>
      </c>
      <c r="AY31">
        <f t="shared" si="25"/>
        <v>0.60159623485111713</v>
      </c>
      <c r="AZ31">
        <f t="shared" si="26"/>
        <v>2.7630565976180272</v>
      </c>
      <c r="BA31">
        <f t="shared" si="27"/>
        <v>8.7163239719539227</v>
      </c>
      <c r="BB31">
        <f t="shared" si="28"/>
        <v>27.496470267584979</v>
      </c>
      <c r="BC31">
        <f t="shared" si="29"/>
        <v>7.634481761640509</v>
      </c>
      <c r="BM31">
        <v>0.16146200617295603</v>
      </c>
      <c r="BN31">
        <f t="shared" si="30"/>
        <v>1.9106575170865574</v>
      </c>
      <c r="BO31">
        <f t="shared" si="31"/>
        <v>6.0273502659093214</v>
      </c>
      <c r="BP31">
        <f t="shared" si="32"/>
        <v>19.01384780007718</v>
      </c>
      <c r="BQ31">
        <f t="shared" si="33"/>
        <v>3.6506121475993685</v>
      </c>
    </row>
    <row r="32" spans="1:80" x14ac:dyDescent="0.25">
      <c r="A32" t="s">
        <v>67</v>
      </c>
      <c r="B32" t="s">
        <v>68</v>
      </c>
      <c r="C32">
        <v>2006</v>
      </c>
      <c r="D32" t="s">
        <v>85</v>
      </c>
      <c r="E32" t="s">
        <v>167</v>
      </c>
      <c r="F32" t="s">
        <v>69</v>
      </c>
      <c r="G32">
        <v>2</v>
      </c>
      <c r="H32" t="s">
        <v>70</v>
      </c>
      <c r="I32" t="s">
        <v>87</v>
      </c>
      <c r="J32">
        <v>1</v>
      </c>
      <c r="K32" t="s">
        <v>78</v>
      </c>
      <c r="L32">
        <v>547.49999999945203</v>
      </c>
      <c r="N32">
        <v>19</v>
      </c>
      <c r="O32">
        <v>9</v>
      </c>
      <c r="P32">
        <v>28</v>
      </c>
      <c r="Q32">
        <v>40.11</v>
      </c>
      <c r="R32">
        <v>6.52</v>
      </c>
      <c r="Z32">
        <v>14.11</v>
      </c>
      <c r="AA32">
        <v>2.2799999999999998</v>
      </c>
      <c r="AD32" t="s">
        <v>73</v>
      </c>
      <c r="AE32">
        <v>365.25</v>
      </c>
      <c r="AG32" t="s">
        <v>82</v>
      </c>
      <c r="AH32" t="s">
        <v>76</v>
      </c>
      <c r="AI32">
        <v>6.38</v>
      </c>
      <c r="AJ32">
        <v>1.1200000000000001</v>
      </c>
      <c r="AK32">
        <v>6.6</v>
      </c>
      <c r="AL32">
        <v>0.56999999999999995</v>
      </c>
      <c r="AM32" t="s">
        <v>77</v>
      </c>
      <c r="AN32">
        <f t="shared" si="17"/>
        <v>0.21999999999999975</v>
      </c>
      <c r="AO32">
        <f t="shared" si="18"/>
        <v>18</v>
      </c>
      <c r="AP32">
        <f t="shared" si="19"/>
        <v>8</v>
      </c>
      <c r="AQ32">
        <f t="shared" si="20"/>
        <v>1.2544000000000002</v>
      </c>
      <c r="AR32">
        <f t="shared" si="21"/>
        <v>0.32489999999999997</v>
      </c>
      <c r="AS32">
        <f t="shared" si="22"/>
        <v>0.98407316801140354</v>
      </c>
      <c r="AT32">
        <f t="shared" si="23"/>
        <v>0.22356061231155361</v>
      </c>
      <c r="AU32">
        <f>AT32*((1)-(3/((4*P32)-9)))</f>
        <v>0.21704913816655691</v>
      </c>
      <c r="AV32">
        <f>(N32+O32)/(N32*O32)</f>
        <v>0.16374269005847952</v>
      </c>
      <c r="AW32">
        <f>AU32^2/(2*(N32+O32))</f>
        <v>8.4125586390794839E-4</v>
      </c>
      <c r="AX32">
        <f t="shared" si="24"/>
        <v>0.16458394592238748</v>
      </c>
      <c r="AY32">
        <f t="shared" si="25"/>
        <v>0.40568946981945131</v>
      </c>
      <c r="AZ32">
        <f t="shared" si="26"/>
        <v>6.0759267521242197</v>
      </c>
      <c r="BA32">
        <f t="shared" si="27"/>
        <v>1.3187746651116892</v>
      </c>
      <c r="BB32">
        <f t="shared" si="28"/>
        <v>0.2862389044983818</v>
      </c>
      <c r="BC32">
        <f t="shared" si="29"/>
        <v>36.916885897178773</v>
      </c>
      <c r="BM32">
        <v>0.16146200617295603</v>
      </c>
      <c r="BN32">
        <f t="shared" si="30"/>
        <v>3.0670523390137858</v>
      </c>
      <c r="BO32">
        <f t="shared" si="31"/>
        <v>0.66570106689466479</v>
      </c>
      <c r="BP32">
        <f t="shared" si="32"/>
        <v>0.14448984284604441</v>
      </c>
      <c r="BQ32">
        <f t="shared" si="33"/>
        <v>9.4068100502499341</v>
      </c>
    </row>
    <row r="33" spans="1:80" x14ac:dyDescent="0.25">
      <c r="A33" t="s">
        <v>67</v>
      </c>
      <c r="B33" t="s">
        <v>68</v>
      </c>
      <c r="C33">
        <v>2006</v>
      </c>
      <c r="D33" t="s">
        <v>86</v>
      </c>
      <c r="E33" t="s">
        <v>166</v>
      </c>
      <c r="F33" t="s">
        <v>69</v>
      </c>
      <c r="G33">
        <v>2</v>
      </c>
      <c r="H33" t="s">
        <v>70</v>
      </c>
      <c r="I33" t="s">
        <v>87</v>
      </c>
      <c r="J33">
        <v>1</v>
      </c>
      <c r="K33" t="s">
        <v>72</v>
      </c>
      <c r="L33">
        <v>547.49999999945203</v>
      </c>
      <c r="N33">
        <v>19</v>
      </c>
      <c r="O33">
        <v>8</v>
      </c>
      <c r="P33">
        <v>27</v>
      </c>
      <c r="Q33">
        <v>44.13</v>
      </c>
      <c r="R33">
        <v>3.5</v>
      </c>
      <c r="Z33">
        <v>14.67</v>
      </c>
      <c r="AA33">
        <v>3.56</v>
      </c>
      <c r="AD33" t="s">
        <v>73</v>
      </c>
      <c r="AE33">
        <v>365.25</v>
      </c>
      <c r="AG33" t="s">
        <v>82</v>
      </c>
      <c r="AH33" t="s">
        <v>76</v>
      </c>
      <c r="AI33">
        <v>25.18</v>
      </c>
      <c r="AJ33">
        <v>1.74</v>
      </c>
      <c r="AK33">
        <v>23.79</v>
      </c>
      <c r="AL33">
        <v>1.59</v>
      </c>
      <c r="AM33" t="s">
        <v>77</v>
      </c>
      <c r="AN33">
        <f t="shared" si="17"/>
        <v>-1.3900000000000006</v>
      </c>
      <c r="AO33">
        <f t="shared" si="18"/>
        <v>18</v>
      </c>
      <c r="AP33">
        <f t="shared" si="19"/>
        <v>7</v>
      </c>
      <c r="AQ33">
        <f t="shared" si="20"/>
        <v>3.0276000000000001</v>
      </c>
      <c r="AR33">
        <f t="shared" si="21"/>
        <v>2.5281000000000002</v>
      </c>
      <c r="AS33">
        <f t="shared" si="22"/>
        <v>1.6993351641156609</v>
      </c>
      <c r="AT33">
        <f t="shared" si="23"/>
        <v>-0.8179669492824041</v>
      </c>
      <c r="AU33">
        <f>AT33*((1)-(3/((4*P33)-9)))</f>
        <v>-0.79318007203142216</v>
      </c>
      <c r="AV33">
        <f>(N33+O33)/(N33*O33)</f>
        <v>0.17763157894736842</v>
      </c>
      <c r="AW33">
        <f>AU33^2/(2*(N33+O33))</f>
        <v>1.1650641234588373E-2</v>
      </c>
      <c r="AX33">
        <f t="shared" si="24"/>
        <v>0.18928222018195678</v>
      </c>
      <c r="AY33">
        <f t="shared" si="25"/>
        <v>0.43506576535273006</v>
      </c>
      <c r="AZ33">
        <f t="shared" si="26"/>
        <v>5.2831163911681784</v>
      </c>
      <c r="BA33">
        <f t="shared" si="27"/>
        <v>-4.1904626396971629</v>
      </c>
      <c r="BB33">
        <f t="shared" si="28"/>
        <v>3.3237914583999792</v>
      </c>
      <c r="BC33">
        <f t="shared" si="29"/>
        <v>27.911318802629879</v>
      </c>
      <c r="BM33">
        <v>0.16146200617295603</v>
      </c>
      <c r="BN33">
        <f t="shared" si="30"/>
        <v>2.8510804308667792</v>
      </c>
      <c r="BO33">
        <f t="shared" si="31"/>
        <v>-2.2614201815222899</v>
      </c>
      <c r="BP33">
        <f t="shared" si="32"/>
        <v>1.7937134224731619</v>
      </c>
      <c r="BQ33">
        <f t="shared" si="33"/>
        <v>8.1286596232714992</v>
      </c>
    </row>
    <row r="34" spans="1:80" x14ac:dyDescent="0.25">
      <c r="A34" t="s">
        <v>67</v>
      </c>
      <c r="B34" t="s">
        <v>68</v>
      </c>
      <c r="C34">
        <v>2006</v>
      </c>
      <c r="D34" t="s">
        <v>86</v>
      </c>
      <c r="E34" t="s">
        <v>166</v>
      </c>
      <c r="F34" t="s">
        <v>69</v>
      </c>
      <c r="G34">
        <v>2</v>
      </c>
      <c r="H34" t="s">
        <v>70</v>
      </c>
      <c r="I34" t="s">
        <v>87</v>
      </c>
      <c r="J34">
        <v>1</v>
      </c>
      <c r="K34" t="s">
        <v>78</v>
      </c>
      <c r="L34">
        <v>547.49999999945203</v>
      </c>
      <c r="N34">
        <v>19</v>
      </c>
      <c r="O34">
        <v>9</v>
      </c>
      <c r="P34">
        <v>28</v>
      </c>
      <c r="Q34">
        <v>40.11</v>
      </c>
      <c r="R34">
        <v>6.52</v>
      </c>
      <c r="Z34">
        <v>14.11</v>
      </c>
      <c r="AA34">
        <v>2.2799999999999998</v>
      </c>
      <c r="AD34" t="s">
        <v>73</v>
      </c>
      <c r="AE34">
        <v>365.25</v>
      </c>
      <c r="AG34" t="s">
        <v>82</v>
      </c>
      <c r="AH34" t="s">
        <v>76</v>
      </c>
      <c r="AI34">
        <v>22.84</v>
      </c>
      <c r="AJ34">
        <v>1.62</v>
      </c>
      <c r="AK34">
        <v>28.21</v>
      </c>
      <c r="AL34">
        <v>1.36</v>
      </c>
      <c r="AM34" t="s">
        <v>77</v>
      </c>
      <c r="AN34">
        <f t="shared" si="17"/>
        <v>5.370000000000001</v>
      </c>
      <c r="AO34">
        <f t="shared" si="18"/>
        <v>18</v>
      </c>
      <c r="AP34">
        <f t="shared" si="19"/>
        <v>8</v>
      </c>
      <c r="AQ34">
        <f t="shared" si="20"/>
        <v>2.6244000000000005</v>
      </c>
      <c r="AR34">
        <f t="shared" si="21"/>
        <v>1.8496000000000004</v>
      </c>
      <c r="AS34">
        <f t="shared" si="22"/>
        <v>1.5446682491719705</v>
      </c>
      <c r="AT34">
        <f t="shared" si="23"/>
        <v>3.4764746429394302</v>
      </c>
      <c r="AU34">
        <f>AT34*((1)-(3/((4*P34)-9)))</f>
        <v>3.3752180999411943</v>
      </c>
      <c r="AV34">
        <f>(N34+O34)/(N34*O34)</f>
        <v>0.16374269005847952</v>
      </c>
      <c r="AW34">
        <f>AU34^2/(2*(N34+O34))</f>
        <v>0.20343030753876154</v>
      </c>
      <c r="AX34">
        <f t="shared" si="24"/>
        <v>0.36717299759724109</v>
      </c>
      <c r="AY34">
        <f t="shared" si="25"/>
        <v>0.60594801558982025</v>
      </c>
      <c r="AZ34">
        <f t="shared" si="26"/>
        <v>2.7235118228844231</v>
      </c>
      <c r="BA34">
        <f t="shared" si="27"/>
        <v>9.192446400003341</v>
      </c>
      <c r="BB34">
        <f t="shared" si="28"/>
        <v>31.026511472030549</v>
      </c>
      <c r="BC34">
        <f t="shared" si="29"/>
        <v>7.4175166493912332</v>
      </c>
      <c r="BM34">
        <v>0.16146200617295603</v>
      </c>
      <c r="BN34">
        <f t="shared" si="30"/>
        <v>1.8916643674142886</v>
      </c>
      <c r="BO34">
        <f t="shared" si="31"/>
        <v>6.3847798119105166</v>
      </c>
      <c r="BP34">
        <f t="shared" si="32"/>
        <v>21.550024385299508</v>
      </c>
      <c r="BQ34">
        <f t="shared" si="33"/>
        <v>3.5783940789449007</v>
      </c>
    </row>
    <row r="35" spans="1:8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>
        <f>SUM(AZ19:AZ34)</f>
        <v>63.529042841777134</v>
      </c>
      <c r="BA35" s="8">
        <f>SUM(BA19:BA34)</f>
        <v>34.759447545170488</v>
      </c>
      <c r="BB35" s="8">
        <f>SUM(BB19:BB34)</f>
        <v>285.89526336282256</v>
      </c>
      <c r="BC35" s="8">
        <f>SUM(BC19:BC34)</f>
        <v>290.58852075940223</v>
      </c>
      <c r="BD35" s="8">
        <f>BA35/AZ35</f>
        <v>0.54714262942290759</v>
      </c>
      <c r="BE35" s="8">
        <f>SQRT(1/AZ35)</f>
        <v>0.12546247307320499</v>
      </c>
      <c r="BF35" s="8">
        <f>BD35/BE35</f>
        <v>4.3610062516754331</v>
      </c>
      <c r="BG35" s="8">
        <f>BD35-(1.96*BE35)</f>
        <v>0.30123618219942583</v>
      </c>
      <c r="BH35" s="8">
        <f>BD35+(1.96*BE35)</f>
        <v>0.79304907664638935</v>
      </c>
      <c r="BI35" s="8">
        <f>BB35-(BA35^2/AZ35)</f>
        <v>266.87688783567035</v>
      </c>
      <c r="BJ35" s="8">
        <v>16</v>
      </c>
      <c r="BK35" s="8">
        <v>26.295999999999999</v>
      </c>
      <c r="BL35" s="8" t="str">
        <f>IF(BI35&gt;=BK35, "Significant", "Not Significant")</f>
        <v>Significant</v>
      </c>
      <c r="BM35" s="8"/>
      <c r="BN35" s="8">
        <f>SUM(BN19:BN34)</f>
        <v>37.25028010251026</v>
      </c>
      <c r="BO35" s="8">
        <f>SUM(BO19:BO34)</f>
        <v>26.230903247842022</v>
      </c>
      <c r="BP35" s="8">
        <f>SUM(BP19:BP34)</f>
        <v>199.94932844970489</v>
      </c>
      <c r="BQ35" s="8">
        <f>SUM(BQ19:BQ34)</f>
        <v>92.55729276416308</v>
      </c>
      <c r="BR35" s="8">
        <f>BO35/BN35</f>
        <v>0.70418002698654469</v>
      </c>
      <c r="BS35" s="8">
        <f>SQRT(1/BN35)</f>
        <v>0.16384576808334284</v>
      </c>
      <c r="BT35" s="8">
        <f>BR35/BS35</f>
        <v>4.2978224901625293</v>
      </c>
      <c r="BU35" s="8">
        <f>BR35-(1.96*BS35)</f>
        <v>0.38304232154319273</v>
      </c>
      <c r="BV35" s="8">
        <f>BR35+(1.96*BS35)</f>
        <v>1.0253177324298965</v>
      </c>
      <c r="BW35" s="8">
        <f>BP35-(BO35^2/BN35)</f>
        <v>181.47805029275804</v>
      </c>
      <c r="BX35" s="8">
        <f>BJ35</f>
        <v>16</v>
      </c>
      <c r="BY35" s="8">
        <f>BK35</f>
        <v>26.295999999999999</v>
      </c>
      <c r="BZ35" s="8" t="str">
        <f>IF(BW35&gt;=BY35, "Significant", "Not significant")</f>
        <v>Significant</v>
      </c>
      <c r="CA35" s="8">
        <f>100*((BI35-BJ35)/BI35)</f>
        <v>94.004726250460465</v>
      </c>
      <c r="CB35" s="8">
        <f>100*((BW35-BX35)/BW35)</f>
        <v>91.183506779916897</v>
      </c>
    </row>
    <row r="36" spans="1:80" x14ac:dyDescent="0.25">
      <c r="A36" t="s">
        <v>88</v>
      </c>
      <c r="B36" t="s">
        <v>89</v>
      </c>
      <c r="C36">
        <v>2009</v>
      </c>
      <c r="D36" t="s">
        <v>93</v>
      </c>
      <c r="E36" t="s">
        <v>167</v>
      </c>
      <c r="F36" t="s">
        <v>69</v>
      </c>
      <c r="G36">
        <v>2</v>
      </c>
      <c r="H36" t="s">
        <v>90</v>
      </c>
      <c r="J36">
        <v>1</v>
      </c>
      <c r="K36" t="s">
        <v>91</v>
      </c>
      <c r="L36">
        <v>537.9</v>
      </c>
      <c r="M36">
        <v>40.1</v>
      </c>
      <c r="N36">
        <v>53</v>
      </c>
      <c r="O36">
        <v>53</v>
      </c>
      <c r="P36">
        <v>107</v>
      </c>
      <c r="Q36">
        <v>57.9</v>
      </c>
      <c r="R36">
        <v>3.7</v>
      </c>
      <c r="Z36">
        <v>14.6</v>
      </c>
      <c r="AA36">
        <v>3.2</v>
      </c>
      <c r="AD36" t="s">
        <v>73</v>
      </c>
      <c r="AE36">
        <v>421.9</v>
      </c>
      <c r="AF36">
        <v>35.6</v>
      </c>
      <c r="AG36" t="s">
        <v>92</v>
      </c>
      <c r="AH36" t="s">
        <v>76</v>
      </c>
      <c r="AI36">
        <v>14.2</v>
      </c>
      <c r="AJ36">
        <v>3.4</v>
      </c>
      <c r="AK36">
        <v>14.5</v>
      </c>
      <c r="AL36">
        <v>3.1</v>
      </c>
      <c r="AM36" t="s">
        <v>77</v>
      </c>
      <c r="AN36">
        <f t="shared" ref="AN36:AN58" si="34">IF(AM36="Lower worse", AK36-AI36, AI36-AK36)</f>
        <v>0.30000000000000071</v>
      </c>
      <c r="AO36">
        <f t="shared" ref="AO36:AO58" si="35">N36-1</f>
        <v>52</v>
      </c>
      <c r="AP36">
        <f t="shared" ref="AP36:AP58" si="36">O36-1</f>
        <v>52</v>
      </c>
      <c r="AQ36">
        <f t="shared" ref="AQ36:AQ58" si="37">AJ36^2</f>
        <v>11.559999999999999</v>
      </c>
      <c r="AR36">
        <f t="shared" ref="AR36:AR58" si="38">AL36^2</f>
        <v>9.6100000000000012</v>
      </c>
      <c r="AS36">
        <f t="shared" ref="AS36:AS58" si="39">SQRT(((AO36*AQ36)+(AP36*AR36))/(AP36+AO36))</f>
        <v>3.2534596969994878</v>
      </c>
      <c r="AT36">
        <f t="shared" ref="AT36:AT58" si="40">AN36/AS36</f>
        <v>9.2209533216801962E-2</v>
      </c>
      <c r="AU36">
        <f>AT36*((1)-(3/((4*P36)-9)))</f>
        <v>9.1549321761789051E-2</v>
      </c>
      <c r="AV36">
        <f>(N36+O36)/(N36*O36)</f>
        <v>3.7735849056603772E-2</v>
      </c>
      <c r="AW36">
        <f>AU36^2/(2*(N36+O36))</f>
        <v>3.9534331674733879E-5</v>
      </c>
      <c r="AX36">
        <f t="shared" ref="AX36:AX58" si="41">AV36+AW36</f>
        <v>3.7775383388278509E-2</v>
      </c>
      <c r="AY36">
        <f t="shared" ref="AY36:AY58" si="42">SQRT(AX36)</f>
        <v>0.19435890354773694</v>
      </c>
      <c r="AZ36">
        <f t="shared" ref="AZ36:AZ58" si="43">1/AX36</f>
        <v>26.472266071303313</v>
      </c>
      <c r="BA36">
        <f t="shared" ref="BA36:BA58" si="44">AZ36*AU36</f>
        <v>2.4235180043254383</v>
      </c>
      <c r="BB36">
        <f t="shared" ref="BB36:BB58" si="45">(AU36^2)*AZ36</f>
        <v>0.22187142957347841</v>
      </c>
      <c r="BC36">
        <f t="shared" ref="BC36:BC58" si="46">AZ36^2</f>
        <v>700.78087094987654</v>
      </c>
      <c r="BM36">
        <v>0.16146200617295603</v>
      </c>
      <c r="BN36">
        <f t="shared" ref="BN36:BN58" si="47">1/(AX36+BM36)</f>
        <v>5.0191382360621395</v>
      </c>
      <c r="BO36">
        <f t="shared" ref="BO36:BO58" si="48">BN36*AU36</f>
        <v>0.45949870134015114</v>
      </c>
      <c r="BP36">
        <f t="shared" ref="BP36:BP58" si="49">(AU36^2)*BN36</f>
        <v>4.2066794458113704E-2</v>
      </c>
      <c r="BQ36">
        <f t="shared" ref="BQ36:BQ58" si="50">BN36^2</f>
        <v>25.191748632700964</v>
      </c>
    </row>
    <row r="37" spans="1:80" x14ac:dyDescent="0.25">
      <c r="A37" t="s">
        <v>88</v>
      </c>
      <c r="B37" t="s">
        <v>89</v>
      </c>
      <c r="C37">
        <v>2009</v>
      </c>
      <c r="D37" t="s">
        <v>94</v>
      </c>
      <c r="E37" t="s">
        <v>167</v>
      </c>
      <c r="F37" t="s">
        <v>69</v>
      </c>
      <c r="G37">
        <v>2</v>
      </c>
      <c r="H37" t="s">
        <v>90</v>
      </c>
      <c r="J37">
        <v>1</v>
      </c>
      <c r="K37" t="s">
        <v>91</v>
      </c>
      <c r="L37">
        <v>537.9</v>
      </c>
      <c r="M37">
        <v>40.1</v>
      </c>
      <c r="N37">
        <v>53</v>
      </c>
      <c r="O37">
        <v>53</v>
      </c>
      <c r="P37">
        <v>107</v>
      </c>
      <c r="Q37">
        <v>57.9</v>
      </c>
      <c r="R37">
        <v>3.7</v>
      </c>
      <c r="Z37">
        <v>14.6</v>
      </c>
      <c r="AA37">
        <v>3.2</v>
      </c>
      <c r="AD37" t="s">
        <v>73</v>
      </c>
      <c r="AE37">
        <v>421.9</v>
      </c>
      <c r="AF37">
        <v>35.6</v>
      </c>
      <c r="AG37" t="s">
        <v>92</v>
      </c>
      <c r="AH37" t="s">
        <v>76</v>
      </c>
      <c r="AI37">
        <v>17.100000000000001</v>
      </c>
      <c r="AJ37">
        <v>4.0999999999999996</v>
      </c>
      <c r="AK37">
        <v>17.2</v>
      </c>
      <c r="AL37">
        <v>3.9</v>
      </c>
      <c r="AM37" t="s">
        <v>77</v>
      </c>
      <c r="AN37">
        <f t="shared" si="34"/>
        <v>9.9999999999997868E-2</v>
      </c>
      <c r="AO37">
        <f t="shared" si="35"/>
        <v>52</v>
      </c>
      <c r="AP37">
        <f t="shared" si="36"/>
        <v>52</v>
      </c>
      <c r="AQ37">
        <f t="shared" si="37"/>
        <v>16.809999999999999</v>
      </c>
      <c r="AR37">
        <f t="shared" si="38"/>
        <v>15.209999999999999</v>
      </c>
      <c r="AS37">
        <f t="shared" si="39"/>
        <v>4.001249804748511</v>
      </c>
      <c r="AT37">
        <f t="shared" si="40"/>
        <v>2.4992191160202539E-2</v>
      </c>
      <c r="AU37">
        <f>AT37*((1)-(3/((4*P37)-9)))</f>
        <v>2.4813249457384858E-2</v>
      </c>
      <c r="AV37">
        <f>(N37+O37)/(N37*O37)</f>
        <v>3.7735849056603772E-2</v>
      </c>
      <c r="AW37">
        <f>AU37^2/(2*(N37+O37))</f>
        <v>2.9042327765774054E-6</v>
      </c>
      <c r="AX37">
        <f t="shared" si="41"/>
        <v>3.7738753289380353E-2</v>
      </c>
      <c r="AY37">
        <f t="shared" si="42"/>
        <v>0.19426464755425871</v>
      </c>
      <c r="AZ37">
        <f t="shared" si="43"/>
        <v>26.497960659484715</v>
      </c>
      <c r="BA37">
        <f t="shared" si="44"/>
        <v>0.65750050795576442</v>
      </c>
      <c r="BB37">
        <f t="shared" si="45"/>
        <v>1.6314724122263639E-2</v>
      </c>
      <c r="BC37">
        <f t="shared" si="46"/>
        <v>702.14191911159958</v>
      </c>
      <c r="BM37">
        <v>0.16146200617295603</v>
      </c>
      <c r="BN37">
        <f t="shared" si="47"/>
        <v>5.020061181990993</v>
      </c>
      <c r="BO37">
        <f t="shared" si="48"/>
        <v>0.1245640304000768</v>
      </c>
      <c r="BP37">
        <f t="shared" si="49"/>
        <v>3.0908383597343767E-3</v>
      </c>
      <c r="BQ37">
        <f t="shared" si="50"/>
        <v>25.201014270932806</v>
      </c>
    </row>
    <row r="38" spans="1:80" x14ac:dyDescent="0.25">
      <c r="A38" t="s">
        <v>88</v>
      </c>
      <c r="B38" t="s">
        <v>89</v>
      </c>
      <c r="C38">
        <v>2009</v>
      </c>
      <c r="D38" t="s">
        <v>95</v>
      </c>
      <c r="E38" t="s">
        <v>168</v>
      </c>
      <c r="F38" t="s">
        <v>69</v>
      </c>
      <c r="G38">
        <v>2</v>
      </c>
      <c r="H38" t="s">
        <v>90</v>
      </c>
      <c r="J38">
        <v>1</v>
      </c>
      <c r="K38" t="s">
        <v>91</v>
      </c>
      <c r="L38">
        <v>537.9</v>
      </c>
      <c r="M38">
        <v>40.1</v>
      </c>
      <c r="N38">
        <v>53</v>
      </c>
      <c r="O38">
        <v>53</v>
      </c>
      <c r="P38">
        <v>107</v>
      </c>
      <c r="Q38">
        <v>57.9</v>
      </c>
      <c r="R38">
        <v>3.7</v>
      </c>
      <c r="Z38">
        <v>14.6</v>
      </c>
      <c r="AA38">
        <v>3.2</v>
      </c>
      <c r="AD38" t="s">
        <v>73</v>
      </c>
      <c r="AE38">
        <v>421.9</v>
      </c>
      <c r="AF38">
        <v>35.6</v>
      </c>
      <c r="AG38" t="s">
        <v>92</v>
      </c>
      <c r="AH38" t="s">
        <v>76</v>
      </c>
      <c r="AI38">
        <v>67.5</v>
      </c>
      <c r="AJ38">
        <v>12.3</v>
      </c>
      <c r="AK38">
        <v>68.3</v>
      </c>
      <c r="AL38">
        <v>12.7</v>
      </c>
      <c r="AM38" t="s">
        <v>77</v>
      </c>
      <c r="AN38">
        <f t="shared" si="34"/>
        <v>0.79999999999999716</v>
      </c>
      <c r="AO38">
        <f t="shared" si="35"/>
        <v>52</v>
      </c>
      <c r="AP38">
        <f t="shared" si="36"/>
        <v>52</v>
      </c>
      <c r="AQ38">
        <f t="shared" si="37"/>
        <v>151.29000000000002</v>
      </c>
      <c r="AR38">
        <f t="shared" si="38"/>
        <v>161.29</v>
      </c>
      <c r="AS38">
        <f t="shared" si="39"/>
        <v>12.501599897613104</v>
      </c>
      <c r="AT38">
        <f t="shared" si="40"/>
        <v>6.3991809572528313E-2</v>
      </c>
      <c r="AU38">
        <f>AT38*((1)-(3/((4*P38)-9)))</f>
        <v>6.3533634324992302E-2</v>
      </c>
      <c r="AV38">
        <f>(N38+O38)/(N38*O38)</f>
        <v>3.7735849056603772E-2</v>
      </c>
      <c r="AW38">
        <f>AU38^2/(2*(N38+O38))</f>
        <v>1.9040201370480377E-5</v>
      </c>
      <c r="AX38">
        <f t="shared" si="41"/>
        <v>3.7754889257974253E-2</v>
      </c>
      <c r="AY38">
        <f t="shared" si="42"/>
        <v>0.19430617400889313</v>
      </c>
      <c r="AZ38">
        <f t="shared" si="43"/>
        <v>26.486635761718965</v>
      </c>
      <c r="BA38">
        <f t="shared" si="44"/>
        <v>1.6827922309843166</v>
      </c>
      <c r="BB38">
        <f t="shared" si="45"/>
        <v>0.10691390624829554</v>
      </c>
      <c r="BC38">
        <f t="shared" si="46"/>
        <v>701.54187397396993</v>
      </c>
      <c r="BM38">
        <v>0.16146200617295603</v>
      </c>
      <c r="BN38">
        <f t="shared" si="47"/>
        <v>5.0196545721530237</v>
      </c>
      <c r="BO38">
        <f t="shared" si="48"/>
        <v>0.31891689802494588</v>
      </c>
      <c r="BP38">
        <f t="shared" si="49"/>
        <v>2.026194957917777E-2</v>
      </c>
      <c r="BQ38">
        <f t="shared" si="50"/>
        <v>25.196932023736757</v>
      </c>
    </row>
    <row r="39" spans="1:80" x14ac:dyDescent="0.25">
      <c r="A39" t="s">
        <v>88</v>
      </c>
      <c r="B39" t="s">
        <v>89</v>
      </c>
      <c r="C39">
        <v>2009</v>
      </c>
      <c r="D39" t="s">
        <v>96</v>
      </c>
      <c r="E39" t="s">
        <v>167</v>
      </c>
      <c r="F39" t="s">
        <v>69</v>
      </c>
      <c r="G39">
        <v>2</v>
      </c>
      <c r="H39" t="s">
        <v>90</v>
      </c>
      <c r="J39">
        <v>1</v>
      </c>
      <c r="K39" t="s">
        <v>91</v>
      </c>
      <c r="L39">
        <v>537.9</v>
      </c>
      <c r="M39">
        <v>40.1</v>
      </c>
      <c r="N39">
        <v>53</v>
      </c>
      <c r="O39">
        <v>53</v>
      </c>
      <c r="P39">
        <v>107</v>
      </c>
      <c r="Q39">
        <v>57.9</v>
      </c>
      <c r="R39">
        <v>3.7</v>
      </c>
      <c r="Z39">
        <v>14.6</v>
      </c>
      <c r="AA39">
        <v>3.2</v>
      </c>
      <c r="AD39" t="s">
        <v>73</v>
      </c>
      <c r="AE39">
        <v>421.9</v>
      </c>
      <c r="AF39">
        <v>35.6</v>
      </c>
      <c r="AG39" t="s">
        <v>92</v>
      </c>
      <c r="AH39" t="s">
        <v>76</v>
      </c>
      <c r="AI39">
        <v>41.1</v>
      </c>
      <c r="AJ39">
        <v>9.1999999999999993</v>
      </c>
      <c r="AK39">
        <v>44.1</v>
      </c>
      <c r="AL39">
        <v>10.7</v>
      </c>
      <c r="AM39" t="s">
        <v>77</v>
      </c>
      <c r="AN39">
        <f t="shared" si="34"/>
        <v>3</v>
      </c>
      <c r="AO39">
        <f t="shared" si="35"/>
        <v>52</v>
      </c>
      <c r="AP39">
        <f t="shared" si="36"/>
        <v>52</v>
      </c>
      <c r="AQ39">
        <f t="shared" si="37"/>
        <v>84.639999999999986</v>
      </c>
      <c r="AR39">
        <f t="shared" si="38"/>
        <v>114.48999999999998</v>
      </c>
      <c r="AS39">
        <f t="shared" si="39"/>
        <v>9.9782262952891578</v>
      </c>
      <c r="AT39">
        <f t="shared" si="40"/>
        <v>0.30065463652756969</v>
      </c>
      <c r="AU39">
        <f>AT39*((1)-(3/((4*P39)-9)))</f>
        <v>0.29850197803214557</v>
      </c>
      <c r="AV39">
        <f>(N39+O39)/(N39*O39)</f>
        <v>3.7735849056603772E-2</v>
      </c>
      <c r="AW39">
        <f>AU39^2/(2*(N39+O39))</f>
        <v>4.2029920230709204E-4</v>
      </c>
      <c r="AX39">
        <f t="shared" si="41"/>
        <v>3.8156148258910866E-2</v>
      </c>
      <c r="AY39">
        <f t="shared" si="42"/>
        <v>0.19533598813047959</v>
      </c>
      <c r="AZ39">
        <f t="shared" si="43"/>
        <v>26.208096090161909</v>
      </c>
      <c r="BA39">
        <f t="shared" si="44"/>
        <v>7.82316852336987</v>
      </c>
      <c r="BB39">
        <f t="shared" si="45"/>
        <v>2.3352312787047258</v>
      </c>
      <c r="BC39">
        <f t="shared" si="46"/>
        <v>686.86430067115998</v>
      </c>
      <c r="BM39">
        <v>0.16146200617295603</v>
      </c>
      <c r="BN39">
        <f t="shared" si="47"/>
        <v>5.0095643998217465</v>
      </c>
      <c r="BO39">
        <f t="shared" si="48"/>
        <v>1.4953648824262094</v>
      </c>
      <c r="BP39">
        <f t="shared" si="49"/>
        <v>0.44636937528403031</v>
      </c>
      <c r="BQ39">
        <f t="shared" si="50"/>
        <v>25.095735475961416</v>
      </c>
    </row>
    <row r="40" spans="1:80" x14ac:dyDescent="0.25">
      <c r="A40" t="s">
        <v>88</v>
      </c>
      <c r="B40" t="s">
        <v>89</v>
      </c>
      <c r="C40">
        <v>2009</v>
      </c>
      <c r="D40" t="s">
        <v>97</v>
      </c>
      <c r="E40" t="s">
        <v>167</v>
      </c>
      <c r="F40" t="s">
        <v>69</v>
      </c>
      <c r="G40">
        <v>2</v>
      </c>
      <c r="H40" t="s">
        <v>90</v>
      </c>
      <c r="J40">
        <v>1</v>
      </c>
      <c r="K40" t="s">
        <v>91</v>
      </c>
      <c r="L40">
        <v>537.9</v>
      </c>
      <c r="M40">
        <v>40.1</v>
      </c>
      <c r="N40">
        <v>53</v>
      </c>
      <c r="O40">
        <v>53</v>
      </c>
      <c r="P40">
        <v>107</v>
      </c>
      <c r="Q40">
        <v>57.9</v>
      </c>
      <c r="R40">
        <v>3.7</v>
      </c>
      <c r="Z40">
        <v>14.6</v>
      </c>
      <c r="AA40">
        <v>3.2</v>
      </c>
      <c r="AD40" t="s">
        <v>73</v>
      </c>
      <c r="AE40">
        <v>421.9</v>
      </c>
      <c r="AF40">
        <v>35.6</v>
      </c>
      <c r="AG40" t="s">
        <v>92</v>
      </c>
      <c r="AH40" t="s">
        <v>76</v>
      </c>
      <c r="AI40">
        <v>27.6</v>
      </c>
      <c r="AJ40">
        <v>8.3000000000000007</v>
      </c>
      <c r="AK40">
        <v>25.4</v>
      </c>
      <c r="AL40">
        <v>6.1</v>
      </c>
      <c r="AM40" t="s">
        <v>98</v>
      </c>
      <c r="AN40">
        <f t="shared" si="34"/>
        <v>2.2000000000000028</v>
      </c>
      <c r="AO40">
        <f t="shared" si="35"/>
        <v>52</v>
      </c>
      <c r="AP40">
        <f t="shared" si="36"/>
        <v>52</v>
      </c>
      <c r="AQ40">
        <f t="shared" si="37"/>
        <v>68.890000000000015</v>
      </c>
      <c r="AR40">
        <f t="shared" si="38"/>
        <v>37.209999999999994</v>
      </c>
      <c r="AS40">
        <f t="shared" si="39"/>
        <v>7.2835430938520576</v>
      </c>
      <c r="AT40">
        <f t="shared" si="40"/>
        <v>0.30205079748302632</v>
      </c>
      <c r="AU40">
        <f>AT40*((1)-(3/((4*P40)-9)))</f>
        <v>0.29988814260844615</v>
      </c>
      <c r="AV40">
        <f>(N40+O40)/(N40*O40)</f>
        <v>3.7735849056603772E-2</v>
      </c>
      <c r="AW40">
        <f>AU40^2/(2*(N40+O40))</f>
        <v>4.2421178338275344E-4</v>
      </c>
      <c r="AX40">
        <f t="shared" si="41"/>
        <v>3.8160060839986527E-2</v>
      </c>
      <c r="AY40">
        <f t="shared" si="42"/>
        <v>0.19534600287691203</v>
      </c>
      <c r="AZ40">
        <f t="shared" si="43"/>
        <v>26.205408953440049</v>
      </c>
      <c r="BA40">
        <f t="shared" si="44"/>
        <v>7.8586914173418814</v>
      </c>
      <c r="BB40">
        <f t="shared" si="45"/>
        <v>2.3567283724795938</v>
      </c>
      <c r="BC40">
        <f t="shared" si="46"/>
        <v>686.72345841703589</v>
      </c>
      <c r="BM40">
        <v>0.16146200617295603</v>
      </c>
      <c r="BN40">
        <f t="shared" si="47"/>
        <v>5.0094662126465446</v>
      </c>
      <c r="BO40">
        <f t="shared" si="48"/>
        <v>1.5022795179703397</v>
      </c>
      <c r="BP40">
        <f t="shared" si="49"/>
        <v>0.45051581432283694</v>
      </c>
      <c r="BQ40">
        <f t="shared" si="50"/>
        <v>25.094751735647314</v>
      </c>
    </row>
    <row r="41" spans="1:80" x14ac:dyDescent="0.25">
      <c r="A41" t="s">
        <v>88</v>
      </c>
      <c r="B41" t="s">
        <v>89</v>
      </c>
      <c r="C41">
        <v>2009</v>
      </c>
      <c r="D41" t="s">
        <v>100</v>
      </c>
      <c r="E41" t="s">
        <v>167</v>
      </c>
      <c r="F41" t="s">
        <v>69</v>
      </c>
      <c r="G41">
        <v>2</v>
      </c>
      <c r="H41" t="s">
        <v>90</v>
      </c>
      <c r="J41">
        <v>1</v>
      </c>
      <c r="K41" t="s">
        <v>91</v>
      </c>
      <c r="L41">
        <v>537.9</v>
      </c>
      <c r="M41">
        <v>40.1</v>
      </c>
      <c r="N41">
        <v>53</v>
      </c>
      <c r="O41">
        <v>53</v>
      </c>
      <c r="P41">
        <v>107</v>
      </c>
      <c r="Q41">
        <v>57.9</v>
      </c>
      <c r="R41">
        <v>3.7</v>
      </c>
      <c r="Z41">
        <v>14.6</v>
      </c>
      <c r="AA41">
        <v>3.2</v>
      </c>
      <c r="AD41" t="s">
        <v>73</v>
      </c>
      <c r="AE41">
        <v>421.9</v>
      </c>
      <c r="AF41">
        <v>35.6</v>
      </c>
      <c r="AG41" t="s">
        <v>99</v>
      </c>
      <c r="AH41" t="s">
        <v>76</v>
      </c>
      <c r="AI41">
        <v>43.6</v>
      </c>
      <c r="AJ41">
        <v>7.4</v>
      </c>
      <c r="AK41">
        <v>45.1</v>
      </c>
      <c r="AL41">
        <v>8.5</v>
      </c>
      <c r="AM41" t="s">
        <v>77</v>
      </c>
      <c r="AN41">
        <f t="shared" si="34"/>
        <v>1.5</v>
      </c>
      <c r="AO41">
        <f t="shared" si="35"/>
        <v>52</v>
      </c>
      <c r="AP41">
        <f t="shared" si="36"/>
        <v>52</v>
      </c>
      <c r="AQ41">
        <f t="shared" si="37"/>
        <v>54.760000000000005</v>
      </c>
      <c r="AR41">
        <f t="shared" si="38"/>
        <v>72.25</v>
      </c>
      <c r="AS41">
        <f t="shared" si="39"/>
        <v>7.9690024469816798</v>
      </c>
      <c r="AT41">
        <f t="shared" si="40"/>
        <v>0.18822933108373388</v>
      </c>
      <c r="AU41">
        <f>AT41*((1)-(3/((4*P41)-9)))</f>
        <v>0.18688162704256156</v>
      </c>
      <c r="AV41">
        <f>(N41+O41)/(N41*O41)</f>
        <v>3.7735849056603772E-2</v>
      </c>
      <c r="AW41">
        <f>AU41^2/(2*(N41+O41))</f>
        <v>1.6473935153808996E-4</v>
      </c>
      <c r="AX41">
        <f t="shared" si="41"/>
        <v>3.790058840814186E-2</v>
      </c>
      <c r="AY41">
        <f t="shared" si="42"/>
        <v>0.1946807345582553</v>
      </c>
      <c r="AZ41">
        <f t="shared" si="43"/>
        <v>26.384814642750467</v>
      </c>
      <c r="BA41">
        <f t="shared" si="44"/>
        <v>4.9308370896536102</v>
      </c>
      <c r="BB41">
        <f t="shared" si="45"/>
        <v>0.9214828579962755</v>
      </c>
      <c r="BC41">
        <f t="shared" si="46"/>
        <v>696.15844373229947</v>
      </c>
      <c r="BM41">
        <v>0.16146200617295603</v>
      </c>
      <c r="BN41">
        <f t="shared" si="47"/>
        <v>5.0159860835539742</v>
      </c>
      <c r="BO41">
        <f t="shared" si="48"/>
        <v>0.93739564051741286</v>
      </c>
      <c r="BP41">
        <f t="shared" si="49"/>
        <v>0.17518202248249826</v>
      </c>
      <c r="BQ41">
        <f t="shared" si="50"/>
        <v>25.160116390407136</v>
      </c>
    </row>
    <row r="42" spans="1:80" x14ac:dyDescent="0.25">
      <c r="A42" t="s">
        <v>88</v>
      </c>
      <c r="B42" t="s">
        <v>89</v>
      </c>
      <c r="C42">
        <v>2009</v>
      </c>
      <c r="D42" t="s">
        <v>101</v>
      </c>
      <c r="E42" t="s">
        <v>169</v>
      </c>
      <c r="F42" t="s">
        <v>69</v>
      </c>
      <c r="G42">
        <v>2</v>
      </c>
      <c r="H42" t="s">
        <v>90</v>
      </c>
      <c r="J42">
        <v>1</v>
      </c>
      <c r="K42" t="s">
        <v>91</v>
      </c>
      <c r="L42">
        <v>537.9</v>
      </c>
      <c r="M42">
        <v>40.1</v>
      </c>
      <c r="N42">
        <v>53</v>
      </c>
      <c r="O42">
        <v>53</v>
      </c>
      <c r="P42">
        <v>107</v>
      </c>
      <c r="Q42">
        <v>57.9</v>
      </c>
      <c r="R42">
        <v>3.7</v>
      </c>
      <c r="Z42">
        <v>14.6</v>
      </c>
      <c r="AA42">
        <v>3.2</v>
      </c>
      <c r="AD42" t="s">
        <v>73</v>
      </c>
      <c r="AE42">
        <v>421.9</v>
      </c>
      <c r="AF42">
        <v>35.6</v>
      </c>
      <c r="AG42" t="s">
        <v>99</v>
      </c>
      <c r="AH42" t="s">
        <v>76</v>
      </c>
      <c r="AI42">
        <v>70.8</v>
      </c>
      <c r="AJ42">
        <v>22.7</v>
      </c>
      <c r="AK42">
        <v>62.5</v>
      </c>
      <c r="AL42">
        <v>23</v>
      </c>
      <c r="AM42" t="s">
        <v>98</v>
      </c>
      <c r="AN42">
        <f t="shared" si="34"/>
        <v>8.2999999999999972</v>
      </c>
      <c r="AO42">
        <f t="shared" si="35"/>
        <v>52</v>
      </c>
      <c r="AP42">
        <f t="shared" si="36"/>
        <v>52</v>
      </c>
      <c r="AQ42">
        <f t="shared" si="37"/>
        <v>515.29</v>
      </c>
      <c r="AR42">
        <f t="shared" si="38"/>
        <v>529</v>
      </c>
      <c r="AS42">
        <f t="shared" si="39"/>
        <v>22.850492336052628</v>
      </c>
      <c r="AT42">
        <f t="shared" si="40"/>
        <v>0.36323068570844647</v>
      </c>
      <c r="AU42">
        <f>AT42*((1)-(3/((4*P42)-9)))</f>
        <v>0.36062998867473445</v>
      </c>
      <c r="AV42">
        <f>(N42+O42)/(N42*O42)</f>
        <v>3.7735849056603772E-2</v>
      </c>
      <c r="AW42">
        <f>AU42^2/(2*(N42+O42))</f>
        <v>6.1346221099782593E-4</v>
      </c>
      <c r="AX42">
        <f t="shared" si="41"/>
        <v>3.8349311267601598E-2</v>
      </c>
      <c r="AY42">
        <f t="shared" si="42"/>
        <v>0.19582980178614692</v>
      </c>
      <c r="AZ42">
        <f t="shared" si="43"/>
        <v>26.076087599644158</v>
      </c>
      <c r="BA42">
        <f t="shared" si="44"/>
        <v>9.4038191757410559</v>
      </c>
      <c r="BB42">
        <f t="shared" si="45"/>
        <v>3.3912992028467475</v>
      </c>
      <c r="BC42">
        <f t="shared" si="46"/>
        <v>679.96234450431587</v>
      </c>
      <c r="BM42">
        <v>0.16146200617295603</v>
      </c>
      <c r="BN42">
        <f t="shared" si="47"/>
        <v>5.0047215183268712</v>
      </c>
      <c r="BO42">
        <f t="shared" si="48"/>
        <v>1.8048526644744194</v>
      </c>
      <c r="BP42">
        <f t="shared" si="49"/>
        <v>0.65088399594897406</v>
      </c>
      <c r="BQ42">
        <f t="shared" si="50"/>
        <v>25.047237476004021</v>
      </c>
    </row>
    <row r="43" spans="1:80" x14ac:dyDescent="0.25">
      <c r="A43" t="s">
        <v>88</v>
      </c>
      <c r="B43" t="s">
        <v>89</v>
      </c>
      <c r="C43">
        <v>2009</v>
      </c>
      <c r="D43" t="s">
        <v>102</v>
      </c>
      <c r="E43" t="s">
        <v>170</v>
      </c>
      <c r="F43" t="s">
        <v>69</v>
      </c>
      <c r="G43">
        <v>2</v>
      </c>
      <c r="H43" t="s">
        <v>90</v>
      </c>
      <c r="J43">
        <v>1</v>
      </c>
      <c r="K43" t="s">
        <v>91</v>
      </c>
      <c r="L43">
        <v>537.9</v>
      </c>
      <c r="M43">
        <v>40.1</v>
      </c>
      <c r="N43">
        <v>53</v>
      </c>
      <c r="O43">
        <v>53</v>
      </c>
      <c r="P43">
        <v>107</v>
      </c>
      <c r="Q43">
        <v>57.9</v>
      </c>
      <c r="R43">
        <v>3.7</v>
      </c>
      <c r="Z43">
        <v>14.6</v>
      </c>
      <c r="AA43">
        <v>3.2</v>
      </c>
      <c r="AD43" t="s">
        <v>73</v>
      </c>
      <c r="AE43">
        <v>421.9</v>
      </c>
      <c r="AF43">
        <v>35.6</v>
      </c>
      <c r="AG43" t="s">
        <v>99</v>
      </c>
      <c r="AH43" t="s">
        <v>76</v>
      </c>
      <c r="AI43">
        <v>41.8</v>
      </c>
      <c r="AJ43">
        <v>13</v>
      </c>
      <c r="AK43">
        <v>43.3</v>
      </c>
      <c r="AL43">
        <v>14</v>
      </c>
      <c r="AM43" t="s">
        <v>77</v>
      </c>
      <c r="AN43">
        <f t="shared" si="34"/>
        <v>1.5</v>
      </c>
      <c r="AO43">
        <f t="shared" si="35"/>
        <v>52</v>
      </c>
      <c r="AP43">
        <f t="shared" si="36"/>
        <v>52</v>
      </c>
      <c r="AQ43">
        <f t="shared" si="37"/>
        <v>169</v>
      </c>
      <c r="AR43">
        <f t="shared" si="38"/>
        <v>196</v>
      </c>
      <c r="AS43">
        <f t="shared" si="39"/>
        <v>13.509256086106296</v>
      </c>
      <c r="AT43">
        <f t="shared" si="40"/>
        <v>0.11103498152964079</v>
      </c>
      <c r="AU43">
        <f>AT43*((1)-(3/((4*P43)-9)))</f>
        <v>0.1102399816618868</v>
      </c>
      <c r="AV43">
        <f>(N43+O43)/(N43*O43)</f>
        <v>3.7735849056603772E-2</v>
      </c>
      <c r="AW43">
        <f>AU43^2/(2*(N43+O43))</f>
        <v>5.7324780928363854E-5</v>
      </c>
      <c r="AX43">
        <f t="shared" si="41"/>
        <v>3.7793173837532133E-2</v>
      </c>
      <c r="AY43">
        <f t="shared" si="42"/>
        <v>0.19440466516401331</v>
      </c>
      <c r="AZ43">
        <f t="shared" si="43"/>
        <v>26.459804733491502</v>
      </c>
      <c r="BA43">
        <f t="shared" si="44"/>
        <v>2.9169283885972086</v>
      </c>
      <c r="BB43">
        <f t="shared" si="45"/>
        <v>0.32156213206799328</v>
      </c>
      <c r="BC43">
        <f t="shared" si="46"/>
        <v>700.12126653449934</v>
      </c>
      <c r="BM43">
        <v>0.16146200617295603</v>
      </c>
      <c r="BN43">
        <f t="shared" si="47"/>
        <v>5.0186901035514513</v>
      </c>
      <c r="BO43">
        <f t="shared" si="48"/>
        <v>0.55326030498220469</v>
      </c>
      <c r="BP43">
        <f t="shared" si="49"/>
        <v>6.0991405875488146E-2</v>
      </c>
      <c r="BQ43">
        <f t="shared" si="50"/>
        <v>25.187250355485276</v>
      </c>
    </row>
    <row r="44" spans="1:80" x14ac:dyDescent="0.25">
      <c r="A44" t="s">
        <v>88</v>
      </c>
      <c r="B44" t="s">
        <v>89</v>
      </c>
      <c r="C44">
        <v>2009</v>
      </c>
      <c r="D44" t="s">
        <v>103</v>
      </c>
      <c r="E44" t="s">
        <v>169</v>
      </c>
      <c r="F44" t="s">
        <v>69</v>
      </c>
      <c r="G44">
        <v>2</v>
      </c>
      <c r="H44" t="s">
        <v>90</v>
      </c>
      <c r="J44">
        <v>1</v>
      </c>
      <c r="K44" t="s">
        <v>91</v>
      </c>
      <c r="L44">
        <v>537.9</v>
      </c>
      <c r="M44">
        <v>40.1</v>
      </c>
      <c r="N44">
        <v>53</v>
      </c>
      <c r="O44">
        <v>53</v>
      </c>
      <c r="P44">
        <v>107</v>
      </c>
      <c r="Q44">
        <v>57.9</v>
      </c>
      <c r="R44">
        <v>3.7</v>
      </c>
      <c r="Z44">
        <v>14.6</v>
      </c>
      <c r="AA44">
        <v>3.2</v>
      </c>
      <c r="AD44" t="s">
        <v>73</v>
      </c>
      <c r="AE44">
        <v>421.9</v>
      </c>
      <c r="AF44">
        <v>35.6</v>
      </c>
      <c r="AG44" t="s">
        <v>99</v>
      </c>
      <c r="AH44" t="s">
        <v>76</v>
      </c>
      <c r="AI44">
        <v>5.8000000000000003E-2</v>
      </c>
      <c r="AJ44">
        <v>2.3E-2</v>
      </c>
      <c r="AK44">
        <v>6.2E-2</v>
      </c>
      <c r="AL44">
        <v>2.7E-2</v>
      </c>
      <c r="AM44" t="s">
        <v>77</v>
      </c>
      <c r="AN44">
        <f t="shared" si="34"/>
        <v>3.9999999999999966E-3</v>
      </c>
      <c r="AO44">
        <f t="shared" si="35"/>
        <v>52</v>
      </c>
      <c r="AP44">
        <f t="shared" si="36"/>
        <v>52</v>
      </c>
      <c r="AQ44">
        <f t="shared" si="37"/>
        <v>5.2899999999999996E-4</v>
      </c>
      <c r="AR44">
        <f t="shared" si="38"/>
        <v>7.2899999999999994E-4</v>
      </c>
      <c r="AS44">
        <f t="shared" si="39"/>
        <v>2.5079872407968905E-2</v>
      </c>
      <c r="AT44">
        <f t="shared" si="40"/>
        <v>0.15949044456577988</v>
      </c>
      <c r="AU44">
        <f>AT44*((1)-(3/((4*P44)-9)))</f>
        <v>0.15834850820850699</v>
      </c>
      <c r="AV44">
        <f>(N44+O44)/(N44*O44)</f>
        <v>3.7735849056603772E-2</v>
      </c>
      <c r="AW44">
        <f>AU44^2/(2*(N44+O44))</f>
        <v>1.1827476439556418E-4</v>
      </c>
      <c r="AX44">
        <f t="shared" si="41"/>
        <v>3.7854123820999334E-2</v>
      </c>
      <c r="AY44">
        <f t="shared" si="42"/>
        <v>0.19456136261087228</v>
      </c>
      <c r="AZ44">
        <f t="shared" si="43"/>
        <v>26.417201061863075</v>
      </c>
      <c r="BA44">
        <f t="shared" si="44"/>
        <v>4.1831243791902049</v>
      </c>
      <c r="BB44">
        <f t="shared" si="45"/>
        <v>0.6623915050954059</v>
      </c>
      <c r="BC44">
        <f t="shared" si="46"/>
        <v>697.86851194289954</v>
      </c>
      <c r="BM44">
        <v>0.16146200617295603</v>
      </c>
      <c r="BN44">
        <f t="shared" si="47"/>
        <v>5.0171554105045431</v>
      </c>
      <c r="BO44">
        <f t="shared" si="48"/>
        <v>0.79445907470363386</v>
      </c>
      <c r="BP44">
        <f t="shared" si="49"/>
        <v>0.12580140931203124</v>
      </c>
      <c r="BQ44">
        <f t="shared" si="50"/>
        <v>25.171848413155011</v>
      </c>
    </row>
    <row r="45" spans="1:80" x14ac:dyDescent="0.25">
      <c r="A45" t="s">
        <v>88</v>
      </c>
      <c r="B45" t="s">
        <v>89</v>
      </c>
      <c r="C45">
        <v>2009</v>
      </c>
      <c r="D45" t="s">
        <v>105</v>
      </c>
      <c r="E45" t="s">
        <v>170</v>
      </c>
      <c r="F45" t="s">
        <v>69</v>
      </c>
      <c r="G45">
        <v>2</v>
      </c>
      <c r="H45" t="s">
        <v>90</v>
      </c>
      <c r="J45">
        <v>1</v>
      </c>
      <c r="K45" t="s">
        <v>91</v>
      </c>
      <c r="L45">
        <v>537.9</v>
      </c>
      <c r="M45">
        <v>40.1</v>
      </c>
      <c r="N45">
        <v>53</v>
      </c>
      <c r="O45">
        <v>53</v>
      </c>
      <c r="P45">
        <v>107</v>
      </c>
      <c r="Q45">
        <v>57.9</v>
      </c>
      <c r="R45">
        <v>3.7</v>
      </c>
      <c r="Z45">
        <v>14.6</v>
      </c>
      <c r="AA45">
        <v>3.2</v>
      </c>
      <c r="AD45" t="s">
        <v>73</v>
      </c>
      <c r="AE45">
        <v>421.9</v>
      </c>
      <c r="AF45">
        <v>35.6</v>
      </c>
      <c r="AG45" t="s">
        <v>104</v>
      </c>
      <c r="AH45" t="s">
        <v>76</v>
      </c>
      <c r="AI45">
        <v>55.4</v>
      </c>
      <c r="AJ45">
        <v>4.2</v>
      </c>
      <c r="AK45">
        <v>56.1</v>
      </c>
      <c r="AL45">
        <v>4.5999999999999996</v>
      </c>
      <c r="AM45" t="s">
        <v>77</v>
      </c>
      <c r="AN45">
        <f t="shared" si="34"/>
        <v>0.70000000000000284</v>
      </c>
      <c r="AO45">
        <f t="shared" si="35"/>
        <v>52</v>
      </c>
      <c r="AP45">
        <f t="shared" si="36"/>
        <v>52</v>
      </c>
      <c r="AQ45">
        <f t="shared" si="37"/>
        <v>17.64</v>
      </c>
      <c r="AR45">
        <f t="shared" si="38"/>
        <v>21.159999999999997</v>
      </c>
      <c r="AS45">
        <f t="shared" si="39"/>
        <v>4.4045431091090483</v>
      </c>
      <c r="AT45">
        <f t="shared" si="40"/>
        <v>0.15892681321527558</v>
      </c>
      <c r="AU45">
        <f>AT45*((1)-(3/((4*P45)-9)))</f>
        <v>0.157788912404665</v>
      </c>
      <c r="AV45">
        <f>(N45+O45)/(N45*O45)</f>
        <v>3.7735849056603772E-2</v>
      </c>
      <c r="AW45">
        <f>AU45^2/(2*(N45+O45))</f>
        <v>1.1744028715965588E-4</v>
      </c>
      <c r="AX45">
        <f t="shared" si="41"/>
        <v>3.7853289343763426E-2</v>
      </c>
      <c r="AY45">
        <f t="shared" si="42"/>
        <v>0.1945592180899261</v>
      </c>
      <c r="AZ45">
        <f t="shared" si="43"/>
        <v>26.417783430087997</v>
      </c>
      <c r="BA45">
        <f t="shared" si="44"/>
        <v>4.1684333155755651</v>
      </c>
      <c r="BB45">
        <f t="shared" si="45"/>
        <v>0.65773255929604024</v>
      </c>
      <c r="BC45">
        <f t="shared" si="46"/>
        <v>697.89928135903199</v>
      </c>
      <c r="BM45">
        <v>0.16146200617295603</v>
      </c>
      <c r="BN45">
        <f t="shared" si="47"/>
        <v>5.0171764159269729</v>
      </c>
      <c r="BO45">
        <f t="shared" si="48"/>
        <v>0.79165481001145221</v>
      </c>
      <c r="BP45">
        <f t="shared" si="49"/>
        <v>0.12491435147162876</v>
      </c>
      <c r="BQ45">
        <f t="shared" si="50"/>
        <v>25.172059188533826</v>
      </c>
    </row>
    <row r="46" spans="1:80" x14ac:dyDescent="0.25">
      <c r="A46" t="s">
        <v>88</v>
      </c>
      <c r="B46" t="s">
        <v>89</v>
      </c>
      <c r="C46">
        <v>2009</v>
      </c>
      <c r="D46" s="10" t="s">
        <v>106</v>
      </c>
      <c r="E46" s="10" t="s">
        <v>165</v>
      </c>
      <c r="F46" t="s">
        <v>69</v>
      </c>
      <c r="G46">
        <v>2</v>
      </c>
      <c r="H46" t="s">
        <v>90</v>
      </c>
      <c r="J46">
        <v>1</v>
      </c>
      <c r="K46" t="s">
        <v>91</v>
      </c>
      <c r="L46">
        <v>537.9</v>
      </c>
      <c r="M46">
        <v>40.1</v>
      </c>
      <c r="N46">
        <v>53</v>
      </c>
      <c r="O46">
        <v>53</v>
      </c>
      <c r="P46">
        <v>107</v>
      </c>
      <c r="Q46">
        <v>57.9</v>
      </c>
      <c r="R46">
        <v>3.7</v>
      </c>
      <c r="Z46">
        <v>14.6</v>
      </c>
      <c r="AA46">
        <v>3.2</v>
      </c>
      <c r="AD46" t="s">
        <v>73</v>
      </c>
      <c r="AE46">
        <v>421.9</v>
      </c>
      <c r="AF46">
        <v>35.6</v>
      </c>
      <c r="AG46" t="s">
        <v>74</v>
      </c>
      <c r="AH46" t="s">
        <v>76</v>
      </c>
      <c r="AI46">
        <v>12.5</v>
      </c>
      <c r="AJ46">
        <v>3</v>
      </c>
      <c r="AK46">
        <v>13.5</v>
      </c>
      <c r="AL46">
        <v>2.4</v>
      </c>
      <c r="AM46" t="s">
        <v>77</v>
      </c>
      <c r="AN46">
        <f t="shared" si="34"/>
        <v>1</v>
      </c>
      <c r="AO46">
        <f t="shared" si="35"/>
        <v>52</v>
      </c>
      <c r="AP46">
        <f t="shared" si="36"/>
        <v>52</v>
      </c>
      <c r="AQ46">
        <f t="shared" si="37"/>
        <v>9</v>
      </c>
      <c r="AR46">
        <f t="shared" si="38"/>
        <v>5.76</v>
      </c>
      <c r="AS46">
        <f t="shared" si="39"/>
        <v>2.7166155414412252</v>
      </c>
      <c r="AT46">
        <f t="shared" si="40"/>
        <v>0.36810508691615512</v>
      </c>
      <c r="AU46">
        <f>AT46*((1)-(3/((4*P46)-9)))</f>
        <v>0.36546948963513254</v>
      </c>
      <c r="AV46">
        <f>(N46+O46)/(N46*O46)</f>
        <v>3.7735849056603772E-2</v>
      </c>
      <c r="AW46">
        <f>AU46^2/(2*(N46+O46))</f>
        <v>6.3003748987813335E-4</v>
      </c>
      <c r="AX46">
        <f t="shared" si="41"/>
        <v>3.8365886546481903E-2</v>
      </c>
      <c r="AY46">
        <f t="shared" si="42"/>
        <v>0.19587211783835368</v>
      </c>
      <c r="AZ46">
        <f t="shared" si="43"/>
        <v>26.06482190339737</v>
      </c>
      <c r="BA46">
        <f t="shared" si="44"/>
        <v>9.525897158465261</v>
      </c>
      <c r="BB46">
        <f t="shared" si="45"/>
        <v>3.4814247728210583</v>
      </c>
      <c r="BC46">
        <f t="shared" si="46"/>
        <v>679.3749408558233</v>
      </c>
      <c r="BM46">
        <v>0.16146200617295603</v>
      </c>
      <c r="BN46">
        <f t="shared" si="47"/>
        <v>5.0043063878175333</v>
      </c>
      <c r="BO46">
        <f t="shared" si="48"/>
        <v>1.8289213015335075</v>
      </c>
      <c r="BP46">
        <f t="shared" si="49"/>
        <v>0.66841493465427337</v>
      </c>
      <c r="BQ46">
        <f t="shared" si="50"/>
        <v>25.043082423151368</v>
      </c>
    </row>
    <row r="47" spans="1:80" x14ac:dyDescent="0.25">
      <c r="A47" t="s">
        <v>88</v>
      </c>
      <c r="B47" t="s">
        <v>89</v>
      </c>
      <c r="C47">
        <v>2009</v>
      </c>
      <c r="D47" s="10" t="s">
        <v>107</v>
      </c>
      <c r="E47" s="10" t="s">
        <v>165</v>
      </c>
      <c r="F47" t="s">
        <v>69</v>
      </c>
      <c r="G47">
        <v>2</v>
      </c>
      <c r="H47" t="s">
        <v>90</v>
      </c>
      <c r="J47">
        <v>1</v>
      </c>
      <c r="K47" t="s">
        <v>91</v>
      </c>
      <c r="L47">
        <v>537.9</v>
      </c>
      <c r="M47">
        <v>40.1</v>
      </c>
      <c r="N47">
        <v>53</v>
      </c>
      <c r="O47">
        <v>53</v>
      </c>
      <c r="P47">
        <v>107</v>
      </c>
      <c r="Q47">
        <v>57.9</v>
      </c>
      <c r="R47">
        <v>3.7</v>
      </c>
      <c r="Z47">
        <v>14.6</v>
      </c>
      <c r="AA47">
        <v>3.2</v>
      </c>
      <c r="AD47" t="s">
        <v>73</v>
      </c>
      <c r="AE47">
        <v>421.9</v>
      </c>
      <c r="AF47">
        <v>35.6</v>
      </c>
      <c r="AG47" t="s">
        <v>74</v>
      </c>
      <c r="AH47" t="s">
        <v>76</v>
      </c>
      <c r="AI47">
        <v>29.5</v>
      </c>
      <c r="AJ47">
        <v>2.9</v>
      </c>
      <c r="AK47">
        <v>29.8</v>
      </c>
      <c r="AL47">
        <v>3.1</v>
      </c>
      <c r="AM47" t="s">
        <v>77</v>
      </c>
      <c r="AN47">
        <f t="shared" si="34"/>
        <v>0.30000000000000071</v>
      </c>
      <c r="AO47">
        <f t="shared" si="35"/>
        <v>52</v>
      </c>
      <c r="AP47">
        <f t="shared" si="36"/>
        <v>52</v>
      </c>
      <c r="AQ47">
        <f t="shared" si="37"/>
        <v>8.41</v>
      </c>
      <c r="AR47">
        <f t="shared" si="38"/>
        <v>9.6100000000000012</v>
      </c>
      <c r="AS47">
        <f t="shared" si="39"/>
        <v>3.0016662039607271</v>
      </c>
      <c r="AT47">
        <f t="shared" si="40"/>
        <v>9.9944490697915667E-2</v>
      </c>
      <c r="AU47">
        <f>AT47*((1)-(3/((4*P47)-9)))</f>
        <v>9.9228897685758752E-2</v>
      </c>
      <c r="AV47">
        <f>(N47+O47)/(N47*O47)</f>
        <v>3.7735849056603772E-2</v>
      </c>
      <c r="AW47">
        <f>AU47^2/(2*(N47+O47))</f>
        <v>4.6445161018541409E-5</v>
      </c>
      <c r="AX47">
        <f t="shared" si="41"/>
        <v>3.7782294217622317E-2</v>
      </c>
      <c r="AY47">
        <f t="shared" si="42"/>
        <v>0.19437668125992458</v>
      </c>
      <c r="AZ47">
        <f t="shared" si="43"/>
        <v>26.467423980134658</v>
      </c>
      <c r="BA47">
        <f t="shared" si="44"/>
        <v>2.6263333061303795</v>
      </c>
      <c r="BB47">
        <f t="shared" si="45"/>
        <v>0.26060815892271194</v>
      </c>
      <c r="BC47">
        <f t="shared" si="46"/>
        <v>700.52453214420711</v>
      </c>
      <c r="BM47">
        <v>0.16146200617295603</v>
      </c>
      <c r="BN47">
        <f t="shared" si="47"/>
        <v>5.0189641462250183</v>
      </c>
      <c r="BO47">
        <f t="shared" si="48"/>
        <v>0.49802627975425384</v>
      </c>
      <c r="BP47">
        <f t="shared" si="49"/>
        <v>4.9418598758553922E-2</v>
      </c>
      <c r="BQ47">
        <f t="shared" si="50"/>
        <v>25.190001101092228</v>
      </c>
    </row>
    <row r="48" spans="1:80" x14ac:dyDescent="0.25">
      <c r="A48" t="s">
        <v>88</v>
      </c>
      <c r="B48" t="s">
        <v>89</v>
      </c>
      <c r="C48">
        <v>2009</v>
      </c>
      <c r="D48" s="10" t="s">
        <v>108</v>
      </c>
      <c r="E48" s="10" t="s">
        <v>166</v>
      </c>
      <c r="F48" t="s">
        <v>69</v>
      </c>
      <c r="G48">
        <v>2</v>
      </c>
      <c r="H48" t="s">
        <v>90</v>
      </c>
      <c r="J48">
        <v>1</v>
      </c>
      <c r="K48" t="s">
        <v>91</v>
      </c>
      <c r="L48">
        <v>537.9</v>
      </c>
      <c r="M48">
        <v>40.1</v>
      </c>
      <c r="N48">
        <v>53</v>
      </c>
      <c r="O48">
        <v>53</v>
      </c>
      <c r="P48">
        <v>107</v>
      </c>
      <c r="Q48">
        <v>57.9</v>
      </c>
      <c r="R48">
        <v>3.7</v>
      </c>
      <c r="Z48">
        <v>14.6</v>
      </c>
      <c r="AA48">
        <v>3.2</v>
      </c>
      <c r="AD48" t="s">
        <v>73</v>
      </c>
      <c r="AE48">
        <v>421.9</v>
      </c>
      <c r="AF48">
        <v>35.6</v>
      </c>
      <c r="AG48" t="s">
        <v>74</v>
      </c>
      <c r="AH48" t="s">
        <v>76</v>
      </c>
      <c r="AI48">
        <v>45.8</v>
      </c>
      <c r="AJ48">
        <v>8.6</v>
      </c>
      <c r="AK48">
        <v>47.7</v>
      </c>
      <c r="AL48">
        <v>9.1</v>
      </c>
      <c r="AM48" t="s">
        <v>77</v>
      </c>
      <c r="AN48">
        <f t="shared" si="34"/>
        <v>1.9000000000000057</v>
      </c>
      <c r="AO48">
        <f t="shared" si="35"/>
        <v>52</v>
      </c>
      <c r="AP48">
        <f t="shared" si="36"/>
        <v>52</v>
      </c>
      <c r="AQ48">
        <f t="shared" si="37"/>
        <v>73.959999999999994</v>
      </c>
      <c r="AR48">
        <f t="shared" si="38"/>
        <v>82.809999999999988</v>
      </c>
      <c r="AS48">
        <f t="shared" si="39"/>
        <v>8.8535303692933702</v>
      </c>
      <c r="AT48">
        <f t="shared" si="40"/>
        <v>0.21460365760869368</v>
      </c>
      <c r="AU48">
        <f>AT48*((1)-(3/((4*P48)-9)))</f>
        <v>0.2130671159074381</v>
      </c>
      <c r="AV48">
        <f>(N48+O48)/(N48*O48)</f>
        <v>3.7735849056603772E-2</v>
      </c>
      <c r="AW48">
        <f>AU48^2/(2*(N48+O48))</f>
        <v>2.1413960321280028E-4</v>
      </c>
      <c r="AX48">
        <f t="shared" si="41"/>
        <v>3.7949988659816573E-2</v>
      </c>
      <c r="AY48">
        <f t="shared" si="42"/>
        <v>0.19480756828166756</v>
      </c>
      <c r="AZ48">
        <f t="shared" si="43"/>
        <v>26.350469007092276</v>
      </c>
      <c r="BA48">
        <f t="shared" si="44"/>
        <v>5.6144184341494849</v>
      </c>
      <c r="BB48">
        <f t="shared" si="45"/>
        <v>1.1962479432617854</v>
      </c>
      <c r="BC48">
        <f t="shared" si="46"/>
        <v>694.34721689373055</v>
      </c>
      <c r="BM48">
        <v>0.16146200617295603</v>
      </c>
      <c r="BN48">
        <f t="shared" si="47"/>
        <v>5.0147434753792144</v>
      </c>
      <c r="BO48">
        <f t="shared" si="48"/>
        <v>1.0684769293146921</v>
      </c>
      <c r="BP48">
        <f t="shared" si="49"/>
        <v>0.22765729774271704</v>
      </c>
      <c r="BQ48">
        <f t="shared" si="50"/>
        <v>25.1476521238584</v>
      </c>
    </row>
    <row r="49" spans="1:80" x14ac:dyDescent="0.25">
      <c r="A49" t="s">
        <v>88</v>
      </c>
      <c r="B49" t="s">
        <v>89</v>
      </c>
      <c r="C49">
        <v>2009</v>
      </c>
      <c r="D49" s="10" t="s">
        <v>109</v>
      </c>
      <c r="E49" s="10" t="s">
        <v>165</v>
      </c>
      <c r="F49" t="s">
        <v>69</v>
      </c>
      <c r="G49">
        <v>2</v>
      </c>
      <c r="H49" t="s">
        <v>90</v>
      </c>
      <c r="J49">
        <v>1</v>
      </c>
      <c r="K49" t="s">
        <v>91</v>
      </c>
      <c r="L49">
        <v>537.9</v>
      </c>
      <c r="M49">
        <v>40.1</v>
      </c>
      <c r="N49">
        <v>53</v>
      </c>
      <c r="O49">
        <v>53</v>
      </c>
      <c r="P49">
        <v>107</v>
      </c>
      <c r="Q49">
        <v>57.9</v>
      </c>
      <c r="R49">
        <v>3.7</v>
      </c>
      <c r="Z49">
        <v>14.6</v>
      </c>
      <c r="AA49">
        <v>3.2</v>
      </c>
      <c r="AD49" t="s">
        <v>73</v>
      </c>
      <c r="AE49">
        <v>421.9</v>
      </c>
      <c r="AF49">
        <v>35.6</v>
      </c>
      <c r="AG49" t="s">
        <v>74</v>
      </c>
      <c r="AH49" t="s">
        <v>76</v>
      </c>
      <c r="AI49">
        <v>26.9</v>
      </c>
      <c r="AJ49">
        <v>7.2</v>
      </c>
      <c r="AK49">
        <v>31.4</v>
      </c>
      <c r="AL49">
        <v>6.5</v>
      </c>
      <c r="AM49" t="s">
        <v>77</v>
      </c>
      <c r="AN49">
        <f t="shared" si="34"/>
        <v>4.5</v>
      </c>
      <c r="AO49">
        <f t="shared" si="35"/>
        <v>52</v>
      </c>
      <c r="AP49">
        <f t="shared" si="36"/>
        <v>52</v>
      </c>
      <c r="AQ49">
        <f t="shared" si="37"/>
        <v>51.84</v>
      </c>
      <c r="AR49">
        <f t="shared" si="38"/>
        <v>42.25</v>
      </c>
      <c r="AS49">
        <f t="shared" si="39"/>
        <v>6.8589357775095108</v>
      </c>
      <c r="AT49">
        <f t="shared" si="40"/>
        <v>0.6560784567710235</v>
      </c>
      <c r="AU49">
        <f>AT49*((1)-(3/((4*P49)-9)))</f>
        <v>0.65138099765333113</v>
      </c>
      <c r="AV49">
        <f>(N49+O49)/(N49*O49)</f>
        <v>3.7735849056603772E-2</v>
      </c>
      <c r="AW49">
        <f>AU49^2/(2*(N49+O49))</f>
        <v>2.0014019061502311E-3</v>
      </c>
      <c r="AX49">
        <f t="shared" si="41"/>
        <v>3.9737250962754003E-2</v>
      </c>
      <c r="AY49">
        <f t="shared" si="42"/>
        <v>0.19934204514540832</v>
      </c>
      <c r="AZ49">
        <f t="shared" si="43"/>
        <v>25.16530398485056</v>
      </c>
      <c r="BA49">
        <f t="shared" si="44"/>
        <v>16.392200815901308</v>
      </c>
      <c r="BB49">
        <f t="shared" si="45"/>
        <v>10.677568121195542</v>
      </c>
      <c r="BC49">
        <f t="shared" si="46"/>
        <v>633.29252464993544</v>
      </c>
      <c r="BM49">
        <v>0.16146200617295603</v>
      </c>
      <c r="BN49">
        <f t="shared" si="47"/>
        <v>4.9701972772468759</v>
      </c>
      <c r="BO49">
        <f t="shared" si="48"/>
        <v>3.23749206098694</v>
      </c>
      <c r="BP49">
        <f t="shared" si="49"/>
        <v>2.1088408085804122</v>
      </c>
      <c r="BQ49">
        <f t="shared" si="50"/>
        <v>24.702860974752259</v>
      </c>
    </row>
    <row r="50" spans="1:80" x14ac:dyDescent="0.25">
      <c r="A50" t="s">
        <v>88</v>
      </c>
      <c r="B50" t="s">
        <v>89</v>
      </c>
      <c r="C50">
        <v>2009</v>
      </c>
      <c r="D50" s="10" t="s">
        <v>110</v>
      </c>
      <c r="E50" s="10" t="s">
        <v>166</v>
      </c>
      <c r="F50" t="s">
        <v>69</v>
      </c>
      <c r="G50">
        <v>2</v>
      </c>
      <c r="H50" t="s">
        <v>90</v>
      </c>
      <c r="J50">
        <v>1</v>
      </c>
      <c r="K50" t="s">
        <v>91</v>
      </c>
      <c r="L50">
        <v>537.9</v>
      </c>
      <c r="M50">
        <v>40.1</v>
      </c>
      <c r="N50">
        <v>53</v>
      </c>
      <c r="O50">
        <v>53</v>
      </c>
      <c r="P50">
        <v>107</v>
      </c>
      <c r="Q50">
        <v>57.9</v>
      </c>
      <c r="R50">
        <v>3.7</v>
      </c>
      <c r="Z50">
        <v>14.6</v>
      </c>
      <c r="AA50">
        <v>3.2</v>
      </c>
      <c r="AD50" t="s">
        <v>73</v>
      </c>
      <c r="AE50">
        <v>421.9</v>
      </c>
      <c r="AF50">
        <v>35.6</v>
      </c>
      <c r="AG50" t="s">
        <v>74</v>
      </c>
      <c r="AH50" t="s">
        <v>76</v>
      </c>
      <c r="AI50">
        <v>8.1</v>
      </c>
      <c r="AJ50">
        <v>2.2999999999999998</v>
      </c>
      <c r="AK50">
        <v>8.9</v>
      </c>
      <c r="AL50">
        <v>2.4</v>
      </c>
      <c r="AM50" t="s">
        <v>77</v>
      </c>
      <c r="AN50">
        <f t="shared" si="34"/>
        <v>0.80000000000000071</v>
      </c>
      <c r="AO50">
        <f t="shared" si="35"/>
        <v>52</v>
      </c>
      <c r="AP50">
        <f t="shared" si="36"/>
        <v>52</v>
      </c>
      <c r="AQ50">
        <f t="shared" si="37"/>
        <v>5.2899999999999991</v>
      </c>
      <c r="AR50">
        <f t="shared" si="38"/>
        <v>5.76</v>
      </c>
      <c r="AS50">
        <f t="shared" si="39"/>
        <v>2.3505318547086316</v>
      </c>
      <c r="AT50">
        <f t="shared" si="40"/>
        <v>0.34034850384921395</v>
      </c>
      <c r="AU50">
        <f>AT50*((1)-(3/((4*P50)-9)))</f>
        <v>0.33791164105315752</v>
      </c>
      <c r="AV50">
        <f>(N50+O50)/(N50*O50)</f>
        <v>3.7735849056603772E-2</v>
      </c>
      <c r="AW50">
        <f>AU50^2/(2*(N50+O50))</f>
        <v>5.3860508093980179E-4</v>
      </c>
      <c r="AX50">
        <f t="shared" si="41"/>
        <v>3.8274454137543573E-2</v>
      </c>
      <c r="AY50">
        <f t="shared" si="42"/>
        <v>0.19563858039135218</v>
      </c>
      <c r="AZ50">
        <f t="shared" si="43"/>
        <v>26.12708717951632</v>
      </c>
      <c r="BA50">
        <f t="shared" si="44"/>
        <v>8.8286469047692719</v>
      </c>
      <c r="BB50">
        <f t="shared" si="45"/>
        <v>2.9833025638694646</v>
      </c>
      <c r="BC50">
        <f t="shared" si="46"/>
        <v>682.62468448604602</v>
      </c>
      <c r="BM50">
        <v>0.16146200617295603</v>
      </c>
      <c r="BN50">
        <f t="shared" si="47"/>
        <v>5.0065971853383884</v>
      </c>
      <c r="BO50">
        <f t="shared" si="48"/>
        <v>1.6917874709898142</v>
      </c>
      <c r="BP50">
        <f t="shared" si="49"/>
        <v>0.57167468063533922</v>
      </c>
      <c r="BQ50">
        <f t="shared" si="50"/>
        <v>25.066015376238273</v>
      </c>
    </row>
    <row r="51" spans="1:80" x14ac:dyDescent="0.25">
      <c r="A51" t="s">
        <v>88</v>
      </c>
      <c r="B51" t="s">
        <v>89</v>
      </c>
      <c r="C51">
        <v>2009</v>
      </c>
      <c r="D51" s="10" t="s">
        <v>111</v>
      </c>
      <c r="E51" s="10" t="s">
        <v>166</v>
      </c>
      <c r="F51" t="s">
        <v>69</v>
      </c>
      <c r="G51">
        <v>2</v>
      </c>
      <c r="H51" t="s">
        <v>90</v>
      </c>
      <c r="J51">
        <v>1</v>
      </c>
      <c r="K51" t="s">
        <v>91</v>
      </c>
      <c r="L51">
        <v>537.9</v>
      </c>
      <c r="M51">
        <v>40.1</v>
      </c>
      <c r="N51">
        <v>53</v>
      </c>
      <c r="O51">
        <v>53</v>
      </c>
      <c r="P51">
        <v>107</v>
      </c>
      <c r="Q51">
        <v>57.9</v>
      </c>
      <c r="R51">
        <v>3.7</v>
      </c>
      <c r="Z51">
        <v>14.6</v>
      </c>
      <c r="AA51">
        <v>3.2</v>
      </c>
      <c r="AD51" t="s">
        <v>73</v>
      </c>
      <c r="AE51">
        <v>421.9</v>
      </c>
      <c r="AF51">
        <v>35.6</v>
      </c>
      <c r="AG51" t="s">
        <v>74</v>
      </c>
      <c r="AH51" t="s">
        <v>76</v>
      </c>
      <c r="AI51">
        <v>13.1</v>
      </c>
      <c r="AJ51">
        <v>1.2</v>
      </c>
      <c r="AK51">
        <v>13.5</v>
      </c>
      <c r="AL51">
        <v>1.2</v>
      </c>
      <c r="AM51" t="s">
        <v>77</v>
      </c>
      <c r="AN51">
        <f t="shared" si="34"/>
        <v>0.40000000000000036</v>
      </c>
      <c r="AO51">
        <f t="shared" si="35"/>
        <v>52</v>
      </c>
      <c r="AP51">
        <f t="shared" si="36"/>
        <v>52</v>
      </c>
      <c r="AQ51">
        <f t="shared" si="37"/>
        <v>1.44</v>
      </c>
      <c r="AR51">
        <f t="shared" si="38"/>
        <v>1.44</v>
      </c>
      <c r="AS51">
        <f t="shared" si="39"/>
        <v>1.2</v>
      </c>
      <c r="AT51">
        <f t="shared" si="40"/>
        <v>0.33333333333333365</v>
      </c>
      <c r="AU51">
        <f>AT51*((1)-(3/((4*P51)-9)))</f>
        <v>0.33094669848846492</v>
      </c>
      <c r="AV51">
        <f>(N51+O51)/(N51*O51)</f>
        <v>3.7735849056603772E-2</v>
      </c>
      <c r="AW51">
        <f>AU51^2/(2*(N51+O51))</f>
        <v>5.166307417000703E-4</v>
      </c>
      <c r="AX51">
        <f t="shared" si="41"/>
        <v>3.8252479798303846E-2</v>
      </c>
      <c r="AY51">
        <f t="shared" si="42"/>
        <v>0.19558241178159105</v>
      </c>
      <c r="AZ51">
        <f t="shared" si="43"/>
        <v>26.142096022865974</v>
      </c>
      <c r="BA51">
        <f t="shared" si="44"/>
        <v>8.6516403703359241</v>
      </c>
      <c r="BB51">
        <f t="shared" si="45"/>
        <v>2.8632318170721938</v>
      </c>
      <c r="BC51">
        <f t="shared" si="46"/>
        <v>683.40918446874502</v>
      </c>
      <c r="BM51">
        <v>0.16146200617295603</v>
      </c>
      <c r="BN51">
        <f t="shared" si="47"/>
        <v>5.0071480550685044</v>
      </c>
      <c r="BO51">
        <f t="shared" si="48"/>
        <v>1.6570991176678598</v>
      </c>
      <c r="BP51">
        <f t="shared" si="49"/>
        <v>0.54841148206032642</v>
      </c>
      <c r="BQ51">
        <f t="shared" si="50"/>
        <v>25.071531645376307</v>
      </c>
    </row>
    <row r="52" spans="1:80" x14ac:dyDescent="0.25">
      <c r="A52" t="s">
        <v>88</v>
      </c>
      <c r="B52" t="s">
        <v>89</v>
      </c>
      <c r="C52">
        <v>2009</v>
      </c>
      <c r="D52" s="10" t="s">
        <v>112</v>
      </c>
      <c r="E52" s="10" t="s">
        <v>167</v>
      </c>
      <c r="F52" t="s">
        <v>69</v>
      </c>
      <c r="G52">
        <v>2</v>
      </c>
      <c r="H52" t="s">
        <v>90</v>
      </c>
      <c r="J52">
        <v>1</v>
      </c>
      <c r="K52" t="s">
        <v>91</v>
      </c>
      <c r="L52">
        <v>537.9</v>
      </c>
      <c r="M52">
        <v>40.1</v>
      </c>
      <c r="N52">
        <v>53</v>
      </c>
      <c r="O52">
        <v>53</v>
      </c>
      <c r="P52">
        <v>107</v>
      </c>
      <c r="Q52">
        <v>57.9</v>
      </c>
      <c r="R52">
        <v>3.7</v>
      </c>
      <c r="Z52">
        <v>14.6</v>
      </c>
      <c r="AA52">
        <v>3.2</v>
      </c>
      <c r="AD52" t="s">
        <v>73</v>
      </c>
      <c r="AE52">
        <v>421.9</v>
      </c>
      <c r="AF52">
        <v>35.6</v>
      </c>
      <c r="AG52" t="s">
        <v>74</v>
      </c>
      <c r="AH52" t="s">
        <v>76</v>
      </c>
      <c r="AI52">
        <v>15.4</v>
      </c>
      <c r="AJ52">
        <v>2.5</v>
      </c>
      <c r="AK52">
        <v>15.8</v>
      </c>
      <c r="AL52">
        <v>2.6</v>
      </c>
      <c r="AM52" t="s">
        <v>77</v>
      </c>
      <c r="AN52">
        <f t="shared" si="34"/>
        <v>0.40000000000000036</v>
      </c>
      <c r="AO52">
        <f t="shared" si="35"/>
        <v>52</v>
      </c>
      <c r="AP52">
        <f t="shared" si="36"/>
        <v>52</v>
      </c>
      <c r="AQ52">
        <f t="shared" si="37"/>
        <v>6.25</v>
      </c>
      <c r="AR52">
        <f t="shared" si="38"/>
        <v>6.7600000000000007</v>
      </c>
      <c r="AS52">
        <f t="shared" si="39"/>
        <v>2.5504901489713698</v>
      </c>
      <c r="AT52">
        <f t="shared" si="40"/>
        <v>0.15683259947556477</v>
      </c>
      <c r="AU52">
        <f>AT52*((1)-(3/((4*P52)-9)))</f>
        <v>0.15570969303540558</v>
      </c>
      <c r="AV52">
        <f>(N52+O52)/(N52*O52)</f>
        <v>3.7735849056603772E-2</v>
      </c>
      <c r="AW52">
        <f>AU52^2/(2*(N52+O52))</f>
        <v>1.1436560615651053E-4</v>
      </c>
      <c r="AX52">
        <f t="shared" si="41"/>
        <v>3.7850214662760284E-2</v>
      </c>
      <c r="AY52">
        <f t="shared" si="42"/>
        <v>0.19455131627095276</v>
      </c>
      <c r="AZ52">
        <f t="shared" si="43"/>
        <v>26.419929422061394</v>
      </c>
      <c r="BA52">
        <f t="shared" si="44"/>
        <v>4.1138391003262598</v>
      </c>
      <c r="BB52">
        <f t="shared" si="45"/>
        <v>0.64056462350885102</v>
      </c>
      <c r="BC52">
        <f t="shared" si="46"/>
        <v>698.01267066670528</v>
      </c>
      <c r="BM52">
        <v>0.16146200617295603</v>
      </c>
      <c r="BN52">
        <f t="shared" si="47"/>
        <v>5.0172538131731166</v>
      </c>
      <c r="BO52">
        <f t="shared" si="48"/>
        <v>0.7812350511299041</v>
      </c>
      <c r="BP52">
        <f t="shared" si="49"/>
        <v>0.12164586999993676</v>
      </c>
      <c r="BQ52">
        <f t="shared" si="50"/>
        <v>25.172835825800178</v>
      </c>
    </row>
    <row r="53" spans="1:80" x14ac:dyDescent="0.25">
      <c r="A53" t="s">
        <v>88</v>
      </c>
      <c r="B53" t="s">
        <v>89</v>
      </c>
      <c r="C53">
        <v>2009</v>
      </c>
      <c r="D53" t="s">
        <v>114</v>
      </c>
      <c r="E53" t="s">
        <v>171</v>
      </c>
      <c r="F53" t="s">
        <v>69</v>
      </c>
      <c r="G53">
        <v>2</v>
      </c>
      <c r="H53" t="s">
        <v>90</v>
      </c>
      <c r="J53">
        <v>1</v>
      </c>
      <c r="K53" t="s">
        <v>91</v>
      </c>
      <c r="L53">
        <v>537.9</v>
      </c>
      <c r="M53">
        <v>40.1</v>
      </c>
      <c r="N53">
        <v>53</v>
      </c>
      <c r="O53">
        <v>53</v>
      </c>
      <c r="P53">
        <v>107</v>
      </c>
      <c r="Q53">
        <v>57.9</v>
      </c>
      <c r="R53">
        <v>3.7</v>
      </c>
      <c r="Z53">
        <v>14.6</v>
      </c>
      <c r="AA53">
        <v>3.2</v>
      </c>
      <c r="AD53" t="s">
        <v>73</v>
      </c>
      <c r="AE53">
        <v>421.9</v>
      </c>
      <c r="AF53">
        <v>35.6</v>
      </c>
      <c r="AG53" t="s">
        <v>113</v>
      </c>
      <c r="AH53" t="s">
        <v>76</v>
      </c>
      <c r="AI53">
        <v>154</v>
      </c>
      <c r="AJ53">
        <v>40.799999999999997</v>
      </c>
      <c r="AK53">
        <v>153.9</v>
      </c>
      <c r="AL53">
        <v>25.1</v>
      </c>
      <c r="AM53" t="s">
        <v>98</v>
      </c>
      <c r="AN53">
        <f t="shared" si="34"/>
        <v>9.9999999999994316E-2</v>
      </c>
      <c r="AO53">
        <f t="shared" si="35"/>
        <v>52</v>
      </c>
      <c r="AP53">
        <f t="shared" si="36"/>
        <v>52</v>
      </c>
      <c r="AQ53">
        <f t="shared" si="37"/>
        <v>1664.6399999999999</v>
      </c>
      <c r="AR53">
        <f t="shared" si="38"/>
        <v>630.0100000000001</v>
      </c>
      <c r="AS53">
        <f t="shared" si="39"/>
        <v>33.872186230002931</v>
      </c>
      <c r="AT53">
        <f t="shared" si="40"/>
        <v>2.9522747460397881E-3</v>
      </c>
      <c r="AU53">
        <f>AT53*((1)-(3/((4*P53)-9)))</f>
        <v>2.9311367406982141E-3</v>
      </c>
      <c r="AV53">
        <f>(N53+O53)/(N53*O53)</f>
        <v>3.7735849056603772E-2</v>
      </c>
      <c r="AW53">
        <f>AU53^2/(2*(N53+O53))</f>
        <v>4.0526238644674286E-8</v>
      </c>
      <c r="AX53">
        <f t="shared" si="41"/>
        <v>3.7735889582842415E-2</v>
      </c>
      <c r="AY53">
        <f t="shared" si="42"/>
        <v>0.19425727678221585</v>
      </c>
      <c r="AZ53">
        <f t="shared" si="43"/>
        <v>26.499971540479478</v>
      </c>
      <c r="BA53">
        <f t="shared" si="44"/>
        <v>7.7675040209756449E-2</v>
      </c>
      <c r="BB53">
        <f t="shared" si="45"/>
        <v>2.2767616419402823E-4</v>
      </c>
      <c r="BC53">
        <f t="shared" si="46"/>
        <v>702.24849164622231</v>
      </c>
      <c r="BM53">
        <v>0.16146200617295603</v>
      </c>
      <c r="BN53">
        <f t="shared" si="47"/>
        <v>5.0201333513378295</v>
      </c>
      <c r="BO53">
        <f t="shared" si="48"/>
        <v>1.4714697309310769E-2</v>
      </c>
      <c r="BP53">
        <f t="shared" si="49"/>
        <v>4.3130789911573944E-5</v>
      </c>
      <c r="BQ53">
        <f t="shared" si="50"/>
        <v>25.201738865214388</v>
      </c>
    </row>
    <row r="54" spans="1:80" x14ac:dyDescent="0.25">
      <c r="A54" t="s">
        <v>88</v>
      </c>
      <c r="B54" t="s">
        <v>89</v>
      </c>
      <c r="C54">
        <v>2009</v>
      </c>
      <c r="D54" t="s">
        <v>116</v>
      </c>
      <c r="E54" t="s">
        <v>168</v>
      </c>
      <c r="F54" t="s">
        <v>69</v>
      </c>
      <c r="G54">
        <v>2</v>
      </c>
      <c r="H54" t="s">
        <v>90</v>
      </c>
      <c r="J54">
        <v>1</v>
      </c>
      <c r="K54" t="s">
        <v>91</v>
      </c>
      <c r="L54">
        <v>537.9</v>
      </c>
      <c r="M54">
        <v>40.1</v>
      </c>
      <c r="N54">
        <v>53</v>
      </c>
      <c r="O54">
        <v>53</v>
      </c>
      <c r="P54">
        <v>107</v>
      </c>
      <c r="Q54">
        <v>57.9</v>
      </c>
      <c r="R54">
        <v>3.7</v>
      </c>
      <c r="Z54">
        <v>14.6</v>
      </c>
      <c r="AA54">
        <v>3.2</v>
      </c>
      <c r="AD54" t="s">
        <v>73</v>
      </c>
      <c r="AE54">
        <v>421.9</v>
      </c>
      <c r="AF54">
        <v>35.6</v>
      </c>
      <c r="AG54" t="s">
        <v>115</v>
      </c>
      <c r="AH54" t="s">
        <v>76</v>
      </c>
      <c r="AI54">
        <v>30.6</v>
      </c>
      <c r="AJ54">
        <v>6.3</v>
      </c>
      <c r="AK54">
        <v>31.2</v>
      </c>
      <c r="AL54">
        <v>6.6</v>
      </c>
      <c r="AM54" t="s">
        <v>77</v>
      </c>
      <c r="AN54">
        <f t="shared" si="34"/>
        <v>0.59999999999999787</v>
      </c>
      <c r="AO54">
        <f t="shared" si="35"/>
        <v>52</v>
      </c>
      <c r="AP54">
        <f t="shared" si="36"/>
        <v>52</v>
      </c>
      <c r="AQ54">
        <f t="shared" si="37"/>
        <v>39.69</v>
      </c>
      <c r="AR54">
        <f t="shared" si="38"/>
        <v>43.559999999999995</v>
      </c>
      <c r="AS54">
        <f t="shared" si="39"/>
        <v>6.45174395028197</v>
      </c>
      <c r="AT54">
        <f t="shared" si="40"/>
        <v>9.2998110995055089E-2</v>
      </c>
      <c r="AU54">
        <f>AT54*((1)-(3/((4*P54)-9)))</f>
        <v>9.2332253398431777E-2</v>
      </c>
      <c r="AV54">
        <f>(N54+O54)/(N54*O54)</f>
        <v>3.7735849056603772E-2</v>
      </c>
      <c r="AW54">
        <f>AU54^2/(2*(N54+O54))</f>
        <v>4.0213419894491582E-5</v>
      </c>
      <c r="AX54">
        <f t="shared" si="41"/>
        <v>3.7776062476498264E-2</v>
      </c>
      <c r="AY54">
        <f t="shared" si="42"/>
        <v>0.19436065053528265</v>
      </c>
      <c r="AZ54">
        <f t="shared" si="43"/>
        <v>26.471790187824183</v>
      </c>
      <c r="BA54">
        <f t="shared" si="44"/>
        <v>2.4442000395323022</v>
      </c>
      <c r="BB54">
        <f t="shared" si="45"/>
        <v>0.22567849740655349</v>
      </c>
      <c r="BC54">
        <f t="shared" si="46"/>
        <v>700.75567574818467</v>
      </c>
      <c r="BM54">
        <v>0.16146200617295603</v>
      </c>
      <c r="BN54">
        <f t="shared" si="47"/>
        <v>5.0191211287007169</v>
      </c>
      <c r="BO54">
        <f t="shared" si="48"/>
        <v>0.4634267638926175</v>
      </c>
      <c r="BP54">
        <f t="shared" si="49"/>
        <v>4.2789237395348373E-2</v>
      </c>
      <c r="BQ54">
        <f t="shared" si="50"/>
        <v>25.19157690456996</v>
      </c>
    </row>
    <row r="55" spans="1:80" x14ac:dyDescent="0.25">
      <c r="A55" t="s">
        <v>88</v>
      </c>
      <c r="B55" t="s">
        <v>89</v>
      </c>
      <c r="C55">
        <v>2009</v>
      </c>
      <c r="D55" s="11" t="s">
        <v>117</v>
      </c>
      <c r="E55" s="11" t="s">
        <v>165</v>
      </c>
      <c r="F55" t="s">
        <v>69</v>
      </c>
      <c r="G55">
        <v>2</v>
      </c>
      <c r="H55" t="s">
        <v>90</v>
      </c>
      <c r="J55">
        <v>1</v>
      </c>
      <c r="K55" t="s">
        <v>91</v>
      </c>
      <c r="L55">
        <v>537.9</v>
      </c>
      <c r="M55">
        <v>40.1</v>
      </c>
      <c r="N55">
        <v>53</v>
      </c>
      <c r="O55">
        <v>53</v>
      </c>
      <c r="P55">
        <v>107</v>
      </c>
      <c r="Q55">
        <v>57.9</v>
      </c>
      <c r="R55">
        <v>3.7</v>
      </c>
      <c r="Z55">
        <v>14.6</v>
      </c>
      <c r="AA55">
        <v>3.2</v>
      </c>
      <c r="AD55" t="s">
        <v>73</v>
      </c>
      <c r="AE55">
        <v>421.9</v>
      </c>
      <c r="AF55">
        <v>35.6</v>
      </c>
      <c r="AG55" t="s">
        <v>82</v>
      </c>
      <c r="AH55" t="s">
        <v>76</v>
      </c>
      <c r="AI55">
        <v>7.1</v>
      </c>
      <c r="AJ55">
        <v>2.2000000000000002</v>
      </c>
      <c r="AK55">
        <v>8</v>
      </c>
      <c r="AL55">
        <v>2.2999999999999998</v>
      </c>
      <c r="AM55" t="s">
        <v>77</v>
      </c>
      <c r="AN55">
        <f t="shared" si="34"/>
        <v>0.90000000000000036</v>
      </c>
      <c r="AO55">
        <f t="shared" si="35"/>
        <v>52</v>
      </c>
      <c r="AP55">
        <f t="shared" si="36"/>
        <v>52</v>
      </c>
      <c r="AQ55">
        <f t="shared" si="37"/>
        <v>4.8400000000000007</v>
      </c>
      <c r="AR55">
        <f t="shared" si="38"/>
        <v>5.2899999999999991</v>
      </c>
      <c r="AS55">
        <f t="shared" si="39"/>
        <v>2.2505554869853799</v>
      </c>
      <c r="AT55">
        <f t="shared" si="40"/>
        <v>0.39990127113264412</v>
      </c>
      <c r="AU55">
        <f>AT55*((1)-(3/((4*P55)-9)))</f>
        <v>0.39703801620806672</v>
      </c>
      <c r="AV55">
        <f>(N55+O55)/(N55*O55)</f>
        <v>3.7735849056603772E-2</v>
      </c>
      <c r="AW55">
        <f>AU55^2/(2*(N55+O55))</f>
        <v>7.4358106752092949E-4</v>
      </c>
      <c r="AX55">
        <f t="shared" si="41"/>
        <v>3.8479430124124699E-2</v>
      </c>
      <c r="AY55">
        <f t="shared" si="42"/>
        <v>0.1961617448029169</v>
      </c>
      <c r="AZ55">
        <f t="shared" si="43"/>
        <v>25.987910859756976</v>
      </c>
      <c r="BA55">
        <f t="shared" si="44"/>
        <v>10.318188573149984</v>
      </c>
      <c r="BB55">
        <f t="shared" si="45"/>
        <v>4.0967131219442114</v>
      </c>
      <c r="BC55">
        <f t="shared" si="46"/>
        <v>675.37151085467463</v>
      </c>
      <c r="BM55">
        <v>0.16146200617295603</v>
      </c>
      <c r="BN55">
        <f t="shared" si="47"/>
        <v>5.0014645214119664</v>
      </c>
      <c r="BO55">
        <f t="shared" si="48"/>
        <v>1.9857715517164349</v>
      </c>
      <c r="BP55">
        <f t="shared" si="49"/>
        <v>0.78842679753590772</v>
      </c>
      <c r="BQ55">
        <f t="shared" si="50"/>
        <v>25.014647358942629</v>
      </c>
    </row>
    <row r="56" spans="1:80" x14ac:dyDescent="0.25">
      <c r="A56" t="s">
        <v>88</v>
      </c>
      <c r="B56" t="s">
        <v>89</v>
      </c>
      <c r="C56">
        <v>2009</v>
      </c>
      <c r="D56" t="s">
        <v>118</v>
      </c>
      <c r="E56" t="s">
        <v>167</v>
      </c>
      <c r="F56" t="s">
        <v>69</v>
      </c>
      <c r="G56">
        <v>2</v>
      </c>
      <c r="H56" t="s">
        <v>90</v>
      </c>
      <c r="J56">
        <v>1</v>
      </c>
      <c r="K56" t="s">
        <v>91</v>
      </c>
      <c r="L56">
        <v>537.9</v>
      </c>
      <c r="M56">
        <v>40.1</v>
      </c>
      <c r="N56">
        <v>53</v>
      </c>
      <c r="O56">
        <v>53</v>
      </c>
      <c r="P56">
        <v>107</v>
      </c>
      <c r="Q56">
        <v>57.9</v>
      </c>
      <c r="R56">
        <v>3.7</v>
      </c>
      <c r="Z56">
        <v>14.6</v>
      </c>
      <c r="AA56">
        <v>3.2</v>
      </c>
      <c r="AD56" t="s">
        <v>73</v>
      </c>
      <c r="AE56">
        <v>421.9</v>
      </c>
      <c r="AF56">
        <v>35.6</v>
      </c>
      <c r="AG56" t="s">
        <v>82</v>
      </c>
      <c r="AH56" t="s">
        <v>76</v>
      </c>
      <c r="AI56">
        <v>10.8</v>
      </c>
      <c r="AJ56">
        <v>2.8</v>
      </c>
      <c r="AK56">
        <v>10.9</v>
      </c>
      <c r="AL56">
        <v>2.6</v>
      </c>
      <c r="AM56" t="s">
        <v>77</v>
      </c>
      <c r="AN56">
        <f t="shared" si="34"/>
        <v>9.9999999999999645E-2</v>
      </c>
      <c r="AO56">
        <f t="shared" si="35"/>
        <v>52</v>
      </c>
      <c r="AP56">
        <f t="shared" si="36"/>
        <v>52</v>
      </c>
      <c r="AQ56">
        <f t="shared" si="37"/>
        <v>7.839999999999999</v>
      </c>
      <c r="AR56">
        <f t="shared" si="38"/>
        <v>6.7600000000000007</v>
      </c>
      <c r="AS56">
        <f t="shared" si="39"/>
        <v>2.7018512172212592</v>
      </c>
      <c r="AT56">
        <f t="shared" si="40"/>
        <v>3.7011660509880133E-2</v>
      </c>
      <c r="AU56">
        <f>AT56*((1)-(3/((4*P56)-9)))</f>
        <v>3.6746660553962134E-2</v>
      </c>
      <c r="AV56">
        <f>(N56+O56)/(N56*O56)</f>
        <v>3.7735849056603772E-2</v>
      </c>
      <c r="AW56">
        <f>AU56^2/(2*(N56+O56))</f>
        <v>6.3694201031514937E-6</v>
      </c>
      <c r="AX56">
        <f t="shared" si="41"/>
        <v>3.7742218476706925E-2</v>
      </c>
      <c r="AY56">
        <f t="shared" si="42"/>
        <v>0.19427356607811297</v>
      </c>
      <c r="AZ56">
        <f t="shared" si="43"/>
        <v>26.495527829588564</v>
      </c>
      <c r="BA56">
        <f t="shared" si="44"/>
        <v>0.97362216735194806</v>
      </c>
      <c r="BB56">
        <f t="shared" si="45"/>
        <v>3.5777363291494953E-2</v>
      </c>
      <c r="BC56">
        <f t="shared" si="46"/>
        <v>702.01299496850208</v>
      </c>
      <c r="BM56">
        <v>0.16146200617295603</v>
      </c>
      <c r="BN56">
        <f t="shared" si="47"/>
        <v>5.0199738572747785</v>
      </c>
      <c r="BO56">
        <f t="shared" si="48"/>
        <v>0.18446727532304025</v>
      </c>
      <c r="BP56">
        <f t="shared" si="49"/>
        <v>6.7785563496100361E-3</v>
      </c>
      <c r="BQ56">
        <f t="shared" si="50"/>
        <v>25.200137527722219</v>
      </c>
    </row>
    <row r="57" spans="1:80" x14ac:dyDescent="0.25">
      <c r="A57" t="s">
        <v>88</v>
      </c>
      <c r="B57" t="s">
        <v>89</v>
      </c>
      <c r="C57">
        <v>2009</v>
      </c>
      <c r="D57" s="11" t="s">
        <v>119</v>
      </c>
      <c r="E57" s="11" t="s">
        <v>166</v>
      </c>
      <c r="F57" t="s">
        <v>69</v>
      </c>
      <c r="G57">
        <v>2</v>
      </c>
      <c r="H57" t="s">
        <v>90</v>
      </c>
      <c r="J57">
        <v>1</v>
      </c>
      <c r="K57" t="s">
        <v>91</v>
      </c>
      <c r="L57">
        <v>537.9</v>
      </c>
      <c r="M57">
        <v>40.1</v>
      </c>
      <c r="N57">
        <v>53</v>
      </c>
      <c r="O57">
        <v>53</v>
      </c>
      <c r="P57">
        <v>107</v>
      </c>
      <c r="Q57">
        <v>57.9</v>
      </c>
      <c r="R57">
        <v>3.7</v>
      </c>
      <c r="Z57">
        <v>14.6</v>
      </c>
      <c r="AA57">
        <v>3.2</v>
      </c>
      <c r="AD57" t="s">
        <v>73</v>
      </c>
      <c r="AE57">
        <v>421.9</v>
      </c>
      <c r="AF57">
        <v>35.6</v>
      </c>
      <c r="AG57" t="s">
        <v>82</v>
      </c>
      <c r="AH57" t="s">
        <v>76</v>
      </c>
      <c r="AI57">
        <v>4.7</v>
      </c>
      <c r="AJ57">
        <v>1.6</v>
      </c>
      <c r="AK57">
        <v>5.0999999999999996</v>
      </c>
      <c r="AL57">
        <v>1.4</v>
      </c>
      <c r="AM57" t="s">
        <v>77</v>
      </c>
      <c r="AN57">
        <f t="shared" si="34"/>
        <v>0.39999999999999947</v>
      </c>
      <c r="AO57">
        <f t="shared" si="35"/>
        <v>52</v>
      </c>
      <c r="AP57">
        <f t="shared" si="36"/>
        <v>52</v>
      </c>
      <c r="AQ57">
        <f t="shared" si="37"/>
        <v>2.5600000000000005</v>
      </c>
      <c r="AR57">
        <f t="shared" si="38"/>
        <v>1.9599999999999997</v>
      </c>
      <c r="AS57">
        <f t="shared" si="39"/>
        <v>1.5033296378372909</v>
      </c>
      <c r="AT57">
        <f t="shared" si="40"/>
        <v>0.26607604209509533</v>
      </c>
      <c r="AU57">
        <f>AT57*((1)-(3/((4*P57)-9)))</f>
        <v>0.26417096303474857</v>
      </c>
      <c r="AV57">
        <f>(N57+O57)/(N57*O57)</f>
        <v>3.7735849056603772E-2</v>
      </c>
      <c r="AW57">
        <f>AU57^2/(2*(N57+O57))</f>
        <v>3.291806495788042E-4</v>
      </c>
      <c r="AX57">
        <f t="shared" si="41"/>
        <v>3.8065029706182578E-2</v>
      </c>
      <c r="AY57">
        <f t="shared" si="42"/>
        <v>0.1951026132735863</v>
      </c>
      <c r="AZ57">
        <f t="shared" si="43"/>
        <v>26.270831987228913</v>
      </c>
      <c r="BA57">
        <f t="shared" si="44"/>
        <v>6.9399909857903399</v>
      </c>
      <c r="BB57">
        <f t="shared" si="45"/>
        <v>1.833344102168708</v>
      </c>
      <c r="BC57">
        <f t="shared" si="46"/>
        <v>690.15661330120986</v>
      </c>
      <c r="BM57">
        <v>0.16146200617295603</v>
      </c>
      <c r="BN57">
        <f t="shared" si="47"/>
        <v>5.0118521311855675</v>
      </c>
      <c r="BO57">
        <f t="shared" si="48"/>
        <v>1.3239858040830483</v>
      </c>
      <c r="BP57">
        <f t="shared" si="49"/>
        <v>0.34975860490895483</v>
      </c>
      <c r="BQ57">
        <f t="shared" si="50"/>
        <v>25.118661784869314</v>
      </c>
    </row>
    <row r="58" spans="1:80" x14ac:dyDescent="0.25">
      <c r="A58" t="s">
        <v>88</v>
      </c>
      <c r="B58" t="s">
        <v>89</v>
      </c>
      <c r="C58">
        <v>2009</v>
      </c>
      <c r="D58" t="s">
        <v>121</v>
      </c>
      <c r="E58" t="s">
        <v>120</v>
      </c>
      <c r="F58" t="s">
        <v>69</v>
      </c>
      <c r="G58">
        <v>2</v>
      </c>
      <c r="H58" t="s">
        <v>90</v>
      </c>
      <c r="J58">
        <v>1</v>
      </c>
      <c r="K58" t="s">
        <v>91</v>
      </c>
      <c r="L58">
        <v>537.9</v>
      </c>
      <c r="M58">
        <v>40.1</v>
      </c>
      <c r="N58">
        <v>53</v>
      </c>
      <c r="O58">
        <v>53</v>
      </c>
      <c r="P58">
        <v>107</v>
      </c>
      <c r="Q58">
        <v>57.9</v>
      </c>
      <c r="R58">
        <v>3.7</v>
      </c>
      <c r="Z58">
        <v>14.6</v>
      </c>
      <c r="AA58">
        <v>3.2</v>
      </c>
      <c r="AD58" t="s">
        <v>73</v>
      </c>
      <c r="AE58">
        <v>421.9</v>
      </c>
      <c r="AF58">
        <v>35.6</v>
      </c>
      <c r="AG58" t="s">
        <v>120</v>
      </c>
      <c r="AH58" t="s">
        <v>76</v>
      </c>
      <c r="AI58">
        <v>37.299999999999997</v>
      </c>
      <c r="AJ58">
        <v>11.1</v>
      </c>
      <c r="AK58">
        <v>38.299999999999997</v>
      </c>
      <c r="AL58">
        <v>11.3</v>
      </c>
      <c r="AM58" t="s">
        <v>77</v>
      </c>
      <c r="AN58">
        <f t="shared" si="34"/>
        <v>1</v>
      </c>
      <c r="AO58">
        <f t="shared" si="35"/>
        <v>52</v>
      </c>
      <c r="AP58">
        <f t="shared" si="36"/>
        <v>52</v>
      </c>
      <c r="AQ58">
        <f t="shared" si="37"/>
        <v>123.21</v>
      </c>
      <c r="AR58">
        <f t="shared" si="38"/>
        <v>127.69000000000001</v>
      </c>
      <c r="AS58">
        <f t="shared" si="39"/>
        <v>11.200446419674531</v>
      </c>
      <c r="AT58">
        <f t="shared" si="40"/>
        <v>8.9282155597246143E-2</v>
      </c>
      <c r="AU58">
        <f>AT58*((1)-(3/((4*P58)-9)))</f>
        <v>8.8642903886526001E-2</v>
      </c>
      <c r="AV58">
        <f>(N58+O58)/(N58*O58)</f>
        <v>3.7735849056603772E-2</v>
      </c>
      <c r="AW58">
        <f>AU58^2/(2*(N58+O58))</f>
        <v>3.7063983063376824E-5</v>
      </c>
      <c r="AX58">
        <f t="shared" si="41"/>
        <v>3.777291303966715E-2</v>
      </c>
      <c r="AY58">
        <f t="shared" si="42"/>
        <v>0.19435254832305943</v>
      </c>
      <c r="AZ58">
        <f t="shared" si="43"/>
        <v>26.473997357573456</v>
      </c>
      <c r="BA58">
        <f t="shared" si="44"/>
        <v>2.3467320032595271</v>
      </c>
      <c r="BB58">
        <f t="shared" si="45"/>
        <v>0.20802113941236891</v>
      </c>
      <c r="BC58">
        <f t="shared" si="46"/>
        <v>700.87253608880633</v>
      </c>
      <c r="BM58">
        <v>0.16146200617295603</v>
      </c>
      <c r="BN58">
        <f t="shared" si="47"/>
        <v>5.0192004692350221</v>
      </c>
      <c r="BO58">
        <f t="shared" si="48"/>
        <v>0.44491650478160627</v>
      </c>
      <c r="BP58">
        <f t="shared" si="49"/>
        <v>3.9438690970885017E-2</v>
      </c>
      <c r="BQ58">
        <f t="shared" si="50"/>
        <v>25.192373350369067</v>
      </c>
    </row>
    <row r="59" spans="1:8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>
        <f>SUM(AZ36:AZ58)</f>
        <v>604.56322026631619</v>
      </c>
      <c r="BA59" s="8">
        <f>SUM(BA36:BA58)</f>
        <v>124.90219793210667</v>
      </c>
      <c r="BB59" s="8">
        <f>SUM(BB36:BB58)</f>
        <v>39.494237869469956</v>
      </c>
      <c r="BC59" s="8">
        <f>SUM(BC36:BC58)</f>
        <v>15893.065847969479</v>
      </c>
      <c r="BD59" s="8">
        <f>BA59/AZ59</f>
        <v>0.20659906812903039</v>
      </c>
      <c r="BE59" s="8">
        <f>SQRT(1/AZ59)</f>
        <v>4.0670465080368576E-2</v>
      </c>
      <c r="BF59" s="8">
        <f>BD59/BE59</f>
        <v>5.0798304794590292</v>
      </c>
      <c r="BG59" s="8">
        <f>BD59-(1.96*BE59)</f>
        <v>0.126884956571508</v>
      </c>
      <c r="BH59" s="8">
        <f>BD59+(1.96*BE59)</f>
        <v>0.28631317968655279</v>
      </c>
      <c r="BI59" s="8">
        <f>BB59-(BA59^2/AZ59)</f>
        <v>13.689560169429008</v>
      </c>
      <c r="BJ59" s="8">
        <v>23</v>
      </c>
      <c r="BK59" s="8">
        <v>35.171999999999997</v>
      </c>
      <c r="BL59" s="8" t="str">
        <f>IF(BI59&gt;=BK59, "Significant", "Not Significant")</f>
        <v>Not Significant</v>
      </c>
      <c r="BM59" s="8"/>
      <c r="BN59" s="8">
        <f>SUM(BN36:BN58)</f>
        <v>115.28256993393278</v>
      </c>
      <c r="BO59" s="8">
        <f>SUM(BO36:BO58)</f>
        <v>23.962567333333872</v>
      </c>
      <c r="BP59" s="8">
        <f>SUM(BP36:BP58)</f>
        <v>7.6233766474766895</v>
      </c>
      <c r="BQ59" s="8">
        <f>SUM(BQ36:BQ58)</f>
        <v>577.83180922452107</v>
      </c>
      <c r="BR59" s="8">
        <f>BO59/BN59</f>
        <v>0.20785941315384074</v>
      </c>
      <c r="BS59" s="8">
        <f>SQRT(1/BN59)</f>
        <v>9.3136127246666645E-2</v>
      </c>
      <c r="BT59" s="8">
        <f>BR59/BS59</f>
        <v>2.2317807203142008</v>
      </c>
      <c r="BU59" s="8">
        <f>BR59-(1.96*BS59)</f>
        <v>2.5312603750374113E-2</v>
      </c>
      <c r="BV59" s="8">
        <f>BR59+(1.96*BS59)</f>
        <v>0.39040622255730739</v>
      </c>
      <c r="BW59" s="8">
        <f>BP59-(BO59^2/BN59)</f>
        <v>2.6425314639105162</v>
      </c>
      <c r="BX59" s="8">
        <f>BJ59</f>
        <v>23</v>
      </c>
      <c r="BY59" s="8">
        <f>BK59</f>
        <v>35.171999999999997</v>
      </c>
      <c r="BZ59" s="8" t="str">
        <f>IF(BW59&gt;=BY59, "Significant", "Not significant")</f>
        <v>Not significant</v>
      </c>
      <c r="CA59" s="8">
        <f>100*((BI59-BJ59)/BI59)</f>
        <v>-68.011241525222289</v>
      </c>
      <c r="CB59" s="8">
        <f>100*((BW59-BX59)/BW59)</f>
        <v>-770.37752678122308</v>
      </c>
    </row>
    <row r="60" spans="1:80" x14ac:dyDescent="0.25">
      <c r="A60" t="s">
        <v>88</v>
      </c>
      <c r="B60" t="s">
        <v>89</v>
      </c>
      <c r="C60">
        <v>2009</v>
      </c>
      <c r="D60" t="s">
        <v>93</v>
      </c>
      <c r="E60" t="s">
        <v>167</v>
      </c>
      <c r="F60" t="s">
        <v>69</v>
      </c>
      <c r="G60">
        <v>2</v>
      </c>
      <c r="H60" t="s">
        <v>122</v>
      </c>
      <c r="J60">
        <v>1</v>
      </c>
      <c r="K60" t="s">
        <v>91</v>
      </c>
      <c r="L60">
        <v>146.5</v>
      </c>
      <c r="M60">
        <v>34.5</v>
      </c>
      <c r="N60">
        <v>53</v>
      </c>
      <c r="O60">
        <v>53</v>
      </c>
      <c r="P60">
        <v>107</v>
      </c>
      <c r="Q60">
        <v>57.9</v>
      </c>
      <c r="R60">
        <v>3.7</v>
      </c>
      <c r="Z60">
        <v>14.6</v>
      </c>
      <c r="AA60">
        <v>3.2</v>
      </c>
      <c r="AD60" t="s">
        <v>73</v>
      </c>
      <c r="AE60">
        <v>29.6</v>
      </c>
      <c r="AF60">
        <v>25.9</v>
      </c>
      <c r="AG60" t="s">
        <v>92</v>
      </c>
      <c r="AH60" t="s">
        <v>76</v>
      </c>
      <c r="AI60">
        <v>14.2</v>
      </c>
      <c r="AJ60">
        <v>3.4</v>
      </c>
      <c r="AK60">
        <v>14.5</v>
      </c>
      <c r="AL60">
        <v>3.3</v>
      </c>
      <c r="AM60" t="s">
        <v>77</v>
      </c>
      <c r="AN60">
        <f t="shared" ref="AN60:AN82" si="51">IF(AM60="Lower worse", AK60-AI60, AI60-AK60)</f>
        <v>0.30000000000000071</v>
      </c>
      <c r="AO60">
        <f t="shared" ref="AO60:AO82" si="52">N60-1</f>
        <v>52</v>
      </c>
      <c r="AP60">
        <f t="shared" ref="AP60:AP82" si="53">O60-1</f>
        <v>52</v>
      </c>
      <c r="AQ60">
        <f t="shared" ref="AQ60:AQ82" si="54">AJ60^2</f>
        <v>11.559999999999999</v>
      </c>
      <c r="AR60">
        <f t="shared" ref="AR60:AR82" si="55">AL60^2</f>
        <v>10.889999999999999</v>
      </c>
      <c r="AS60">
        <f t="shared" ref="AS60:AS82" si="56">SQRT(((AO60*AQ60)+(AP60*AR60))/(AP60+AO60))</f>
        <v>3.3503731135501904</v>
      </c>
      <c r="AT60">
        <f t="shared" ref="AT60:AT82" si="57">AN60/AS60</f>
        <v>8.9542265840985277E-2</v>
      </c>
      <c r="AU60">
        <f>AT60*((1)-(3/((4*P60)-9)))</f>
        <v>8.8901151765751488E-2</v>
      </c>
      <c r="AV60">
        <f>(N60+O60)/(N60*O60)</f>
        <v>3.7735849056603772E-2</v>
      </c>
      <c r="AW60">
        <f>AU60^2/(2*(N60+O60))</f>
        <v>3.7280258421118769E-5</v>
      </c>
      <c r="AX60">
        <f t="shared" ref="AX60:AX82" si="58">AV60+AW60</f>
        <v>3.7773129315024891E-2</v>
      </c>
      <c r="AY60">
        <f t="shared" ref="AY60:AY82" si="59">SQRT(AX60)</f>
        <v>0.19435310472185643</v>
      </c>
      <c r="AZ60">
        <f t="shared" ref="AZ60:AZ82" si="60">1/AX60</f>
        <v>26.473845776982881</v>
      </c>
      <c r="BA60">
        <f t="shared" ref="BA60:BA82" si="61">AZ60*AU60</f>
        <v>2.3535553812426544</v>
      </c>
      <c r="BB60">
        <f t="shared" ref="BB60:BB82" si="62">(AU60^2)*AZ60</f>
        <v>0.20923378413695431</v>
      </c>
      <c r="BC60">
        <f t="shared" ref="BC60:BC82" si="63">AZ60^2</f>
        <v>700.86451022347433</v>
      </c>
      <c r="BM60">
        <v>0.16146200617295603</v>
      </c>
      <c r="BN60">
        <f t="shared" ref="BN60:BN82" si="64">1/(AX60+BM60)</f>
        <v>5.0191950207513782</v>
      </c>
      <c r="BO60">
        <f t="shared" ref="BO60:BO82" si="65">BN60*AU60</f>
        <v>0.44621221828172247</v>
      </c>
      <c r="BP60">
        <f t="shared" ref="BP60:BP82" si="66">(AU60^2)*BN60</f>
        <v>3.966878013719604E-2</v>
      </c>
      <c r="BQ60">
        <f t="shared" ref="BQ60:BQ82" si="67">BN60^2</f>
        <v>25.192318656335427</v>
      </c>
    </row>
    <row r="61" spans="1:80" x14ac:dyDescent="0.25">
      <c r="A61" t="s">
        <v>88</v>
      </c>
      <c r="B61" t="s">
        <v>89</v>
      </c>
      <c r="C61">
        <v>2009</v>
      </c>
      <c r="D61" t="s">
        <v>94</v>
      </c>
      <c r="E61" t="s">
        <v>167</v>
      </c>
      <c r="F61" t="s">
        <v>69</v>
      </c>
      <c r="G61">
        <v>2</v>
      </c>
      <c r="H61" t="s">
        <v>122</v>
      </c>
      <c r="J61">
        <v>1</v>
      </c>
      <c r="K61" t="s">
        <v>91</v>
      </c>
      <c r="L61">
        <v>146.5</v>
      </c>
      <c r="M61">
        <v>34.5</v>
      </c>
      <c r="N61">
        <v>53</v>
      </c>
      <c r="O61">
        <v>53</v>
      </c>
      <c r="P61">
        <v>107</v>
      </c>
      <c r="Q61">
        <v>57.9</v>
      </c>
      <c r="R61">
        <v>3.7</v>
      </c>
      <c r="Z61">
        <v>14.6</v>
      </c>
      <c r="AA61">
        <v>3.2</v>
      </c>
      <c r="AD61" t="s">
        <v>73</v>
      </c>
      <c r="AE61">
        <v>29.6</v>
      </c>
      <c r="AF61">
        <v>25.9</v>
      </c>
      <c r="AG61" t="s">
        <v>92</v>
      </c>
      <c r="AH61" t="s">
        <v>76</v>
      </c>
      <c r="AI61">
        <v>17.100000000000001</v>
      </c>
      <c r="AJ61">
        <v>4.0999999999999996</v>
      </c>
      <c r="AK61">
        <v>17.100000000000001</v>
      </c>
      <c r="AL61">
        <v>4.0999999999999996</v>
      </c>
      <c r="AM61" t="s">
        <v>77</v>
      </c>
      <c r="AN61">
        <f t="shared" si="51"/>
        <v>0</v>
      </c>
      <c r="AO61">
        <f t="shared" si="52"/>
        <v>52</v>
      </c>
      <c r="AP61">
        <f t="shared" si="53"/>
        <v>52</v>
      </c>
      <c r="AQ61">
        <f t="shared" si="54"/>
        <v>16.809999999999999</v>
      </c>
      <c r="AR61">
        <f t="shared" si="55"/>
        <v>16.809999999999999</v>
      </c>
      <c r="AS61">
        <f t="shared" si="56"/>
        <v>4.0999999999999996</v>
      </c>
      <c r="AT61">
        <f t="shared" si="57"/>
        <v>0</v>
      </c>
      <c r="AU61">
        <f>AT61*((1)-(3/((4*P61)-9)))</f>
        <v>0</v>
      </c>
      <c r="AV61">
        <f>(N61+O61)/(N61*O61)</f>
        <v>3.7735849056603772E-2</v>
      </c>
      <c r="AW61">
        <f>AU61^2/(2*(N61+O61))</f>
        <v>0</v>
      </c>
      <c r="AX61">
        <f t="shared" si="58"/>
        <v>3.7735849056603772E-2</v>
      </c>
      <c r="AY61">
        <f t="shared" si="59"/>
        <v>0.19425717247145283</v>
      </c>
      <c r="AZ61">
        <f t="shared" si="60"/>
        <v>26.5</v>
      </c>
      <c r="BA61">
        <f t="shared" si="61"/>
        <v>0</v>
      </c>
      <c r="BB61">
        <f t="shared" si="62"/>
        <v>0</v>
      </c>
      <c r="BC61">
        <f t="shared" si="63"/>
        <v>702.25</v>
      </c>
      <c r="BM61">
        <v>0.16146200617295603</v>
      </c>
      <c r="BN61">
        <f t="shared" si="64"/>
        <v>5.0201343726697205</v>
      </c>
      <c r="BO61">
        <f t="shared" si="65"/>
        <v>0</v>
      </c>
      <c r="BP61">
        <f t="shared" si="66"/>
        <v>0</v>
      </c>
      <c r="BQ61">
        <f t="shared" si="67"/>
        <v>25.201749119660008</v>
      </c>
    </row>
    <row r="62" spans="1:80" x14ac:dyDescent="0.25">
      <c r="A62" t="s">
        <v>88</v>
      </c>
      <c r="B62" t="s">
        <v>89</v>
      </c>
      <c r="C62">
        <v>2009</v>
      </c>
      <c r="D62" t="s">
        <v>95</v>
      </c>
      <c r="E62" t="s">
        <v>168</v>
      </c>
      <c r="F62" t="s">
        <v>69</v>
      </c>
      <c r="G62">
        <v>2</v>
      </c>
      <c r="H62" t="s">
        <v>122</v>
      </c>
      <c r="J62">
        <v>1</v>
      </c>
      <c r="K62" t="s">
        <v>91</v>
      </c>
      <c r="L62">
        <v>146.5</v>
      </c>
      <c r="M62">
        <v>34.5</v>
      </c>
      <c r="N62">
        <v>53</v>
      </c>
      <c r="O62">
        <v>53</v>
      </c>
      <c r="P62">
        <v>107</v>
      </c>
      <c r="Q62">
        <v>57.9</v>
      </c>
      <c r="R62">
        <v>3.7</v>
      </c>
      <c r="Z62">
        <v>14.6</v>
      </c>
      <c r="AA62">
        <v>3.2</v>
      </c>
      <c r="AD62" t="s">
        <v>73</v>
      </c>
      <c r="AE62">
        <v>29.6</v>
      </c>
      <c r="AF62">
        <v>25.9</v>
      </c>
      <c r="AG62" t="s">
        <v>92</v>
      </c>
      <c r="AH62" t="s">
        <v>76</v>
      </c>
      <c r="AI62">
        <v>67.5</v>
      </c>
      <c r="AJ62">
        <v>12.3</v>
      </c>
      <c r="AK62">
        <v>67.900000000000006</v>
      </c>
      <c r="AL62">
        <v>13</v>
      </c>
      <c r="AM62" t="s">
        <v>77</v>
      </c>
      <c r="AN62">
        <f t="shared" si="51"/>
        <v>0.40000000000000568</v>
      </c>
      <c r="AO62">
        <f t="shared" si="52"/>
        <v>52</v>
      </c>
      <c r="AP62">
        <f t="shared" si="53"/>
        <v>52</v>
      </c>
      <c r="AQ62">
        <f t="shared" si="54"/>
        <v>151.29000000000002</v>
      </c>
      <c r="AR62">
        <f t="shared" si="55"/>
        <v>169</v>
      </c>
      <c r="AS62">
        <f t="shared" si="56"/>
        <v>12.654840970948628</v>
      </c>
      <c r="AT62">
        <f t="shared" si="57"/>
        <v>3.1608457262977445E-2</v>
      </c>
      <c r="AU62">
        <f>AT62*((1)-(3/((4*P62)-9)))</f>
        <v>3.1382143726488343E-2</v>
      </c>
      <c r="AV62">
        <f>(N62+O62)/(N62*O62)</f>
        <v>3.7735849056603772E-2</v>
      </c>
      <c r="AW62">
        <f>AU62^2/(2*(N62+O62))</f>
        <v>4.6454667210847716E-6</v>
      </c>
      <c r="AX62">
        <f t="shared" si="58"/>
        <v>3.7740494523324855E-2</v>
      </c>
      <c r="AY62">
        <f t="shared" si="59"/>
        <v>0.19426912910528232</v>
      </c>
      <c r="AZ62">
        <f t="shared" si="60"/>
        <v>26.496738122548113</v>
      </c>
      <c r="BA62">
        <f t="shared" si="61"/>
        <v>0.83152444404492776</v>
      </c>
      <c r="BB62">
        <f t="shared" si="62"/>
        <v>2.6095019615106234E-2</v>
      </c>
      <c r="BC62">
        <f t="shared" si="63"/>
        <v>702.07713113489444</v>
      </c>
      <c r="BM62">
        <v>0.16146200617295603</v>
      </c>
      <c r="BN62">
        <f t="shared" si="64"/>
        <v>5.0200173015130733</v>
      </c>
      <c r="BO62">
        <f t="shared" si="65"/>
        <v>0.15753890446554145</v>
      </c>
      <c r="BP62">
        <f t="shared" si="66"/>
        <v>4.9439085424511373E-3</v>
      </c>
      <c r="BQ62">
        <f t="shared" si="67"/>
        <v>25.200573707490598</v>
      </c>
    </row>
    <row r="63" spans="1:80" x14ac:dyDescent="0.25">
      <c r="A63" t="s">
        <v>88</v>
      </c>
      <c r="B63" t="s">
        <v>89</v>
      </c>
      <c r="C63">
        <v>2009</v>
      </c>
      <c r="D63" t="s">
        <v>96</v>
      </c>
      <c r="E63" t="s">
        <v>167</v>
      </c>
      <c r="F63" t="s">
        <v>69</v>
      </c>
      <c r="G63">
        <v>2</v>
      </c>
      <c r="H63" t="s">
        <v>122</v>
      </c>
      <c r="J63">
        <v>1</v>
      </c>
      <c r="K63" t="s">
        <v>91</v>
      </c>
      <c r="L63">
        <v>146.5</v>
      </c>
      <c r="M63">
        <v>34.5</v>
      </c>
      <c r="N63">
        <v>53</v>
      </c>
      <c r="O63">
        <v>53</v>
      </c>
      <c r="P63">
        <v>107</v>
      </c>
      <c r="Q63">
        <v>57.9</v>
      </c>
      <c r="R63">
        <v>3.7</v>
      </c>
      <c r="Z63">
        <v>14.6</v>
      </c>
      <c r="AA63">
        <v>3.2</v>
      </c>
      <c r="AD63" t="s">
        <v>73</v>
      </c>
      <c r="AE63">
        <v>29.6</v>
      </c>
      <c r="AF63">
        <v>25.9</v>
      </c>
      <c r="AG63" t="s">
        <v>92</v>
      </c>
      <c r="AH63" t="s">
        <v>76</v>
      </c>
      <c r="AI63">
        <v>41.1</v>
      </c>
      <c r="AJ63">
        <v>9.1999999999999993</v>
      </c>
      <c r="AK63">
        <v>44.8</v>
      </c>
      <c r="AL63">
        <v>10.3</v>
      </c>
      <c r="AM63" t="s">
        <v>77</v>
      </c>
      <c r="AN63">
        <f t="shared" si="51"/>
        <v>3.6999999999999957</v>
      </c>
      <c r="AO63">
        <f t="shared" si="52"/>
        <v>52</v>
      </c>
      <c r="AP63">
        <f t="shared" si="53"/>
        <v>52</v>
      </c>
      <c r="AQ63">
        <f t="shared" si="54"/>
        <v>84.639999999999986</v>
      </c>
      <c r="AR63">
        <f t="shared" si="55"/>
        <v>106.09000000000002</v>
      </c>
      <c r="AS63">
        <f t="shared" si="56"/>
        <v>9.765500499206377</v>
      </c>
      <c r="AT63">
        <f t="shared" si="57"/>
        <v>0.37888483035771564</v>
      </c>
      <c r="AU63">
        <f>AT63*((1)-(3/((4*P63)-9)))</f>
        <v>0.37617205114274394</v>
      </c>
      <c r="AV63">
        <f>(N63+O63)/(N63*O63)</f>
        <v>3.7735849056603772E-2</v>
      </c>
      <c r="AW63">
        <f>AU63^2/(2*(N63+O63))</f>
        <v>6.6747835877801489E-4</v>
      </c>
      <c r="AX63">
        <f t="shared" si="58"/>
        <v>3.8403327415381786E-2</v>
      </c>
      <c r="AY63">
        <f t="shared" si="59"/>
        <v>0.19596766931150095</v>
      </c>
      <c r="AZ63">
        <f t="shared" si="60"/>
        <v>26.039410314208016</v>
      </c>
      <c r="BA63">
        <f t="shared" si="61"/>
        <v>9.7952983884431521</v>
      </c>
      <c r="BB63">
        <f t="shared" si="62"/>
        <v>3.6847174863358747</v>
      </c>
      <c r="BC63">
        <f t="shared" si="63"/>
        <v>678.05088951168284</v>
      </c>
      <c r="BM63">
        <v>0.16146200617295603</v>
      </c>
      <c r="BN63">
        <f t="shared" si="64"/>
        <v>5.00336892869925</v>
      </c>
      <c r="BO63">
        <f t="shared" si="65"/>
        <v>1.8821275525326702</v>
      </c>
      <c r="BP63">
        <f t="shared" si="66"/>
        <v>0.70800378194848712</v>
      </c>
      <c r="BQ63">
        <f t="shared" si="67"/>
        <v>25.033700636673082</v>
      </c>
    </row>
    <row r="64" spans="1:80" x14ac:dyDescent="0.25">
      <c r="A64" t="s">
        <v>88</v>
      </c>
      <c r="B64" t="s">
        <v>89</v>
      </c>
      <c r="C64">
        <v>2009</v>
      </c>
      <c r="D64" t="s">
        <v>97</v>
      </c>
      <c r="E64" t="s">
        <v>167</v>
      </c>
      <c r="F64" t="s">
        <v>69</v>
      </c>
      <c r="G64">
        <v>2</v>
      </c>
      <c r="H64" t="s">
        <v>122</v>
      </c>
      <c r="J64">
        <v>1</v>
      </c>
      <c r="K64" t="s">
        <v>91</v>
      </c>
      <c r="L64">
        <v>146.5</v>
      </c>
      <c r="M64">
        <v>34.5</v>
      </c>
      <c r="N64">
        <v>53</v>
      </c>
      <c r="O64">
        <v>53</v>
      </c>
      <c r="P64">
        <v>107</v>
      </c>
      <c r="Q64">
        <v>57.9</v>
      </c>
      <c r="R64">
        <v>3.7</v>
      </c>
      <c r="Z64">
        <v>14.6</v>
      </c>
      <c r="AA64">
        <v>3.2</v>
      </c>
      <c r="AD64" t="s">
        <v>73</v>
      </c>
      <c r="AE64">
        <v>29.6</v>
      </c>
      <c r="AF64">
        <v>25.9</v>
      </c>
      <c r="AG64" t="s">
        <v>92</v>
      </c>
      <c r="AH64" t="s">
        <v>76</v>
      </c>
      <c r="AI64">
        <v>27.6</v>
      </c>
      <c r="AJ64">
        <v>8.3000000000000007</v>
      </c>
      <c r="AK64">
        <v>26.9</v>
      </c>
      <c r="AL64">
        <v>7.9</v>
      </c>
      <c r="AM64" t="s">
        <v>98</v>
      </c>
      <c r="AN64">
        <f t="shared" si="51"/>
        <v>0.70000000000000284</v>
      </c>
      <c r="AO64">
        <f t="shared" si="52"/>
        <v>52</v>
      </c>
      <c r="AP64">
        <f t="shared" si="53"/>
        <v>52</v>
      </c>
      <c r="AQ64">
        <f t="shared" si="54"/>
        <v>68.890000000000015</v>
      </c>
      <c r="AR64">
        <f t="shared" si="55"/>
        <v>62.410000000000004</v>
      </c>
      <c r="AS64">
        <f t="shared" si="56"/>
        <v>8.1024687595818605</v>
      </c>
      <c r="AT64">
        <f t="shared" si="57"/>
        <v>8.6393421655861752E-2</v>
      </c>
      <c r="AU64">
        <f>AT64*((1)-(3/((4*P64)-9)))</f>
        <v>8.5774853004387794E-2</v>
      </c>
      <c r="AV64">
        <f>(N64+O64)/(N64*O64)</f>
        <v>3.7735849056603772E-2</v>
      </c>
      <c r="AW64">
        <f>AU64^2/(2*(N64+O64))</f>
        <v>3.4704365131718553E-5</v>
      </c>
      <c r="AX64">
        <f t="shared" si="58"/>
        <v>3.7770553421735492E-2</v>
      </c>
      <c r="AY64">
        <f t="shared" si="59"/>
        <v>0.19434647777033545</v>
      </c>
      <c r="AZ64">
        <f t="shared" si="60"/>
        <v>26.475651252293769</v>
      </c>
      <c r="BA64">
        <f t="shared" si="61"/>
        <v>2.2709450943609335</v>
      </c>
      <c r="BB64">
        <f t="shared" si="62"/>
        <v>0.19478998164984465</v>
      </c>
      <c r="BC64">
        <f t="shared" si="63"/>
        <v>700.96010923308461</v>
      </c>
      <c r="BM64">
        <v>0.16146200617295603</v>
      </c>
      <c r="BN64">
        <f t="shared" si="64"/>
        <v>5.0192599143149526</v>
      </c>
      <c r="BO64">
        <f t="shared" si="65"/>
        <v>0.43052628134118115</v>
      </c>
      <c r="BP64">
        <f t="shared" si="66"/>
        <v>3.6928328496565514E-2</v>
      </c>
      <c r="BQ64">
        <f t="shared" si="67"/>
        <v>25.192970087448945</v>
      </c>
    </row>
    <row r="65" spans="1:69" x14ac:dyDescent="0.25">
      <c r="A65" t="s">
        <v>88</v>
      </c>
      <c r="B65" t="s">
        <v>89</v>
      </c>
      <c r="C65">
        <v>2009</v>
      </c>
      <c r="D65" t="s">
        <v>100</v>
      </c>
      <c r="E65" t="s">
        <v>167</v>
      </c>
      <c r="F65" t="s">
        <v>69</v>
      </c>
      <c r="G65">
        <v>2</v>
      </c>
      <c r="H65" t="s">
        <v>122</v>
      </c>
      <c r="J65">
        <v>1</v>
      </c>
      <c r="K65" t="s">
        <v>91</v>
      </c>
      <c r="L65">
        <v>146.5</v>
      </c>
      <c r="M65">
        <v>34.5</v>
      </c>
      <c r="N65">
        <v>53</v>
      </c>
      <c r="O65">
        <v>53</v>
      </c>
      <c r="P65">
        <v>107</v>
      </c>
      <c r="Q65">
        <v>57.9</v>
      </c>
      <c r="R65">
        <v>3.7</v>
      </c>
      <c r="Z65">
        <v>14.6</v>
      </c>
      <c r="AA65">
        <v>3.2</v>
      </c>
      <c r="AD65" t="s">
        <v>73</v>
      </c>
      <c r="AE65">
        <v>29.6</v>
      </c>
      <c r="AF65">
        <v>25.9</v>
      </c>
      <c r="AG65" t="s">
        <v>99</v>
      </c>
      <c r="AH65" t="s">
        <v>76</v>
      </c>
      <c r="AI65">
        <v>43.6</v>
      </c>
      <c r="AJ65">
        <v>7.4</v>
      </c>
      <c r="AK65">
        <v>43.3</v>
      </c>
      <c r="AL65">
        <v>8.5</v>
      </c>
      <c r="AM65" t="s">
        <v>77</v>
      </c>
      <c r="AN65">
        <f t="shared" si="51"/>
        <v>-0.30000000000000426</v>
      </c>
      <c r="AO65">
        <f t="shared" si="52"/>
        <v>52</v>
      </c>
      <c r="AP65">
        <f t="shared" si="53"/>
        <v>52</v>
      </c>
      <c r="AQ65">
        <f t="shared" si="54"/>
        <v>54.760000000000005</v>
      </c>
      <c r="AR65">
        <f t="shared" si="55"/>
        <v>72.25</v>
      </c>
      <c r="AS65">
        <f t="shared" si="56"/>
        <v>7.9690024469816798</v>
      </c>
      <c r="AT65">
        <f t="shared" si="57"/>
        <v>-3.7645866216747308E-2</v>
      </c>
      <c r="AU65">
        <f>AT65*((1)-(3/((4*P65)-9)))</f>
        <v>-3.7376325408512837E-2</v>
      </c>
      <c r="AV65">
        <f>(N65+O65)/(N65*O65)</f>
        <v>3.7735849056603772E-2</v>
      </c>
      <c r="AW65">
        <f>AU65^2/(2*(N65+O65))</f>
        <v>6.5895740615237851E-6</v>
      </c>
      <c r="AX65">
        <f t="shared" si="58"/>
        <v>3.7742438630665294E-2</v>
      </c>
      <c r="AY65">
        <f t="shared" si="59"/>
        <v>0.19427413268540228</v>
      </c>
      <c r="AZ65">
        <f t="shared" si="60"/>
        <v>26.4953732795504</v>
      </c>
      <c r="BA65">
        <f t="shared" si="61"/>
        <v>-0.99029969351649172</v>
      </c>
      <c r="BB65">
        <f t="shared" si="62"/>
        <v>3.7013763596822923E-2</v>
      </c>
      <c r="BC65">
        <f t="shared" si="63"/>
        <v>702.00480522271334</v>
      </c>
      <c r="BM65">
        <v>0.16146200617295603</v>
      </c>
      <c r="BN65">
        <f t="shared" si="64"/>
        <v>5.0199683093708813</v>
      </c>
      <c r="BO65">
        <f t="shared" si="65"/>
        <v>-0.18762796907146809</v>
      </c>
      <c r="BP65">
        <f t="shared" si="66"/>
        <v>7.0128440277535745E-3</v>
      </c>
      <c r="BQ65">
        <f t="shared" si="67"/>
        <v>25.200081827087946</v>
      </c>
    </row>
    <row r="66" spans="1:69" x14ac:dyDescent="0.25">
      <c r="A66" t="s">
        <v>88</v>
      </c>
      <c r="B66" t="s">
        <v>89</v>
      </c>
      <c r="C66">
        <v>2009</v>
      </c>
      <c r="D66" t="s">
        <v>101</v>
      </c>
      <c r="E66" t="s">
        <v>169</v>
      </c>
      <c r="F66" t="s">
        <v>69</v>
      </c>
      <c r="G66">
        <v>2</v>
      </c>
      <c r="H66" t="s">
        <v>122</v>
      </c>
      <c r="J66">
        <v>1</v>
      </c>
      <c r="K66" t="s">
        <v>91</v>
      </c>
      <c r="L66">
        <v>146.5</v>
      </c>
      <c r="M66">
        <v>34.5</v>
      </c>
      <c r="N66">
        <v>53</v>
      </c>
      <c r="O66">
        <v>53</v>
      </c>
      <c r="P66">
        <v>107</v>
      </c>
      <c r="Q66">
        <v>57.9</v>
      </c>
      <c r="R66">
        <v>3.7</v>
      </c>
      <c r="Z66">
        <v>14.6</v>
      </c>
      <c r="AA66">
        <v>3.2</v>
      </c>
      <c r="AD66" t="s">
        <v>73</v>
      </c>
      <c r="AE66">
        <v>29.6</v>
      </c>
      <c r="AF66">
        <v>25.9</v>
      </c>
      <c r="AG66" t="s">
        <v>99</v>
      </c>
      <c r="AH66" t="s">
        <v>76</v>
      </c>
      <c r="AI66">
        <v>70.8</v>
      </c>
      <c r="AJ66">
        <v>22.7</v>
      </c>
      <c r="AK66">
        <v>65.8</v>
      </c>
      <c r="AL66">
        <v>23</v>
      </c>
      <c r="AM66" t="s">
        <v>98</v>
      </c>
      <c r="AN66">
        <f t="shared" si="51"/>
        <v>5</v>
      </c>
      <c r="AO66">
        <f t="shared" si="52"/>
        <v>52</v>
      </c>
      <c r="AP66">
        <f t="shared" si="53"/>
        <v>52</v>
      </c>
      <c r="AQ66">
        <f t="shared" si="54"/>
        <v>515.29</v>
      </c>
      <c r="AR66">
        <f t="shared" si="55"/>
        <v>529</v>
      </c>
      <c r="AS66">
        <f t="shared" si="56"/>
        <v>22.850492336052628</v>
      </c>
      <c r="AT66">
        <f t="shared" si="57"/>
        <v>0.21881366608942565</v>
      </c>
      <c r="AU66">
        <f>AT66*((1)-(3/((4*P66)-9)))</f>
        <v>0.21724698112935817</v>
      </c>
      <c r="AV66">
        <f>(N66+O66)/(N66*O66)</f>
        <v>3.7735849056603772E-2</v>
      </c>
      <c r="AW66">
        <f>AU66^2/(2*(N66+O66))</f>
        <v>2.2262382457462126E-4</v>
      </c>
      <c r="AX66">
        <f t="shared" si="58"/>
        <v>3.7958472881178394E-2</v>
      </c>
      <c r="AY66">
        <f t="shared" si="59"/>
        <v>0.19482934296757867</v>
      </c>
      <c r="AZ66">
        <f t="shared" si="60"/>
        <v>26.344579328317693</v>
      </c>
      <c r="BA66">
        <f t="shared" si="61"/>
        <v>5.7232803281999134</v>
      </c>
      <c r="BB66">
        <f t="shared" si="62"/>
        <v>1.2433653734584733</v>
      </c>
      <c r="BC66">
        <f t="shared" si="63"/>
        <v>694.03685998602384</v>
      </c>
      <c r="BM66">
        <v>0.16146200617295603</v>
      </c>
      <c r="BN66">
        <f t="shared" si="64"/>
        <v>5.0145301262090607</v>
      </c>
      <c r="BO66">
        <f t="shared" si="65"/>
        <v>1.0893915317011378</v>
      </c>
      <c r="BP66">
        <f t="shared" si="66"/>
        <v>0.23666702152995969</v>
      </c>
      <c r="BQ66">
        <f t="shared" si="67"/>
        <v>25.145512386658257</v>
      </c>
    </row>
    <row r="67" spans="1:69" x14ac:dyDescent="0.25">
      <c r="A67" t="s">
        <v>88</v>
      </c>
      <c r="B67" t="s">
        <v>89</v>
      </c>
      <c r="C67">
        <v>2009</v>
      </c>
      <c r="D67" t="s">
        <v>102</v>
      </c>
      <c r="E67" t="s">
        <v>170</v>
      </c>
      <c r="F67" t="s">
        <v>69</v>
      </c>
      <c r="G67">
        <v>2</v>
      </c>
      <c r="H67" t="s">
        <v>122</v>
      </c>
      <c r="J67">
        <v>1</v>
      </c>
      <c r="K67" t="s">
        <v>91</v>
      </c>
      <c r="L67">
        <v>146.5</v>
      </c>
      <c r="M67">
        <v>34.5</v>
      </c>
      <c r="N67">
        <v>53</v>
      </c>
      <c r="O67">
        <v>53</v>
      </c>
      <c r="P67">
        <v>107</v>
      </c>
      <c r="Q67">
        <v>57.9</v>
      </c>
      <c r="R67">
        <v>3.7</v>
      </c>
      <c r="Z67">
        <v>14.6</v>
      </c>
      <c r="AA67">
        <v>3.2</v>
      </c>
      <c r="AD67" t="s">
        <v>73</v>
      </c>
      <c r="AE67">
        <v>29.6</v>
      </c>
      <c r="AF67">
        <v>25.9</v>
      </c>
      <c r="AG67" t="s">
        <v>99</v>
      </c>
      <c r="AH67" t="s">
        <v>76</v>
      </c>
      <c r="AI67">
        <v>41.8</v>
      </c>
      <c r="AJ67">
        <v>13</v>
      </c>
      <c r="AK67">
        <v>40.200000000000003</v>
      </c>
      <c r="AL67">
        <v>12.9</v>
      </c>
      <c r="AM67" t="s">
        <v>77</v>
      </c>
      <c r="AN67">
        <f t="shared" si="51"/>
        <v>-1.5999999999999943</v>
      </c>
      <c r="AO67">
        <f t="shared" si="52"/>
        <v>52</v>
      </c>
      <c r="AP67">
        <f t="shared" si="53"/>
        <v>52</v>
      </c>
      <c r="AQ67">
        <f t="shared" si="54"/>
        <v>169</v>
      </c>
      <c r="AR67">
        <f t="shared" si="55"/>
        <v>166.41</v>
      </c>
      <c r="AS67">
        <f t="shared" si="56"/>
        <v>12.950096524736793</v>
      </c>
      <c r="AT67">
        <f t="shared" si="57"/>
        <v>-0.12355120264499449</v>
      </c>
      <c r="AU67">
        <f>AT67*((1)-(3/((4*P67)-9)))</f>
        <v>-0.12266658782892054</v>
      </c>
      <c r="AV67">
        <f>(N67+O67)/(N67*O67)</f>
        <v>3.7735849056603772E-2</v>
      </c>
      <c r="AW67">
        <f>AU67^2/(2*(N67+O67))</f>
        <v>7.0976847969765456E-5</v>
      </c>
      <c r="AX67">
        <f t="shared" si="58"/>
        <v>3.7806825904573536E-2</v>
      </c>
      <c r="AY67">
        <f t="shared" si="59"/>
        <v>0.19443977449218958</v>
      </c>
      <c r="AZ67">
        <f t="shared" si="60"/>
        <v>26.450250082460077</v>
      </c>
      <c r="BA67">
        <f t="shared" si="61"/>
        <v>-3.2445619248370017</v>
      </c>
      <c r="BB67">
        <f t="shared" si="62"/>
        <v>0.39799934031938955</v>
      </c>
      <c r="BC67">
        <f t="shared" si="63"/>
        <v>699.61572942467933</v>
      </c>
      <c r="BM67">
        <v>0.16146200617295603</v>
      </c>
      <c r="BN67">
        <f t="shared" si="64"/>
        <v>5.0183462690789984</v>
      </c>
      <c r="BO67">
        <f t="shared" si="65"/>
        <v>-0.61558341337191469</v>
      </c>
      <c r="BP67">
        <f t="shared" si="66"/>
        <v>7.5511516842412668E-2</v>
      </c>
      <c r="BQ67">
        <f t="shared" si="67"/>
        <v>25.183799276379101</v>
      </c>
    </row>
    <row r="68" spans="1:69" x14ac:dyDescent="0.25">
      <c r="A68" t="s">
        <v>88</v>
      </c>
      <c r="B68" t="s">
        <v>89</v>
      </c>
      <c r="C68">
        <v>2009</v>
      </c>
      <c r="D68" t="s">
        <v>103</v>
      </c>
      <c r="E68" t="s">
        <v>169</v>
      </c>
      <c r="F68" t="s">
        <v>69</v>
      </c>
      <c r="G68">
        <v>2</v>
      </c>
      <c r="H68" t="s">
        <v>122</v>
      </c>
      <c r="J68">
        <v>1</v>
      </c>
      <c r="K68" t="s">
        <v>91</v>
      </c>
      <c r="L68">
        <v>146.5</v>
      </c>
      <c r="M68">
        <v>34.5</v>
      </c>
      <c r="N68">
        <v>53</v>
      </c>
      <c r="O68">
        <v>53</v>
      </c>
      <c r="P68">
        <v>107</v>
      </c>
      <c r="Q68">
        <v>57.9</v>
      </c>
      <c r="R68">
        <v>3.7</v>
      </c>
      <c r="Z68">
        <v>14.6</v>
      </c>
      <c r="AA68">
        <v>3.2</v>
      </c>
      <c r="AD68" t="s">
        <v>73</v>
      </c>
      <c r="AE68">
        <v>29.6</v>
      </c>
      <c r="AF68">
        <v>25.9</v>
      </c>
      <c r="AG68" t="s">
        <v>99</v>
      </c>
      <c r="AH68" t="s">
        <v>76</v>
      </c>
      <c r="AI68">
        <v>5.8000000000000003E-2</v>
      </c>
      <c r="AJ68">
        <v>2.3E-2</v>
      </c>
      <c r="AK68">
        <v>0.06</v>
      </c>
      <c r="AL68">
        <v>2.5000000000000001E-2</v>
      </c>
      <c r="AM68" t="s">
        <v>77</v>
      </c>
      <c r="AN68">
        <f t="shared" si="51"/>
        <v>1.9999999999999948E-3</v>
      </c>
      <c r="AO68">
        <f t="shared" si="52"/>
        <v>52</v>
      </c>
      <c r="AP68">
        <f t="shared" si="53"/>
        <v>52</v>
      </c>
      <c r="AQ68">
        <f t="shared" si="54"/>
        <v>5.2899999999999996E-4</v>
      </c>
      <c r="AR68">
        <f t="shared" si="55"/>
        <v>6.2500000000000012E-4</v>
      </c>
      <c r="AS68">
        <f t="shared" si="56"/>
        <v>2.4020824298928628E-2</v>
      </c>
      <c r="AT68">
        <f t="shared" si="57"/>
        <v>8.3261089424362444E-2</v>
      </c>
      <c r="AU68">
        <f>AT68*((1)-(3/((4*P68)-9)))</f>
        <v>8.2664947972636696E-2</v>
      </c>
      <c r="AV68">
        <f>(N68+O68)/(N68*O68)</f>
        <v>3.7735849056603772E-2</v>
      </c>
      <c r="AW68">
        <f>AU68^2/(2*(N68+O68))</f>
        <v>3.2233460487352508E-5</v>
      </c>
      <c r="AX68">
        <f t="shared" si="58"/>
        <v>3.7768082517091121E-2</v>
      </c>
      <c r="AY68">
        <f t="shared" si="59"/>
        <v>0.19434012070874898</v>
      </c>
      <c r="AZ68">
        <f t="shared" si="60"/>
        <v>26.47738337119635</v>
      </c>
      <c r="BA68">
        <f t="shared" si="61"/>
        <v>2.1887515188315021</v>
      </c>
      <c r="BB68">
        <f t="shared" si="62"/>
        <v>0.1809330304292357</v>
      </c>
      <c r="BC68">
        <f t="shared" si="63"/>
        <v>701.05183018530499</v>
      </c>
      <c r="BM68">
        <v>0.16146200617295603</v>
      </c>
      <c r="BN68">
        <f t="shared" si="64"/>
        <v>5.0193221645137811</v>
      </c>
      <c r="BO68">
        <f t="shared" si="65"/>
        <v>0.41492200558743392</v>
      </c>
      <c r="BP68">
        <f t="shared" si="66"/>
        <v>3.4299506004587296E-2</v>
      </c>
      <c r="BQ68">
        <f t="shared" si="67"/>
        <v>25.19359499117931</v>
      </c>
    </row>
    <row r="69" spans="1:69" x14ac:dyDescent="0.25">
      <c r="A69" t="s">
        <v>88</v>
      </c>
      <c r="B69" t="s">
        <v>89</v>
      </c>
      <c r="C69">
        <v>2009</v>
      </c>
      <c r="D69" t="s">
        <v>105</v>
      </c>
      <c r="E69" t="s">
        <v>170</v>
      </c>
      <c r="F69" t="s">
        <v>69</v>
      </c>
      <c r="G69">
        <v>2</v>
      </c>
      <c r="H69" t="s">
        <v>122</v>
      </c>
      <c r="J69">
        <v>1</v>
      </c>
      <c r="K69" t="s">
        <v>91</v>
      </c>
      <c r="L69">
        <v>146.5</v>
      </c>
      <c r="M69">
        <v>34.5</v>
      </c>
      <c r="N69">
        <v>53</v>
      </c>
      <c r="O69">
        <v>53</v>
      </c>
      <c r="P69">
        <v>107</v>
      </c>
      <c r="Q69">
        <v>57.9</v>
      </c>
      <c r="R69">
        <v>3.7</v>
      </c>
      <c r="Z69">
        <v>14.6</v>
      </c>
      <c r="AA69">
        <v>3.2</v>
      </c>
      <c r="AD69" t="s">
        <v>73</v>
      </c>
      <c r="AE69">
        <v>29.6</v>
      </c>
      <c r="AF69">
        <v>25.9</v>
      </c>
      <c r="AG69" t="s">
        <v>104</v>
      </c>
      <c r="AH69" t="s">
        <v>76</v>
      </c>
      <c r="AI69">
        <v>55.4</v>
      </c>
      <c r="AJ69">
        <v>4.2</v>
      </c>
      <c r="AK69">
        <v>56.2</v>
      </c>
      <c r="AL69">
        <v>3.9</v>
      </c>
      <c r="AM69" t="s">
        <v>77</v>
      </c>
      <c r="AN69">
        <f t="shared" si="51"/>
        <v>0.80000000000000426</v>
      </c>
      <c r="AO69">
        <f t="shared" si="52"/>
        <v>52</v>
      </c>
      <c r="AP69">
        <f t="shared" si="53"/>
        <v>52</v>
      </c>
      <c r="AQ69">
        <f t="shared" si="54"/>
        <v>17.64</v>
      </c>
      <c r="AR69">
        <f t="shared" si="55"/>
        <v>15.209999999999999</v>
      </c>
      <c r="AS69">
        <f t="shared" si="56"/>
        <v>4.0527768258318888</v>
      </c>
      <c r="AT69">
        <f t="shared" si="57"/>
        <v>0.19739552271936245</v>
      </c>
      <c r="AU69">
        <f>AT69*((1)-(3/((4*P69)-9)))</f>
        <v>0.19598218962113312</v>
      </c>
      <c r="AV69">
        <f>(N69+O69)/(N69*O69)</f>
        <v>3.7735849056603772E-2</v>
      </c>
      <c r="AW69">
        <f>AU69^2/(2*(N69+O69))</f>
        <v>1.8117461626742347E-4</v>
      </c>
      <c r="AX69">
        <f t="shared" si="58"/>
        <v>3.7917023672871197E-2</v>
      </c>
      <c r="AY69">
        <f t="shared" si="59"/>
        <v>0.19472294079761429</v>
      </c>
      <c r="AZ69">
        <f t="shared" si="60"/>
        <v>26.373378053812758</v>
      </c>
      <c r="BA69">
        <f t="shared" si="61"/>
        <v>5.1687123786921623</v>
      </c>
      <c r="BB69">
        <f t="shared" si="62"/>
        <v>1.0129755694979454</v>
      </c>
      <c r="BC69">
        <f t="shared" si="63"/>
        <v>695.55506996933241</v>
      </c>
      <c r="BM69">
        <v>0.16146200617295603</v>
      </c>
      <c r="BN69">
        <f t="shared" si="64"/>
        <v>5.0155726044673044</v>
      </c>
      <c r="BO69">
        <f t="shared" si="65"/>
        <v>0.9829629012272717</v>
      </c>
      <c r="BP69">
        <f t="shared" si="66"/>
        <v>0.1926432216988623</v>
      </c>
      <c r="BQ69">
        <f t="shared" si="67"/>
        <v>25.155968550682939</v>
      </c>
    </row>
    <row r="70" spans="1:69" x14ac:dyDescent="0.25">
      <c r="A70" t="s">
        <v>88</v>
      </c>
      <c r="B70" t="s">
        <v>89</v>
      </c>
      <c r="C70">
        <v>2009</v>
      </c>
      <c r="D70" t="s">
        <v>106</v>
      </c>
      <c r="E70" t="s">
        <v>165</v>
      </c>
      <c r="F70" t="s">
        <v>69</v>
      </c>
      <c r="G70">
        <v>2</v>
      </c>
      <c r="H70" t="s">
        <v>122</v>
      </c>
      <c r="J70">
        <v>1</v>
      </c>
      <c r="K70" t="s">
        <v>91</v>
      </c>
      <c r="L70">
        <v>146.5</v>
      </c>
      <c r="M70">
        <v>34.5</v>
      </c>
      <c r="N70">
        <v>53</v>
      </c>
      <c r="O70">
        <v>53</v>
      </c>
      <c r="P70">
        <v>107</v>
      </c>
      <c r="Q70">
        <v>57.9</v>
      </c>
      <c r="R70">
        <v>3.7</v>
      </c>
      <c r="Z70">
        <v>14.6</v>
      </c>
      <c r="AA70">
        <v>3.2</v>
      </c>
      <c r="AD70" t="s">
        <v>73</v>
      </c>
      <c r="AE70">
        <v>29.6</v>
      </c>
      <c r="AF70">
        <v>25.9</v>
      </c>
      <c r="AG70" t="s">
        <v>74</v>
      </c>
      <c r="AH70" t="s">
        <v>76</v>
      </c>
      <c r="AI70">
        <v>12.5</v>
      </c>
      <c r="AJ70">
        <v>3</v>
      </c>
      <c r="AK70">
        <v>13.1</v>
      </c>
      <c r="AL70">
        <v>2.6</v>
      </c>
      <c r="AM70" t="s">
        <v>77</v>
      </c>
      <c r="AN70">
        <f t="shared" si="51"/>
        <v>0.59999999999999964</v>
      </c>
      <c r="AO70">
        <f t="shared" si="52"/>
        <v>52</v>
      </c>
      <c r="AP70">
        <f t="shared" si="53"/>
        <v>52</v>
      </c>
      <c r="AQ70">
        <f t="shared" si="54"/>
        <v>9</v>
      </c>
      <c r="AR70">
        <f t="shared" si="55"/>
        <v>6.7600000000000007</v>
      </c>
      <c r="AS70">
        <f t="shared" si="56"/>
        <v>2.8071337695236398</v>
      </c>
      <c r="AT70">
        <f t="shared" si="57"/>
        <v>0.21374114996372881</v>
      </c>
      <c r="AU70">
        <f>AT70*((1)-(3/((4*P70)-9)))</f>
        <v>0.21221078373487157</v>
      </c>
      <c r="AV70">
        <f>(N70+O70)/(N70*O70)</f>
        <v>3.7735849056603772E-2</v>
      </c>
      <c r="AW70">
        <f>AU70^2/(2*(N70+O70))</f>
        <v>2.124217770441907E-4</v>
      </c>
      <c r="AX70">
        <f t="shared" si="58"/>
        <v>3.7948270833647962E-2</v>
      </c>
      <c r="AY70">
        <f t="shared" si="59"/>
        <v>0.19480315919832503</v>
      </c>
      <c r="AZ70">
        <f t="shared" si="60"/>
        <v>26.351661828905264</v>
      </c>
      <c r="BA70">
        <f t="shared" si="61"/>
        <v>5.5921068094282855</v>
      </c>
      <c r="BB70">
        <f t="shared" si="62"/>
        <v>1.1867053687578883</v>
      </c>
      <c r="BC70">
        <f t="shared" si="63"/>
        <v>694.41008114498277</v>
      </c>
      <c r="BM70">
        <v>0.16146200617295603</v>
      </c>
      <c r="BN70">
        <f t="shared" si="64"/>
        <v>5.0147866750462535</v>
      </c>
      <c r="BO70">
        <f t="shared" si="65"/>
        <v>1.0641918105747561</v>
      </c>
      <c r="BP70">
        <f t="shared" si="66"/>
        <v>0.22583297816630096</v>
      </c>
      <c r="BQ70">
        <f t="shared" si="67"/>
        <v>25.148085396221457</v>
      </c>
    </row>
    <row r="71" spans="1:69" x14ac:dyDescent="0.25">
      <c r="A71" t="s">
        <v>88</v>
      </c>
      <c r="B71" t="s">
        <v>89</v>
      </c>
      <c r="C71">
        <v>2009</v>
      </c>
      <c r="D71" s="10" t="s">
        <v>107</v>
      </c>
      <c r="E71" s="10" t="s">
        <v>165</v>
      </c>
      <c r="F71" t="s">
        <v>69</v>
      </c>
      <c r="G71">
        <v>2</v>
      </c>
      <c r="H71" t="s">
        <v>122</v>
      </c>
      <c r="J71">
        <v>1</v>
      </c>
      <c r="K71" t="s">
        <v>91</v>
      </c>
      <c r="L71">
        <v>146.5</v>
      </c>
      <c r="M71">
        <v>34.5</v>
      </c>
      <c r="N71">
        <v>53</v>
      </c>
      <c r="O71">
        <v>53</v>
      </c>
      <c r="P71">
        <v>107</v>
      </c>
      <c r="Q71">
        <v>57.9</v>
      </c>
      <c r="R71">
        <v>3.7</v>
      </c>
      <c r="Z71">
        <v>14.6</v>
      </c>
      <c r="AA71">
        <v>3.2</v>
      </c>
      <c r="AD71" t="s">
        <v>73</v>
      </c>
      <c r="AE71">
        <v>29.6</v>
      </c>
      <c r="AF71">
        <v>25.9</v>
      </c>
      <c r="AG71" t="s">
        <v>74</v>
      </c>
      <c r="AH71" t="s">
        <v>76</v>
      </c>
      <c r="AI71">
        <v>29.5</v>
      </c>
      <c r="AJ71">
        <v>2.9</v>
      </c>
      <c r="AK71">
        <v>29.7</v>
      </c>
      <c r="AL71">
        <v>3.2</v>
      </c>
      <c r="AM71" t="s">
        <v>77</v>
      </c>
      <c r="AN71">
        <f t="shared" si="51"/>
        <v>0.19999999999999929</v>
      </c>
      <c r="AO71">
        <f t="shared" si="52"/>
        <v>52</v>
      </c>
      <c r="AP71">
        <f t="shared" si="53"/>
        <v>52</v>
      </c>
      <c r="AQ71">
        <f t="shared" si="54"/>
        <v>8.41</v>
      </c>
      <c r="AR71">
        <f t="shared" si="55"/>
        <v>10.240000000000002</v>
      </c>
      <c r="AS71">
        <f t="shared" si="56"/>
        <v>3.0536862969204943</v>
      </c>
      <c r="AT71">
        <f t="shared" si="57"/>
        <v>6.5494612266391056E-2</v>
      </c>
      <c r="AU71">
        <f>AT71*((1)-(3/((4*P71)-9)))</f>
        <v>6.5025677095032638E-2</v>
      </c>
      <c r="AV71">
        <f>(N71+O71)/(N71*O71)</f>
        <v>3.7735849056603772E-2</v>
      </c>
      <c r="AW71">
        <f>AU71^2/(2*(N71+O71))</f>
        <v>1.9944993781450246E-5</v>
      </c>
      <c r="AX71">
        <f t="shared" si="58"/>
        <v>3.7755794050385219E-2</v>
      </c>
      <c r="AY71">
        <f t="shared" si="59"/>
        <v>0.1943085022596418</v>
      </c>
      <c r="AZ71">
        <f t="shared" si="60"/>
        <v>26.486001027166772</v>
      </c>
      <c r="BA71">
        <f t="shared" si="61"/>
        <v>1.7222701503312492</v>
      </c>
      <c r="BB71">
        <f t="shared" si="62"/>
        <v>0.11199178266585313</v>
      </c>
      <c r="BC71">
        <f t="shared" si="63"/>
        <v>701.5082504110793</v>
      </c>
      <c r="BM71">
        <v>0.16146200617295603</v>
      </c>
      <c r="BN71">
        <f t="shared" si="64"/>
        <v>5.0196317742636918</v>
      </c>
      <c r="BO71">
        <f t="shared" si="65"/>
        <v>0.3264049548892366</v>
      </c>
      <c r="BP71">
        <f t="shared" si="66"/>
        <v>2.1224703198846194E-2</v>
      </c>
      <c r="BQ71">
        <f t="shared" si="67"/>
        <v>25.19670314919766</v>
      </c>
    </row>
    <row r="72" spans="1:69" x14ac:dyDescent="0.25">
      <c r="A72" t="s">
        <v>88</v>
      </c>
      <c r="B72" t="s">
        <v>89</v>
      </c>
      <c r="C72">
        <v>2009</v>
      </c>
      <c r="D72" t="s">
        <v>108</v>
      </c>
      <c r="E72" t="s">
        <v>166</v>
      </c>
      <c r="F72" t="s">
        <v>69</v>
      </c>
      <c r="G72">
        <v>2</v>
      </c>
      <c r="H72" t="s">
        <v>122</v>
      </c>
      <c r="J72">
        <v>1</v>
      </c>
      <c r="K72" t="s">
        <v>91</v>
      </c>
      <c r="L72">
        <v>146.5</v>
      </c>
      <c r="M72">
        <v>34.5</v>
      </c>
      <c r="N72">
        <v>53</v>
      </c>
      <c r="O72">
        <v>53</v>
      </c>
      <c r="P72">
        <v>107</v>
      </c>
      <c r="Q72">
        <v>57.9</v>
      </c>
      <c r="R72">
        <v>3.7</v>
      </c>
      <c r="Z72">
        <v>14.6</v>
      </c>
      <c r="AA72">
        <v>3.2</v>
      </c>
      <c r="AD72" t="s">
        <v>73</v>
      </c>
      <c r="AE72">
        <v>29.6</v>
      </c>
      <c r="AF72">
        <v>25.9</v>
      </c>
      <c r="AG72" t="s">
        <v>74</v>
      </c>
      <c r="AH72" t="s">
        <v>76</v>
      </c>
      <c r="AI72">
        <v>45.8</v>
      </c>
      <c r="AJ72">
        <v>8.6</v>
      </c>
      <c r="AK72">
        <v>46.3</v>
      </c>
      <c r="AL72">
        <v>8.9</v>
      </c>
      <c r="AM72" t="s">
        <v>77</v>
      </c>
      <c r="AN72">
        <f t="shared" si="51"/>
        <v>0.5</v>
      </c>
      <c r="AO72">
        <f t="shared" si="52"/>
        <v>52</v>
      </c>
      <c r="AP72">
        <f t="shared" si="53"/>
        <v>52</v>
      </c>
      <c r="AQ72">
        <f t="shared" si="54"/>
        <v>73.959999999999994</v>
      </c>
      <c r="AR72">
        <f t="shared" si="55"/>
        <v>79.210000000000008</v>
      </c>
      <c r="AS72">
        <f t="shared" si="56"/>
        <v>8.751285619838951</v>
      </c>
      <c r="AT72">
        <f t="shared" si="57"/>
        <v>5.7134462491603769E-2</v>
      </c>
      <c r="AU72">
        <f>AT72*((1)-(3/((4*P72)-9)))</f>
        <v>5.6725385194527841E-2</v>
      </c>
      <c r="AV72">
        <f>(N72+O72)/(N72*O72)</f>
        <v>3.7735849056603772E-2</v>
      </c>
      <c r="AW72">
        <f>AU72^2/(2*(N72+O72))</f>
        <v>1.517815719560169E-5</v>
      </c>
      <c r="AX72">
        <f t="shared" si="58"/>
        <v>3.7751027213799374E-2</v>
      </c>
      <c r="AY72">
        <f t="shared" si="59"/>
        <v>0.1942962357170086</v>
      </c>
      <c r="AZ72">
        <f t="shared" si="60"/>
        <v>26.489345424605126</v>
      </c>
      <c r="BA72">
        <f t="shared" si="61"/>
        <v>1.5026183227616294</v>
      </c>
      <c r="BB72">
        <f t="shared" si="62"/>
        <v>8.5236603159008786E-2</v>
      </c>
      <c r="BC72">
        <f t="shared" si="63"/>
        <v>701.68542102404854</v>
      </c>
      <c r="BM72">
        <v>0.16146200617295603</v>
      </c>
      <c r="BN72">
        <f t="shared" si="64"/>
        <v>5.0197518857041041</v>
      </c>
      <c r="BO72">
        <f t="shared" si="65"/>
        <v>0.28474735929752282</v>
      </c>
      <c r="BP72">
        <f t="shared" si="66"/>
        <v>1.61524036392766E-2</v>
      </c>
      <c r="BQ72">
        <f t="shared" si="67"/>
        <v>25.197908994029909</v>
      </c>
    </row>
    <row r="73" spans="1:69" x14ac:dyDescent="0.25">
      <c r="A73" t="s">
        <v>88</v>
      </c>
      <c r="B73" t="s">
        <v>89</v>
      </c>
      <c r="C73">
        <v>2009</v>
      </c>
      <c r="D73" t="s">
        <v>109</v>
      </c>
      <c r="E73" t="s">
        <v>165</v>
      </c>
      <c r="F73" t="s">
        <v>69</v>
      </c>
      <c r="G73">
        <v>2</v>
      </c>
      <c r="H73" t="s">
        <v>122</v>
      </c>
      <c r="J73">
        <v>1</v>
      </c>
      <c r="K73" t="s">
        <v>91</v>
      </c>
      <c r="L73">
        <v>146.5</v>
      </c>
      <c r="M73">
        <v>34.5</v>
      </c>
      <c r="N73">
        <v>53</v>
      </c>
      <c r="O73">
        <v>53</v>
      </c>
      <c r="P73">
        <v>107</v>
      </c>
      <c r="Q73">
        <v>57.9</v>
      </c>
      <c r="R73">
        <v>3.7</v>
      </c>
      <c r="Z73">
        <v>14.6</v>
      </c>
      <c r="AA73">
        <v>3.2</v>
      </c>
      <c r="AD73" t="s">
        <v>73</v>
      </c>
      <c r="AE73">
        <v>29.6</v>
      </c>
      <c r="AF73">
        <v>25.9</v>
      </c>
      <c r="AG73" t="s">
        <v>74</v>
      </c>
      <c r="AH73" t="s">
        <v>76</v>
      </c>
      <c r="AI73">
        <v>26.9</v>
      </c>
      <c r="AJ73">
        <v>7.2</v>
      </c>
      <c r="AK73">
        <v>30.1</v>
      </c>
      <c r="AL73">
        <v>6</v>
      </c>
      <c r="AM73" t="s">
        <v>77</v>
      </c>
      <c r="AN73">
        <f t="shared" si="51"/>
        <v>3.2000000000000028</v>
      </c>
      <c r="AO73">
        <f t="shared" si="52"/>
        <v>52</v>
      </c>
      <c r="AP73">
        <f t="shared" si="53"/>
        <v>52</v>
      </c>
      <c r="AQ73">
        <f t="shared" si="54"/>
        <v>51.84</v>
      </c>
      <c r="AR73">
        <f t="shared" si="55"/>
        <v>36</v>
      </c>
      <c r="AS73">
        <f t="shared" si="56"/>
        <v>6.6272166103123569</v>
      </c>
      <c r="AT73">
        <f t="shared" si="57"/>
        <v>0.48285731222676592</v>
      </c>
      <c r="AU73">
        <f>AT73*((1)-(3/((4*P73)-9)))</f>
        <v>0.4794000999673857</v>
      </c>
      <c r="AV73">
        <f>(N73+O73)/(N73*O73)</f>
        <v>3.7735849056603772E-2</v>
      </c>
      <c r="AW73">
        <f>AU73^2/(2*(N73+O73))</f>
        <v>1.0840776219280159E-3</v>
      </c>
      <c r="AX73">
        <f t="shared" si="58"/>
        <v>3.8819926678531791E-2</v>
      </c>
      <c r="AY73">
        <f t="shared" si="59"/>
        <v>0.19702773073486837</v>
      </c>
      <c r="AZ73">
        <f t="shared" si="60"/>
        <v>25.759966222528192</v>
      </c>
      <c r="BA73">
        <f t="shared" si="61"/>
        <v>12.349330382236493</v>
      </c>
      <c r="BB73">
        <f t="shared" si="62"/>
        <v>5.9202702197744488</v>
      </c>
      <c r="BC73">
        <f t="shared" si="63"/>
        <v>663.57585978579334</v>
      </c>
      <c r="BM73">
        <v>0.16146200617295603</v>
      </c>
      <c r="BN73">
        <f t="shared" si="64"/>
        <v>4.9929616004930191</v>
      </c>
      <c r="BO73">
        <f t="shared" si="65"/>
        <v>2.3936262904096712</v>
      </c>
      <c r="BP73">
        <f t="shared" si="66"/>
        <v>1.1475046829069591</v>
      </c>
      <c r="BQ73">
        <f t="shared" si="67"/>
        <v>24.92966554399781</v>
      </c>
    </row>
    <row r="74" spans="1:69" x14ac:dyDescent="0.25">
      <c r="A74" t="s">
        <v>88</v>
      </c>
      <c r="B74" t="s">
        <v>89</v>
      </c>
      <c r="C74">
        <v>2009</v>
      </c>
      <c r="D74" t="s">
        <v>110</v>
      </c>
      <c r="E74" t="s">
        <v>166</v>
      </c>
      <c r="F74" t="s">
        <v>69</v>
      </c>
      <c r="G74">
        <v>2</v>
      </c>
      <c r="H74" t="s">
        <v>122</v>
      </c>
      <c r="J74">
        <v>1</v>
      </c>
      <c r="K74" t="s">
        <v>91</v>
      </c>
      <c r="L74">
        <v>146.5</v>
      </c>
      <c r="M74">
        <v>34.5</v>
      </c>
      <c r="N74">
        <v>53</v>
      </c>
      <c r="O74">
        <v>53</v>
      </c>
      <c r="P74">
        <v>107</v>
      </c>
      <c r="Q74">
        <v>57.9</v>
      </c>
      <c r="R74">
        <v>3.7</v>
      </c>
      <c r="Z74">
        <v>14.6</v>
      </c>
      <c r="AA74">
        <v>3.2</v>
      </c>
      <c r="AD74" t="s">
        <v>73</v>
      </c>
      <c r="AE74">
        <v>29.6</v>
      </c>
      <c r="AF74">
        <v>25.9</v>
      </c>
      <c r="AG74" t="s">
        <v>74</v>
      </c>
      <c r="AH74" t="s">
        <v>76</v>
      </c>
      <c r="AI74">
        <v>8.1</v>
      </c>
      <c r="AJ74">
        <v>2.2999999999999998</v>
      </c>
      <c r="AK74">
        <v>8.6</v>
      </c>
      <c r="AL74">
        <v>2.5</v>
      </c>
      <c r="AM74" t="s">
        <v>77</v>
      </c>
      <c r="AN74">
        <f t="shared" si="51"/>
        <v>0.5</v>
      </c>
      <c r="AO74">
        <f t="shared" si="52"/>
        <v>52</v>
      </c>
      <c r="AP74">
        <f t="shared" si="53"/>
        <v>52</v>
      </c>
      <c r="AQ74">
        <f t="shared" si="54"/>
        <v>5.2899999999999991</v>
      </c>
      <c r="AR74">
        <f t="shared" si="55"/>
        <v>6.25</v>
      </c>
      <c r="AS74">
        <f t="shared" si="56"/>
        <v>2.4020824298928627</v>
      </c>
      <c r="AT74">
        <f t="shared" si="57"/>
        <v>0.20815272356090667</v>
      </c>
      <c r="AU74">
        <f>AT74*((1)-(3/((4*P74)-9)))</f>
        <v>0.20666236993159229</v>
      </c>
      <c r="AV74">
        <f>(N74+O74)/(N74*O74)</f>
        <v>3.7735849056603772E-2</v>
      </c>
      <c r="AW74">
        <f>AU74^2/(2*(N74+O74))</f>
        <v>2.0145912804595426E-4</v>
      </c>
      <c r="AX74">
        <f t="shared" si="58"/>
        <v>3.7937308184649729E-2</v>
      </c>
      <c r="AY74">
        <f t="shared" si="59"/>
        <v>0.19477501940610795</v>
      </c>
      <c r="AZ74">
        <f t="shared" si="60"/>
        <v>26.359276602672143</v>
      </c>
      <c r="BA74">
        <f t="shared" si="61"/>
        <v>5.4474705723905954</v>
      </c>
      <c r="BB74">
        <f t="shared" si="62"/>
        <v>1.1257871786228482</v>
      </c>
      <c r="BC74">
        <f t="shared" si="63"/>
        <v>694.81146301617912</v>
      </c>
      <c r="BM74">
        <v>0.16146200617295603</v>
      </c>
      <c r="BN74">
        <f t="shared" si="64"/>
        <v>5.0150623798363956</v>
      </c>
      <c r="BO74">
        <f t="shared" si="65"/>
        <v>1.0364246767717609</v>
      </c>
      <c r="BP74">
        <f t="shared" si="66"/>
        <v>0.2141899799572366</v>
      </c>
      <c r="BQ74">
        <f t="shared" si="67"/>
        <v>25.150850673650293</v>
      </c>
    </row>
    <row r="75" spans="1:69" x14ac:dyDescent="0.25">
      <c r="A75" t="s">
        <v>88</v>
      </c>
      <c r="B75" t="s">
        <v>89</v>
      </c>
      <c r="C75">
        <v>2009</v>
      </c>
      <c r="D75" s="10" t="s">
        <v>111</v>
      </c>
      <c r="E75" s="10" t="s">
        <v>166</v>
      </c>
      <c r="F75" t="s">
        <v>69</v>
      </c>
      <c r="G75">
        <v>2</v>
      </c>
      <c r="H75" t="s">
        <v>122</v>
      </c>
      <c r="J75">
        <v>1</v>
      </c>
      <c r="K75" t="s">
        <v>91</v>
      </c>
      <c r="L75">
        <v>146.5</v>
      </c>
      <c r="M75">
        <v>34.5</v>
      </c>
      <c r="N75">
        <v>53</v>
      </c>
      <c r="O75">
        <v>53</v>
      </c>
      <c r="P75">
        <v>107</v>
      </c>
      <c r="Q75">
        <v>57.9</v>
      </c>
      <c r="R75">
        <v>3.7</v>
      </c>
      <c r="Z75">
        <v>14.6</v>
      </c>
      <c r="AA75">
        <v>3.2</v>
      </c>
      <c r="AD75" t="s">
        <v>73</v>
      </c>
      <c r="AE75">
        <v>29.6</v>
      </c>
      <c r="AF75">
        <v>25.9</v>
      </c>
      <c r="AG75" t="s">
        <v>74</v>
      </c>
      <c r="AH75" t="s">
        <v>76</v>
      </c>
      <c r="AI75">
        <v>13.1</v>
      </c>
      <c r="AJ75">
        <v>1.2</v>
      </c>
      <c r="AK75">
        <v>13.1</v>
      </c>
      <c r="AL75">
        <v>1.4</v>
      </c>
      <c r="AM75" t="s">
        <v>77</v>
      </c>
      <c r="AN75">
        <f t="shared" si="51"/>
        <v>0</v>
      </c>
      <c r="AO75">
        <f t="shared" si="52"/>
        <v>52</v>
      </c>
      <c r="AP75">
        <f t="shared" si="53"/>
        <v>52</v>
      </c>
      <c r="AQ75">
        <f t="shared" si="54"/>
        <v>1.44</v>
      </c>
      <c r="AR75">
        <f t="shared" si="55"/>
        <v>1.9599999999999997</v>
      </c>
      <c r="AS75">
        <f t="shared" si="56"/>
        <v>1.3038404810405297</v>
      </c>
      <c r="AT75">
        <f t="shared" si="57"/>
        <v>0</v>
      </c>
      <c r="AU75">
        <f>AT75*((1)-(3/((4*P75)-9)))</f>
        <v>0</v>
      </c>
      <c r="AV75">
        <f>(N75+O75)/(N75*O75)</f>
        <v>3.7735849056603772E-2</v>
      </c>
      <c r="AW75">
        <f>AU75^2/(2*(N75+O75))</f>
        <v>0</v>
      </c>
      <c r="AX75">
        <f t="shared" si="58"/>
        <v>3.7735849056603772E-2</v>
      </c>
      <c r="AY75">
        <f t="shared" si="59"/>
        <v>0.19425717247145283</v>
      </c>
      <c r="AZ75">
        <f t="shared" si="60"/>
        <v>26.5</v>
      </c>
      <c r="BA75">
        <f t="shared" si="61"/>
        <v>0</v>
      </c>
      <c r="BB75">
        <f t="shared" si="62"/>
        <v>0</v>
      </c>
      <c r="BC75">
        <f t="shared" si="63"/>
        <v>702.25</v>
      </c>
      <c r="BM75">
        <v>0.16146200617295603</v>
      </c>
      <c r="BN75">
        <f t="shared" si="64"/>
        <v>5.0201343726697205</v>
      </c>
      <c r="BO75">
        <f t="shared" si="65"/>
        <v>0</v>
      </c>
      <c r="BP75">
        <f t="shared" si="66"/>
        <v>0</v>
      </c>
      <c r="BQ75">
        <f t="shared" si="67"/>
        <v>25.201749119660008</v>
      </c>
    </row>
    <row r="76" spans="1:69" x14ac:dyDescent="0.25">
      <c r="A76" t="s">
        <v>88</v>
      </c>
      <c r="B76" t="s">
        <v>89</v>
      </c>
      <c r="C76">
        <v>2009</v>
      </c>
      <c r="D76" s="10" t="s">
        <v>112</v>
      </c>
      <c r="E76" s="10" t="s">
        <v>167</v>
      </c>
      <c r="F76" t="s">
        <v>69</v>
      </c>
      <c r="G76">
        <v>2</v>
      </c>
      <c r="H76" t="s">
        <v>122</v>
      </c>
      <c r="J76">
        <v>1</v>
      </c>
      <c r="K76" t="s">
        <v>91</v>
      </c>
      <c r="L76">
        <v>146.5</v>
      </c>
      <c r="M76">
        <v>34.5</v>
      </c>
      <c r="N76">
        <v>53</v>
      </c>
      <c r="O76">
        <v>53</v>
      </c>
      <c r="P76">
        <v>107</v>
      </c>
      <c r="Q76">
        <v>57.9</v>
      </c>
      <c r="R76">
        <v>3.7</v>
      </c>
      <c r="Z76">
        <v>14.6</v>
      </c>
      <c r="AA76">
        <v>3.2</v>
      </c>
      <c r="AD76" t="s">
        <v>73</v>
      </c>
      <c r="AE76">
        <v>29.6</v>
      </c>
      <c r="AF76">
        <v>25.9</v>
      </c>
      <c r="AG76" t="s">
        <v>74</v>
      </c>
      <c r="AH76" t="s">
        <v>76</v>
      </c>
      <c r="AI76">
        <v>15.4</v>
      </c>
      <c r="AJ76">
        <v>2.5</v>
      </c>
      <c r="AK76">
        <v>15.6</v>
      </c>
      <c r="AL76">
        <v>2.6</v>
      </c>
      <c r="AM76" t="s">
        <v>77</v>
      </c>
      <c r="AN76">
        <f t="shared" si="51"/>
        <v>0.19999999999999929</v>
      </c>
      <c r="AO76">
        <f t="shared" si="52"/>
        <v>52</v>
      </c>
      <c r="AP76">
        <f t="shared" si="53"/>
        <v>52</v>
      </c>
      <c r="AQ76">
        <f t="shared" si="54"/>
        <v>6.25</v>
      </c>
      <c r="AR76">
        <f t="shared" si="55"/>
        <v>6.7600000000000007</v>
      </c>
      <c r="AS76">
        <f t="shared" si="56"/>
        <v>2.5504901489713698</v>
      </c>
      <c r="AT76">
        <f t="shared" si="57"/>
        <v>7.8416299737782039E-2</v>
      </c>
      <c r="AU76">
        <f>AT76*((1)-(3/((4*P76)-9)))</f>
        <v>7.7854846517702456E-2</v>
      </c>
      <c r="AV76">
        <f>(N76+O76)/(N76*O76)</f>
        <v>3.7735849056603772E-2</v>
      </c>
      <c r="AW76">
        <f>AU76^2/(2*(N76+O76))</f>
        <v>2.8591401539127389E-5</v>
      </c>
      <c r="AX76">
        <f t="shared" si="58"/>
        <v>3.7764440458142902E-2</v>
      </c>
      <c r="AY76">
        <f t="shared" si="59"/>
        <v>0.19433075016101517</v>
      </c>
      <c r="AZ76">
        <f t="shared" si="60"/>
        <v>26.479936889529007</v>
      </c>
      <c r="BA76">
        <f t="shared" si="61"/>
        <v>2.0615914223327283</v>
      </c>
      <c r="BB76">
        <f t="shared" si="62"/>
        <v>0.16050488376792646</v>
      </c>
      <c r="BC76">
        <f t="shared" si="63"/>
        <v>701.1870576734392</v>
      </c>
      <c r="BM76">
        <v>0.16146200617295603</v>
      </c>
      <c r="BN76">
        <f t="shared" si="64"/>
        <v>5.0194139227492585</v>
      </c>
      <c r="BO76">
        <f t="shared" si="65"/>
        <v>0.39078570056446232</v>
      </c>
      <c r="BP76">
        <f t="shared" si="66"/>
        <v>3.0424560738759043E-2</v>
      </c>
      <c r="BQ76">
        <f t="shared" si="67"/>
        <v>25.194516127889099</v>
      </c>
    </row>
    <row r="77" spans="1:69" x14ac:dyDescent="0.25">
      <c r="A77" t="s">
        <v>88</v>
      </c>
      <c r="B77" t="s">
        <v>89</v>
      </c>
      <c r="C77">
        <v>2009</v>
      </c>
      <c r="D77" t="s">
        <v>114</v>
      </c>
      <c r="E77" t="s">
        <v>171</v>
      </c>
      <c r="F77" t="s">
        <v>69</v>
      </c>
      <c r="G77">
        <v>2</v>
      </c>
      <c r="H77" t="s">
        <v>122</v>
      </c>
      <c r="J77">
        <v>1</v>
      </c>
      <c r="K77" t="s">
        <v>91</v>
      </c>
      <c r="L77">
        <v>146.5</v>
      </c>
      <c r="M77">
        <v>34.5</v>
      </c>
      <c r="N77">
        <v>53</v>
      </c>
      <c r="O77">
        <v>53</v>
      </c>
      <c r="P77">
        <v>107</v>
      </c>
      <c r="Q77">
        <v>57.9</v>
      </c>
      <c r="R77">
        <v>3.7</v>
      </c>
      <c r="Z77">
        <v>14.6</v>
      </c>
      <c r="AA77">
        <v>3.2</v>
      </c>
      <c r="AD77" t="s">
        <v>73</v>
      </c>
      <c r="AE77">
        <v>29.6</v>
      </c>
      <c r="AF77">
        <v>25.9</v>
      </c>
      <c r="AG77" t="s">
        <v>113</v>
      </c>
      <c r="AH77" t="s">
        <v>76</v>
      </c>
      <c r="AI77">
        <v>154</v>
      </c>
      <c r="AJ77">
        <v>40.799999999999997</v>
      </c>
      <c r="AK77">
        <v>152.80000000000001</v>
      </c>
      <c r="AL77">
        <v>33.9</v>
      </c>
      <c r="AM77" t="s">
        <v>98</v>
      </c>
      <c r="AN77">
        <f t="shared" si="51"/>
        <v>1.1999999999999886</v>
      </c>
      <c r="AO77">
        <f t="shared" si="52"/>
        <v>52</v>
      </c>
      <c r="AP77">
        <f t="shared" si="53"/>
        <v>52</v>
      </c>
      <c r="AQ77">
        <f t="shared" si="54"/>
        <v>1664.6399999999999</v>
      </c>
      <c r="AR77">
        <f t="shared" si="55"/>
        <v>1149.2099999999998</v>
      </c>
      <c r="AS77">
        <f t="shared" si="56"/>
        <v>37.508998920259117</v>
      </c>
      <c r="AT77">
        <f t="shared" si="57"/>
        <v>3.1992322763694243E-2</v>
      </c>
      <c r="AU77">
        <f>AT77*((1)-(3/((4*P77)-9)))</f>
        <v>3.176326078686588E-2</v>
      </c>
      <c r="AV77">
        <f>(N77+O77)/(N77*O77)</f>
        <v>3.7735849056603772E-2</v>
      </c>
      <c r="AW77">
        <f>AU77^2/(2*(N77+O77))</f>
        <v>4.7589846028983567E-6</v>
      </c>
      <c r="AX77">
        <f t="shared" si="58"/>
        <v>3.7740608041206672E-2</v>
      </c>
      <c r="AY77">
        <f t="shared" si="59"/>
        <v>0.19426942127161101</v>
      </c>
      <c r="AZ77">
        <f t="shared" si="60"/>
        <v>26.496658424479037</v>
      </c>
      <c r="BA77">
        <f t="shared" si="61"/>
        <v>0.8416202715172344</v>
      </c>
      <c r="BB77">
        <f t="shared" si="62"/>
        <v>2.6732604167714787E-2</v>
      </c>
      <c r="BC77">
        <f t="shared" si="63"/>
        <v>702.07290766351593</v>
      </c>
      <c r="BM77">
        <v>0.16146200617295603</v>
      </c>
      <c r="BN77">
        <f t="shared" si="64"/>
        <v>5.0200144407989553</v>
      </c>
      <c r="BO77">
        <f t="shared" si="65"/>
        <v>0.15945202783692991</v>
      </c>
      <c r="BP77">
        <f t="shared" si="66"/>
        <v>5.0647163431790021E-3</v>
      </c>
      <c r="BQ77">
        <f t="shared" si="67"/>
        <v>25.200544985830049</v>
      </c>
    </row>
    <row r="78" spans="1:69" x14ac:dyDescent="0.25">
      <c r="A78" t="s">
        <v>88</v>
      </c>
      <c r="B78" t="s">
        <v>89</v>
      </c>
      <c r="C78">
        <v>2009</v>
      </c>
      <c r="D78" t="s">
        <v>116</v>
      </c>
      <c r="E78" t="s">
        <v>168</v>
      </c>
      <c r="F78" t="s">
        <v>69</v>
      </c>
      <c r="G78">
        <v>2</v>
      </c>
      <c r="H78" t="s">
        <v>122</v>
      </c>
      <c r="J78">
        <v>1</v>
      </c>
      <c r="K78" t="s">
        <v>91</v>
      </c>
      <c r="L78">
        <v>146.5</v>
      </c>
      <c r="M78">
        <v>34.5</v>
      </c>
      <c r="N78">
        <v>53</v>
      </c>
      <c r="O78">
        <v>53</v>
      </c>
      <c r="P78">
        <v>107</v>
      </c>
      <c r="Q78">
        <v>57.9</v>
      </c>
      <c r="R78">
        <v>3.7</v>
      </c>
      <c r="Z78">
        <v>14.6</v>
      </c>
      <c r="AA78">
        <v>3.2</v>
      </c>
      <c r="AD78" t="s">
        <v>73</v>
      </c>
      <c r="AE78">
        <v>29.6</v>
      </c>
      <c r="AF78">
        <v>25.9</v>
      </c>
      <c r="AG78" t="s">
        <v>115</v>
      </c>
      <c r="AH78" t="s">
        <v>76</v>
      </c>
      <c r="AI78">
        <v>30.6</v>
      </c>
      <c r="AJ78">
        <v>6.3</v>
      </c>
      <c r="AK78">
        <v>31.1</v>
      </c>
      <c r="AL78">
        <v>6.9</v>
      </c>
      <c r="AM78" t="s">
        <v>77</v>
      </c>
      <c r="AN78">
        <f t="shared" si="51"/>
        <v>0.5</v>
      </c>
      <c r="AO78">
        <f t="shared" si="52"/>
        <v>52</v>
      </c>
      <c r="AP78">
        <f t="shared" si="53"/>
        <v>52</v>
      </c>
      <c r="AQ78">
        <f t="shared" si="54"/>
        <v>39.69</v>
      </c>
      <c r="AR78">
        <f t="shared" si="55"/>
        <v>47.610000000000007</v>
      </c>
      <c r="AS78">
        <f t="shared" si="56"/>
        <v>6.606814663663573</v>
      </c>
      <c r="AT78">
        <f t="shared" si="57"/>
        <v>7.5679434864416625E-2</v>
      </c>
      <c r="AU78">
        <f>AT78*((1)-(3/((4*P78)-9)))</f>
        <v>7.5137577335554456E-2</v>
      </c>
      <c r="AV78">
        <f>(N78+O78)/(N78*O78)</f>
        <v>3.7735849056603772E-2</v>
      </c>
      <c r="AW78">
        <f>AU78^2/(2*(N78+O78))</f>
        <v>2.6630450603096351E-5</v>
      </c>
      <c r="AX78">
        <f t="shared" si="58"/>
        <v>3.7762479507206868E-2</v>
      </c>
      <c r="AY78">
        <f t="shared" si="59"/>
        <v>0.19432570470014221</v>
      </c>
      <c r="AZ78">
        <f t="shared" si="60"/>
        <v>26.481311954347508</v>
      </c>
      <c r="BA78">
        <f t="shared" si="61"/>
        <v>1.9897416249167286</v>
      </c>
      <c r="BB78">
        <f t="shared" si="62"/>
        <v>0.14950436521995247</v>
      </c>
      <c r="BC78">
        <f t="shared" si="63"/>
        <v>701.25988282346816</v>
      </c>
      <c r="BM78">
        <v>0.16146200617295603</v>
      </c>
      <c r="BN78">
        <f t="shared" si="64"/>
        <v>5.019463328445533</v>
      </c>
      <c r="BO78">
        <f t="shared" si="65"/>
        <v>0.3771503140240558</v>
      </c>
      <c r="BP78">
        <f t="shared" si="66"/>
        <v>2.8338160887111139E-2</v>
      </c>
      <c r="BQ78">
        <f t="shared" si="67"/>
        <v>25.195012105609507</v>
      </c>
    </row>
    <row r="79" spans="1:69" x14ac:dyDescent="0.25">
      <c r="A79" t="s">
        <v>88</v>
      </c>
      <c r="B79" t="s">
        <v>89</v>
      </c>
      <c r="C79">
        <v>2009</v>
      </c>
      <c r="D79" s="11" t="s">
        <v>117</v>
      </c>
      <c r="E79" s="11" t="s">
        <v>165</v>
      </c>
      <c r="F79" t="s">
        <v>69</v>
      </c>
      <c r="G79">
        <v>2</v>
      </c>
      <c r="H79" t="s">
        <v>122</v>
      </c>
      <c r="J79">
        <v>1</v>
      </c>
      <c r="K79" t="s">
        <v>91</v>
      </c>
      <c r="L79">
        <v>146.5</v>
      </c>
      <c r="M79">
        <v>34.5</v>
      </c>
      <c r="N79">
        <v>53</v>
      </c>
      <c r="O79">
        <v>53</v>
      </c>
      <c r="P79">
        <v>107</v>
      </c>
      <c r="Q79">
        <v>57.9</v>
      </c>
      <c r="R79">
        <v>3.7</v>
      </c>
      <c r="Z79">
        <v>14.6</v>
      </c>
      <c r="AA79">
        <v>3.2</v>
      </c>
      <c r="AD79" t="s">
        <v>73</v>
      </c>
      <c r="AE79">
        <v>29.6</v>
      </c>
      <c r="AF79">
        <v>25.9</v>
      </c>
      <c r="AG79" t="s">
        <v>82</v>
      </c>
      <c r="AH79" t="s">
        <v>76</v>
      </c>
      <c r="AI79">
        <v>7.1</v>
      </c>
      <c r="AJ79">
        <v>2.2000000000000002</v>
      </c>
      <c r="AK79">
        <v>7.2</v>
      </c>
      <c r="AL79">
        <v>2.1</v>
      </c>
      <c r="AM79" t="s">
        <v>77</v>
      </c>
      <c r="AN79">
        <f t="shared" si="51"/>
        <v>0.10000000000000053</v>
      </c>
      <c r="AO79">
        <f t="shared" si="52"/>
        <v>52</v>
      </c>
      <c r="AP79">
        <f t="shared" si="53"/>
        <v>52</v>
      </c>
      <c r="AQ79">
        <f t="shared" si="54"/>
        <v>4.8400000000000007</v>
      </c>
      <c r="AR79">
        <f t="shared" si="55"/>
        <v>4.41</v>
      </c>
      <c r="AS79">
        <f t="shared" si="56"/>
        <v>2.1505813167606567</v>
      </c>
      <c r="AT79">
        <f t="shared" si="57"/>
        <v>4.6499055497527961E-2</v>
      </c>
      <c r="AU79">
        <f>AT79*((1)-(3/((4*P79)-9)))</f>
        <v>4.6166126699216305E-2</v>
      </c>
      <c r="AV79">
        <f>(N79+O79)/(N79*O79)</f>
        <v>3.7735849056603772E-2</v>
      </c>
      <c r="AW79">
        <f>AU79^2/(2*(N79+O79))</f>
        <v>1.0053354973623078E-5</v>
      </c>
      <c r="AX79">
        <f t="shared" si="58"/>
        <v>3.7745902411577395E-2</v>
      </c>
      <c r="AY79">
        <f t="shared" si="59"/>
        <v>0.19428304715434488</v>
      </c>
      <c r="AZ79">
        <f t="shared" si="60"/>
        <v>26.492941911842614</v>
      </c>
      <c r="BA79">
        <f t="shared" si="61"/>
        <v>1.223076512937104</v>
      </c>
      <c r="BB79">
        <f t="shared" si="62"/>
        <v>5.646470525909001E-2</v>
      </c>
      <c r="BC79">
        <f t="shared" si="63"/>
        <v>701.87597114426694</v>
      </c>
      <c r="BM79">
        <v>0.16146200617295603</v>
      </c>
      <c r="BN79">
        <f t="shared" si="64"/>
        <v>5.0198810233262012</v>
      </c>
      <c r="BO79">
        <f t="shared" si="65"/>
        <v>0.231748463337869</v>
      </c>
      <c r="BP79">
        <f t="shared" si="66"/>
        <v>1.0698928920804745E-2</v>
      </c>
      <c r="BQ79">
        <f t="shared" si="67"/>
        <v>25.199205488350508</v>
      </c>
    </row>
    <row r="80" spans="1:69" x14ac:dyDescent="0.25">
      <c r="A80" t="s">
        <v>88</v>
      </c>
      <c r="B80" t="s">
        <v>89</v>
      </c>
      <c r="C80">
        <v>2009</v>
      </c>
      <c r="D80" t="s">
        <v>118</v>
      </c>
      <c r="E80" t="s">
        <v>167</v>
      </c>
      <c r="F80" t="s">
        <v>69</v>
      </c>
      <c r="G80">
        <v>2</v>
      </c>
      <c r="H80" t="s">
        <v>122</v>
      </c>
      <c r="J80">
        <v>1</v>
      </c>
      <c r="K80" t="s">
        <v>91</v>
      </c>
      <c r="L80">
        <v>146.5</v>
      </c>
      <c r="M80">
        <v>34.5</v>
      </c>
      <c r="N80">
        <v>53</v>
      </c>
      <c r="O80">
        <v>53</v>
      </c>
      <c r="P80">
        <v>107</v>
      </c>
      <c r="Q80">
        <v>57.9</v>
      </c>
      <c r="R80">
        <v>3.7</v>
      </c>
      <c r="Z80">
        <v>14.6</v>
      </c>
      <c r="AA80">
        <v>3.2</v>
      </c>
      <c r="AD80" t="s">
        <v>73</v>
      </c>
      <c r="AE80">
        <v>29.6</v>
      </c>
      <c r="AF80">
        <v>25.9</v>
      </c>
      <c r="AG80" t="s">
        <v>82</v>
      </c>
      <c r="AH80" t="s">
        <v>76</v>
      </c>
      <c r="AI80">
        <v>10.8</v>
      </c>
      <c r="AJ80">
        <v>2.8</v>
      </c>
      <c r="AK80">
        <v>10.3</v>
      </c>
      <c r="AL80">
        <v>2.6</v>
      </c>
      <c r="AM80" t="s">
        <v>77</v>
      </c>
      <c r="AN80">
        <f t="shared" si="51"/>
        <v>-0.5</v>
      </c>
      <c r="AO80">
        <f t="shared" si="52"/>
        <v>52</v>
      </c>
      <c r="AP80">
        <f t="shared" si="53"/>
        <v>52</v>
      </c>
      <c r="AQ80">
        <f t="shared" si="54"/>
        <v>7.839999999999999</v>
      </c>
      <c r="AR80">
        <f t="shared" si="55"/>
        <v>6.7600000000000007</v>
      </c>
      <c r="AS80">
        <f t="shared" si="56"/>
        <v>2.7018512172212592</v>
      </c>
      <c r="AT80">
        <f t="shared" si="57"/>
        <v>-0.18505830254940131</v>
      </c>
      <c r="AU80">
        <f>AT80*((1)-(3/((4*P80)-9)))</f>
        <v>-0.18373330276981131</v>
      </c>
      <c r="AV80">
        <f>(N80+O80)/(N80*O80)</f>
        <v>3.7735849056603772E-2</v>
      </c>
      <c r="AW80">
        <f>AU80^2/(2*(N80+O80))</f>
        <v>1.5923550257878846E-4</v>
      </c>
      <c r="AX80">
        <f t="shared" si="58"/>
        <v>3.7895084559182564E-2</v>
      </c>
      <c r="AY80">
        <f t="shared" si="59"/>
        <v>0.19466659846820811</v>
      </c>
      <c r="AZ80">
        <f t="shared" si="60"/>
        <v>26.388646750167617</v>
      </c>
      <c r="BA80">
        <f t="shared" si="61"/>
        <v>-4.8484732230341443</v>
      </c>
      <c r="BB80">
        <f t="shared" si="62"/>
        <v>0.89082599865905532</v>
      </c>
      <c r="BC80">
        <f t="shared" si="63"/>
        <v>696.36067730513196</v>
      </c>
      <c r="BM80">
        <v>0.16146200617295603</v>
      </c>
      <c r="BN80">
        <f t="shared" si="64"/>
        <v>5.0161245648574706</v>
      </c>
      <c r="BO80">
        <f t="shared" si="65"/>
        <v>-0.92162913340604569</v>
      </c>
      <c r="BP80">
        <f t="shared" si="66"/>
        <v>0.16933396460957181</v>
      </c>
      <c r="BQ80">
        <f t="shared" si="67"/>
        <v>25.16150565016655</v>
      </c>
    </row>
    <row r="81" spans="1:80" x14ac:dyDescent="0.25">
      <c r="A81" t="s">
        <v>88</v>
      </c>
      <c r="B81" t="s">
        <v>89</v>
      </c>
      <c r="C81">
        <v>2009</v>
      </c>
      <c r="D81" s="11" t="s">
        <v>119</v>
      </c>
      <c r="E81" s="11" t="s">
        <v>166</v>
      </c>
      <c r="F81" t="s">
        <v>69</v>
      </c>
      <c r="G81">
        <v>2</v>
      </c>
      <c r="H81" t="s">
        <v>122</v>
      </c>
      <c r="J81">
        <v>1</v>
      </c>
      <c r="K81" t="s">
        <v>91</v>
      </c>
      <c r="L81">
        <v>146.5</v>
      </c>
      <c r="M81">
        <v>34.5</v>
      </c>
      <c r="N81">
        <v>53</v>
      </c>
      <c r="O81">
        <v>53</v>
      </c>
      <c r="P81">
        <v>107</v>
      </c>
      <c r="Q81">
        <v>57.9</v>
      </c>
      <c r="R81">
        <v>3.7</v>
      </c>
      <c r="Z81">
        <v>14.6</v>
      </c>
      <c r="AA81">
        <v>3.2</v>
      </c>
      <c r="AD81" t="s">
        <v>73</v>
      </c>
      <c r="AE81">
        <v>29.6</v>
      </c>
      <c r="AF81">
        <v>25.9</v>
      </c>
      <c r="AG81" t="s">
        <v>82</v>
      </c>
      <c r="AH81" t="s">
        <v>76</v>
      </c>
      <c r="AI81">
        <v>4.7</v>
      </c>
      <c r="AJ81">
        <v>1.6</v>
      </c>
      <c r="AK81">
        <v>5</v>
      </c>
      <c r="AL81">
        <v>1.7</v>
      </c>
      <c r="AM81" t="s">
        <v>77</v>
      </c>
      <c r="AN81">
        <f t="shared" si="51"/>
        <v>0.29999999999999982</v>
      </c>
      <c r="AO81">
        <f t="shared" si="52"/>
        <v>52</v>
      </c>
      <c r="AP81">
        <f t="shared" si="53"/>
        <v>52</v>
      </c>
      <c r="AQ81">
        <f t="shared" si="54"/>
        <v>2.5600000000000005</v>
      </c>
      <c r="AR81">
        <f t="shared" si="55"/>
        <v>2.8899999999999997</v>
      </c>
      <c r="AS81">
        <f t="shared" si="56"/>
        <v>1.6507574019219178</v>
      </c>
      <c r="AT81">
        <f t="shared" si="57"/>
        <v>0.18173475984461471</v>
      </c>
      <c r="AU81">
        <f>AT81*((1)-(3/((4*P81)-9)))</f>
        <v>0.18043355631350769</v>
      </c>
      <c r="AV81">
        <f>(N81+O81)/(N81*O81)</f>
        <v>3.7735849056603772E-2</v>
      </c>
      <c r="AW81">
        <f>AU81^2/(2*(N81+O81))</f>
        <v>1.5356730303745165E-4</v>
      </c>
      <c r="AX81">
        <f t="shared" si="58"/>
        <v>3.7889416359641222E-2</v>
      </c>
      <c r="AY81">
        <f t="shared" si="59"/>
        <v>0.19465203918695848</v>
      </c>
      <c r="AZ81">
        <f t="shared" si="60"/>
        <v>26.392594451921219</v>
      </c>
      <c r="BA81">
        <f t="shared" si="61"/>
        <v>4.7621096773002982</v>
      </c>
      <c r="BB81">
        <f t="shared" si="62"/>
        <v>0.8592443846302632</v>
      </c>
      <c r="BC81">
        <f t="shared" si="63"/>
        <v>696.56904190358273</v>
      </c>
      <c r="BM81">
        <v>0.16146200617295603</v>
      </c>
      <c r="BN81">
        <f t="shared" si="64"/>
        <v>5.0162671893474124</v>
      </c>
      <c r="BO81">
        <f t="shared" si="65"/>
        <v>0.90510292839271722</v>
      </c>
      <c r="BP81">
        <f t="shared" si="66"/>
        <v>0.16331094019966808</v>
      </c>
      <c r="BQ81">
        <f t="shared" si="67"/>
        <v>25.162936514923388</v>
      </c>
    </row>
    <row r="82" spans="1:80" x14ac:dyDescent="0.25">
      <c r="A82" t="s">
        <v>88</v>
      </c>
      <c r="B82" t="s">
        <v>89</v>
      </c>
      <c r="C82">
        <v>2009</v>
      </c>
      <c r="D82" t="s">
        <v>121</v>
      </c>
      <c r="E82" t="s">
        <v>120</v>
      </c>
      <c r="F82" t="s">
        <v>69</v>
      </c>
      <c r="G82">
        <v>2</v>
      </c>
      <c r="H82" t="s">
        <v>122</v>
      </c>
      <c r="J82">
        <v>1</v>
      </c>
      <c r="K82" t="s">
        <v>91</v>
      </c>
      <c r="L82">
        <v>146.5</v>
      </c>
      <c r="M82">
        <v>34.5</v>
      </c>
      <c r="N82">
        <v>53</v>
      </c>
      <c r="O82">
        <v>53</v>
      </c>
      <c r="P82">
        <v>107</v>
      </c>
      <c r="Q82">
        <v>57.9</v>
      </c>
      <c r="R82">
        <v>3.7</v>
      </c>
      <c r="Z82">
        <v>14.6</v>
      </c>
      <c r="AA82">
        <v>3.2</v>
      </c>
      <c r="AD82" t="s">
        <v>73</v>
      </c>
      <c r="AE82">
        <v>29.6</v>
      </c>
      <c r="AF82">
        <v>25.9</v>
      </c>
      <c r="AG82" t="s">
        <v>120</v>
      </c>
      <c r="AH82" t="s">
        <v>76</v>
      </c>
      <c r="AI82">
        <v>37.299999999999997</v>
      </c>
      <c r="AJ82">
        <v>11.1</v>
      </c>
      <c r="AK82">
        <v>37.9</v>
      </c>
      <c r="AL82">
        <v>11.5</v>
      </c>
      <c r="AM82" t="s">
        <v>77</v>
      </c>
      <c r="AN82">
        <f t="shared" si="51"/>
        <v>0.60000000000000142</v>
      </c>
      <c r="AO82">
        <f t="shared" si="52"/>
        <v>52</v>
      </c>
      <c r="AP82">
        <f t="shared" si="53"/>
        <v>52</v>
      </c>
      <c r="AQ82">
        <f t="shared" si="54"/>
        <v>123.21</v>
      </c>
      <c r="AR82">
        <f t="shared" si="55"/>
        <v>132.25</v>
      </c>
      <c r="AS82">
        <f t="shared" si="56"/>
        <v>11.301769772916099</v>
      </c>
      <c r="AT82">
        <f t="shared" si="57"/>
        <v>5.3089030484221991E-2</v>
      </c>
      <c r="AU82">
        <f>AT82*((1)-(3/((4*P82)-9)))</f>
        <v>5.2708918094120163E-2</v>
      </c>
      <c r="AV82">
        <f>(N82+O82)/(N82*O82)</f>
        <v>3.7735849056603772E-2</v>
      </c>
      <c r="AW82">
        <f>AU82^2/(2*(N82+O82))</f>
        <v>1.3104858710625791E-5</v>
      </c>
      <c r="AX82">
        <f t="shared" si="58"/>
        <v>3.7748953915314395E-2</v>
      </c>
      <c r="AY82">
        <f t="shared" si="59"/>
        <v>0.19429090023805642</v>
      </c>
      <c r="AZ82">
        <f t="shared" si="60"/>
        <v>26.490800307828117</v>
      </c>
      <c r="BA82">
        <f t="shared" si="61"/>
        <v>1.3963014236730054</v>
      </c>
      <c r="BB82">
        <f t="shared" si="62"/>
        <v>7.3597537375083816E-2</v>
      </c>
      <c r="BC82">
        <f t="shared" si="63"/>
        <v>701.76250094922625</v>
      </c>
      <c r="BM82">
        <v>0.16146200617295603</v>
      </c>
      <c r="BN82">
        <f t="shared" si="64"/>
        <v>5.0198041290343651</v>
      </c>
      <c r="BO82">
        <f t="shared" si="65"/>
        <v>0.26458844468579856</v>
      </c>
      <c r="BP82">
        <f t="shared" si="66"/>
        <v>1.3946170659594399E-2</v>
      </c>
      <c r="BQ82">
        <f t="shared" si="67"/>
        <v>25.198433493870461</v>
      </c>
    </row>
    <row r="83" spans="1:8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>
        <f>SUM(AZ60:AZ82)</f>
        <v>607.29575137736265</v>
      </c>
      <c r="BA83" s="8">
        <f>SUM(BA60:BA82)</f>
        <v>58.136969862252968</v>
      </c>
      <c r="BB83" s="8">
        <f>SUM(BB60:BB82)</f>
        <v>17.633988981098778</v>
      </c>
      <c r="BC83" s="8">
        <f>SUM(BC60:BC82)</f>
        <v>16035.796049735905</v>
      </c>
      <c r="BD83" s="8">
        <f>BA83/AZ83</f>
        <v>9.5730901674179011E-2</v>
      </c>
      <c r="BE83" s="8">
        <f>SQRT(1/AZ83)</f>
        <v>4.0578863414969836E-2</v>
      </c>
      <c r="BF83" s="8">
        <f>BD83/BE83</f>
        <v>2.3591321594005805</v>
      </c>
      <c r="BG83" s="8">
        <f>BD83-(1.96*BE83)</f>
        <v>1.6196329380838134E-2</v>
      </c>
      <c r="BH83" s="8">
        <f>BD83+(1.96*BE83)</f>
        <v>0.1752654739675199</v>
      </c>
      <c r="BI83" s="8">
        <f>BB83-(BA83^2/AZ83)</f>
        <v>12.06848443558073</v>
      </c>
      <c r="BJ83" s="8">
        <v>23</v>
      </c>
      <c r="BK83" s="8">
        <v>35.171999999999997</v>
      </c>
      <c r="BL83" s="8" t="str">
        <f>IF(BI83&gt;=BK83, "Significant", "Not Significant")</f>
        <v>Not Significant</v>
      </c>
      <c r="BM83" s="8"/>
      <c r="BN83" s="8">
        <f>SUM(BN60:BN82)</f>
        <v>115.38301229816078</v>
      </c>
      <c r="BO83" s="8">
        <f>SUM(BO60:BO82)</f>
        <v>11.113063850072308</v>
      </c>
      <c r="BP83" s="8">
        <f>SUM(BP60:BP82)</f>
        <v>3.3817010994555821</v>
      </c>
      <c r="BQ83" s="8">
        <f>SUM(BQ60:BQ82)</f>
        <v>578.83738648299231</v>
      </c>
      <c r="BR83" s="8">
        <f>BO83/BN83</f>
        <v>9.6314558172177753E-2</v>
      </c>
      <c r="BS83" s="8">
        <f>SQRT(1/BN83)</f>
        <v>9.3095580335182421E-2</v>
      </c>
      <c r="BT83" s="8">
        <f>BR83/BS83</f>
        <v>1.0345771284244181</v>
      </c>
      <c r="BU83" s="8">
        <f>BR83-(1.96*BS83)</f>
        <v>-8.6152779284779782E-2</v>
      </c>
      <c r="BV83" s="8">
        <f>BR83+(1.96*BS83)</f>
        <v>0.2787818956291353</v>
      </c>
      <c r="BW83" s="8">
        <f>BP83-(BO83^2/BN83)</f>
        <v>2.311351264796667</v>
      </c>
      <c r="BX83" s="8">
        <f>BJ83</f>
        <v>23</v>
      </c>
      <c r="BY83" s="8">
        <f>BK83</f>
        <v>35.171999999999997</v>
      </c>
      <c r="BZ83" s="8" t="str">
        <f>IF(BW83&gt;=BY83, "Significant", "Not significant")</f>
        <v>Not significant</v>
      </c>
      <c r="CA83" s="8">
        <f>100*((BI83-BJ83)/BI83)</f>
        <v>-90.579025251841813</v>
      </c>
      <c r="CB83" s="8">
        <f>100*((BW83-BX83)/BW83)</f>
        <v>-895.0889053647735</v>
      </c>
    </row>
    <row r="84" spans="1:80" x14ac:dyDescent="0.25">
      <c r="A84" t="s">
        <v>127</v>
      </c>
      <c r="B84" t="s">
        <v>128</v>
      </c>
      <c r="C84">
        <v>2006</v>
      </c>
      <c r="D84" t="s">
        <v>134</v>
      </c>
      <c r="E84" t="s">
        <v>167</v>
      </c>
      <c r="F84" t="s">
        <v>129</v>
      </c>
      <c r="G84">
        <v>2</v>
      </c>
      <c r="H84" t="s">
        <v>130</v>
      </c>
      <c r="J84">
        <v>1</v>
      </c>
      <c r="K84" t="s">
        <v>131</v>
      </c>
      <c r="L84">
        <v>364</v>
      </c>
      <c r="N84">
        <v>85</v>
      </c>
      <c r="O84">
        <v>85</v>
      </c>
      <c r="P84">
        <v>170</v>
      </c>
      <c r="Q84">
        <v>51.49</v>
      </c>
      <c r="R84">
        <v>9.57</v>
      </c>
      <c r="U84">
        <v>109.89</v>
      </c>
      <c r="V84">
        <v>12.34</v>
      </c>
      <c r="Y84" t="s">
        <v>132</v>
      </c>
      <c r="Z84">
        <v>12.02</v>
      </c>
      <c r="AA84">
        <v>2.6</v>
      </c>
      <c r="AD84" t="s">
        <v>133</v>
      </c>
      <c r="AE84">
        <v>364</v>
      </c>
      <c r="AG84" t="s">
        <v>92</v>
      </c>
      <c r="AH84" t="s">
        <v>76</v>
      </c>
      <c r="AI84">
        <v>6.76</v>
      </c>
      <c r="AJ84">
        <v>1.98</v>
      </c>
      <c r="AK84">
        <v>7.16</v>
      </c>
      <c r="AL84">
        <v>2.11</v>
      </c>
      <c r="AM84" t="s">
        <v>77</v>
      </c>
      <c r="AN84">
        <f t="shared" ref="AN84:AN97" si="68">IF(AM84="Lower worse", AK84-AI84, AI84-AK84)</f>
        <v>0.40000000000000036</v>
      </c>
      <c r="AO84">
        <f t="shared" ref="AO84:AO97" si="69">N84-1</f>
        <v>84</v>
      </c>
      <c r="AP84">
        <f t="shared" ref="AP84:AP97" si="70">O84-1</f>
        <v>84</v>
      </c>
      <c r="AQ84">
        <f t="shared" ref="AQ84:AQ97" si="71">AJ84^2</f>
        <v>3.9203999999999999</v>
      </c>
      <c r="AR84">
        <f t="shared" ref="AR84:AR97" si="72">AL84^2</f>
        <v>4.4520999999999997</v>
      </c>
      <c r="AS84">
        <f t="shared" ref="AS84:AS97" si="73">SQRT(((AO84*AQ84)+(AP84*AR84))/(AP84+AO84))</f>
        <v>2.0460327465610124</v>
      </c>
      <c r="AT84">
        <f t="shared" ref="AT84:AT97" si="74">AN84/AS84</f>
        <v>0.19550029229606586</v>
      </c>
      <c r="AU84">
        <f>AT84*((1)-(3/((4*P84)-9)))</f>
        <v>0.19462622243483158</v>
      </c>
      <c r="AV84">
        <f>(N84+O84)/(N84*O84)</f>
        <v>2.3529411764705882E-2</v>
      </c>
      <c r="AW84">
        <f>AU84^2/(2*(N84+O84))</f>
        <v>1.1140990135074276E-4</v>
      </c>
      <c r="AX84">
        <f t="shared" ref="AX84:AX97" si="75">AV84+AW84</f>
        <v>2.3640821666056626E-2</v>
      </c>
      <c r="AY84">
        <f t="shared" ref="AY84:AY97" si="76">SQRT(AX84)</f>
        <v>0.15375572075879526</v>
      </c>
      <c r="AZ84">
        <f t="shared" ref="AZ84:AZ97" si="77">1/AX84</f>
        <v>42.299714203072519</v>
      </c>
      <c r="BA84">
        <f t="shared" ref="BA84:BA97" si="78">AZ84*AU84</f>
        <v>8.2326335854169965</v>
      </c>
      <c r="BB84">
        <f t="shared" ref="BB84:BB97" si="79">(AU84^2)*AZ84</f>
        <v>1.6022863754198333</v>
      </c>
      <c r="BC84">
        <f t="shared" ref="BC84:BC97" si="80">AZ84^2</f>
        <v>1789.2658216616151</v>
      </c>
      <c r="BM84">
        <v>0.16146200617295603</v>
      </c>
      <c r="BN84">
        <f t="shared" ref="BN84:BN97" si="81">1/(AX84+BM84)</f>
        <v>5.402402608725775</v>
      </c>
      <c r="BO84">
        <f t="shared" ref="BO84:BO97" si="82">BN84*AU84</f>
        <v>1.0514492118083771</v>
      </c>
      <c r="BP84">
        <f t="shared" ref="BP84:BP97" si="83">(AU84^2)*BN84</f>
        <v>0.20463958817634553</v>
      </c>
      <c r="BQ84">
        <f t="shared" ref="BQ84:BQ97" si="84">BN84^2</f>
        <v>29.185953946767061</v>
      </c>
    </row>
    <row r="85" spans="1:80" x14ac:dyDescent="0.25">
      <c r="A85" t="s">
        <v>127</v>
      </c>
      <c r="B85" t="s">
        <v>128</v>
      </c>
      <c r="C85">
        <v>2006</v>
      </c>
      <c r="D85" t="s">
        <v>135</v>
      </c>
      <c r="E85" t="s">
        <v>167</v>
      </c>
      <c r="F85" t="s">
        <v>129</v>
      </c>
      <c r="G85">
        <v>2</v>
      </c>
      <c r="H85" t="s">
        <v>130</v>
      </c>
      <c r="J85">
        <v>1</v>
      </c>
      <c r="K85" t="s">
        <v>131</v>
      </c>
      <c r="L85">
        <v>364</v>
      </c>
      <c r="N85">
        <v>85</v>
      </c>
      <c r="O85">
        <v>85</v>
      </c>
      <c r="P85">
        <v>170</v>
      </c>
      <c r="Q85">
        <v>51.49</v>
      </c>
      <c r="R85">
        <v>9.57</v>
      </c>
      <c r="U85">
        <v>109.89</v>
      </c>
      <c r="V85">
        <v>12.34</v>
      </c>
      <c r="Y85" t="s">
        <v>132</v>
      </c>
      <c r="Z85">
        <v>12.02</v>
      </c>
      <c r="AA85">
        <v>2.6</v>
      </c>
      <c r="AD85" t="s">
        <v>133</v>
      </c>
      <c r="AE85">
        <v>364</v>
      </c>
      <c r="AG85" t="s">
        <v>92</v>
      </c>
      <c r="AH85" t="s">
        <v>76</v>
      </c>
      <c r="AI85">
        <v>10.08</v>
      </c>
      <c r="AJ85">
        <v>2.23</v>
      </c>
      <c r="AK85">
        <v>10.36</v>
      </c>
      <c r="AL85">
        <v>2.34</v>
      </c>
      <c r="AM85" t="s">
        <v>77</v>
      </c>
      <c r="AN85">
        <f t="shared" si="68"/>
        <v>0.27999999999999936</v>
      </c>
      <c r="AO85">
        <f t="shared" si="69"/>
        <v>84</v>
      </c>
      <c r="AP85">
        <f t="shared" si="70"/>
        <v>84</v>
      </c>
      <c r="AQ85">
        <f t="shared" si="71"/>
        <v>4.9729000000000001</v>
      </c>
      <c r="AR85">
        <f t="shared" si="72"/>
        <v>5.4755999999999991</v>
      </c>
      <c r="AS85">
        <f t="shared" si="73"/>
        <v>2.2856618297552243</v>
      </c>
      <c r="AT85">
        <f t="shared" si="74"/>
        <v>0.1225028113760753</v>
      </c>
      <c r="AU85">
        <f>AT85*((1)-(3/((4*P85)-9)))</f>
        <v>0.12195510879168152</v>
      </c>
      <c r="AV85">
        <f>(N85+O85)/(N85*O85)</f>
        <v>2.3529411764705882E-2</v>
      </c>
      <c r="AW85">
        <f>AU85^2/(2*(N85+O85))</f>
        <v>4.3744260471737867E-5</v>
      </c>
      <c r="AX85">
        <f t="shared" si="75"/>
        <v>2.3573156025177618E-2</v>
      </c>
      <c r="AY85">
        <f t="shared" si="76"/>
        <v>0.15353552040221058</v>
      </c>
      <c r="AZ85">
        <f t="shared" si="77"/>
        <v>42.421133552585701</v>
      </c>
      <c r="BA85">
        <f t="shared" si="78"/>
        <v>5.1734739574720399</v>
      </c>
      <c r="BB85">
        <f t="shared" si="79"/>
        <v>0.63093157931443378</v>
      </c>
      <c r="BC85">
        <f t="shared" si="80"/>
        <v>1799.5525718863123</v>
      </c>
      <c r="BM85">
        <v>0.16146200617295603</v>
      </c>
      <c r="BN85">
        <f t="shared" si="81"/>
        <v>5.4043782172018249</v>
      </c>
      <c r="BO85">
        <f t="shared" si="82"/>
        <v>0.6590915334302424</v>
      </c>
      <c r="BP85">
        <f t="shared" si="83"/>
        <v>8.0379579663161407E-2</v>
      </c>
      <c r="BQ85">
        <f t="shared" si="84"/>
        <v>29.207303914565575</v>
      </c>
    </row>
    <row r="86" spans="1:80" x14ac:dyDescent="0.25">
      <c r="A86" t="s">
        <v>127</v>
      </c>
      <c r="B86" t="s">
        <v>128</v>
      </c>
      <c r="C86">
        <v>2006</v>
      </c>
      <c r="D86" t="s">
        <v>136</v>
      </c>
      <c r="E86" t="s">
        <v>167</v>
      </c>
      <c r="F86" t="s">
        <v>129</v>
      </c>
      <c r="G86">
        <v>2</v>
      </c>
      <c r="H86" t="s">
        <v>130</v>
      </c>
      <c r="J86">
        <v>1</v>
      </c>
      <c r="K86" t="s">
        <v>131</v>
      </c>
      <c r="L86">
        <v>364</v>
      </c>
      <c r="N86">
        <v>85</v>
      </c>
      <c r="O86">
        <v>85</v>
      </c>
      <c r="P86">
        <v>170</v>
      </c>
      <c r="Q86">
        <v>51.49</v>
      </c>
      <c r="R86">
        <v>9.57</v>
      </c>
      <c r="U86">
        <v>109.89</v>
      </c>
      <c r="V86">
        <v>12.34</v>
      </c>
      <c r="Y86" t="s">
        <v>132</v>
      </c>
      <c r="Z86">
        <v>12.02</v>
      </c>
      <c r="AA86">
        <v>2.6</v>
      </c>
      <c r="AD86" t="s">
        <v>133</v>
      </c>
      <c r="AE86">
        <v>364</v>
      </c>
      <c r="AG86" t="s">
        <v>92</v>
      </c>
      <c r="AH86" t="s">
        <v>76</v>
      </c>
      <c r="AI86">
        <v>7.31</v>
      </c>
      <c r="AJ86">
        <v>1.52</v>
      </c>
      <c r="AK86">
        <v>7.18</v>
      </c>
      <c r="AL86">
        <v>1.72</v>
      </c>
      <c r="AM86" t="s">
        <v>77</v>
      </c>
      <c r="AN86">
        <f t="shared" si="68"/>
        <v>-0.12999999999999989</v>
      </c>
      <c r="AO86">
        <f t="shared" si="69"/>
        <v>84</v>
      </c>
      <c r="AP86">
        <f t="shared" si="70"/>
        <v>84</v>
      </c>
      <c r="AQ86">
        <f t="shared" si="71"/>
        <v>2.3104</v>
      </c>
      <c r="AR86">
        <f t="shared" si="72"/>
        <v>2.9583999999999997</v>
      </c>
      <c r="AS86">
        <f t="shared" si="73"/>
        <v>1.6230834852218787</v>
      </c>
      <c r="AT86">
        <f t="shared" si="74"/>
        <v>-8.0094462905725791E-2</v>
      </c>
      <c r="AU86">
        <f>AT86*((1)-(3/((4*P86)-9)))</f>
        <v>-7.9736365456072766E-2</v>
      </c>
      <c r="AV86">
        <f>(N86+O86)/(N86*O86)</f>
        <v>2.3529411764705882E-2</v>
      </c>
      <c r="AW86">
        <f>AU86^2/(2*(N86+O86))</f>
        <v>1.8699670518071749E-5</v>
      </c>
      <c r="AX86">
        <f t="shared" si="75"/>
        <v>2.3548111435223954E-2</v>
      </c>
      <c r="AY86">
        <f t="shared" si="76"/>
        <v>0.15345393913231409</v>
      </c>
      <c r="AZ86">
        <f t="shared" si="77"/>
        <v>42.466250542035858</v>
      </c>
      <c r="BA86">
        <f t="shared" si="78"/>
        <v>-3.3861044727689196</v>
      </c>
      <c r="BB86">
        <f t="shared" si="79"/>
        <v>0.26999566371314515</v>
      </c>
      <c r="BC86">
        <f t="shared" si="80"/>
        <v>1803.3824350989607</v>
      </c>
      <c r="BM86">
        <v>0.16146200617295603</v>
      </c>
      <c r="BN86">
        <f t="shared" si="81"/>
        <v>5.4051098011722267</v>
      </c>
      <c r="BO86">
        <f t="shared" si="82"/>
        <v>-0.43098381043646949</v>
      </c>
      <c r="BP86">
        <f t="shared" si="83"/>
        <v>3.4365082614613116E-2</v>
      </c>
      <c r="BQ86">
        <f t="shared" si="84"/>
        <v>29.21521196272807</v>
      </c>
    </row>
    <row r="87" spans="1:80" x14ac:dyDescent="0.25">
      <c r="A87" t="s">
        <v>127</v>
      </c>
      <c r="B87" t="s">
        <v>128</v>
      </c>
      <c r="C87">
        <v>2006</v>
      </c>
      <c r="D87" t="s">
        <v>137</v>
      </c>
      <c r="E87" t="s">
        <v>167</v>
      </c>
      <c r="F87" t="s">
        <v>129</v>
      </c>
      <c r="G87">
        <v>2</v>
      </c>
      <c r="H87" t="s">
        <v>130</v>
      </c>
      <c r="J87">
        <v>1</v>
      </c>
      <c r="K87" t="s">
        <v>131</v>
      </c>
      <c r="L87">
        <v>364</v>
      </c>
      <c r="N87">
        <v>85</v>
      </c>
      <c r="O87">
        <v>85</v>
      </c>
      <c r="P87">
        <v>170</v>
      </c>
      <c r="Q87">
        <v>51.49</v>
      </c>
      <c r="R87">
        <v>9.57</v>
      </c>
      <c r="U87">
        <v>109.89</v>
      </c>
      <c r="V87">
        <v>12.34</v>
      </c>
      <c r="Y87" t="s">
        <v>132</v>
      </c>
      <c r="Z87">
        <v>12.02</v>
      </c>
      <c r="AA87">
        <v>2.6</v>
      </c>
      <c r="AD87" t="s">
        <v>133</v>
      </c>
      <c r="AE87">
        <v>364</v>
      </c>
      <c r="AG87" t="s">
        <v>92</v>
      </c>
      <c r="AH87" t="s">
        <v>76</v>
      </c>
      <c r="AI87">
        <v>8.01</v>
      </c>
      <c r="AJ87">
        <v>1.66</v>
      </c>
      <c r="AK87">
        <v>7.87</v>
      </c>
      <c r="AL87">
        <v>1.69</v>
      </c>
      <c r="AM87" t="s">
        <v>77</v>
      </c>
      <c r="AN87">
        <f t="shared" si="68"/>
        <v>-0.13999999999999968</v>
      </c>
      <c r="AO87">
        <f t="shared" si="69"/>
        <v>84</v>
      </c>
      <c r="AP87">
        <f t="shared" si="70"/>
        <v>84</v>
      </c>
      <c r="AQ87">
        <f t="shared" si="71"/>
        <v>2.7555999999999998</v>
      </c>
      <c r="AR87">
        <f t="shared" si="72"/>
        <v>2.8560999999999996</v>
      </c>
      <c r="AS87">
        <f t="shared" si="73"/>
        <v>1.6750671628325833</v>
      </c>
      <c r="AT87">
        <f t="shared" si="74"/>
        <v>-8.3578738277727285E-2</v>
      </c>
      <c r="AU87">
        <f>AT87*((1)-(3/((4*P87)-9)))</f>
        <v>-8.3205062845785133E-2</v>
      </c>
      <c r="AV87">
        <f>(N87+O87)/(N87*O87)</f>
        <v>2.3529411764705882E-2</v>
      </c>
      <c r="AW87">
        <f>AU87^2/(2*(N87+O87))</f>
        <v>2.0362007303444273E-5</v>
      </c>
      <c r="AX87">
        <f t="shared" si="75"/>
        <v>2.3549773772009328E-2</v>
      </c>
      <c r="AY87">
        <f t="shared" si="76"/>
        <v>0.15345935543983405</v>
      </c>
      <c r="AZ87">
        <f t="shared" si="77"/>
        <v>42.463252924687325</v>
      </c>
      <c r="BA87">
        <f t="shared" si="78"/>
        <v>-3.5331576282350783</v>
      </c>
      <c r="BB87">
        <f t="shared" si="79"/>
        <v>0.29397660250136481</v>
      </c>
      <c r="BC87">
        <f t="shared" si="80"/>
        <v>1803.1278489459667</v>
      </c>
      <c r="BM87">
        <v>0.16146200617295603</v>
      </c>
      <c r="BN87">
        <f t="shared" si="81"/>
        <v>5.4050612360870511</v>
      </c>
      <c r="BO87">
        <f t="shared" si="82"/>
        <v>-0.44972845983394016</v>
      </c>
      <c r="BP87">
        <f t="shared" si="83"/>
        <v>3.7419684764021147E-2</v>
      </c>
      <c r="BQ87">
        <f t="shared" si="84"/>
        <v>29.214686965850881</v>
      </c>
    </row>
    <row r="88" spans="1:80" x14ac:dyDescent="0.25">
      <c r="A88" t="s">
        <v>127</v>
      </c>
      <c r="B88" t="s">
        <v>128</v>
      </c>
      <c r="C88">
        <v>2006</v>
      </c>
      <c r="D88" t="s">
        <v>138</v>
      </c>
      <c r="E88" t="s">
        <v>169</v>
      </c>
      <c r="F88" t="s">
        <v>129</v>
      </c>
      <c r="G88">
        <v>2</v>
      </c>
      <c r="H88" t="s">
        <v>130</v>
      </c>
      <c r="J88">
        <v>1</v>
      </c>
      <c r="K88" t="s">
        <v>131</v>
      </c>
      <c r="L88">
        <v>364</v>
      </c>
      <c r="N88">
        <v>85</v>
      </c>
      <c r="O88">
        <v>85</v>
      </c>
      <c r="P88">
        <v>170</v>
      </c>
      <c r="Q88">
        <v>51.49</v>
      </c>
      <c r="R88">
        <v>9.57</v>
      </c>
      <c r="U88">
        <v>109.89</v>
      </c>
      <c r="V88">
        <v>12.34</v>
      </c>
      <c r="Y88" t="s">
        <v>132</v>
      </c>
      <c r="Z88">
        <v>12.02</v>
      </c>
      <c r="AA88">
        <v>2.6</v>
      </c>
      <c r="AD88" t="s">
        <v>133</v>
      </c>
      <c r="AE88">
        <v>364</v>
      </c>
      <c r="AG88" t="s">
        <v>99</v>
      </c>
      <c r="AH88" t="s">
        <v>76</v>
      </c>
      <c r="AI88">
        <v>46.72</v>
      </c>
      <c r="AJ88">
        <v>6.69</v>
      </c>
      <c r="AK88">
        <v>48.95</v>
      </c>
      <c r="AL88">
        <v>7.4</v>
      </c>
      <c r="AM88" t="s">
        <v>98</v>
      </c>
      <c r="AN88">
        <f t="shared" si="68"/>
        <v>-2.230000000000004</v>
      </c>
      <c r="AO88">
        <f t="shared" si="69"/>
        <v>84</v>
      </c>
      <c r="AP88">
        <f t="shared" si="70"/>
        <v>84</v>
      </c>
      <c r="AQ88">
        <f t="shared" si="71"/>
        <v>44.756100000000004</v>
      </c>
      <c r="AR88">
        <f t="shared" si="72"/>
        <v>54.760000000000005</v>
      </c>
      <c r="AS88">
        <f t="shared" si="73"/>
        <v>7.0539386161207833</v>
      </c>
      <c r="AT88">
        <f t="shared" si="74"/>
        <v>-0.31613544168128327</v>
      </c>
      <c r="AU88">
        <f>AT88*((1)-(3/((4*P88)-9)))</f>
        <v>-0.31472201943829692</v>
      </c>
      <c r="AV88">
        <f>(N88+O88)/(N88*O88)</f>
        <v>2.3529411764705882E-2</v>
      </c>
      <c r="AW88">
        <f>AU88^2/(2*(N88+O88))</f>
        <v>2.9132338093917573E-4</v>
      </c>
      <c r="AX88">
        <f t="shared" si="75"/>
        <v>2.3820735145645058E-2</v>
      </c>
      <c r="AY88">
        <f t="shared" si="76"/>
        <v>0.15433967456764011</v>
      </c>
      <c r="AZ88">
        <f t="shared" si="77"/>
        <v>41.980232511120526</v>
      </c>
      <c r="BA88">
        <f t="shared" si="78"/>
        <v>-13.212103552389099</v>
      </c>
      <c r="BB88">
        <f t="shared" si="79"/>
        <v>4.1581399110357937</v>
      </c>
      <c r="BC88">
        <f t="shared" si="80"/>
        <v>1762.3399216877408</v>
      </c>
      <c r="BM88">
        <v>0.16146200617295603</v>
      </c>
      <c r="BN88">
        <f t="shared" si="81"/>
        <v>5.3971567609767819</v>
      </c>
      <c r="BO88">
        <f t="shared" si="82"/>
        <v>-1.6986040750396705</v>
      </c>
      <c r="BP88">
        <f t="shared" si="83"/>
        <v>0.53458810472260543</v>
      </c>
      <c r="BQ88">
        <f t="shared" si="84"/>
        <v>29.129301102557388</v>
      </c>
    </row>
    <row r="89" spans="1:80" x14ac:dyDescent="0.25">
      <c r="A89" t="s">
        <v>127</v>
      </c>
      <c r="B89" t="s">
        <v>128</v>
      </c>
      <c r="C89">
        <v>2006</v>
      </c>
      <c r="D89" t="s">
        <v>139</v>
      </c>
      <c r="E89" t="s">
        <v>165</v>
      </c>
      <c r="F89" t="s">
        <v>129</v>
      </c>
      <c r="G89">
        <v>2</v>
      </c>
      <c r="H89" t="s">
        <v>130</v>
      </c>
      <c r="J89">
        <v>1</v>
      </c>
      <c r="K89" t="s">
        <v>131</v>
      </c>
      <c r="L89">
        <v>364</v>
      </c>
      <c r="N89">
        <v>85</v>
      </c>
      <c r="O89">
        <v>85</v>
      </c>
      <c r="P89">
        <v>170</v>
      </c>
      <c r="Q89">
        <v>51.49</v>
      </c>
      <c r="R89">
        <v>9.57</v>
      </c>
      <c r="U89">
        <v>109.89</v>
      </c>
      <c r="V89">
        <v>12.34</v>
      </c>
      <c r="Y89" t="s">
        <v>132</v>
      </c>
      <c r="Z89">
        <v>12.02</v>
      </c>
      <c r="AA89">
        <v>2.6</v>
      </c>
      <c r="AD89" t="s">
        <v>133</v>
      </c>
      <c r="AE89">
        <v>364</v>
      </c>
      <c r="AG89" t="s">
        <v>74</v>
      </c>
      <c r="AH89" t="s">
        <v>76</v>
      </c>
      <c r="AI89">
        <v>10.83</v>
      </c>
      <c r="AJ89">
        <v>2.75</v>
      </c>
      <c r="AK89">
        <v>10.85</v>
      </c>
      <c r="AL89">
        <v>2.59</v>
      </c>
      <c r="AM89" t="s">
        <v>77</v>
      </c>
      <c r="AN89">
        <f t="shared" si="68"/>
        <v>1.9999999999999574E-2</v>
      </c>
      <c r="AO89">
        <f t="shared" si="69"/>
        <v>84</v>
      </c>
      <c r="AP89">
        <f t="shared" si="70"/>
        <v>84</v>
      </c>
      <c r="AQ89">
        <f t="shared" si="71"/>
        <v>7.5625</v>
      </c>
      <c r="AR89">
        <f t="shared" si="72"/>
        <v>6.7080999999999991</v>
      </c>
      <c r="AS89">
        <f t="shared" si="73"/>
        <v>2.6711982330033086</v>
      </c>
      <c r="AT89">
        <f t="shared" si="74"/>
        <v>7.4872765910424296E-3</v>
      </c>
      <c r="AU89">
        <f>AT89*((1)-(3/((4*P89)-9)))</f>
        <v>7.453801434897679E-3</v>
      </c>
      <c r="AV89">
        <f>(N89+O89)/(N89*O89)</f>
        <v>2.3529411764705882E-2</v>
      </c>
      <c r="AW89">
        <f>AU89^2/(2*(N89+O89))</f>
        <v>1.6340928185553733E-7</v>
      </c>
      <c r="AX89">
        <f t="shared" si="75"/>
        <v>2.3529575173987738E-2</v>
      </c>
      <c r="AY89">
        <f t="shared" si="76"/>
        <v>0.15339353041764095</v>
      </c>
      <c r="AZ89">
        <f t="shared" si="77"/>
        <v>42.499704844034476</v>
      </c>
      <c r="BA89">
        <f t="shared" si="78"/>
        <v>0.31678436094919199</v>
      </c>
      <c r="BB89">
        <f t="shared" si="79"/>
        <v>2.3612477241962315E-3</v>
      </c>
      <c r="BC89">
        <f t="shared" si="80"/>
        <v>1806.2249118300474</v>
      </c>
      <c r="BM89">
        <v>0.16146200617295603</v>
      </c>
      <c r="BN89">
        <f t="shared" si="81"/>
        <v>5.4056513962359345</v>
      </c>
      <c r="BO89">
        <f t="shared" si="82"/>
        <v>4.0292652133820051E-2</v>
      </c>
      <c r="BP89">
        <f t="shared" si="83"/>
        <v>3.0033342829090091E-4</v>
      </c>
      <c r="BQ89">
        <f t="shared" si="84"/>
        <v>29.221067017627508</v>
      </c>
    </row>
    <row r="90" spans="1:80" x14ac:dyDescent="0.25">
      <c r="A90" t="s">
        <v>127</v>
      </c>
      <c r="B90" t="s">
        <v>128</v>
      </c>
      <c r="C90">
        <v>2006</v>
      </c>
      <c r="D90" t="s">
        <v>140</v>
      </c>
      <c r="E90" t="s">
        <v>166</v>
      </c>
      <c r="F90" t="s">
        <v>129</v>
      </c>
      <c r="G90">
        <v>2</v>
      </c>
      <c r="H90" t="s">
        <v>130</v>
      </c>
      <c r="J90">
        <v>1</v>
      </c>
      <c r="K90" t="s">
        <v>131</v>
      </c>
      <c r="L90">
        <v>364</v>
      </c>
      <c r="N90">
        <v>85</v>
      </c>
      <c r="O90">
        <v>85</v>
      </c>
      <c r="P90">
        <v>170</v>
      </c>
      <c r="Q90">
        <v>51.49</v>
      </c>
      <c r="R90">
        <v>9.57</v>
      </c>
      <c r="U90">
        <v>109.89</v>
      </c>
      <c r="V90">
        <v>12.34</v>
      </c>
      <c r="Y90" t="s">
        <v>132</v>
      </c>
      <c r="Z90">
        <v>12.02</v>
      </c>
      <c r="AA90">
        <v>2.6</v>
      </c>
      <c r="AD90" t="s">
        <v>133</v>
      </c>
      <c r="AE90">
        <v>364</v>
      </c>
      <c r="AG90" t="s">
        <v>74</v>
      </c>
      <c r="AH90" t="s">
        <v>76</v>
      </c>
      <c r="AI90">
        <v>22.44</v>
      </c>
      <c r="AJ90">
        <v>6.52</v>
      </c>
      <c r="AK90">
        <v>24.88</v>
      </c>
      <c r="AL90">
        <v>5.9</v>
      </c>
      <c r="AM90" t="s">
        <v>77</v>
      </c>
      <c r="AN90">
        <f t="shared" si="68"/>
        <v>2.4399999999999977</v>
      </c>
      <c r="AO90">
        <f t="shared" si="69"/>
        <v>84</v>
      </c>
      <c r="AP90">
        <f t="shared" si="70"/>
        <v>84</v>
      </c>
      <c r="AQ90">
        <f t="shared" si="71"/>
        <v>42.510399999999997</v>
      </c>
      <c r="AR90">
        <f t="shared" si="72"/>
        <v>34.81</v>
      </c>
      <c r="AS90">
        <f t="shared" si="73"/>
        <v>6.2177327057376788</v>
      </c>
      <c r="AT90">
        <f t="shared" si="74"/>
        <v>0.39242600405584876</v>
      </c>
      <c r="AU90">
        <f>AT90*((1)-(3/((4*P90)-9)))</f>
        <v>0.39067149137005508</v>
      </c>
      <c r="AV90">
        <f>(N90+O90)/(N90*O90)</f>
        <v>2.3529411764705882E-2</v>
      </c>
      <c r="AW90">
        <f>AU90^2/(2*(N90+O90))</f>
        <v>4.4889474755677362E-4</v>
      </c>
      <c r="AX90">
        <f t="shared" si="75"/>
        <v>2.3978306512262657E-2</v>
      </c>
      <c r="AY90">
        <f t="shared" si="76"/>
        <v>0.15484930258888044</v>
      </c>
      <c r="AZ90">
        <f t="shared" si="77"/>
        <v>41.704363045346582</v>
      </c>
      <c r="BA90">
        <f t="shared" si="78"/>
        <v>16.292705707563762</v>
      </c>
      <c r="BB90">
        <f t="shared" si="79"/>
        <v>6.3650956372273431</v>
      </c>
      <c r="BC90">
        <f t="shared" si="80"/>
        <v>1739.2538970180697</v>
      </c>
      <c r="BM90">
        <v>0.16146200617295603</v>
      </c>
      <c r="BN90">
        <f t="shared" si="81"/>
        <v>5.392570717336314</v>
      </c>
      <c r="BO90">
        <f t="shared" si="82"/>
        <v>2.1067236444602657</v>
      </c>
      <c r="BP90">
        <f t="shared" si="83"/>
        <v>0.82303686808584964</v>
      </c>
      <c r="BQ90">
        <f t="shared" si="84"/>
        <v>29.079818941473089</v>
      </c>
    </row>
    <row r="91" spans="1:80" x14ac:dyDescent="0.25">
      <c r="A91" t="s">
        <v>127</v>
      </c>
      <c r="B91" t="s">
        <v>128</v>
      </c>
      <c r="C91">
        <v>2006</v>
      </c>
      <c r="D91" t="s">
        <v>141</v>
      </c>
      <c r="E91" t="s">
        <v>165</v>
      </c>
      <c r="F91" t="s">
        <v>129</v>
      </c>
      <c r="G91">
        <v>2</v>
      </c>
      <c r="H91" t="s">
        <v>130</v>
      </c>
      <c r="J91">
        <v>1</v>
      </c>
      <c r="K91" t="s">
        <v>131</v>
      </c>
      <c r="L91">
        <v>364</v>
      </c>
      <c r="N91">
        <v>85</v>
      </c>
      <c r="O91">
        <v>85</v>
      </c>
      <c r="P91">
        <v>170</v>
      </c>
      <c r="Q91">
        <v>51.49</v>
      </c>
      <c r="R91">
        <v>9.57</v>
      </c>
      <c r="U91">
        <v>109.89</v>
      </c>
      <c r="V91">
        <v>12.34</v>
      </c>
      <c r="Y91" t="s">
        <v>132</v>
      </c>
      <c r="Z91">
        <v>12.02</v>
      </c>
      <c r="AA91">
        <v>2.6</v>
      </c>
      <c r="AD91" t="s">
        <v>133</v>
      </c>
      <c r="AE91">
        <v>364</v>
      </c>
      <c r="AG91" t="s">
        <v>74</v>
      </c>
      <c r="AH91" t="s">
        <v>76</v>
      </c>
      <c r="AI91">
        <v>13</v>
      </c>
      <c r="AJ91">
        <v>3.75</v>
      </c>
      <c r="AK91">
        <v>13.63</v>
      </c>
      <c r="AL91">
        <v>3.91</v>
      </c>
      <c r="AM91" t="s">
        <v>77</v>
      </c>
      <c r="AN91">
        <f t="shared" si="68"/>
        <v>0.63000000000000078</v>
      </c>
      <c r="AO91">
        <f t="shared" si="69"/>
        <v>84</v>
      </c>
      <c r="AP91">
        <f t="shared" si="70"/>
        <v>84</v>
      </c>
      <c r="AQ91">
        <f t="shared" si="71"/>
        <v>14.0625</v>
      </c>
      <c r="AR91">
        <f t="shared" si="72"/>
        <v>15.288100000000002</v>
      </c>
      <c r="AS91">
        <f t="shared" si="73"/>
        <v>3.8308354180256821</v>
      </c>
      <c r="AT91">
        <f t="shared" si="74"/>
        <v>0.16445498990522731</v>
      </c>
      <c r="AU91">
        <f>AT91*((1)-(3/((4*P91)-9)))</f>
        <v>0.16371972169402657</v>
      </c>
      <c r="AV91">
        <f>(N91+O91)/(N91*O91)</f>
        <v>2.3529411764705882E-2</v>
      </c>
      <c r="AW91">
        <f>AU91^2/(2*(N91+O91))</f>
        <v>7.8835727269322103E-5</v>
      </c>
      <c r="AX91">
        <f t="shared" si="75"/>
        <v>2.3608247491975203E-2</v>
      </c>
      <c r="AY91">
        <f t="shared" si="76"/>
        <v>0.15364975591251423</v>
      </c>
      <c r="AZ91">
        <f t="shared" si="77"/>
        <v>42.358078478290899</v>
      </c>
      <c r="BA91">
        <f t="shared" si="78"/>
        <v>6.9348528199595227</v>
      </c>
      <c r="BB91">
        <f t="shared" si="79"/>
        <v>1.1353721736728084</v>
      </c>
      <c r="BC91">
        <f t="shared" si="80"/>
        <v>1794.2068123730508</v>
      </c>
      <c r="BM91">
        <v>0.16146200617295603</v>
      </c>
      <c r="BN91">
        <f t="shared" si="81"/>
        <v>5.4033534844043327</v>
      </c>
      <c r="BO91">
        <f t="shared" si="82"/>
        <v>0.88463552868112605</v>
      </c>
      <c r="BP91">
        <f t="shared" si="83"/>
        <v>0.14483228255632202</v>
      </c>
      <c r="BQ91">
        <f t="shared" si="84"/>
        <v>29.196228877424442</v>
      </c>
    </row>
    <row r="92" spans="1:80" x14ac:dyDescent="0.25">
      <c r="A92" t="s">
        <v>127</v>
      </c>
      <c r="B92" t="s">
        <v>128</v>
      </c>
      <c r="C92">
        <v>2006</v>
      </c>
      <c r="D92" t="s">
        <v>142</v>
      </c>
      <c r="E92" t="s">
        <v>168</v>
      </c>
      <c r="F92" t="s">
        <v>129</v>
      </c>
      <c r="G92">
        <v>2</v>
      </c>
      <c r="H92" t="s">
        <v>130</v>
      </c>
      <c r="J92">
        <v>1</v>
      </c>
      <c r="K92" t="s">
        <v>131</v>
      </c>
      <c r="L92">
        <v>364</v>
      </c>
      <c r="N92">
        <v>85</v>
      </c>
      <c r="O92">
        <v>85</v>
      </c>
      <c r="P92">
        <v>170</v>
      </c>
      <c r="Q92">
        <v>51.49</v>
      </c>
      <c r="R92">
        <v>9.57</v>
      </c>
      <c r="U92">
        <v>109.89</v>
      </c>
      <c r="V92">
        <v>12.34</v>
      </c>
      <c r="Y92" t="s">
        <v>132</v>
      </c>
      <c r="Z92">
        <v>12.02</v>
      </c>
      <c r="AA92">
        <v>2.6</v>
      </c>
      <c r="AD92" t="s">
        <v>133</v>
      </c>
      <c r="AE92">
        <v>364</v>
      </c>
      <c r="AG92" t="s">
        <v>115</v>
      </c>
      <c r="AH92" t="s">
        <v>76</v>
      </c>
      <c r="AI92">
        <v>40.21</v>
      </c>
      <c r="AJ92">
        <v>7.35</v>
      </c>
      <c r="AK92">
        <v>42.33</v>
      </c>
      <c r="AL92">
        <v>8.11</v>
      </c>
      <c r="AM92" t="s">
        <v>77</v>
      </c>
      <c r="AN92">
        <f t="shared" si="68"/>
        <v>2.1199999999999974</v>
      </c>
      <c r="AO92">
        <f t="shared" si="69"/>
        <v>84</v>
      </c>
      <c r="AP92">
        <f t="shared" si="70"/>
        <v>84</v>
      </c>
      <c r="AQ92">
        <f t="shared" si="71"/>
        <v>54.022499999999994</v>
      </c>
      <c r="AR92">
        <f t="shared" si="72"/>
        <v>65.772099999999995</v>
      </c>
      <c r="AS92">
        <f t="shared" si="73"/>
        <v>7.7393345967208322</v>
      </c>
      <c r="AT92">
        <f t="shared" si="74"/>
        <v>0.27392535798855944</v>
      </c>
      <c r="AU92">
        <f>AT92*((1)-(3/((4*P92)-9)))</f>
        <v>0.27270065445060759</v>
      </c>
      <c r="AV92">
        <f>(N92+O92)/(N92*O92)</f>
        <v>2.3529411764705882E-2</v>
      </c>
      <c r="AW92">
        <f>AU92^2/(2*(N92+O92))</f>
        <v>2.1872249099349908E-4</v>
      </c>
      <c r="AX92">
        <f t="shared" si="75"/>
        <v>2.3748134255699382E-2</v>
      </c>
      <c r="AY92">
        <f t="shared" si="76"/>
        <v>0.15410429668149875</v>
      </c>
      <c r="AZ92">
        <f t="shared" si="77"/>
        <v>42.108571108486437</v>
      </c>
      <c r="BA92">
        <f t="shared" si="78"/>
        <v>11.483034899264199</v>
      </c>
      <c r="BB92">
        <f t="shared" si="79"/>
        <v>3.1314311321085135</v>
      </c>
      <c r="BC92">
        <f t="shared" si="80"/>
        <v>1773.1317607984588</v>
      </c>
      <c r="BM92">
        <v>0.16146200617295603</v>
      </c>
      <c r="BN92">
        <f t="shared" si="81"/>
        <v>5.3992724031501336</v>
      </c>
      <c r="BO92">
        <f t="shared" si="82"/>
        <v>1.4723851178961462</v>
      </c>
      <c r="BP92">
        <f t="shared" si="83"/>
        <v>0.40152038525361411</v>
      </c>
      <c r="BQ92">
        <f t="shared" si="84"/>
        <v>29.152142483418618</v>
      </c>
    </row>
    <row r="93" spans="1:80" x14ac:dyDescent="0.25">
      <c r="A93" t="s">
        <v>127</v>
      </c>
      <c r="B93" t="s">
        <v>128</v>
      </c>
      <c r="C93">
        <v>2006</v>
      </c>
      <c r="D93" s="11" t="s">
        <v>143</v>
      </c>
      <c r="E93" s="11" t="s">
        <v>165</v>
      </c>
      <c r="F93" t="s">
        <v>129</v>
      </c>
      <c r="G93">
        <v>2</v>
      </c>
      <c r="H93" t="s">
        <v>130</v>
      </c>
      <c r="J93">
        <v>1</v>
      </c>
      <c r="K93" t="s">
        <v>131</v>
      </c>
      <c r="L93">
        <v>364</v>
      </c>
      <c r="N93">
        <v>85</v>
      </c>
      <c r="O93">
        <v>85</v>
      </c>
      <c r="P93">
        <v>170</v>
      </c>
      <c r="Q93">
        <v>51.49</v>
      </c>
      <c r="R93">
        <v>9.57</v>
      </c>
      <c r="U93">
        <v>109.89</v>
      </c>
      <c r="V93">
        <v>12.34</v>
      </c>
      <c r="Y93" t="s">
        <v>132</v>
      </c>
      <c r="Z93">
        <v>12.02</v>
      </c>
      <c r="AA93">
        <v>2.6</v>
      </c>
      <c r="AD93" t="s">
        <v>133</v>
      </c>
      <c r="AE93">
        <v>364</v>
      </c>
      <c r="AG93" t="s">
        <v>82</v>
      </c>
      <c r="AH93" t="s">
        <v>76</v>
      </c>
      <c r="AI93">
        <v>6.72</v>
      </c>
      <c r="AJ93">
        <v>1.76</v>
      </c>
      <c r="AK93">
        <v>6.98</v>
      </c>
      <c r="AL93">
        <v>2.04</v>
      </c>
      <c r="AM93" t="s">
        <v>77</v>
      </c>
      <c r="AN93">
        <f t="shared" si="68"/>
        <v>0.26000000000000068</v>
      </c>
      <c r="AO93">
        <f t="shared" si="69"/>
        <v>84</v>
      </c>
      <c r="AP93">
        <f t="shared" si="70"/>
        <v>84</v>
      </c>
      <c r="AQ93">
        <f t="shared" si="71"/>
        <v>3.0975999999999999</v>
      </c>
      <c r="AR93">
        <f t="shared" si="72"/>
        <v>4.1616</v>
      </c>
      <c r="AS93">
        <f t="shared" si="73"/>
        <v>1.9051509126575774</v>
      </c>
      <c r="AT93">
        <f t="shared" si="74"/>
        <v>0.13647212841386694</v>
      </c>
      <c r="AU93">
        <f>AT93*((1)-(3/((4*P93)-9)))</f>
        <v>0.13586196986656202</v>
      </c>
      <c r="AV93">
        <f>(N93+O93)/(N93*O93)</f>
        <v>2.3529411764705882E-2</v>
      </c>
      <c r="AW93">
        <f>AU93^2/(2*(N93+O93))</f>
        <v>5.428963192947825E-5</v>
      </c>
      <c r="AX93">
        <f t="shared" si="75"/>
        <v>2.3583701396635359E-2</v>
      </c>
      <c r="AY93">
        <f t="shared" si="76"/>
        <v>0.15356985835975548</v>
      </c>
      <c r="AZ93">
        <f t="shared" si="77"/>
        <v>42.402165087735895</v>
      </c>
      <c r="BA93">
        <f t="shared" si="78"/>
        <v>5.7608416754269625</v>
      </c>
      <c r="BB93">
        <f t="shared" si="79"/>
        <v>0.78267929811289261</v>
      </c>
      <c r="BC93">
        <f t="shared" si="80"/>
        <v>1797.9436041276088</v>
      </c>
      <c r="BM93">
        <v>0.16146200617295603</v>
      </c>
      <c r="BN93">
        <f t="shared" si="81"/>
        <v>5.4040702328851555</v>
      </c>
      <c r="BO93">
        <f t="shared" si="82"/>
        <v>0.73420762713702781</v>
      </c>
      <c r="BP93">
        <f t="shared" si="83"/>
        <v>9.9750894513890867E-2</v>
      </c>
      <c r="BQ93">
        <f t="shared" si="84"/>
        <v>29.20397508195542</v>
      </c>
    </row>
    <row r="94" spans="1:80" x14ac:dyDescent="0.25">
      <c r="A94" t="s">
        <v>127</v>
      </c>
      <c r="B94" t="s">
        <v>128</v>
      </c>
      <c r="C94">
        <v>2006</v>
      </c>
      <c r="D94" t="s">
        <v>144</v>
      </c>
      <c r="E94" t="s">
        <v>165</v>
      </c>
      <c r="F94" t="s">
        <v>129</v>
      </c>
      <c r="G94">
        <v>2</v>
      </c>
      <c r="H94" t="s">
        <v>130</v>
      </c>
      <c r="J94">
        <v>1</v>
      </c>
      <c r="K94" t="s">
        <v>131</v>
      </c>
      <c r="L94">
        <v>364</v>
      </c>
      <c r="N94">
        <v>85</v>
      </c>
      <c r="O94">
        <v>85</v>
      </c>
      <c r="P94">
        <v>170</v>
      </c>
      <c r="Q94">
        <v>51.49</v>
      </c>
      <c r="R94">
        <v>9.57</v>
      </c>
      <c r="U94">
        <v>109.89</v>
      </c>
      <c r="V94">
        <v>12.34</v>
      </c>
      <c r="Y94" t="s">
        <v>132</v>
      </c>
      <c r="Z94">
        <v>12.02</v>
      </c>
      <c r="AA94">
        <v>2.6</v>
      </c>
      <c r="AD94" t="s">
        <v>133</v>
      </c>
      <c r="AE94">
        <v>364</v>
      </c>
      <c r="AG94" t="s">
        <v>82</v>
      </c>
      <c r="AH94" t="s">
        <v>76</v>
      </c>
      <c r="AI94">
        <v>52.48</v>
      </c>
      <c r="AJ94">
        <v>8.8699999999999992</v>
      </c>
      <c r="AK94">
        <v>52.7</v>
      </c>
      <c r="AL94">
        <v>9.25</v>
      </c>
      <c r="AM94" t="s">
        <v>77</v>
      </c>
      <c r="AN94">
        <f t="shared" si="68"/>
        <v>0.22000000000000597</v>
      </c>
      <c r="AO94">
        <f t="shared" si="69"/>
        <v>84</v>
      </c>
      <c r="AP94">
        <f t="shared" si="70"/>
        <v>84</v>
      </c>
      <c r="AQ94">
        <f t="shared" si="71"/>
        <v>78.676899999999989</v>
      </c>
      <c r="AR94">
        <f t="shared" si="72"/>
        <v>85.5625</v>
      </c>
      <c r="AS94">
        <f t="shared" si="73"/>
        <v>9.0619920547305703</v>
      </c>
      <c r="AT94">
        <f t="shared" si="74"/>
        <v>2.4277222786259326E-2</v>
      </c>
      <c r="AU94">
        <f>AT94*((1)-(3/((4*P94)-9)))</f>
        <v>2.4168680806589016E-2</v>
      </c>
      <c r="AV94">
        <f>(N94+O94)/(N94*O94)</f>
        <v>2.3529411764705882E-2</v>
      </c>
      <c r="AW94">
        <f>AU94^2/(2*(N94+O94))</f>
        <v>1.7180150939140713E-6</v>
      </c>
      <c r="AX94">
        <f t="shared" si="75"/>
        <v>2.3531129779799796E-2</v>
      </c>
      <c r="AY94">
        <f t="shared" si="76"/>
        <v>0.15339859771132133</v>
      </c>
      <c r="AZ94">
        <f t="shared" si="77"/>
        <v>42.496897061799643</v>
      </c>
      <c r="BA94">
        <f t="shared" si="78"/>
        <v>1.0270939403571062</v>
      </c>
      <c r="BB94">
        <f t="shared" si="79"/>
        <v>2.4823505602872675E-2</v>
      </c>
      <c r="BC94">
        <f t="shared" si="80"/>
        <v>1805.9862598811951</v>
      </c>
      <c r="BM94">
        <v>0.16146200617295603</v>
      </c>
      <c r="BN94">
        <f t="shared" si="81"/>
        <v>5.4056059693770662</v>
      </c>
      <c r="BO94">
        <f t="shared" si="82"/>
        <v>0.13064636524006651</v>
      </c>
      <c r="BP94">
        <f t="shared" si="83"/>
        <v>3.1575503000282135E-3</v>
      </c>
      <c r="BQ94">
        <f t="shared" si="84"/>
        <v>29.22057589616497</v>
      </c>
    </row>
    <row r="95" spans="1:80" x14ac:dyDescent="0.25">
      <c r="A95" t="s">
        <v>127</v>
      </c>
      <c r="B95" t="s">
        <v>128</v>
      </c>
      <c r="C95">
        <v>2006</v>
      </c>
      <c r="D95" t="s">
        <v>145</v>
      </c>
      <c r="E95" t="s">
        <v>166</v>
      </c>
      <c r="F95" t="s">
        <v>129</v>
      </c>
      <c r="G95">
        <v>2</v>
      </c>
      <c r="H95" t="s">
        <v>130</v>
      </c>
      <c r="J95">
        <v>1</v>
      </c>
      <c r="K95" t="s">
        <v>131</v>
      </c>
      <c r="L95">
        <v>364</v>
      </c>
      <c r="N95">
        <v>85</v>
      </c>
      <c r="O95">
        <v>85</v>
      </c>
      <c r="P95">
        <v>170</v>
      </c>
      <c r="Q95">
        <v>51.49</v>
      </c>
      <c r="R95">
        <v>9.57</v>
      </c>
      <c r="U95">
        <v>109.89</v>
      </c>
      <c r="V95">
        <v>12.34</v>
      </c>
      <c r="Y95" t="s">
        <v>132</v>
      </c>
      <c r="Z95">
        <v>12.02</v>
      </c>
      <c r="AA95">
        <v>2.6</v>
      </c>
      <c r="AD95" t="s">
        <v>133</v>
      </c>
      <c r="AE95">
        <v>364</v>
      </c>
      <c r="AG95" t="s">
        <v>82</v>
      </c>
      <c r="AH95" t="s">
        <v>76</v>
      </c>
      <c r="AI95">
        <v>22.52</v>
      </c>
      <c r="AJ95">
        <v>6.99</v>
      </c>
      <c r="AK95">
        <v>24.82</v>
      </c>
      <c r="AL95">
        <v>6.06</v>
      </c>
      <c r="AM95" t="s">
        <v>77</v>
      </c>
      <c r="AN95">
        <f t="shared" si="68"/>
        <v>2.3000000000000007</v>
      </c>
      <c r="AO95">
        <f t="shared" si="69"/>
        <v>84</v>
      </c>
      <c r="AP95">
        <f t="shared" si="70"/>
        <v>84</v>
      </c>
      <c r="AQ95">
        <f t="shared" si="71"/>
        <v>48.860100000000003</v>
      </c>
      <c r="AR95">
        <f t="shared" si="72"/>
        <v>36.723599999999998</v>
      </c>
      <c r="AS95">
        <f t="shared" si="73"/>
        <v>6.5415479819382201</v>
      </c>
      <c r="AT95">
        <f t="shared" si="74"/>
        <v>0.35159873570453043</v>
      </c>
      <c r="AU95">
        <f>AT95*((1)-(3/((4*P95)-9)))</f>
        <v>0.35002675924087379</v>
      </c>
      <c r="AV95">
        <f>(N95+O95)/(N95*O95)</f>
        <v>2.3529411764705882E-2</v>
      </c>
      <c r="AW95">
        <f>AU95^2/(2*(N95+O95))</f>
        <v>3.6034921230784886E-4</v>
      </c>
      <c r="AX95">
        <f t="shared" si="75"/>
        <v>2.388976097701373E-2</v>
      </c>
      <c r="AY95">
        <f t="shared" si="76"/>
        <v>0.15456312942294398</v>
      </c>
      <c r="AZ95">
        <f t="shared" si="77"/>
        <v>41.858937013316329</v>
      </c>
      <c r="BA95">
        <f t="shared" si="78"/>
        <v>14.651748068038975</v>
      </c>
      <c r="BB95">
        <f t="shared" si="79"/>
        <v>5.128503893469416</v>
      </c>
      <c r="BC95">
        <f t="shared" si="80"/>
        <v>1752.1706078847837</v>
      </c>
      <c r="BM95">
        <v>0.16146200617295603</v>
      </c>
      <c r="BN95">
        <f t="shared" si="81"/>
        <v>5.3951468355351109</v>
      </c>
      <c r="BO95">
        <f t="shared" si="82"/>
        <v>1.8884457624710103</v>
      </c>
      <c r="BP95">
        <f t="shared" si="83"/>
        <v>0.66100655023988864</v>
      </c>
      <c r="BQ95">
        <f t="shared" si="84"/>
        <v>29.10760937698452</v>
      </c>
    </row>
    <row r="96" spans="1:80" x14ac:dyDescent="0.25">
      <c r="A96" t="s">
        <v>127</v>
      </c>
      <c r="B96" t="s">
        <v>128</v>
      </c>
      <c r="C96">
        <v>2006</v>
      </c>
      <c r="D96" t="s">
        <v>146</v>
      </c>
      <c r="E96" t="s">
        <v>167</v>
      </c>
      <c r="F96" t="s">
        <v>129</v>
      </c>
      <c r="G96">
        <v>2</v>
      </c>
      <c r="H96" t="s">
        <v>130</v>
      </c>
      <c r="J96">
        <v>1</v>
      </c>
      <c r="K96" t="s">
        <v>131</v>
      </c>
      <c r="L96">
        <v>364</v>
      </c>
      <c r="N96">
        <v>85</v>
      </c>
      <c r="O96">
        <v>85</v>
      </c>
      <c r="P96">
        <v>170</v>
      </c>
      <c r="Q96">
        <v>51.49</v>
      </c>
      <c r="R96">
        <v>9.57</v>
      </c>
      <c r="U96">
        <v>109.89</v>
      </c>
      <c r="V96">
        <v>12.34</v>
      </c>
      <c r="Y96" t="s">
        <v>132</v>
      </c>
      <c r="Z96">
        <v>12.02</v>
      </c>
      <c r="AA96">
        <v>2.6</v>
      </c>
      <c r="AD96" t="s">
        <v>133</v>
      </c>
      <c r="AE96">
        <v>364</v>
      </c>
      <c r="AG96" t="s">
        <v>82</v>
      </c>
      <c r="AH96" t="s">
        <v>76</v>
      </c>
      <c r="AI96">
        <v>10.62</v>
      </c>
      <c r="AJ96">
        <v>2.4300000000000002</v>
      </c>
      <c r="AK96">
        <v>10.51</v>
      </c>
      <c r="AL96">
        <v>2.36</v>
      </c>
      <c r="AM96" t="s">
        <v>77</v>
      </c>
      <c r="AN96">
        <f t="shared" si="68"/>
        <v>-0.10999999999999943</v>
      </c>
      <c r="AO96">
        <f t="shared" si="69"/>
        <v>84</v>
      </c>
      <c r="AP96">
        <f t="shared" si="70"/>
        <v>84</v>
      </c>
      <c r="AQ96">
        <f t="shared" si="71"/>
        <v>5.9049000000000005</v>
      </c>
      <c r="AR96">
        <f t="shared" si="72"/>
        <v>5.5695999999999994</v>
      </c>
      <c r="AS96">
        <f t="shared" si="73"/>
        <v>2.395255727474626</v>
      </c>
      <c r="AT96">
        <f t="shared" si="74"/>
        <v>-4.5924115215862565E-2</v>
      </c>
      <c r="AU96">
        <f>AT96*((1)-(3/((4*P96)-9)))</f>
        <v>-4.5718791302825919E-2</v>
      </c>
      <c r="AV96">
        <f>(N96+O96)/(N96*O96)</f>
        <v>2.3529411764705882E-2</v>
      </c>
      <c r="AW96">
        <f>AU96^2/(2*(N96+O96))</f>
        <v>6.1476702299745613E-6</v>
      </c>
      <c r="AX96">
        <f t="shared" si="75"/>
        <v>2.3535559434935856E-2</v>
      </c>
      <c r="AY96">
        <f t="shared" si="76"/>
        <v>0.15341303541399556</v>
      </c>
      <c r="AZ96">
        <f t="shared" si="77"/>
        <v>42.488898671157735</v>
      </c>
      <c r="BA96">
        <f t="shared" si="78"/>
        <v>-1.9425410910335781</v>
      </c>
      <c r="BB96">
        <f t="shared" si="79"/>
        <v>8.8810630738127921E-2</v>
      </c>
      <c r="BC96">
        <f t="shared" si="80"/>
        <v>1805.3065102879095</v>
      </c>
      <c r="BM96">
        <v>0.16146200617295603</v>
      </c>
      <c r="BN96">
        <f t="shared" si="81"/>
        <v>5.4054765354022614</v>
      </c>
      <c r="BO96">
        <f t="shared" si="82"/>
        <v>-0.24713185361437848</v>
      </c>
      <c r="BP96">
        <f t="shared" si="83"/>
        <v>1.1298569639676296E-2</v>
      </c>
      <c r="BQ96">
        <f t="shared" si="84"/>
        <v>29.219176574784434</v>
      </c>
    </row>
    <row r="97" spans="1:80" x14ac:dyDescent="0.25">
      <c r="A97" t="s">
        <v>127</v>
      </c>
      <c r="B97" t="s">
        <v>128</v>
      </c>
      <c r="C97">
        <v>2006</v>
      </c>
      <c r="D97" t="s">
        <v>147</v>
      </c>
      <c r="E97" t="s">
        <v>165</v>
      </c>
      <c r="F97" t="s">
        <v>129</v>
      </c>
      <c r="G97">
        <v>2</v>
      </c>
      <c r="H97" t="s">
        <v>130</v>
      </c>
      <c r="J97">
        <v>1</v>
      </c>
      <c r="K97" t="s">
        <v>131</v>
      </c>
      <c r="L97">
        <v>364</v>
      </c>
      <c r="N97">
        <v>85</v>
      </c>
      <c r="O97">
        <v>85</v>
      </c>
      <c r="P97">
        <v>170</v>
      </c>
      <c r="Q97">
        <v>51.49</v>
      </c>
      <c r="R97">
        <v>9.57</v>
      </c>
      <c r="U97">
        <v>109.89</v>
      </c>
      <c r="V97">
        <v>12.34</v>
      </c>
      <c r="Y97" t="s">
        <v>132</v>
      </c>
      <c r="Z97">
        <v>12.02</v>
      </c>
      <c r="AA97">
        <v>2.6</v>
      </c>
      <c r="AD97" t="s">
        <v>133</v>
      </c>
      <c r="AE97">
        <v>364</v>
      </c>
      <c r="AG97" t="s">
        <v>82</v>
      </c>
      <c r="AH97" t="s">
        <v>76</v>
      </c>
      <c r="AI97">
        <v>14.4</v>
      </c>
      <c r="AJ97">
        <v>3.61</v>
      </c>
      <c r="AK97">
        <v>14.38</v>
      </c>
      <c r="AL97">
        <v>4.01</v>
      </c>
      <c r="AM97" t="s">
        <v>77</v>
      </c>
      <c r="AN97">
        <f t="shared" si="68"/>
        <v>-1.9999999999999574E-2</v>
      </c>
      <c r="AO97">
        <f t="shared" si="69"/>
        <v>84</v>
      </c>
      <c r="AP97">
        <f t="shared" si="70"/>
        <v>84</v>
      </c>
      <c r="AQ97">
        <f t="shared" si="71"/>
        <v>13.0321</v>
      </c>
      <c r="AR97">
        <f t="shared" si="72"/>
        <v>16.080099999999998</v>
      </c>
      <c r="AS97">
        <f t="shared" si="73"/>
        <v>3.8152457325839446</v>
      </c>
      <c r="AT97">
        <f t="shared" si="74"/>
        <v>-5.2421263011161829E-3</v>
      </c>
      <c r="AU97">
        <f>AT97*((1)-(3/((4*P97)-9)))</f>
        <v>-5.2186890747326527E-3</v>
      </c>
      <c r="AV97">
        <f>(N97+O97)/(N97*O97)</f>
        <v>2.3529411764705882E-2</v>
      </c>
      <c r="AW97">
        <f>AU97^2/(2*(N97+O97))</f>
        <v>8.0102104878629266E-8</v>
      </c>
      <c r="AX97">
        <f t="shared" si="75"/>
        <v>2.3529491866810762E-2</v>
      </c>
      <c r="AY97">
        <f t="shared" si="76"/>
        <v>0.15339325887016927</v>
      </c>
      <c r="AZ97">
        <f t="shared" si="77"/>
        <v>42.499855316065613</v>
      </c>
      <c r="BA97">
        <f t="shared" si="78"/>
        <v>-0.22179353061567006</v>
      </c>
      <c r="BB97">
        <f t="shared" si="79"/>
        <v>1.1574714750703795E-3</v>
      </c>
      <c r="BC97">
        <f t="shared" si="80"/>
        <v>1806.2377018865106</v>
      </c>
      <c r="BM97">
        <v>0.16146200617295603</v>
      </c>
      <c r="BN97">
        <f t="shared" si="81"/>
        <v>5.4056538305616328</v>
      </c>
      <c r="BO97">
        <f t="shared" si="82"/>
        <v>-2.8210426587338706E-2</v>
      </c>
      <c r="BP97">
        <f t="shared" si="83"/>
        <v>1.4722144502489208E-4</v>
      </c>
      <c r="BQ97">
        <f t="shared" si="84"/>
        <v>29.221093335865653</v>
      </c>
    </row>
    <row r="98" spans="1:8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>
        <f>SUM(AZ84:AZ97)</f>
        <v>592.0480543597356</v>
      </c>
      <c r="BA98" s="8">
        <f>SUM(BA84:BA97)</f>
        <v>47.577468739406406</v>
      </c>
      <c r="BB98" s="8">
        <f>SUM(BB84:BB97)</f>
        <v>23.615565122115811</v>
      </c>
      <c r="BC98" s="8">
        <f>SUM(BC84:BC97)</f>
        <v>25038.130665368233</v>
      </c>
      <c r="BD98" s="8">
        <f>BA98/AZ98</f>
        <v>8.0360822722166672E-2</v>
      </c>
      <c r="BE98" s="8">
        <f>SQRT(1/AZ98)</f>
        <v>4.1098078834963934E-2</v>
      </c>
      <c r="BF98" s="8">
        <f>BD98/BE98</f>
        <v>1.9553425610201565</v>
      </c>
      <c r="BG98" s="8">
        <f>BD98-(1.96*BE98)</f>
        <v>-1.9141179436263367E-4</v>
      </c>
      <c r="BH98" s="8">
        <f>BD98+(1.96*BE98)</f>
        <v>0.16091305723869598</v>
      </c>
      <c r="BI98" s="8">
        <f>BB98-(BA98^2/AZ98)</f>
        <v>19.792200591178947</v>
      </c>
      <c r="BJ98" s="8">
        <v>14</v>
      </c>
      <c r="BK98" s="8">
        <v>23.684999999999999</v>
      </c>
      <c r="BL98" s="8" t="str">
        <f>IF(BI98&gt;=BK98, "Significant", "Not Significant")</f>
        <v>Not Significant</v>
      </c>
      <c r="BM98" s="8"/>
      <c r="BN98" s="8">
        <f>SUM(BN84:BN97)</f>
        <v>75.630910029051591</v>
      </c>
      <c r="BO98" s="8">
        <f>SUM(BO84:BO97)</f>
        <v>6.1132188177462856</v>
      </c>
      <c r="BP98" s="8">
        <f>SUM(BP84:BP97)</f>
        <v>3.0364426954033323</v>
      </c>
      <c r="BQ98" s="8">
        <f>SUM(BQ84:BQ97)</f>
        <v>408.57414547816762</v>
      </c>
      <c r="BR98" s="8">
        <f>BO98/BN98</f>
        <v>8.0829634542253379E-2</v>
      </c>
      <c r="BS98" s="8">
        <f>SQRT(1/BN98)</f>
        <v>0.11498742191866837</v>
      </c>
      <c r="BT98" s="8">
        <f>BR98/BS98</f>
        <v>0.70294327147733515</v>
      </c>
      <c r="BU98" s="8">
        <f>BR98-(1.96*BS98)</f>
        <v>-0.14454571241833664</v>
      </c>
      <c r="BV98" s="8">
        <f>BR98+(1.96*BS98)</f>
        <v>0.30620498150284337</v>
      </c>
      <c r="BW98" s="8">
        <f>BP98-(BO98^2/BN98)</f>
        <v>2.5423134524880737</v>
      </c>
      <c r="BX98" s="8">
        <f>BJ98</f>
        <v>14</v>
      </c>
      <c r="BY98" s="8">
        <f>BK98</f>
        <v>23.684999999999999</v>
      </c>
      <c r="BZ98" s="8" t="str">
        <f>IF(BW98&gt;=BY98, "Significant", "Not significant")</f>
        <v>Not significant</v>
      </c>
      <c r="CA98" s="8"/>
      <c r="CB98" s="8"/>
    </row>
    <row r="99" spans="1:80" x14ac:dyDescent="0.25">
      <c r="A99" t="s">
        <v>127</v>
      </c>
      <c r="B99" t="s">
        <v>128</v>
      </c>
      <c r="C99">
        <v>2006</v>
      </c>
      <c r="D99" t="s">
        <v>134</v>
      </c>
      <c r="E99" t="s">
        <v>167</v>
      </c>
      <c r="F99" t="s">
        <v>129</v>
      </c>
      <c r="G99">
        <v>2</v>
      </c>
      <c r="H99" t="s">
        <v>148</v>
      </c>
      <c r="J99">
        <v>1</v>
      </c>
      <c r="K99" t="s">
        <v>149</v>
      </c>
      <c r="L99">
        <v>28</v>
      </c>
      <c r="N99">
        <v>85</v>
      </c>
      <c r="O99">
        <v>85</v>
      </c>
      <c r="P99">
        <v>170</v>
      </c>
      <c r="Q99">
        <v>51.49</v>
      </c>
      <c r="R99">
        <v>9.57</v>
      </c>
      <c r="U99">
        <v>109.89</v>
      </c>
      <c r="V99">
        <v>12.34</v>
      </c>
      <c r="Y99" t="s">
        <v>132</v>
      </c>
      <c r="Z99">
        <v>12.02</v>
      </c>
      <c r="AA99">
        <v>2.6</v>
      </c>
      <c r="AD99" t="s">
        <v>133</v>
      </c>
      <c r="AE99">
        <v>28</v>
      </c>
      <c r="AG99" t="s">
        <v>92</v>
      </c>
      <c r="AH99" t="s">
        <v>76</v>
      </c>
      <c r="AI99">
        <v>6.76</v>
      </c>
      <c r="AJ99">
        <v>1.98</v>
      </c>
      <c r="AK99">
        <v>7.03</v>
      </c>
      <c r="AL99">
        <v>2.06</v>
      </c>
      <c r="AM99" t="s">
        <v>77</v>
      </c>
      <c r="AN99">
        <f t="shared" ref="AN99:AN112" si="85">IF(AM99="Lower worse", AK99-AI99, AI99-AK99)</f>
        <v>0.27000000000000046</v>
      </c>
      <c r="AO99">
        <f t="shared" ref="AO99:AO112" si="86">N99-1</f>
        <v>84</v>
      </c>
      <c r="AP99">
        <f t="shared" ref="AP99:AP112" si="87">O99-1</f>
        <v>84</v>
      </c>
      <c r="AQ99">
        <f t="shared" ref="AQ99:AQ112" si="88">AJ99^2</f>
        <v>3.9203999999999999</v>
      </c>
      <c r="AR99">
        <f t="shared" ref="AR99:AR112" si="89">AL99^2</f>
        <v>4.2435999999999998</v>
      </c>
      <c r="AS99">
        <f t="shared" ref="AS99:AS112" si="90">SQRT(((AO99*AQ99)+(AP99*AR99))/(AP99+AO99))</f>
        <v>2.0203960007879647</v>
      </c>
      <c r="AT99">
        <f t="shared" ref="AT99:AT112" si="91">AN99/AS99</f>
        <v>0.13363716810699441</v>
      </c>
      <c r="AU99">
        <f>AT99*((1)-(3/((4*P99)-9)))</f>
        <v>0.13303968449399742</v>
      </c>
      <c r="AV99">
        <f>(N99+O99)/(N99*O99)</f>
        <v>2.3529411764705882E-2</v>
      </c>
      <c r="AW99">
        <f>AU99^2/(2*(N99+O99))</f>
        <v>5.2057522500771694E-5</v>
      </c>
      <c r="AX99">
        <f t="shared" ref="AX99:AX112" si="92">AV99+AW99</f>
        <v>2.3581469287206655E-2</v>
      </c>
      <c r="AY99">
        <f t="shared" ref="AY99:AY112" si="93">SQRT(AX99)</f>
        <v>0.15356259078045881</v>
      </c>
      <c r="AZ99">
        <f t="shared" ref="AZ99:AZ112" si="94">1/AX99</f>
        <v>42.406178674477964</v>
      </c>
      <c r="BA99">
        <f t="shared" ref="BA99:BA112" si="95">AZ99*AU99</f>
        <v>5.6417046314486301</v>
      </c>
      <c r="BB99">
        <f t="shared" ref="BB99:BB112" si="96">(AU99^2)*AZ99</f>
        <v>0.75057060417624966</v>
      </c>
      <c r="BC99">
        <f t="shared" ref="BC99:BC112" si="97">AZ99^2</f>
        <v>1798.2839897717497</v>
      </c>
      <c r="BM99">
        <v>0.16146200617295603</v>
      </c>
      <c r="BN99">
        <f t="shared" ref="BN99:BN112" si="98">1/(AX99+BM99)</f>
        <v>5.4041354201396103</v>
      </c>
      <c r="BO99">
        <f t="shared" ref="BO99:BO112" si="99">BN99*AU99</f>
        <v>0.71896447125820995</v>
      </c>
      <c r="BP99">
        <f t="shared" ref="BP99:BP112" si="100">(AU99^2)*BN99</f>
        <v>9.5650806418585921E-2</v>
      </c>
      <c r="BQ99">
        <f t="shared" ref="BQ99:BQ112" si="101">BN99^2</f>
        <v>29.204679639207523</v>
      </c>
    </row>
    <row r="100" spans="1:80" x14ac:dyDescent="0.25">
      <c r="A100" t="s">
        <v>127</v>
      </c>
      <c r="B100" t="s">
        <v>128</v>
      </c>
      <c r="C100">
        <v>2006</v>
      </c>
      <c r="D100" t="s">
        <v>135</v>
      </c>
      <c r="E100" t="s">
        <v>167</v>
      </c>
      <c r="F100" t="s">
        <v>129</v>
      </c>
      <c r="G100">
        <v>2</v>
      </c>
      <c r="H100" t="s">
        <v>148</v>
      </c>
      <c r="J100">
        <v>1</v>
      </c>
      <c r="K100" t="s">
        <v>149</v>
      </c>
      <c r="L100">
        <v>28</v>
      </c>
      <c r="N100">
        <v>85</v>
      </c>
      <c r="O100">
        <v>85</v>
      </c>
      <c r="P100">
        <v>170</v>
      </c>
      <c r="Q100">
        <v>51.49</v>
      </c>
      <c r="R100">
        <v>9.57</v>
      </c>
      <c r="U100">
        <v>109.89</v>
      </c>
      <c r="V100">
        <v>12.34</v>
      </c>
      <c r="Y100" t="s">
        <v>132</v>
      </c>
      <c r="Z100">
        <v>12.02</v>
      </c>
      <c r="AA100">
        <v>2.6</v>
      </c>
      <c r="AD100" t="s">
        <v>133</v>
      </c>
      <c r="AE100">
        <v>28</v>
      </c>
      <c r="AG100" t="s">
        <v>92</v>
      </c>
      <c r="AH100" t="s">
        <v>76</v>
      </c>
      <c r="AI100">
        <v>10.08</v>
      </c>
      <c r="AJ100">
        <v>2.23</v>
      </c>
      <c r="AK100">
        <v>10.4</v>
      </c>
      <c r="AL100">
        <v>2.29</v>
      </c>
      <c r="AM100" t="s">
        <v>77</v>
      </c>
      <c r="AN100">
        <f t="shared" si="85"/>
        <v>0.32000000000000028</v>
      </c>
      <c r="AO100">
        <f t="shared" si="86"/>
        <v>84</v>
      </c>
      <c r="AP100">
        <f t="shared" si="87"/>
        <v>84</v>
      </c>
      <c r="AQ100">
        <f t="shared" si="88"/>
        <v>4.9729000000000001</v>
      </c>
      <c r="AR100">
        <f t="shared" si="89"/>
        <v>5.2441000000000004</v>
      </c>
      <c r="AS100">
        <f t="shared" si="90"/>
        <v>2.2601991062736047</v>
      </c>
      <c r="AT100">
        <f t="shared" si="91"/>
        <v>0.14158044709945267</v>
      </c>
      <c r="AU100">
        <f>AT100*((1)-(3/((4*P100)-9)))</f>
        <v>0.14094744957143723</v>
      </c>
      <c r="AV100">
        <f>(N100+O100)/(N100*O100)</f>
        <v>2.3529411764705882E-2</v>
      </c>
      <c r="AW100">
        <f>AU100^2/(2*(N100+O100))</f>
        <v>5.8429951590273057E-5</v>
      </c>
      <c r="AX100">
        <f t="shared" si="92"/>
        <v>2.3587841716296156E-2</v>
      </c>
      <c r="AY100">
        <f t="shared" si="93"/>
        <v>0.15358333801651844</v>
      </c>
      <c r="AZ100">
        <f t="shared" si="94"/>
        <v>42.394722333121685</v>
      </c>
      <c r="BA100">
        <f t="shared" si="95"/>
        <v>5.9754279881427523</v>
      </c>
      <c r="BB100">
        <f t="shared" si="96"/>
        <v>0.8422213350265052</v>
      </c>
      <c r="BC100">
        <f t="shared" si="97"/>
        <v>1797.3124817024866</v>
      </c>
      <c r="BM100">
        <v>0.16146200617295603</v>
      </c>
      <c r="BN100">
        <f t="shared" si="98"/>
        <v>5.4039493217982839</v>
      </c>
      <c r="BO100">
        <f t="shared" si="99"/>
        <v>0.76167287452076604</v>
      </c>
      <c r="BP100">
        <f t="shared" si="100"/>
        <v>0.10735584907144731</v>
      </c>
      <c r="BQ100">
        <f t="shared" si="101"/>
        <v>29.202668272564132</v>
      </c>
    </row>
    <row r="101" spans="1:80" x14ac:dyDescent="0.25">
      <c r="A101" t="s">
        <v>127</v>
      </c>
      <c r="B101" t="s">
        <v>128</v>
      </c>
      <c r="C101">
        <v>2006</v>
      </c>
      <c r="D101" t="s">
        <v>136</v>
      </c>
      <c r="E101" t="s">
        <v>167</v>
      </c>
      <c r="F101" t="s">
        <v>129</v>
      </c>
      <c r="G101">
        <v>2</v>
      </c>
      <c r="H101" t="s">
        <v>148</v>
      </c>
      <c r="J101">
        <v>1</v>
      </c>
      <c r="K101" t="s">
        <v>149</v>
      </c>
      <c r="L101">
        <v>28</v>
      </c>
      <c r="N101">
        <v>85</v>
      </c>
      <c r="O101">
        <v>85</v>
      </c>
      <c r="P101">
        <v>170</v>
      </c>
      <c r="Q101">
        <v>51.49</v>
      </c>
      <c r="R101">
        <v>9.57</v>
      </c>
      <c r="U101">
        <v>109.89</v>
      </c>
      <c r="V101">
        <v>12.34</v>
      </c>
      <c r="Y101" t="s">
        <v>132</v>
      </c>
      <c r="Z101">
        <v>12.02</v>
      </c>
      <c r="AA101">
        <v>2.6</v>
      </c>
      <c r="AD101" t="s">
        <v>133</v>
      </c>
      <c r="AE101">
        <v>28</v>
      </c>
      <c r="AG101" t="s">
        <v>92</v>
      </c>
      <c r="AH101" t="s">
        <v>76</v>
      </c>
      <c r="AI101">
        <v>7.31</v>
      </c>
      <c r="AJ101">
        <v>1.52</v>
      </c>
      <c r="AK101">
        <v>7.37</v>
      </c>
      <c r="AL101">
        <v>1.75</v>
      </c>
      <c r="AM101" t="s">
        <v>77</v>
      </c>
      <c r="AN101">
        <f t="shared" si="85"/>
        <v>6.0000000000000497E-2</v>
      </c>
      <c r="AO101">
        <f t="shared" si="86"/>
        <v>84</v>
      </c>
      <c r="AP101">
        <f t="shared" si="87"/>
        <v>84</v>
      </c>
      <c r="AQ101">
        <f t="shared" si="88"/>
        <v>2.3104</v>
      </c>
      <c r="AR101">
        <f t="shared" si="89"/>
        <v>3.0625</v>
      </c>
      <c r="AS101">
        <f t="shared" si="90"/>
        <v>1.6390393527917504</v>
      </c>
      <c r="AT101">
        <f t="shared" si="91"/>
        <v>3.6606808675949988E-2</v>
      </c>
      <c r="AU101">
        <f>AT101*((1)-(3/((4*P101)-9)))</f>
        <v>3.6443141871139478E-2</v>
      </c>
      <c r="AV101">
        <f>(N101+O101)/(N101*O101)</f>
        <v>2.3529411764705882E-2</v>
      </c>
      <c r="AW101">
        <f>AU101^2/(2*(N101+O101))</f>
        <v>3.9061840865882339E-6</v>
      </c>
      <c r="AX101">
        <f t="shared" si="92"/>
        <v>2.353331794879247E-2</v>
      </c>
      <c r="AY101">
        <f t="shared" si="93"/>
        <v>0.15340572984342035</v>
      </c>
      <c r="AZ101">
        <f t="shared" si="94"/>
        <v>42.492945626110128</v>
      </c>
      <c r="BA101">
        <f t="shared" si="95"/>
        <v>1.5485764459749471</v>
      </c>
      <c r="BB101">
        <f t="shared" si="96"/>
        <v>5.6434991118969963E-2</v>
      </c>
      <c r="BC101">
        <f t="shared" si="97"/>
        <v>1805.6504279835519</v>
      </c>
      <c r="BM101">
        <v>0.16146200617295603</v>
      </c>
      <c r="BN101">
        <f t="shared" si="98"/>
        <v>5.4055420305752344</v>
      </c>
      <c r="BO101">
        <f t="shared" si="99"/>
        <v>0.19699493511066066</v>
      </c>
      <c r="BP101">
        <f t="shared" si="100"/>
        <v>7.1791143681337218E-3</v>
      </c>
      <c r="BQ101">
        <f t="shared" si="101"/>
        <v>29.219884644315428</v>
      </c>
    </row>
    <row r="102" spans="1:80" x14ac:dyDescent="0.25">
      <c r="A102" t="s">
        <v>127</v>
      </c>
      <c r="B102" t="s">
        <v>128</v>
      </c>
      <c r="C102">
        <v>2006</v>
      </c>
      <c r="D102" t="s">
        <v>137</v>
      </c>
      <c r="E102" t="s">
        <v>167</v>
      </c>
      <c r="F102" t="s">
        <v>129</v>
      </c>
      <c r="G102">
        <v>2</v>
      </c>
      <c r="H102" t="s">
        <v>148</v>
      </c>
      <c r="J102">
        <v>1</v>
      </c>
      <c r="K102" t="s">
        <v>149</v>
      </c>
      <c r="L102">
        <v>28</v>
      </c>
      <c r="N102">
        <v>85</v>
      </c>
      <c r="O102">
        <v>85</v>
      </c>
      <c r="P102">
        <v>170</v>
      </c>
      <c r="Q102">
        <v>51.49</v>
      </c>
      <c r="R102">
        <v>9.57</v>
      </c>
      <c r="U102">
        <v>109.89</v>
      </c>
      <c r="V102">
        <v>12.34</v>
      </c>
      <c r="Y102" t="s">
        <v>132</v>
      </c>
      <c r="Z102">
        <v>12.02</v>
      </c>
      <c r="AA102">
        <v>2.6</v>
      </c>
      <c r="AD102" t="s">
        <v>133</v>
      </c>
      <c r="AE102">
        <v>28</v>
      </c>
      <c r="AG102" t="s">
        <v>92</v>
      </c>
      <c r="AH102" t="s">
        <v>76</v>
      </c>
      <c r="AI102">
        <v>8.01</v>
      </c>
      <c r="AJ102">
        <v>1.66</v>
      </c>
      <c r="AK102">
        <v>7.83</v>
      </c>
      <c r="AL102">
        <v>1.74</v>
      </c>
      <c r="AM102" t="s">
        <v>77</v>
      </c>
      <c r="AN102">
        <f t="shared" si="85"/>
        <v>-0.17999999999999972</v>
      </c>
      <c r="AO102">
        <f t="shared" si="86"/>
        <v>84</v>
      </c>
      <c r="AP102">
        <f t="shared" si="87"/>
        <v>84</v>
      </c>
      <c r="AQ102">
        <f t="shared" si="88"/>
        <v>2.7555999999999998</v>
      </c>
      <c r="AR102">
        <f t="shared" si="89"/>
        <v>3.0276000000000001</v>
      </c>
      <c r="AS102">
        <f t="shared" si="90"/>
        <v>1.7004705231199981</v>
      </c>
      <c r="AT102">
        <f t="shared" si="91"/>
        <v>-0.10585305511191008</v>
      </c>
      <c r="AU102">
        <f>AT102*((1)-(3/((4*P102)-9)))</f>
        <v>-0.10537979257042612</v>
      </c>
      <c r="AV102">
        <f>(N102+O102)/(N102*O102)</f>
        <v>2.3529411764705882E-2</v>
      </c>
      <c r="AW102">
        <f>AU102^2/(2*(N102+O102))</f>
        <v>3.2661472594664809E-5</v>
      </c>
      <c r="AX102">
        <f t="shared" si="92"/>
        <v>2.3562073237300547E-2</v>
      </c>
      <c r="AY102">
        <f t="shared" si="93"/>
        <v>0.15349942422465482</v>
      </c>
      <c r="AZ102">
        <f t="shared" si="94"/>
        <v>42.441086993012327</v>
      </c>
      <c r="BA102">
        <f t="shared" si="95"/>
        <v>-4.4724329437870489</v>
      </c>
      <c r="BB102">
        <f t="shared" si="96"/>
        <v>0.47130405590141949</v>
      </c>
      <c r="BC102">
        <f t="shared" si="97"/>
        <v>1801.2458651484401</v>
      </c>
      <c r="BM102">
        <v>0.16146200617295603</v>
      </c>
      <c r="BN102">
        <f t="shared" si="98"/>
        <v>5.404701934944832</v>
      </c>
      <c r="BO102">
        <f t="shared" si="99"/>
        <v>-0.56954636880946707</v>
      </c>
      <c r="BP102">
        <f t="shared" si="100"/>
        <v>6.0018678204381053E-2</v>
      </c>
      <c r="BQ102">
        <f t="shared" si="101"/>
        <v>29.210803005596411</v>
      </c>
    </row>
    <row r="103" spans="1:80" x14ac:dyDescent="0.25">
      <c r="A103" t="s">
        <v>127</v>
      </c>
      <c r="B103" t="s">
        <v>128</v>
      </c>
      <c r="C103">
        <v>2006</v>
      </c>
      <c r="D103" t="s">
        <v>138</v>
      </c>
      <c r="E103" t="s">
        <v>169</v>
      </c>
      <c r="F103" t="s">
        <v>129</v>
      </c>
      <c r="G103">
        <v>2</v>
      </c>
      <c r="H103" t="s">
        <v>148</v>
      </c>
      <c r="J103">
        <v>1</v>
      </c>
      <c r="K103" t="s">
        <v>149</v>
      </c>
      <c r="L103">
        <v>28</v>
      </c>
      <c r="N103">
        <v>85</v>
      </c>
      <c r="O103">
        <v>85</v>
      </c>
      <c r="P103">
        <v>170</v>
      </c>
      <c r="Q103">
        <v>51.49</v>
      </c>
      <c r="R103">
        <v>9.57</v>
      </c>
      <c r="U103">
        <v>109.89</v>
      </c>
      <c r="V103">
        <v>12.34</v>
      </c>
      <c r="Y103" t="s">
        <v>132</v>
      </c>
      <c r="Z103">
        <v>12.02</v>
      </c>
      <c r="AA103">
        <v>2.6</v>
      </c>
      <c r="AD103" t="s">
        <v>133</v>
      </c>
      <c r="AE103">
        <v>28</v>
      </c>
      <c r="AG103" t="s">
        <v>99</v>
      </c>
      <c r="AH103" t="s">
        <v>76</v>
      </c>
      <c r="AI103">
        <v>46.72</v>
      </c>
      <c r="AJ103">
        <v>6.69</v>
      </c>
      <c r="AK103">
        <v>47.41</v>
      </c>
      <c r="AL103">
        <v>7.17</v>
      </c>
      <c r="AM103" t="s">
        <v>98</v>
      </c>
      <c r="AN103">
        <f t="shared" si="85"/>
        <v>-0.68999999999999773</v>
      </c>
      <c r="AO103">
        <f t="shared" si="86"/>
        <v>84</v>
      </c>
      <c r="AP103">
        <f t="shared" si="87"/>
        <v>84</v>
      </c>
      <c r="AQ103">
        <f t="shared" si="88"/>
        <v>44.756100000000004</v>
      </c>
      <c r="AR103">
        <f t="shared" si="89"/>
        <v>51.408899999999996</v>
      </c>
      <c r="AS103">
        <f t="shared" si="90"/>
        <v>6.9341545987957325</v>
      </c>
      <c r="AT103">
        <f t="shared" si="91"/>
        <v>-9.9507443938419163E-2</v>
      </c>
      <c r="AU103">
        <f>AT103*((1)-(3/((4*P103)-9)))</f>
        <v>-9.9062552236757084E-2</v>
      </c>
      <c r="AV103">
        <f>(N103+O103)/(N103*O103)</f>
        <v>2.3529411764705882E-2</v>
      </c>
      <c r="AW103">
        <f>AU103^2/(2*(N103+O103))</f>
        <v>2.8862909575471253E-5</v>
      </c>
      <c r="AX103">
        <f t="shared" si="92"/>
        <v>2.3558274674281354E-2</v>
      </c>
      <c r="AY103">
        <f t="shared" si="93"/>
        <v>0.15348705051007186</v>
      </c>
      <c r="AZ103">
        <f t="shared" si="94"/>
        <v>42.447930242179545</v>
      </c>
      <c r="BA103">
        <f t="shared" si="95"/>
        <v>-4.2050003069581319</v>
      </c>
      <c r="BB103">
        <f t="shared" si="96"/>
        <v>0.41655806256361955</v>
      </c>
      <c r="BC103">
        <f t="shared" si="97"/>
        <v>1801.8267818449408</v>
      </c>
      <c r="BM103">
        <v>0.16146200617295603</v>
      </c>
      <c r="BN103">
        <f t="shared" si="98"/>
        <v>5.4048128962989379</v>
      </c>
      <c r="BO103">
        <f t="shared" si="99"/>
        <v>-0.53541455986951192</v>
      </c>
      <c r="BP103">
        <f t="shared" si="100"/>
        <v>5.3039532805393828E-2</v>
      </c>
      <c r="BQ103">
        <f t="shared" si="101"/>
        <v>29.212002443999314</v>
      </c>
    </row>
    <row r="104" spans="1:80" x14ac:dyDescent="0.25">
      <c r="A104" t="s">
        <v>127</v>
      </c>
      <c r="B104" t="s">
        <v>128</v>
      </c>
      <c r="C104">
        <v>2006</v>
      </c>
      <c r="D104" t="s">
        <v>139</v>
      </c>
      <c r="E104" t="s">
        <v>165</v>
      </c>
      <c r="F104" t="s">
        <v>129</v>
      </c>
      <c r="G104">
        <v>2</v>
      </c>
      <c r="H104" t="s">
        <v>148</v>
      </c>
      <c r="J104">
        <v>1</v>
      </c>
      <c r="K104" t="s">
        <v>149</v>
      </c>
      <c r="L104">
        <v>28</v>
      </c>
      <c r="N104">
        <v>85</v>
      </c>
      <c r="O104">
        <v>85</v>
      </c>
      <c r="P104">
        <v>170</v>
      </c>
      <c r="Q104">
        <v>51.49</v>
      </c>
      <c r="R104">
        <v>9.57</v>
      </c>
      <c r="U104">
        <v>109.89</v>
      </c>
      <c r="V104">
        <v>12.34</v>
      </c>
      <c r="Y104" t="s">
        <v>132</v>
      </c>
      <c r="Z104">
        <v>12.02</v>
      </c>
      <c r="AA104">
        <v>2.6</v>
      </c>
      <c r="AD104" t="s">
        <v>133</v>
      </c>
      <c r="AE104">
        <v>28</v>
      </c>
      <c r="AG104" t="s">
        <v>74</v>
      </c>
      <c r="AH104" t="s">
        <v>76</v>
      </c>
      <c r="AI104">
        <v>10.83</v>
      </c>
      <c r="AJ104">
        <v>2.75</v>
      </c>
      <c r="AK104">
        <v>10.52</v>
      </c>
      <c r="AL104">
        <v>2.91</v>
      </c>
      <c r="AM104" t="s">
        <v>77</v>
      </c>
      <c r="AN104">
        <f t="shared" si="85"/>
        <v>-0.3100000000000005</v>
      </c>
      <c r="AO104">
        <f t="shared" si="86"/>
        <v>84</v>
      </c>
      <c r="AP104">
        <f t="shared" si="87"/>
        <v>84</v>
      </c>
      <c r="AQ104">
        <f t="shared" si="88"/>
        <v>7.5625</v>
      </c>
      <c r="AR104">
        <f t="shared" si="89"/>
        <v>8.4681000000000015</v>
      </c>
      <c r="AS104">
        <f t="shared" si="90"/>
        <v>2.8311305162425842</v>
      </c>
      <c r="AT104">
        <f t="shared" si="91"/>
        <v>-0.10949689469329936</v>
      </c>
      <c r="AU104">
        <f>AT104*((1)-(3/((4*P104)-9)))</f>
        <v>-0.10900734076769593</v>
      </c>
      <c r="AV104">
        <f>(N104+O104)/(N104*O104)</f>
        <v>2.3529411764705882E-2</v>
      </c>
      <c r="AW104">
        <f>AU104^2/(2*(N104+O104))</f>
        <v>3.4948824533072303E-5</v>
      </c>
      <c r="AX104">
        <f t="shared" si="92"/>
        <v>2.3564360589238956E-2</v>
      </c>
      <c r="AY104">
        <f t="shared" si="93"/>
        <v>0.15350687472956692</v>
      </c>
      <c r="AZ104">
        <f t="shared" si="94"/>
        <v>42.436967309720515</v>
      </c>
      <c r="BA104">
        <f t="shared" si="95"/>
        <v>-4.6259409566782761</v>
      </c>
      <c r="BB104">
        <f t="shared" si="96"/>
        <v>0.50426152223587017</v>
      </c>
      <c r="BC104">
        <f t="shared" si="97"/>
        <v>1800.8961944462876</v>
      </c>
      <c r="BM104">
        <v>0.16146200617295603</v>
      </c>
      <c r="BN104">
        <f t="shared" si="98"/>
        <v>5.4046351203839471</v>
      </c>
      <c r="BO104">
        <f t="shared" si="99"/>
        <v>-0.58914490229275018</v>
      </c>
      <c r="BP104">
        <f t="shared" si="100"/>
        <v>6.4221119125776743E-2</v>
      </c>
      <c r="BQ104">
        <f t="shared" si="101"/>
        <v>29.210080784487602</v>
      </c>
    </row>
    <row r="105" spans="1:80" x14ac:dyDescent="0.25">
      <c r="A105" t="s">
        <v>127</v>
      </c>
      <c r="B105" t="s">
        <v>128</v>
      </c>
      <c r="C105">
        <v>2006</v>
      </c>
      <c r="D105" t="s">
        <v>140</v>
      </c>
      <c r="E105" t="s">
        <v>166</v>
      </c>
      <c r="F105" t="s">
        <v>129</v>
      </c>
      <c r="G105">
        <v>2</v>
      </c>
      <c r="H105" t="s">
        <v>148</v>
      </c>
      <c r="J105">
        <v>1</v>
      </c>
      <c r="K105" t="s">
        <v>149</v>
      </c>
      <c r="L105">
        <v>28</v>
      </c>
      <c r="N105">
        <v>85</v>
      </c>
      <c r="O105">
        <v>85</v>
      </c>
      <c r="P105">
        <v>170</v>
      </c>
      <c r="Q105">
        <v>51.49</v>
      </c>
      <c r="R105">
        <v>9.57</v>
      </c>
      <c r="U105">
        <v>109.89</v>
      </c>
      <c r="V105">
        <v>12.34</v>
      </c>
      <c r="Y105" t="s">
        <v>132</v>
      </c>
      <c r="Z105">
        <v>12.02</v>
      </c>
      <c r="AA105">
        <v>2.6</v>
      </c>
      <c r="AD105" t="s">
        <v>133</v>
      </c>
      <c r="AE105">
        <v>28</v>
      </c>
      <c r="AG105" t="s">
        <v>74</v>
      </c>
      <c r="AH105" t="s">
        <v>76</v>
      </c>
      <c r="AI105">
        <v>22.44</v>
      </c>
      <c r="AJ105">
        <v>6.52</v>
      </c>
      <c r="AK105">
        <v>23.7</v>
      </c>
      <c r="AL105">
        <v>6.82</v>
      </c>
      <c r="AM105" t="s">
        <v>77</v>
      </c>
      <c r="AN105">
        <f t="shared" si="85"/>
        <v>1.259999999999998</v>
      </c>
      <c r="AO105">
        <f t="shared" si="86"/>
        <v>84</v>
      </c>
      <c r="AP105">
        <f t="shared" si="87"/>
        <v>84</v>
      </c>
      <c r="AQ105">
        <f t="shared" si="88"/>
        <v>42.510399999999997</v>
      </c>
      <c r="AR105">
        <f t="shared" si="89"/>
        <v>46.512400000000007</v>
      </c>
      <c r="AS105">
        <f t="shared" si="90"/>
        <v>6.6716864434713958</v>
      </c>
      <c r="AT105">
        <f t="shared" si="91"/>
        <v>0.18885779640213396</v>
      </c>
      <c r="AU105">
        <f>AT105*((1)-(3/((4*P105)-9)))</f>
        <v>0.18801342473416613</v>
      </c>
      <c r="AV105">
        <f>(N105+O105)/(N105*O105)</f>
        <v>2.3529411764705882E-2</v>
      </c>
      <c r="AW105">
        <f>AU105^2/(2*(N105+O105))</f>
        <v>1.0396778788314691E-4</v>
      </c>
      <c r="AX105">
        <f t="shared" si="92"/>
        <v>2.363337955258903E-2</v>
      </c>
      <c r="AY105">
        <f t="shared" si="93"/>
        <v>0.15373151775933597</v>
      </c>
      <c r="AZ105">
        <f t="shared" si="94"/>
        <v>42.313034315502726</v>
      </c>
      <c r="BA105">
        <f t="shared" si="95"/>
        <v>7.9554184925519609</v>
      </c>
      <c r="BB105">
        <f t="shared" si="96"/>
        <v>1.4957254759782113</v>
      </c>
      <c r="BC105">
        <f t="shared" si="97"/>
        <v>1790.3928729849113</v>
      </c>
      <c r="BM105">
        <v>0.16146200617295603</v>
      </c>
      <c r="BN105">
        <f t="shared" si="98"/>
        <v>5.4026198226398554</v>
      </c>
      <c r="BO105">
        <f t="shared" si="99"/>
        <v>1.0157650553912123</v>
      </c>
      <c r="BP105">
        <f t="shared" si="100"/>
        <v>0.19097746678939179</v>
      </c>
      <c r="BQ105">
        <f t="shared" si="101"/>
        <v>29.188300947981102</v>
      </c>
    </row>
    <row r="106" spans="1:80" x14ac:dyDescent="0.25">
      <c r="A106" t="s">
        <v>127</v>
      </c>
      <c r="B106" t="s">
        <v>128</v>
      </c>
      <c r="C106">
        <v>2006</v>
      </c>
      <c r="D106" t="s">
        <v>141</v>
      </c>
      <c r="E106" t="s">
        <v>165</v>
      </c>
      <c r="F106" t="s">
        <v>129</v>
      </c>
      <c r="G106">
        <v>2</v>
      </c>
      <c r="H106" t="s">
        <v>148</v>
      </c>
      <c r="J106">
        <v>1</v>
      </c>
      <c r="K106" t="s">
        <v>149</v>
      </c>
      <c r="L106">
        <v>28</v>
      </c>
      <c r="N106">
        <v>85</v>
      </c>
      <c r="O106">
        <v>85</v>
      </c>
      <c r="P106">
        <v>170</v>
      </c>
      <c r="Q106">
        <v>51.49</v>
      </c>
      <c r="R106">
        <v>9.57</v>
      </c>
      <c r="U106">
        <v>109.89</v>
      </c>
      <c r="V106">
        <v>12.34</v>
      </c>
      <c r="Y106" t="s">
        <v>132</v>
      </c>
      <c r="Z106">
        <v>12.02</v>
      </c>
      <c r="AA106">
        <v>2.6</v>
      </c>
      <c r="AD106" t="s">
        <v>133</v>
      </c>
      <c r="AE106">
        <v>28</v>
      </c>
      <c r="AG106" t="s">
        <v>74</v>
      </c>
      <c r="AH106" t="s">
        <v>76</v>
      </c>
      <c r="AI106">
        <v>13</v>
      </c>
      <c r="AJ106">
        <v>3.75</v>
      </c>
      <c r="AK106">
        <v>12.82</v>
      </c>
      <c r="AL106">
        <v>4.1100000000000003</v>
      </c>
      <c r="AM106" t="s">
        <v>77</v>
      </c>
      <c r="AN106">
        <f t="shared" si="85"/>
        <v>-0.17999999999999972</v>
      </c>
      <c r="AO106">
        <f t="shared" si="86"/>
        <v>84</v>
      </c>
      <c r="AP106">
        <f t="shared" si="87"/>
        <v>84</v>
      </c>
      <c r="AQ106">
        <f t="shared" si="88"/>
        <v>14.0625</v>
      </c>
      <c r="AR106">
        <f t="shared" si="89"/>
        <v>16.892100000000003</v>
      </c>
      <c r="AS106">
        <f t="shared" si="90"/>
        <v>3.9341199778349418</v>
      </c>
      <c r="AT106">
        <f t="shared" si="91"/>
        <v>-4.5753561409954464E-2</v>
      </c>
      <c r="AU106">
        <f>AT106*((1)-(3/((4*P106)-9)))</f>
        <v>-4.5549000032562716E-2</v>
      </c>
      <c r="AV106">
        <f>(N106+O106)/(N106*O106)</f>
        <v>2.3529411764705882E-2</v>
      </c>
      <c r="AW106">
        <f>AU106^2/(2*(N106+O106))</f>
        <v>6.1020923646070544E-6</v>
      </c>
      <c r="AX106">
        <f t="shared" si="92"/>
        <v>2.3535513857070488E-2</v>
      </c>
      <c r="AY106">
        <f t="shared" si="93"/>
        <v>0.15341288686766338</v>
      </c>
      <c r="AZ106">
        <f t="shared" si="94"/>
        <v>42.488980953334149</v>
      </c>
      <c r="BA106">
        <f t="shared" si="95"/>
        <v>-1.9353305948269737</v>
      </c>
      <c r="BB106">
        <f t="shared" si="96"/>
        <v>8.8152373326793459E-2</v>
      </c>
      <c r="BC106">
        <f t="shared" si="97"/>
        <v>1805.3135024527921</v>
      </c>
      <c r="BM106">
        <v>0.16146200617295603</v>
      </c>
      <c r="BN106">
        <f t="shared" si="98"/>
        <v>5.4054778671502861</v>
      </c>
      <c r="BO106">
        <f t="shared" si="99"/>
        <v>-0.24621411154684542</v>
      </c>
      <c r="BP106">
        <f t="shared" si="100"/>
        <v>1.1214806574864664E-2</v>
      </c>
      <c r="BQ106">
        <f t="shared" si="101"/>
        <v>29.219190972251607</v>
      </c>
    </row>
    <row r="107" spans="1:80" x14ac:dyDescent="0.25">
      <c r="A107" t="s">
        <v>127</v>
      </c>
      <c r="B107" t="s">
        <v>128</v>
      </c>
      <c r="C107">
        <v>2006</v>
      </c>
      <c r="D107" t="s">
        <v>142</v>
      </c>
      <c r="E107" t="s">
        <v>168</v>
      </c>
      <c r="F107" t="s">
        <v>129</v>
      </c>
      <c r="G107">
        <v>2</v>
      </c>
      <c r="H107" t="s">
        <v>148</v>
      </c>
      <c r="J107">
        <v>1</v>
      </c>
      <c r="K107" t="s">
        <v>149</v>
      </c>
      <c r="L107">
        <v>28</v>
      </c>
      <c r="N107">
        <v>85</v>
      </c>
      <c r="O107">
        <v>85</v>
      </c>
      <c r="P107">
        <v>170</v>
      </c>
      <c r="Q107">
        <v>51.49</v>
      </c>
      <c r="R107">
        <v>9.57</v>
      </c>
      <c r="U107">
        <v>109.89</v>
      </c>
      <c r="V107">
        <v>12.34</v>
      </c>
      <c r="Y107" t="s">
        <v>132</v>
      </c>
      <c r="Z107">
        <v>12.02</v>
      </c>
      <c r="AA107">
        <v>2.6</v>
      </c>
      <c r="AD107" t="s">
        <v>133</v>
      </c>
      <c r="AE107">
        <v>28</v>
      </c>
      <c r="AG107" t="s">
        <v>115</v>
      </c>
      <c r="AH107" t="s">
        <v>76</v>
      </c>
      <c r="AI107">
        <v>40.21</v>
      </c>
      <c r="AJ107">
        <v>7.35</v>
      </c>
      <c r="AK107">
        <v>42.38</v>
      </c>
      <c r="AL107">
        <v>7.86</v>
      </c>
      <c r="AM107" t="s">
        <v>77</v>
      </c>
      <c r="AN107">
        <f t="shared" si="85"/>
        <v>2.1700000000000017</v>
      </c>
      <c r="AO107">
        <f t="shared" si="86"/>
        <v>84</v>
      </c>
      <c r="AP107">
        <f t="shared" si="87"/>
        <v>84</v>
      </c>
      <c r="AQ107">
        <f t="shared" si="88"/>
        <v>54.022499999999994</v>
      </c>
      <c r="AR107">
        <f t="shared" si="89"/>
        <v>61.779600000000002</v>
      </c>
      <c r="AS107">
        <f t="shared" si="90"/>
        <v>7.6092739469676083</v>
      </c>
      <c r="AT107">
        <f t="shared" si="91"/>
        <v>0.28517832517579078</v>
      </c>
      <c r="AU107">
        <f>AT107*((1)-(3/((4*P107)-9)))</f>
        <v>0.28390331030913302</v>
      </c>
      <c r="AV107">
        <f>(N107+O107)/(N107*O107)</f>
        <v>2.3529411764705882E-2</v>
      </c>
      <c r="AW107">
        <f>AU107^2/(2*(N107+O107))</f>
        <v>2.3706202824848199E-4</v>
      </c>
      <c r="AX107">
        <f t="shared" si="92"/>
        <v>2.3766473792954365E-2</v>
      </c>
      <c r="AY107">
        <f t="shared" si="93"/>
        <v>0.15416378885119023</v>
      </c>
      <c r="AZ107">
        <f t="shared" si="94"/>
        <v>42.076077785525449</v>
      </c>
      <c r="BA107">
        <f t="shared" si="95"/>
        <v>11.945537768135249</v>
      </c>
      <c r="BB107">
        <f t="shared" si="96"/>
        <v>3.3913777157963705</v>
      </c>
      <c r="BC107">
        <f t="shared" si="97"/>
        <v>1770.3963218135882</v>
      </c>
      <c r="BM107">
        <v>0.16146200617295603</v>
      </c>
      <c r="BN107">
        <f t="shared" si="98"/>
        <v>5.3987378192815747</v>
      </c>
      <c r="BO107">
        <f t="shared" si="99"/>
        <v>1.5327195383851491</v>
      </c>
      <c r="BP107">
        <f t="shared" si="100"/>
        <v>0.43514415072303009</v>
      </c>
      <c r="BQ107">
        <f t="shared" si="101"/>
        <v>29.146370041341171</v>
      </c>
    </row>
    <row r="108" spans="1:80" x14ac:dyDescent="0.25">
      <c r="A108" t="s">
        <v>127</v>
      </c>
      <c r="B108" t="s">
        <v>128</v>
      </c>
      <c r="C108">
        <v>2006</v>
      </c>
      <c r="D108" s="11" t="s">
        <v>143</v>
      </c>
      <c r="E108" s="11" t="s">
        <v>165</v>
      </c>
      <c r="F108" t="s">
        <v>129</v>
      </c>
      <c r="G108">
        <v>2</v>
      </c>
      <c r="H108" t="s">
        <v>148</v>
      </c>
      <c r="J108">
        <v>1</v>
      </c>
      <c r="K108" t="s">
        <v>149</v>
      </c>
      <c r="L108">
        <v>28</v>
      </c>
      <c r="N108">
        <v>85</v>
      </c>
      <c r="O108">
        <v>85</v>
      </c>
      <c r="P108">
        <v>170</v>
      </c>
      <c r="Q108">
        <v>51.49</v>
      </c>
      <c r="R108">
        <v>9.57</v>
      </c>
      <c r="U108">
        <v>109.89</v>
      </c>
      <c r="V108">
        <v>12.34</v>
      </c>
      <c r="Y108" t="s">
        <v>132</v>
      </c>
      <c r="Z108">
        <v>12.02</v>
      </c>
      <c r="AA108">
        <v>2.6</v>
      </c>
      <c r="AD108" t="s">
        <v>133</v>
      </c>
      <c r="AE108">
        <v>28</v>
      </c>
      <c r="AG108" t="s">
        <v>82</v>
      </c>
      <c r="AH108" t="s">
        <v>76</v>
      </c>
      <c r="AI108">
        <v>6.72</v>
      </c>
      <c r="AJ108">
        <v>1.76</v>
      </c>
      <c r="AK108">
        <v>6.54</v>
      </c>
      <c r="AL108">
        <v>1.59</v>
      </c>
      <c r="AM108" t="s">
        <v>77</v>
      </c>
      <c r="AN108">
        <f t="shared" si="85"/>
        <v>-0.17999999999999972</v>
      </c>
      <c r="AO108">
        <f t="shared" si="86"/>
        <v>84</v>
      </c>
      <c r="AP108">
        <f t="shared" si="87"/>
        <v>84</v>
      </c>
      <c r="AQ108">
        <f t="shared" si="88"/>
        <v>3.0975999999999999</v>
      </c>
      <c r="AR108">
        <f t="shared" si="89"/>
        <v>2.5281000000000002</v>
      </c>
      <c r="AS108">
        <f t="shared" si="90"/>
        <v>1.6771553297175548</v>
      </c>
      <c r="AT108">
        <f t="shared" si="91"/>
        <v>-0.10732458515354867</v>
      </c>
      <c r="AU108">
        <f>AT108*((1)-(3/((4*P108)-9)))</f>
        <v>-0.10684474349116321</v>
      </c>
      <c r="AV108">
        <f>(N108+O108)/(N108*O108)</f>
        <v>2.3529411764705882E-2</v>
      </c>
      <c r="AW108">
        <f>AU108^2/(2*(N108+O108))</f>
        <v>3.3575880034389602E-5</v>
      </c>
      <c r="AX108">
        <f t="shared" si="92"/>
        <v>2.3562987644740272E-2</v>
      </c>
      <c r="AY108">
        <f t="shared" si="93"/>
        <v>0.153502402732792</v>
      </c>
      <c r="AZ108">
        <f t="shared" si="94"/>
        <v>42.439439984310305</v>
      </c>
      <c r="BA108">
        <f t="shared" si="95"/>
        <v>-4.5344310790322506</v>
      </c>
      <c r="BB108">
        <f t="shared" si="96"/>
        <v>0.48448012551755926</v>
      </c>
      <c r="BC108">
        <f t="shared" si="97"/>
        <v>1801.1060661818763</v>
      </c>
      <c r="BM108">
        <v>0.16146200617295603</v>
      </c>
      <c r="BN108">
        <f t="shared" si="98"/>
        <v>5.4046752245012497</v>
      </c>
      <c r="BO108">
        <f t="shared" si="99"/>
        <v>-0.57746113801488097</v>
      </c>
      <c r="BP108">
        <f t="shared" si="100"/>
        <v>6.1698687167315164E-2</v>
      </c>
      <c r="BQ108">
        <f t="shared" si="101"/>
        <v>29.210514282337634</v>
      </c>
    </row>
    <row r="109" spans="1:80" x14ac:dyDescent="0.25">
      <c r="A109" t="s">
        <v>127</v>
      </c>
      <c r="B109" t="s">
        <v>128</v>
      </c>
      <c r="C109">
        <v>2006</v>
      </c>
      <c r="D109" t="s">
        <v>144</v>
      </c>
      <c r="E109" t="s">
        <v>165</v>
      </c>
      <c r="F109" t="s">
        <v>129</v>
      </c>
      <c r="G109">
        <v>2</v>
      </c>
      <c r="H109" t="s">
        <v>148</v>
      </c>
      <c r="J109">
        <v>1</v>
      </c>
      <c r="K109" t="s">
        <v>149</v>
      </c>
      <c r="L109">
        <v>28</v>
      </c>
      <c r="N109">
        <v>85</v>
      </c>
      <c r="O109">
        <v>85</v>
      </c>
      <c r="P109">
        <v>170</v>
      </c>
      <c r="Q109">
        <v>51.49</v>
      </c>
      <c r="R109">
        <v>9.57</v>
      </c>
      <c r="U109">
        <v>109.89</v>
      </c>
      <c r="V109">
        <v>12.34</v>
      </c>
      <c r="Y109" t="s">
        <v>132</v>
      </c>
      <c r="Z109">
        <v>12.02</v>
      </c>
      <c r="AA109">
        <v>2.6</v>
      </c>
      <c r="AD109" t="s">
        <v>133</v>
      </c>
      <c r="AE109">
        <v>28</v>
      </c>
      <c r="AG109" t="s">
        <v>82</v>
      </c>
      <c r="AH109" t="s">
        <v>76</v>
      </c>
      <c r="AI109">
        <v>52.48</v>
      </c>
      <c r="AJ109">
        <v>8.8699999999999992</v>
      </c>
      <c r="AK109">
        <v>51.29</v>
      </c>
      <c r="AL109">
        <v>8.9600000000000009</v>
      </c>
      <c r="AM109" t="s">
        <v>77</v>
      </c>
      <c r="AN109">
        <f t="shared" si="85"/>
        <v>-1.1899999999999977</v>
      </c>
      <c r="AO109">
        <f t="shared" si="86"/>
        <v>84</v>
      </c>
      <c r="AP109">
        <f t="shared" si="87"/>
        <v>84</v>
      </c>
      <c r="AQ109">
        <f t="shared" si="88"/>
        <v>78.676899999999989</v>
      </c>
      <c r="AR109">
        <f t="shared" si="89"/>
        <v>80.281600000000012</v>
      </c>
      <c r="AS109">
        <f t="shared" si="90"/>
        <v>8.9151135719069785</v>
      </c>
      <c r="AT109">
        <f t="shared" si="91"/>
        <v>-0.13348119352622581</v>
      </c>
      <c r="AU109">
        <f>AT109*((1)-(3/((4*P109)-9)))</f>
        <v>-0.13288440726604894</v>
      </c>
      <c r="AV109">
        <f>(N109+O109)/(N109*O109)</f>
        <v>2.3529411764705882E-2</v>
      </c>
      <c r="AW109">
        <f>AU109^2/(2*(N109+O109))</f>
        <v>5.1936075571909298E-5</v>
      </c>
      <c r="AX109">
        <f t="shared" si="92"/>
        <v>2.3581347840277791E-2</v>
      </c>
      <c r="AY109">
        <f t="shared" si="93"/>
        <v>0.15356219534858764</v>
      </c>
      <c r="AZ109">
        <f t="shared" si="94"/>
        <v>42.406397071670519</v>
      </c>
      <c r="BA109">
        <f t="shared" si="95"/>
        <v>-5.6351489391576504</v>
      </c>
      <c r="BB109">
        <f t="shared" si="96"/>
        <v>0.74882342663586887</v>
      </c>
      <c r="BC109">
        <f t="shared" si="97"/>
        <v>1798.302512600186</v>
      </c>
      <c r="BM109">
        <v>0.16146200617295603</v>
      </c>
      <c r="BN109">
        <f t="shared" si="98"/>
        <v>5.4041389669605886</v>
      </c>
      <c r="BO109">
        <f t="shared" si="99"/>
        <v>-0.71812580340791587</v>
      </c>
      <c r="BP109">
        <f t="shared" si="100"/>
        <v>9.5427721728316095E-2</v>
      </c>
      <c r="BQ109">
        <f t="shared" si="101"/>
        <v>29.204717974221857</v>
      </c>
    </row>
    <row r="110" spans="1:80" x14ac:dyDescent="0.25">
      <c r="A110" t="s">
        <v>127</v>
      </c>
      <c r="B110" t="s">
        <v>128</v>
      </c>
      <c r="C110">
        <v>2006</v>
      </c>
      <c r="D110" t="s">
        <v>145</v>
      </c>
      <c r="E110" t="s">
        <v>166</v>
      </c>
      <c r="F110" t="s">
        <v>129</v>
      </c>
      <c r="G110">
        <v>2</v>
      </c>
      <c r="H110" t="s">
        <v>148</v>
      </c>
      <c r="J110">
        <v>1</v>
      </c>
      <c r="K110" t="s">
        <v>149</v>
      </c>
      <c r="L110">
        <v>28</v>
      </c>
      <c r="N110">
        <v>85</v>
      </c>
      <c r="O110">
        <v>85</v>
      </c>
      <c r="P110">
        <v>170</v>
      </c>
      <c r="Q110">
        <v>51.49</v>
      </c>
      <c r="R110">
        <v>9.57</v>
      </c>
      <c r="U110">
        <v>109.89</v>
      </c>
      <c r="V110">
        <v>12.34</v>
      </c>
      <c r="Y110" t="s">
        <v>132</v>
      </c>
      <c r="Z110">
        <v>12.02</v>
      </c>
      <c r="AA110">
        <v>2.6</v>
      </c>
      <c r="AD110" t="s">
        <v>133</v>
      </c>
      <c r="AE110">
        <v>28</v>
      </c>
      <c r="AG110" t="s">
        <v>82</v>
      </c>
      <c r="AH110" t="s">
        <v>76</v>
      </c>
      <c r="AI110">
        <v>22.52</v>
      </c>
      <c r="AJ110">
        <v>6.99</v>
      </c>
      <c r="AK110">
        <v>24.28</v>
      </c>
      <c r="AL110">
        <v>6.6</v>
      </c>
      <c r="AM110" t="s">
        <v>77</v>
      </c>
      <c r="AN110">
        <f t="shared" si="85"/>
        <v>1.7600000000000016</v>
      </c>
      <c r="AO110">
        <f t="shared" si="86"/>
        <v>84</v>
      </c>
      <c r="AP110">
        <f t="shared" si="87"/>
        <v>84</v>
      </c>
      <c r="AQ110">
        <f t="shared" si="88"/>
        <v>48.860100000000003</v>
      </c>
      <c r="AR110">
        <f t="shared" si="89"/>
        <v>43.559999999999995</v>
      </c>
      <c r="AS110">
        <f t="shared" si="90"/>
        <v>6.7977974374057366</v>
      </c>
      <c r="AT110">
        <f t="shared" si="91"/>
        <v>0.2589073911375146</v>
      </c>
      <c r="AU110">
        <f>AT110*((1)-(3/((4*P110)-9)))</f>
        <v>0.25774983201171348</v>
      </c>
      <c r="AV110">
        <f>(N110+O110)/(N110*O110)</f>
        <v>2.3529411764705882E-2</v>
      </c>
      <c r="AW110">
        <f>AU110^2/(2*(N110+O110))</f>
        <v>1.9539698794725444E-4</v>
      </c>
      <c r="AX110">
        <f t="shared" si="92"/>
        <v>2.3724808752653138E-2</v>
      </c>
      <c r="AY110">
        <f t="shared" si="93"/>
        <v>0.15402859719108378</v>
      </c>
      <c r="AZ110">
        <f t="shared" si="94"/>
        <v>42.149970961859509</v>
      </c>
      <c r="BA110">
        <f t="shared" si="95"/>
        <v>10.86414793471789</v>
      </c>
      <c r="BB110">
        <f t="shared" si="96"/>
        <v>2.8002323051239397</v>
      </c>
      <c r="BC110">
        <f t="shared" si="97"/>
        <v>1776.6200520855998</v>
      </c>
      <c r="BM110">
        <v>0.16146200617295603</v>
      </c>
      <c r="BN110">
        <f t="shared" si="98"/>
        <v>5.3999524771874654</v>
      </c>
      <c r="BO110">
        <f t="shared" si="99"/>
        <v>1.3918368438663054</v>
      </c>
      <c r="BP110">
        <f t="shared" si="100"/>
        <v>0.35874571269425365</v>
      </c>
      <c r="BQ110">
        <f t="shared" si="101"/>
        <v>29.159486755883044</v>
      </c>
    </row>
    <row r="111" spans="1:80" x14ac:dyDescent="0.25">
      <c r="A111" t="s">
        <v>127</v>
      </c>
      <c r="B111" t="s">
        <v>128</v>
      </c>
      <c r="C111">
        <v>2006</v>
      </c>
      <c r="D111" t="s">
        <v>146</v>
      </c>
      <c r="E111" t="s">
        <v>167</v>
      </c>
      <c r="F111" t="s">
        <v>129</v>
      </c>
      <c r="G111">
        <v>2</v>
      </c>
      <c r="H111" t="s">
        <v>148</v>
      </c>
      <c r="J111">
        <v>1</v>
      </c>
      <c r="K111" t="s">
        <v>149</v>
      </c>
      <c r="L111">
        <v>28</v>
      </c>
      <c r="N111">
        <v>85</v>
      </c>
      <c r="O111">
        <v>85</v>
      </c>
      <c r="P111">
        <v>170</v>
      </c>
      <c r="Q111">
        <v>51.49</v>
      </c>
      <c r="R111">
        <v>9.57</v>
      </c>
      <c r="U111">
        <v>109.89</v>
      </c>
      <c r="V111">
        <v>12.34</v>
      </c>
      <c r="Y111" t="s">
        <v>132</v>
      </c>
      <c r="Z111">
        <v>12.02</v>
      </c>
      <c r="AA111">
        <v>2.6</v>
      </c>
      <c r="AD111" t="s">
        <v>133</v>
      </c>
      <c r="AE111">
        <v>28</v>
      </c>
      <c r="AG111" t="s">
        <v>82</v>
      </c>
      <c r="AH111" t="s">
        <v>76</v>
      </c>
      <c r="AI111">
        <v>10.62</v>
      </c>
      <c r="AJ111">
        <v>2.4300000000000002</v>
      </c>
      <c r="AK111">
        <v>10.77</v>
      </c>
      <c r="AL111">
        <v>2.3199999999999998</v>
      </c>
      <c r="AM111" t="s">
        <v>77</v>
      </c>
      <c r="AN111">
        <f t="shared" si="85"/>
        <v>0.15000000000000036</v>
      </c>
      <c r="AO111">
        <f t="shared" si="86"/>
        <v>84</v>
      </c>
      <c r="AP111">
        <f t="shared" si="87"/>
        <v>84</v>
      </c>
      <c r="AQ111">
        <f t="shared" si="88"/>
        <v>5.9049000000000005</v>
      </c>
      <c r="AR111">
        <f t="shared" si="89"/>
        <v>5.3823999999999996</v>
      </c>
      <c r="AS111">
        <f t="shared" si="90"/>
        <v>2.3756367567454415</v>
      </c>
      <c r="AT111">
        <f t="shared" si="91"/>
        <v>6.3140966132169268E-2</v>
      </c>
      <c r="AU111">
        <f>AT111*((1)-(3/((4*P111)-9)))</f>
        <v>6.285866673068416E-2</v>
      </c>
      <c r="AV111">
        <f>(N111+O111)/(N111*O111)</f>
        <v>2.3529411764705882E-2</v>
      </c>
      <c r="AW111">
        <f>AU111^2/(2*(N111+O111))</f>
        <v>1.1621211715174175E-5</v>
      </c>
      <c r="AX111">
        <f t="shared" si="92"/>
        <v>2.3541032976421055E-2</v>
      </c>
      <c r="AY111">
        <f t="shared" si="93"/>
        <v>0.1534308736090004</v>
      </c>
      <c r="AZ111">
        <f t="shared" si="94"/>
        <v>42.479019548615831</v>
      </c>
      <c r="BA111">
        <f t="shared" si="95"/>
        <v>2.67017453285266</v>
      </c>
      <c r="BB111">
        <f t="shared" si="96"/>
        <v>0.16784361107334561</v>
      </c>
      <c r="BC111">
        <f t="shared" si="97"/>
        <v>1804.467101811686</v>
      </c>
      <c r="BM111">
        <v>0.16146200617295603</v>
      </c>
      <c r="BN111">
        <f t="shared" si="98"/>
        <v>5.4053166077589117</v>
      </c>
      <c r="BO111">
        <f t="shared" si="99"/>
        <v>0.33977099522094967</v>
      </c>
      <c r="BP111">
        <f t="shared" si="100"/>
        <v>2.1357551753346554E-2</v>
      </c>
      <c r="BQ111">
        <f t="shared" si="101"/>
        <v>29.217447630114307</v>
      </c>
    </row>
    <row r="112" spans="1:80" x14ac:dyDescent="0.25">
      <c r="A112" t="s">
        <v>127</v>
      </c>
      <c r="B112" t="s">
        <v>128</v>
      </c>
      <c r="C112">
        <v>2006</v>
      </c>
      <c r="D112" t="s">
        <v>147</v>
      </c>
      <c r="E112" t="s">
        <v>165</v>
      </c>
      <c r="F112" t="s">
        <v>129</v>
      </c>
      <c r="G112">
        <v>2</v>
      </c>
      <c r="H112" t="s">
        <v>148</v>
      </c>
      <c r="J112">
        <v>1</v>
      </c>
      <c r="K112" t="s">
        <v>149</v>
      </c>
      <c r="L112">
        <v>28</v>
      </c>
      <c r="N112">
        <v>85</v>
      </c>
      <c r="O112">
        <v>85</v>
      </c>
      <c r="P112">
        <v>170</v>
      </c>
      <c r="Q112">
        <v>51.49</v>
      </c>
      <c r="R112">
        <v>9.57</v>
      </c>
      <c r="U112">
        <v>109.89</v>
      </c>
      <c r="V112">
        <v>12.34</v>
      </c>
      <c r="Y112" t="s">
        <v>132</v>
      </c>
      <c r="Z112">
        <v>12.02</v>
      </c>
      <c r="AA112">
        <v>2.6</v>
      </c>
      <c r="AD112" t="s">
        <v>133</v>
      </c>
      <c r="AE112">
        <v>28</v>
      </c>
      <c r="AG112" t="s">
        <v>82</v>
      </c>
      <c r="AH112" t="s">
        <v>76</v>
      </c>
      <c r="AI112">
        <v>14.4</v>
      </c>
      <c r="AJ112">
        <v>3.61</v>
      </c>
      <c r="AK112">
        <v>14.25</v>
      </c>
      <c r="AL112">
        <v>3.73</v>
      </c>
      <c r="AM112" t="s">
        <v>77</v>
      </c>
      <c r="AN112">
        <f t="shared" si="85"/>
        <v>-0.15000000000000036</v>
      </c>
      <c r="AO112">
        <f t="shared" si="86"/>
        <v>84</v>
      </c>
      <c r="AP112">
        <f t="shared" si="87"/>
        <v>84</v>
      </c>
      <c r="AQ112">
        <f t="shared" si="88"/>
        <v>13.0321</v>
      </c>
      <c r="AR112">
        <f t="shared" si="89"/>
        <v>13.9129</v>
      </c>
      <c r="AS112">
        <f t="shared" si="90"/>
        <v>3.6704904304465908</v>
      </c>
      <c r="AT112">
        <f t="shared" si="91"/>
        <v>-4.0866473525105952E-2</v>
      </c>
      <c r="AU112">
        <f>AT112*((1)-(3/((4*P112)-9)))</f>
        <v>-4.0683762019032454E-2</v>
      </c>
      <c r="AV112">
        <f>(N112+O112)/(N112*O112)</f>
        <v>2.3529411764705882E-2</v>
      </c>
      <c r="AW112">
        <f>AU112^2/(2*(N112+O112))</f>
        <v>4.8681426235919635E-6</v>
      </c>
      <c r="AX112">
        <f t="shared" si="92"/>
        <v>2.3534279907329474E-2</v>
      </c>
      <c r="AY112">
        <f t="shared" si="93"/>
        <v>0.15340886515234206</v>
      </c>
      <c r="AZ112">
        <f t="shared" si="94"/>
        <v>42.491208736263978</v>
      </c>
      <c r="BA112">
        <f t="shared" si="95"/>
        <v>-1.7287022241271965</v>
      </c>
      <c r="BB112">
        <f t="shared" si="96"/>
        <v>7.0330109888162962E-2</v>
      </c>
      <c r="BC112">
        <f t="shared" si="97"/>
        <v>1805.5028198687562</v>
      </c>
      <c r="BM112">
        <v>0.16146200617295603</v>
      </c>
      <c r="BN112">
        <f t="shared" si="98"/>
        <v>5.4055139224039097</v>
      </c>
      <c r="BO112">
        <f t="shared" si="99"/>
        <v>-0.21991664200964733</v>
      </c>
      <c r="BP112">
        <f t="shared" si="100"/>
        <v>8.9470363275452481E-3</v>
      </c>
      <c r="BQ112">
        <f t="shared" si="101"/>
        <v>29.219580765302503</v>
      </c>
    </row>
    <row r="113" spans="1:8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>
        <f>SUM(AZ99:AZ112)</f>
        <v>593.46396053570459</v>
      </c>
      <c r="BA113" s="8">
        <f>SUM(BA99:BA112)</f>
        <v>19.464000749256559</v>
      </c>
      <c r="BB113" s="8">
        <f>SUM(BB99:BB112)</f>
        <v>12.288315714362886</v>
      </c>
      <c r="BC113" s="8">
        <f>SUM(BC99:BC112)</f>
        <v>25157.316990696858</v>
      </c>
      <c r="BD113" s="8">
        <f>BA113/AZ113</f>
        <v>3.2797275055568509E-2</v>
      </c>
      <c r="BE113" s="8">
        <f>SQRT(1/AZ113)</f>
        <v>4.1049022971841757E-2</v>
      </c>
      <c r="BF113" s="8">
        <f>BD113/BE113</f>
        <v>0.79897821388017765</v>
      </c>
      <c r="BG113" s="8">
        <f>BD113-(1.96*BE113)</f>
        <v>-4.7658809969241336E-2</v>
      </c>
      <c r="BH113" s="8">
        <f>BD113+(1.96*BE113)</f>
        <v>0.11325336008037835</v>
      </c>
      <c r="BI113" s="8">
        <f>BB113-(BA113^2/AZ113)</f>
        <v>11.649949528107728</v>
      </c>
      <c r="BJ113" s="8">
        <v>14</v>
      </c>
      <c r="BK113" s="8">
        <v>23.684999999999999</v>
      </c>
      <c r="BL113" s="8" t="str">
        <f>IF(BI113&gt;=BK113, "Significant", "Not Significant")</f>
        <v>Not Significant</v>
      </c>
      <c r="BM113" s="8"/>
      <c r="BN113" s="8">
        <f>SUM(BN99:BN112)</f>
        <v>75.654209432024686</v>
      </c>
      <c r="BO113" s="8">
        <f>SUM(BO99:BO112)</f>
        <v>2.5019011878022344</v>
      </c>
      <c r="BP113" s="8">
        <f>SUM(BP99:BP112)</f>
        <v>1.5709782337517819</v>
      </c>
      <c r="BQ113" s="8">
        <f>SUM(BQ99:BQ112)</f>
        <v>408.82572815960361</v>
      </c>
      <c r="BR113" s="8">
        <f>BO113/BN113</f>
        <v>3.3070217858137727E-2</v>
      </c>
      <c r="BS113" s="8">
        <f>SQRT(1/BN113)</f>
        <v>0.11496971408319484</v>
      </c>
      <c r="BT113" s="8">
        <f>BR113/BS113</f>
        <v>0.28764286422602847</v>
      </c>
      <c r="BU113" s="8">
        <f>BR113-(1.96*BS113)</f>
        <v>-0.19227042174492415</v>
      </c>
      <c r="BV113" s="8">
        <f>BR113+(1.96*BS113)</f>
        <v>0.25841085746119963</v>
      </c>
      <c r="BW113" s="8">
        <f>BP113-(BO113^2/BN113)</f>
        <v>1.4882398164116284</v>
      </c>
      <c r="BX113" s="8">
        <f>BJ113</f>
        <v>14</v>
      </c>
      <c r="BY113" s="8">
        <f>BK113</f>
        <v>23.684999999999999</v>
      </c>
      <c r="BZ113" s="8" t="str">
        <f>IF(BW113&gt;=BY113, "Significant", "Not significant")</f>
        <v>Not significant</v>
      </c>
      <c r="CA113" s="8"/>
      <c r="CB113" s="8"/>
    </row>
    <row r="114" spans="1:80" x14ac:dyDescent="0.25">
      <c r="A114" t="s">
        <v>151</v>
      </c>
      <c r="B114" t="s">
        <v>152</v>
      </c>
      <c r="C114">
        <v>2004</v>
      </c>
      <c r="D114" t="s">
        <v>124</v>
      </c>
      <c r="E114" t="s">
        <v>167</v>
      </c>
      <c r="F114" t="s">
        <v>123</v>
      </c>
      <c r="G114" t="s">
        <v>153</v>
      </c>
      <c r="H114" t="s">
        <v>70</v>
      </c>
      <c r="I114" t="s">
        <v>154</v>
      </c>
      <c r="J114">
        <v>1</v>
      </c>
      <c r="L114">
        <v>182.62100000000001</v>
      </c>
      <c r="N114">
        <v>18</v>
      </c>
      <c r="O114">
        <v>18</v>
      </c>
      <c r="P114">
        <v>36</v>
      </c>
      <c r="Q114">
        <v>45.4</v>
      </c>
      <c r="R114">
        <v>6.7</v>
      </c>
      <c r="Z114">
        <v>14</v>
      </c>
      <c r="AA114">
        <v>2.6</v>
      </c>
      <c r="AD114" t="s">
        <v>73</v>
      </c>
      <c r="AE114">
        <v>21</v>
      </c>
      <c r="AG114" t="s">
        <v>92</v>
      </c>
      <c r="AH114" t="s">
        <v>126</v>
      </c>
      <c r="AI114">
        <v>0.41</v>
      </c>
      <c r="AJ114">
        <v>0.89</v>
      </c>
      <c r="AK114">
        <v>0.51</v>
      </c>
      <c r="AL114">
        <v>1.05</v>
      </c>
      <c r="AM114" t="s">
        <v>77</v>
      </c>
      <c r="AN114">
        <f t="shared" ref="AN114:AN123" si="102">IF(AM114="Lower worse", AK114-AI114, AI114-AK114)</f>
        <v>0.10000000000000003</v>
      </c>
      <c r="AO114">
        <f t="shared" ref="AO114:AO123" si="103">N114-1</f>
        <v>17</v>
      </c>
      <c r="AP114">
        <f t="shared" ref="AP114:AP123" si="104">O114-1</f>
        <v>17</v>
      </c>
      <c r="AQ114">
        <f t="shared" ref="AQ114:AQ123" si="105">AJ114^2</f>
        <v>0.79210000000000003</v>
      </c>
      <c r="AR114">
        <f t="shared" ref="AR114:AR123" si="106">AL114^2</f>
        <v>1.1025</v>
      </c>
      <c r="AS114">
        <f t="shared" ref="AS114:AS123" si="107">SQRT(((AO114*AQ114)+(AP114*AR114))/(AP114+AO114))</f>
        <v>0.97329337817535777</v>
      </c>
      <c r="AT114">
        <f t="shared" ref="AT114:AT123" si="108">AN114/AS114</f>
        <v>0.10274394364777348</v>
      </c>
      <c r="AU114">
        <f>AT114*((1)-(3/((4*P114)-9)))</f>
        <v>0.10046074490004518</v>
      </c>
      <c r="AV114">
        <f>(N114+O114)/(N114*O114)</f>
        <v>0.1111111111111111</v>
      </c>
      <c r="AW114">
        <f>AU114^2/(2*(N114+O114))</f>
        <v>1.4017168424822158E-4</v>
      </c>
      <c r="AX114">
        <f t="shared" ref="AX114:AX123" si="109">AV114+AW114</f>
        <v>0.11125128279535933</v>
      </c>
      <c r="AY114">
        <f t="shared" ref="AY114:AY123" si="110">SQRT(AX114)</f>
        <v>0.33354352458915965</v>
      </c>
      <c r="AZ114">
        <f t="shared" ref="AZ114:AZ123" si="111">1/AX114</f>
        <v>8.9886603989946394</v>
      </c>
      <c r="BA114">
        <f t="shared" ref="BA114:BA123" si="112">AZ114*AU114</f>
        <v>0.90300751933653878</v>
      </c>
      <c r="BB114">
        <f t="shared" ref="BB114:BB123" si="113">(AU114^2)*AZ114</f>
        <v>9.0716808042890645E-2</v>
      </c>
      <c r="BC114">
        <f t="shared" ref="BC114:BC123" si="114">AZ114^2</f>
        <v>80.796015768454467</v>
      </c>
      <c r="BM114">
        <v>0.16146200617295603</v>
      </c>
      <c r="BN114">
        <f t="shared" ref="BN114:BN123" si="115">1/(AX114+BM114)</f>
        <v>3.6668546801772575</v>
      </c>
      <c r="BO114">
        <f t="shared" ref="BO114:BO123" si="116">BN114*AU114</f>
        <v>0.3683749526108242</v>
      </c>
      <c r="BP114">
        <f t="shared" ref="BP114:BP123" si="117">(AU114^2)*BN114</f>
        <v>3.7007222141802243E-2</v>
      </c>
      <c r="BQ114">
        <f t="shared" ref="BQ114:BQ123" si="118">BN114^2</f>
        <v>13.445823245537857</v>
      </c>
    </row>
    <row r="115" spans="1:80" x14ac:dyDescent="0.25">
      <c r="A115" t="s">
        <v>151</v>
      </c>
      <c r="B115" t="s">
        <v>152</v>
      </c>
      <c r="C115">
        <v>2004</v>
      </c>
      <c r="D115" t="s">
        <v>155</v>
      </c>
      <c r="E115" t="s">
        <v>167</v>
      </c>
      <c r="F115" t="s">
        <v>123</v>
      </c>
      <c r="G115" t="s">
        <v>153</v>
      </c>
      <c r="H115" t="s">
        <v>70</v>
      </c>
      <c r="I115" t="s">
        <v>154</v>
      </c>
      <c r="J115">
        <v>1</v>
      </c>
      <c r="L115">
        <v>182.62100000000001</v>
      </c>
      <c r="N115">
        <v>18</v>
      </c>
      <c r="O115">
        <v>17</v>
      </c>
      <c r="P115">
        <v>35</v>
      </c>
      <c r="Q115">
        <v>45.4</v>
      </c>
      <c r="R115">
        <v>6.7</v>
      </c>
      <c r="Z115">
        <v>14</v>
      </c>
      <c r="AA115">
        <v>2.6</v>
      </c>
      <c r="AD115" t="s">
        <v>73</v>
      </c>
      <c r="AE115">
        <v>21</v>
      </c>
      <c r="AG115" t="s">
        <v>92</v>
      </c>
      <c r="AH115" t="s">
        <v>156</v>
      </c>
      <c r="AI115">
        <v>10.220000000000001</v>
      </c>
      <c r="AJ115">
        <v>2.56</v>
      </c>
      <c r="AK115">
        <v>11.12</v>
      </c>
      <c r="AL115">
        <v>3.02</v>
      </c>
      <c r="AM115" t="s">
        <v>77</v>
      </c>
      <c r="AN115">
        <f t="shared" si="102"/>
        <v>0.89999999999999858</v>
      </c>
      <c r="AO115">
        <f t="shared" si="103"/>
        <v>17</v>
      </c>
      <c r="AP115">
        <f t="shared" si="104"/>
        <v>16</v>
      </c>
      <c r="AQ115">
        <f t="shared" si="105"/>
        <v>6.5536000000000003</v>
      </c>
      <c r="AR115">
        <f t="shared" si="106"/>
        <v>9.1204000000000001</v>
      </c>
      <c r="AS115">
        <f t="shared" si="107"/>
        <v>2.7925094612031471</v>
      </c>
      <c r="AT115">
        <f t="shared" si="108"/>
        <v>0.32229076123245626</v>
      </c>
      <c r="AU115">
        <f>AT115*((1)-(3/((4*P115)-9)))</f>
        <v>0.31491005677675116</v>
      </c>
      <c r="AV115">
        <f>(N115+O115)/(N115*O115)</f>
        <v>0.11437908496732026</v>
      </c>
      <c r="AW115">
        <f>AU115^2/(2*(N115+O115))</f>
        <v>1.4166906265590949E-3</v>
      </c>
      <c r="AX115">
        <f t="shared" si="109"/>
        <v>0.11579577559387935</v>
      </c>
      <c r="AY115">
        <f t="shared" si="110"/>
        <v>0.3402877834919722</v>
      </c>
      <c r="AZ115">
        <f t="shared" si="111"/>
        <v>8.635893622814141</v>
      </c>
      <c r="BA115">
        <f t="shared" si="112"/>
        <v>2.7195297510783845</v>
      </c>
      <c r="BB115">
        <f t="shared" si="113"/>
        <v>0.85640726831815805</v>
      </c>
      <c r="BC115">
        <f t="shared" si="114"/>
        <v>74.578658664561942</v>
      </c>
      <c r="BM115">
        <v>0.16146200617295603</v>
      </c>
      <c r="BN115">
        <f t="shared" si="115"/>
        <v>3.6067517875511497</v>
      </c>
      <c r="BO115">
        <f t="shared" si="116"/>
        <v>1.1358024101973814</v>
      </c>
      <c r="BP115">
        <f t="shared" si="117"/>
        <v>0.35767560148242816</v>
      </c>
      <c r="BQ115">
        <f t="shared" si="118"/>
        <v>13.008658457003413</v>
      </c>
    </row>
    <row r="116" spans="1:80" x14ac:dyDescent="0.25">
      <c r="A116" t="s">
        <v>151</v>
      </c>
      <c r="B116" t="s">
        <v>152</v>
      </c>
      <c r="C116">
        <v>2004</v>
      </c>
      <c r="D116" t="s">
        <v>157</v>
      </c>
      <c r="E116" t="s">
        <v>167</v>
      </c>
      <c r="F116" t="s">
        <v>123</v>
      </c>
      <c r="G116" t="s">
        <v>153</v>
      </c>
      <c r="H116" t="s">
        <v>70</v>
      </c>
      <c r="I116" t="s">
        <v>154</v>
      </c>
      <c r="J116">
        <v>1</v>
      </c>
      <c r="L116">
        <v>182.62100000000001</v>
      </c>
      <c r="N116">
        <v>18</v>
      </c>
      <c r="O116">
        <v>18</v>
      </c>
      <c r="P116">
        <v>36</v>
      </c>
      <c r="Q116">
        <v>45.4</v>
      </c>
      <c r="R116">
        <v>6.7</v>
      </c>
      <c r="Z116">
        <v>14</v>
      </c>
      <c r="AA116">
        <v>2.6</v>
      </c>
      <c r="AD116" t="s">
        <v>73</v>
      </c>
      <c r="AE116">
        <v>21</v>
      </c>
      <c r="AG116" t="s">
        <v>92</v>
      </c>
      <c r="AH116" t="s">
        <v>156</v>
      </c>
      <c r="AI116">
        <v>11.06</v>
      </c>
      <c r="AJ116">
        <v>2.69</v>
      </c>
      <c r="AK116">
        <v>10.72</v>
      </c>
      <c r="AL116">
        <v>3.29</v>
      </c>
      <c r="AM116" t="s">
        <v>77</v>
      </c>
      <c r="AN116">
        <f t="shared" si="102"/>
        <v>-0.33999999999999986</v>
      </c>
      <c r="AO116">
        <f t="shared" si="103"/>
        <v>17</v>
      </c>
      <c r="AP116">
        <f t="shared" si="104"/>
        <v>17</v>
      </c>
      <c r="AQ116">
        <f t="shared" si="105"/>
        <v>7.2360999999999995</v>
      </c>
      <c r="AR116">
        <f t="shared" si="106"/>
        <v>10.8241</v>
      </c>
      <c r="AS116">
        <f t="shared" si="107"/>
        <v>3.0050124791754191</v>
      </c>
      <c r="AT116">
        <f t="shared" si="108"/>
        <v>-0.11314428886940811</v>
      </c>
      <c r="AU116">
        <f>AT116*((1)-(3/((4*P116)-9)))</f>
        <v>-0.11062997133897681</v>
      </c>
      <c r="AV116">
        <f>(N116+O116)/(N116*O116)</f>
        <v>0.1111111111111111</v>
      </c>
      <c r="AW116">
        <f>AU116^2/(2*(N116+O116))</f>
        <v>1.6998597997865044E-4</v>
      </c>
      <c r="AX116">
        <f t="shared" si="109"/>
        <v>0.11128109709108976</v>
      </c>
      <c r="AY116">
        <f t="shared" si="110"/>
        <v>0.3335882148564151</v>
      </c>
      <c r="AZ116">
        <f t="shared" si="111"/>
        <v>8.9862521680698784</v>
      </c>
      <c r="BA116">
        <f t="shared" si="112"/>
        <v>-0.99414881979838887</v>
      </c>
      <c r="BB116">
        <f t="shared" si="113"/>
        <v>0.1099826554409734</v>
      </c>
      <c r="BC116">
        <f t="shared" si="114"/>
        <v>80.752728028140595</v>
      </c>
      <c r="BM116">
        <v>0.16146200617295603</v>
      </c>
      <c r="BN116">
        <f t="shared" si="115"/>
        <v>3.666453846247721</v>
      </c>
      <c r="BO116">
        <f t="shared" si="116"/>
        <v>-0.40561968392606668</v>
      </c>
      <c r="BP116">
        <f t="shared" si="117"/>
        <v>4.487369400726559E-2</v>
      </c>
      <c r="BQ116">
        <f t="shared" si="118"/>
        <v>13.442883806664707</v>
      </c>
    </row>
    <row r="117" spans="1:80" x14ac:dyDescent="0.25">
      <c r="A117" t="s">
        <v>151</v>
      </c>
      <c r="B117" t="s">
        <v>152</v>
      </c>
      <c r="C117">
        <v>2004</v>
      </c>
      <c r="D117" t="s">
        <v>158</v>
      </c>
      <c r="E117" t="s">
        <v>168</v>
      </c>
      <c r="F117" t="s">
        <v>123</v>
      </c>
      <c r="G117" t="s">
        <v>153</v>
      </c>
      <c r="H117" t="s">
        <v>70</v>
      </c>
      <c r="I117" t="s">
        <v>154</v>
      </c>
      <c r="J117">
        <v>1</v>
      </c>
      <c r="L117">
        <v>182.62100000000001</v>
      </c>
      <c r="N117">
        <v>18</v>
      </c>
      <c r="O117">
        <v>18</v>
      </c>
      <c r="P117">
        <v>36</v>
      </c>
      <c r="Q117">
        <v>45.4</v>
      </c>
      <c r="R117">
        <v>6.7</v>
      </c>
      <c r="Z117">
        <v>14</v>
      </c>
      <c r="AA117">
        <v>2.6</v>
      </c>
      <c r="AD117" t="s">
        <v>73</v>
      </c>
      <c r="AE117">
        <v>21</v>
      </c>
      <c r="AG117" t="s">
        <v>92</v>
      </c>
      <c r="AH117" t="s">
        <v>156</v>
      </c>
      <c r="AI117">
        <v>11.61</v>
      </c>
      <c r="AJ117">
        <v>2.5499999999999998</v>
      </c>
      <c r="AK117">
        <v>12.67</v>
      </c>
      <c r="AL117">
        <v>2.77</v>
      </c>
      <c r="AM117" t="s">
        <v>77</v>
      </c>
      <c r="AN117">
        <f t="shared" si="102"/>
        <v>1.0600000000000005</v>
      </c>
      <c r="AO117">
        <f t="shared" si="103"/>
        <v>17</v>
      </c>
      <c r="AP117">
        <f t="shared" si="104"/>
        <v>17</v>
      </c>
      <c r="AQ117">
        <f t="shared" si="105"/>
        <v>6.5024999999999995</v>
      </c>
      <c r="AR117">
        <f t="shared" si="106"/>
        <v>7.6729000000000003</v>
      </c>
      <c r="AS117">
        <f t="shared" si="107"/>
        <v>2.6622734645411614</v>
      </c>
      <c r="AT117">
        <f t="shared" si="108"/>
        <v>0.39815594232453871</v>
      </c>
      <c r="AU117">
        <f>AT117*((1)-(3/((4*P117)-9)))</f>
        <v>0.38930803249510448</v>
      </c>
      <c r="AV117">
        <f>(N117+O117)/(N117*O117)</f>
        <v>0.1111111111111111</v>
      </c>
      <c r="AW117">
        <f>AU117^2/(2*(N117+O117))</f>
        <v>2.105010335627907E-3</v>
      </c>
      <c r="AX117">
        <f t="shared" si="109"/>
        <v>0.11321612144673901</v>
      </c>
      <c r="AY117">
        <f t="shared" si="110"/>
        <v>0.3364760339856897</v>
      </c>
      <c r="AZ117">
        <f t="shared" si="111"/>
        <v>8.8326643522268729</v>
      </c>
      <c r="BA117">
        <f t="shared" si="112"/>
        <v>3.4386271806550903</v>
      </c>
      <c r="BB117">
        <f t="shared" si="113"/>
        <v>1.3386851821850214</v>
      </c>
      <c r="BC117">
        <f t="shared" si="114"/>
        <v>78.015959559099358</v>
      </c>
      <c r="BM117">
        <v>0.16146200617295603</v>
      </c>
      <c r="BN117">
        <f t="shared" si="115"/>
        <v>3.6406247875132882</v>
      </c>
      <c r="BO117">
        <f t="shared" si="116"/>
        <v>1.4173244730797061</v>
      </c>
      <c r="BP117">
        <f t="shared" si="117"/>
        <v>0.55177580202182097</v>
      </c>
      <c r="BQ117">
        <f t="shared" si="118"/>
        <v>13.254148843456175</v>
      </c>
    </row>
    <row r="118" spans="1:80" x14ac:dyDescent="0.25">
      <c r="A118" t="s">
        <v>151</v>
      </c>
      <c r="B118" t="s">
        <v>152</v>
      </c>
      <c r="C118">
        <v>2004</v>
      </c>
      <c r="D118" t="s">
        <v>125</v>
      </c>
      <c r="E118" t="s">
        <v>169</v>
      </c>
      <c r="F118" t="s">
        <v>123</v>
      </c>
      <c r="G118" t="s">
        <v>153</v>
      </c>
      <c r="H118" t="s">
        <v>70</v>
      </c>
      <c r="I118" t="s">
        <v>154</v>
      </c>
      <c r="J118">
        <v>1</v>
      </c>
      <c r="L118">
        <v>182.62100000000001</v>
      </c>
      <c r="N118">
        <v>18</v>
      </c>
      <c r="O118">
        <v>18</v>
      </c>
      <c r="P118">
        <v>36</v>
      </c>
      <c r="Q118">
        <v>45.4</v>
      </c>
      <c r="R118">
        <v>6.7</v>
      </c>
      <c r="Z118">
        <v>14</v>
      </c>
      <c r="AA118">
        <v>2.6</v>
      </c>
      <c r="AD118" t="s">
        <v>73</v>
      </c>
      <c r="AE118">
        <v>21</v>
      </c>
      <c r="AG118" t="s">
        <v>99</v>
      </c>
      <c r="AH118" t="s">
        <v>126</v>
      </c>
      <c r="AI118">
        <v>0.56000000000000005</v>
      </c>
      <c r="AJ118">
        <v>0.88</v>
      </c>
      <c r="AK118">
        <v>0.78</v>
      </c>
      <c r="AL118">
        <v>1.02</v>
      </c>
      <c r="AM118" t="s">
        <v>77</v>
      </c>
      <c r="AN118">
        <f t="shared" si="102"/>
        <v>0.21999999999999997</v>
      </c>
      <c r="AO118">
        <f t="shared" si="103"/>
        <v>17</v>
      </c>
      <c r="AP118">
        <f t="shared" si="104"/>
        <v>17</v>
      </c>
      <c r="AQ118">
        <f t="shared" si="105"/>
        <v>0.77439999999999998</v>
      </c>
      <c r="AR118">
        <f t="shared" si="106"/>
        <v>1.0404</v>
      </c>
      <c r="AS118">
        <f t="shared" si="107"/>
        <v>0.95257545632878871</v>
      </c>
      <c r="AT118">
        <f t="shared" si="108"/>
        <v>0.23095283270038955</v>
      </c>
      <c r="AU118">
        <f>AT118*((1)-(3/((4*P118)-9)))</f>
        <v>0.22582054752926978</v>
      </c>
      <c r="AV118">
        <f>(N118+O118)/(N118*O118)</f>
        <v>0.1111111111111111</v>
      </c>
      <c r="AW118">
        <f>AU118^2/(2*(N118+O118))</f>
        <v>7.0826277342248879E-4</v>
      </c>
      <c r="AX118">
        <f t="shared" si="109"/>
        <v>0.1118193738845336</v>
      </c>
      <c r="AY118">
        <f t="shared" si="110"/>
        <v>0.33439403984600802</v>
      </c>
      <c r="AZ118">
        <f t="shared" si="111"/>
        <v>8.9429940918164625</v>
      </c>
      <c r="BA118">
        <f t="shared" si="112"/>
        <v>2.0195118223650184</v>
      </c>
      <c r="BB118">
        <f t="shared" si="113"/>
        <v>0.45604726546830182</v>
      </c>
      <c r="BC118">
        <f t="shared" si="114"/>
        <v>79.977143326264155</v>
      </c>
      <c r="BM118">
        <v>0.16146200617295603</v>
      </c>
      <c r="BN118">
        <f t="shared" si="115"/>
        <v>3.6592321064451303</v>
      </c>
      <c r="BO118">
        <f t="shared" si="116"/>
        <v>0.82632979781412252</v>
      </c>
      <c r="BP118">
        <f t="shared" si="117"/>
        <v>0.18660224738213593</v>
      </c>
      <c r="BQ118">
        <f t="shared" si="118"/>
        <v>13.389979608838866</v>
      </c>
    </row>
    <row r="119" spans="1:80" x14ac:dyDescent="0.25">
      <c r="A119" t="s">
        <v>151</v>
      </c>
      <c r="B119" t="s">
        <v>152</v>
      </c>
      <c r="C119">
        <v>2004</v>
      </c>
      <c r="D119" t="s">
        <v>150</v>
      </c>
      <c r="E119" t="s">
        <v>170</v>
      </c>
      <c r="F119" t="s">
        <v>123</v>
      </c>
      <c r="G119" t="s">
        <v>153</v>
      </c>
      <c r="H119" t="s">
        <v>70</v>
      </c>
      <c r="I119" t="s">
        <v>154</v>
      </c>
      <c r="J119">
        <v>1</v>
      </c>
      <c r="L119">
        <v>182.62100000000001</v>
      </c>
      <c r="N119">
        <v>18</v>
      </c>
      <c r="O119">
        <v>18</v>
      </c>
      <c r="P119">
        <v>36</v>
      </c>
      <c r="Q119">
        <v>45.4</v>
      </c>
      <c r="R119">
        <v>6.7</v>
      </c>
      <c r="Z119">
        <v>14</v>
      </c>
      <c r="AA119">
        <v>2.6</v>
      </c>
      <c r="AD119" t="s">
        <v>73</v>
      </c>
      <c r="AE119">
        <v>21</v>
      </c>
      <c r="AG119" t="s">
        <v>99</v>
      </c>
      <c r="AH119" t="s">
        <v>126</v>
      </c>
      <c r="AI119">
        <v>0.28999999999999998</v>
      </c>
      <c r="AJ119">
        <v>1.06</v>
      </c>
      <c r="AK119">
        <v>0.41</v>
      </c>
      <c r="AL119">
        <v>0.84</v>
      </c>
      <c r="AM119" t="s">
        <v>77</v>
      </c>
      <c r="AN119">
        <f t="shared" si="102"/>
        <v>0.12</v>
      </c>
      <c r="AO119">
        <f t="shared" si="103"/>
        <v>17</v>
      </c>
      <c r="AP119">
        <f t="shared" si="104"/>
        <v>17</v>
      </c>
      <c r="AQ119">
        <f t="shared" si="105"/>
        <v>1.1236000000000002</v>
      </c>
      <c r="AR119">
        <f t="shared" si="106"/>
        <v>0.70559999999999989</v>
      </c>
      <c r="AS119">
        <f t="shared" si="107"/>
        <v>0.95634721728041849</v>
      </c>
      <c r="AT119">
        <f t="shared" si="108"/>
        <v>0.12547743939826178</v>
      </c>
      <c r="AU119">
        <f>AT119*((1)-(3/((4*P119)-9)))</f>
        <v>0.12268905185607819</v>
      </c>
      <c r="AV119">
        <f>(N119+O119)/(N119*O119)</f>
        <v>0.1111111111111111</v>
      </c>
      <c r="AW119">
        <f>AU119^2/(2*(N119+O119))</f>
        <v>2.0906393674088115E-4</v>
      </c>
      <c r="AX119">
        <f t="shared" si="109"/>
        <v>0.11132017504785198</v>
      </c>
      <c r="AY119">
        <f t="shared" si="110"/>
        <v>0.33364678186347307</v>
      </c>
      <c r="AZ119">
        <f t="shared" si="111"/>
        <v>8.9830976242189795</v>
      </c>
      <c r="BA119">
        <f t="shared" si="112"/>
        <v>1.1021277302460151</v>
      </c>
      <c r="BB119">
        <f t="shared" si="113"/>
        <v>0.13521900624817509</v>
      </c>
      <c r="BC119">
        <f t="shared" si="114"/>
        <v>80.69604292624868</v>
      </c>
      <c r="BM119">
        <v>0.16146200617295603</v>
      </c>
      <c r="BN119">
        <f t="shared" si="115"/>
        <v>3.6659286010713936</v>
      </c>
      <c r="BO119">
        <f t="shared" si="116"/>
        <v>0.44976930423752837</v>
      </c>
      <c r="BP119">
        <f t="shared" si="117"/>
        <v>5.5181769490870322E-2</v>
      </c>
      <c r="BQ119">
        <f t="shared" si="118"/>
        <v>13.439032508153264</v>
      </c>
    </row>
    <row r="120" spans="1:80" x14ac:dyDescent="0.25">
      <c r="A120" t="s">
        <v>151</v>
      </c>
      <c r="B120" t="s">
        <v>152</v>
      </c>
      <c r="C120">
        <v>2004</v>
      </c>
      <c r="D120" t="s">
        <v>159</v>
      </c>
      <c r="E120" t="s">
        <v>169</v>
      </c>
      <c r="F120" t="s">
        <v>123</v>
      </c>
      <c r="G120" t="s">
        <v>153</v>
      </c>
      <c r="H120" t="s">
        <v>70</v>
      </c>
      <c r="I120" t="s">
        <v>154</v>
      </c>
      <c r="J120">
        <v>1</v>
      </c>
      <c r="L120">
        <v>182.62100000000001</v>
      </c>
      <c r="N120">
        <v>18</v>
      </c>
      <c r="O120">
        <v>18</v>
      </c>
      <c r="P120">
        <v>36</v>
      </c>
      <c r="Q120">
        <v>45.4</v>
      </c>
      <c r="R120">
        <v>6.7</v>
      </c>
      <c r="Z120">
        <v>14</v>
      </c>
      <c r="AA120">
        <v>2.6</v>
      </c>
      <c r="AD120" t="s">
        <v>73</v>
      </c>
      <c r="AE120">
        <v>21</v>
      </c>
      <c r="AG120" t="s">
        <v>104</v>
      </c>
      <c r="AH120" t="s">
        <v>156</v>
      </c>
      <c r="AI120">
        <v>11.11</v>
      </c>
      <c r="AJ120">
        <v>2.59</v>
      </c>
      <c r="AK120">
        <v>11.72</v>
      </c>
      <c r="AL120">
        <v>2.74</v>
      </c>
      <c r="AM120" t="s">
        <v>77</v>
      </c>
      <c r="AN120">
        <f t="shared" si="102"/>
        <v>0.61000000000000121</v>
      </c>
      <c r="AO120">
        <f t="shared" si="103"/>
        <v>17</v>
      </c>
      <c r="AP120">
        <f t="shared" si="104"/>
        <v>17</v>
      </c>
      <c r="AQ120">
        <f t="shared" si="105"/>
        <v>6.7080999999999991</v>
      </c>
      <c r="AR120">
        <f t="shared" si="106"/>
        <v>7.5076000000000009</v>
      </c>
      <c r="AS120">
        <f t="shared" si="107"/>
        <v>2.6660551382145119</v>
      </c>
      <c r="AT120">
        <f t="shared" si="108"/>
        <v>0.22880246970755649</v>
      </c>
      <c r="AU120">
        <f>AT120*((1)-(3/((4*P120)-9)))</f>
        <v>0.22371797038072189</v>
      </c>
      <c r="AV120">
        <f>(N120+O120)/(N120*O120)</f>
        <v>0.1111111111111111</v>
      </c>
      <c r="AW120">
        <f>AU120^2/(2*(N120+O120))</f>
        <v>6.9513514265652162E-4</v>
      </c>
      <c r="AX120">
        <f t="shared" si="109"/>
        <v>0.11180624625376763</v>
      </c>
      <c r="AY120">
        <f t="shared" si="110"/>
        <v>0.33437441028548764</v>
      </c>
      <c r="AZ120">
        <f t="shared" si="111"/>
        <v>8.9440441254980616</v>
      </c>
      <c r="BA120">
        <f t="shared" si="112"/>
        <v>2.0009433987520451</v>
      </c>
      <c r="BB120">
        <f t="shared" si="113"/>
        <v>0.447646996015511</v>
      </c>
      <c r="BC120">
        <f t="shared" si="114"/>
        <v>79.995925318856379</v>
      </c>
      <c r="BM120">
        <v>0.16146200617295603</v>
      </c>
      <c r="BN120">
        <f t="shared" si="115"/>
        <v>3.6594078935976952</v>
      </c>
      <c r="BO120">
        <f t="shared" si="116"/>
        <v>0.81867530675086908</v>
      </c>
      <c r="BP120">
        <f t="shared" si="117"/>
        <v>0.18315237802711934</v>
      </c>
      <c r="BQ120">
        <f t="shared" si="118"/>
        <v>13.391266131725121</v>
      </c>
    </row>
    <row r="121" spans="1:80" x14ac:dyDescent="0.25">
      <c r="A121" t="s">
        <v>151</v>
      </c>
      <c r="B121" t="s">
        <v>152</v>
      </c>
      <c r="C121">
        <v>2004</v>
      </c>
      <c r="D121" t="s">
        <v>160</v>
      </c>
      <c r="E121" t="s">
        <v>171</v>
      </c>
      <c r="F121" t="s">
        <v>123</v>
      </c>
      <c r="G121" t="s">
        <v>153</v>
      </c>
      <c r="H121" t="s">
        <v>70</v>
      </c>
      <c r="I121" t="s">
        <v>154</v>
      </c>
      <c r="J121">
        <v>1</v>
      </c>
      <c r="L121">
        <v>182.62100000000001</v>
      </c>
      <c r="N121">
        <v>18</v>
      </c>
      <c r="O121">
        <v>18</v>
      </c>
      <c r="P121">
        <v>36</v>
      </c>
      <c r="Q121">
        <v>45.4</v>
      </c>
      <c r="R121">
        <v>6.7</v>
      </c>
      <c r="Z121">
        <v>14</v>
      </c>
      <c r="AA121">
        <v>2.6</v>
      </c>
      <c r="AD121" t="s">
        <v>73</v>
      </c>
      <c r="AE121">
        <v>21</v>
      </c>
      <c r="AG121" t="s">
        <v>113</v>
      </c>
      <c r="AH121" t="s">
        <v>126</v>
      </c>
      <c r="AI121">
        <v>0.2</v>
      </c>
      <c r="AJ121">
        <v>1.32</v>
      </c>
      <c r="AK121">
        <v>0.04</v>
      </c>
      <c r="AL121">
        <v>1.59</v>
      </c>
      <c r="AM121" t="s">
        <v>77</v>
      </c>
      <c r="AN121">
        <f t="shared" si="102"/>
        <v>-0.16</v>
      </c>
      <c r="AO121">
        <f t="shared" si="103"/>
        <v>17</v>
      </c>
      <c r="AP121">
        <f t="shared" si="104"/>
        <v>17</v>
      </c>
      <c r="AQ121">
        <f t="shared" si="105"/>
        <v>1.7424000000000002</v>
      </c>
      <c r="AR121">
        <f t="shared" si="106"/>
        <v>2.5281000000000002</v>
      </c>
      <c r="AS121">
        <f t="shared" si="107"/>
        <v>1.4612494653549064</v>
      </c>
      <c r="AT121">
        <f t="shared" si="108"/>
        <v>-0.10949533518641145</v>
      </c>
      <c r="AU121">
        <f>AT121*((1)-(3/((4*P121)-9)))</f>
        <v>-0.1070621055156023</v>
      </c>
      <c r="AV121">
        <f>(N121+O121)/(N121*O121)</f>
        <v>0.1111111111111111</v>
      </c>
      <c r="AW121">
        <f>AU121^2/(2*(N121+O121))</f>
        <v>1.5919853385324944E-4</v>
      </c>
      <c r="AX121">
        <f t="shared" si="109"/>
        <v>0.11127030964496436</v>
      </c>
      <c r="AY121">
        <f t="shared" si="110"/>
        <v>0.33357204565875176</v>
      </c>
      <c r="AZ121">
        <f t="shared" si="111"/>
        <v>8.9871233682259817</v>
      </c>
      <c r="BA121">
        <f t="shared" si="112"/>
        <v>-0.96218035033074523</v>
      </c>
      <c r="BB121">
        <f t="shared" si="113"/>
        <v>0.10301305419214943</v>
      </c>
      <c r="BC121">
        <f t="shared" si="114"/>
        <v>80.768386435713509</v>
      </c>
      <c r="BM121">
        <v>0.16146200617295603</v>
      </c>
      <c r="BN121">
        <f t="shared" si="115"/>
        <v>3.6665988663683438</v>
      </c>
      <c r="BO121">
        <f t="shared" si="116"/>
        <v>-0.3925537947145154</v>
      </c>
      <c r="BP121">
        <f t="shared" si="117"/>
        <v>4.2027635790275533E-2</v>
      </c>
      <c r="BQ121">
        <f t="shared" si="118"/>
        <v>13.443947246853623</v>
      </c>
    </row>
    <row r="122" spans="1:80" x14ac:dyDescent="0.25">
      <c r="A122" t="s">
        <v>151</v>
      </c>
      <c r="B122" t="s">
        <v>152</v>
      </c>
      <c r="C122">
        <v>2004</v>
      </c>
      <c r="D122" t="s">
        <v>161</v>
      </c>
      <c r="E122" t="s">
        <v>171</v>
      </c>
      <c r="F122" t="s">
        <v>123</v>
      </c>
      <c r="G122" t="s">
        <v>153</v>
      </c>
      <c r="H122" t="s">
        <v>70</v>
      </c>
      <c r="I122" t="s">
        <v>154</v>
      </c>
      <c r="J122">
        <v>1</v>
      </c>
      <c r="L122">
        <v>182.62100000000001</v>
      </c>
      <c r="N122">
        <v>18</v>
      </c>
      <c r="O122">
        <v>18</v>
      </c>
      <c r="P122">
        <v>36</v>
      </c>
      <c r="Q122">
        <v>45.4</v>
      </c>
      <c r="R122">
        <v>6.7</v>
      </c>
      <c r="Z122">
        <v>14</v>
      </c>
      <c r="AA122">
        <v>2.6</v>
      </c>
      <c r="AD122" t="s">
        <v>73</v>
      </c>
      <c r="AE122">
        <v>21</v>
      </c>
      <c r="AG122" t="s">
        <v>113</v>
      </c>
      <c r="AH122" t="s">
        <v>126</v>
      </c>
      <c r="AI122">
        <v>-0.23</v>
      </c>
      <c r="AJ122">
        <v>0.97</v>
      </c>
      <c r="AK122">
        <v>0.09</v>
      </c>
      <c r="AL122">
        <v>0.98</v>
      </c>
      <c r="AM122" t="s">
        <v>77</v>
      </c>
      <c r="AN122">
        <f t="shared" si="102"/>
        <v>0.32</v>
      </c>
      <c r="AO122">
        <f t="shared" si="103"/>
        <v>17</v>
      </c>
      <c r="AP122">
        <f t="shared" si="104"/>
        <v>17</v>
      </c>
      <c r="AQ122">
        <f t="shared" si="105"/>
        <v>0.94089999999999996</v>
      </c>
      <c r="AR122">
        <f t="shared" si="106"/>
        <v>0.96039999999999992</v>
      </c>
      <c r="AS122">
        <f t="shared" si="107"/>
        <v>0.97501282042853155</v>
      </c>
      <c r="AT122">
        <f t="shared" si="108"/>
        <v>0.32820081264096157</v>
      </c>
      <c r="AU122">
        <f>AT122*((1)-(3/((4*P122)-9)))</f>
        <v>0.32090746124894021</v>
      </c>
      <c r="AV122">
        <f>(N122+O122)/(N122*O122)</f>
        <v>0.1111111111111111</v>
      </c>
      <c r="AW122">
        <f>AU122^2/(2*(N122+O122))</f>
        <v>1.4302999817394453E-3</v>
      </c>
      <c r="AX122">
        <f t="shared" si="109"/>
        <v>0.11254141109285055</v>
      </c>
      <c r="AY122">
        <f t="shared" si="110"/>
        <v>0.33547192295757117</v>
      </c>
      <c r="AZ122">
        <f t="shared" si="111"/>
        <v>8.8856181052765137</v>
      </c>
      <c r="BA122">
        <f t="shared" si="112"/>
        <v>2.8514611477919045</v>
      </c>
      <c r="BB122">
        <f t="shared" si="113"/>
        <v>0.91505515778788915</v>
      </c>
      <c r="BC122">
        <f t="shared" si="114"/>
        <v>78.954209112817779</v>
      </c>
      <c r="BM122">
        <v>0.16146200617295603</v>
      </c>
      <c r="BN122">
        <f t="shared" si="115"/>
        <v>3.6495895196442572</v>
      </c>
      <c r="BO122">
        <f t="shared" si="116"/>
        <v>1.1711805073497779</v>
      </c>
      <c r="BP122">
        <f t="shared" si="117"/>
        <v>0.37584056327786297</v>
      </c>
      <c r="BQ122">
        <f t="shared" si="118"/>
        <v>13.319503661897199</v>
      </c>
    </row>
    <row r="123" spans="1:80" x14ac:dyDescent="0.25">
      <c r="A123" t="s">
        <v>151</v>
      </c>
      <c r="B123" t="s">
        <v>152</v>
      </c>
      <c r="C123">
        <v>2004</v>
      </c>
      <c r="D123" t="s">
        <v>162</v>
      </c>
      <c r="E123" t="s">
        <v>120</v>
      </c>
      <c r="F123" t="s">
        <v>123</v>
      </c>
      <c r="G123" t="s">
        <v>153</v>
      </c>
      <c r="H123" t="s">
        <v>70</v>
      </c>
      <c r="I123" t="s">
        <v>154</v>
      </c>
      <c r="J123">
        <v>1</v>
      </c>
      <c r="L123">
        <v>182.62100000000001</v>
      </c>
      <c r="N123">
        <v>18</v>
      </c>
      <c r="O123">
        <v>18</v>
      </c>
      <c r="P123">
        <v>36</v>
      </c>
      <c r="Q123">
        <v>45.4</v>
      </c>
      <c r="R123">
        <v>6.7</v>
      </c>
      <c r="Z123">
        <v>14</v>
      </c>
      <c r="AA123">
        <v>2.6</v>
      </c>
      <c r="AD123" t="s">
        <v>73</v>
      </c>
      <c r="AE123">
        <v>21</v>
      </c>
      <c r="AG123" t="s">
        <v>120</v>
      </c>
      <c r="AH123" t="s">
        <v>156</v>
      </c>
      <c r="AI123">
        <v>11.44</v>
      </c>
      <c r="AJ123">
        <v>2.85</v>
      </c>
      <c r="AK123">
        <v>12.39</v>
      </c>
      <c r="AL123">
        <v>3.36</v>
      </c>
      <c r="AM123" t="s">
        <v>77</v>
      </c>
      <c r="AN123">
        <f t="shared" si="102"/>
        <v>0.95000000000000107</v>
      </c>
      <c r="AO123">
        <f t="shared" si="103"/>
        <v>17</v>
      </c>
      <c r="AP123">
        <f t="shared" si="104"/>
        <v>17</v>
      </c>
      <c r="AQ123">
        <f t="shared" si="105"/>
        <v>8.1225000000000005</v>
      </c>
      <c r="AR123">
        <f t="shared" si="106"/>
        <v>11.289599999999998</v>
      </c>
      <c r="AS123">
        <f t="shared" si="107"/>
        <v>3.1154534180436722</v>
      </c>
      <c r="AT123">
        <f t="shared" si="108"/>
        <v>0.30493153725166178</v>
      </c>
      <c r="AU123">
        <f>AT123*((1)-(3/((4*P123)-9)))</f>
        <v>0.29815528086829152</v>
      </c>
      <c r="AV123">
        <f>(N123+O123)/(N123*O123)</f>
        <v>0.1111111111111111</v>
      </c>
      <c r="AW123">
        <f>AU123^2/(2*(N123+O123))</f>
        <v>1.2346746043006918E-3</v>
      </c>
      <c r="AX123">
        <f t="shared" si="109"/>
        <v>0.1123457857154118</v>
      </c>
      <c r="AY123">
        <f t="shared" si="110"/>
        <v>0.33518022870600794</v>
      </c>
      <c r="AZ123">
        <f t="shared" si="111"/>
        <v>8.9010904470697749</v>
      </c>
      <c r="BA123">
        <f t="shared" si="112"/>
        <v>2.6539071222801551</v>
      </c>
      <c r="BB123">
        <f t="shared" si="113"/>
        <v>0.79127642344179894</v>
      </c>
      <c r="BC123">
        <f t="shared" si="114"/>
        <v>79.229411146916803</v>
      </c>
      <c r="BM123">
        <v>0.16146200617295603</v>
      </c>
      <c r="BN123">
        <f t="shared" si="115"/>
        <v>3.6521970142022204</v>
      </c>
      <c r="BO123">
        <f t="shared" si="116"/>
        <v>1.0889218265557987</v>
      </c>
      <c r="BP123">
        <f t="shared" si="117"/>
        <v>0.3246677930403572</v>
      </c>
      <c r="BQ123">
        <f t="shared" si="118"/>
        <v>13.338543030547614</v>
      </c>
    </row>
    <row r="124" spans="1:8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>
        <f>SUM(AZ114:AZ123)</f>
        <v>89.087438304211304</v>
      </c>
      <c r="BA124" s="8">
        <f>SUM(BA114:BA123)</f>
        <v>15.732786502376019</v>
      </c>
      <c r="BB124" s="8">
        <f>SUM(BB114:BB123)</f>
        <v>5.2440498171408692</v>
      </c>
      <c r="BC124" s="8">
        <f>SUM(BC114:BC123)</f>
        <v>793.76448028707375</v>
      </c>
      <c r="BD124" s="8">
        <f>BA124/AZ124</f>
        <v>0.17659938148240933</v>
      </c>
      <c r="BE124" s="8">
        <f>SQRT(1/AZ124)</f>
        <v>0.10594775643917125</v>
      </c>
      <c r="BF124" s="8">
        <f>BD124/BE124</f>
        <v>1.6668534324632156</v>
      </c>
      <c r="BG124" s="8">
        <f>BD124-(1.96*BE124)</f>
        <v>-3.1058221138366315E-2</v>
      </c>
      <c r="BH124" s="8">
        <f>BD124+(1.96*BE124)</f>
        <v>0.38425698410318498</v>
      </c>
      <c r="BI124" s="8">
        <f>BB124-(BA124^2/AZ124)</f>
        <v>2.465649451826466</v>
      </c>
      <c r="BJ124" s="8">
        <v>10</v>
      </c>
      <c r="BK124" s="8">
        <v>18.306999999999999</v>
      </c>
      <c r="BL124" s="8" t="str">
        <f>IF(BI124&gt;=BK124, "Significant", "Not Significant")</f>
        <v>Not Significant</v>
      </c>
      <c r="BM124" s="8"/>
      <c r="BN124" s="8">
        <f>SUM(BN114:BN123)</f>
        <v>36.533639102818455</v>
      </c>
      <c r="BO124" s="8">
        <f>SUM(BO114:BO123)</f>
        <v>6.478205099955427</v>
      </c>
      <c r="BP124" s="8">
        <f>SUM(BP114:BP123)</f>
        <v>2.1588047066619382</v>
      </c>
      <c r="BQ124" s="8">
        <f>SUM(BQ114:BQ123)</f>
        <v>133.47378654067785</v>
      </c>
      <c r="BR124" s="8">
        <f>BO124/BN124</f>
        <v>0.17732164818630547</v>
      </c>
      <c r="BS124" s="8">
        <f>SQRT(1/BN124)</f>
        <v>0.16544495664926076</v>
      </c>
      <c r="BT124" s="8">
        <f>BR124/BS124</f>
        <v>1.0717863619271453</v>
      </c>
      <c r="BU124" s="8">
        <f>BR124-(1.96*BS124)</f>
        <v>-0.14695046684624563</v>
      </c>
      <c r="BV124" s="8">
        <f>BR124+(1.96*BS124)</f>
        <v>0.50159376321885651</v>
      </c>
      <c r="BW124" s="8">
        <f>BP124-(BO124^2/BN124)</f>
        <v>1.0100787010489121</v>
      </c>
      <c r="BX124" s="8">
        <f>BJ124</f>
        <v>10</v>
      </c>
      <c r="BY124" s="8">
        <f>BK124</f>
        <v>18.306999999999999</v>
      </c>
      <c r="BZ124" s="8" t="str">
        <f>IF(BW124&gt;=BY124, "Significant", "Not significant")</f>
        <v>Not significant</v>
      </c>
      <c r="CA124" s="8"/>
      <c r="CB124" s="8"/>
    </row>
    <row r="125" spans="1:80" x14ac:dyDescent="0.25">
      <c r="A125" t="s">
        <v>151</v>
      </c>
      <c r="B125" t="s">
        <v>152</v>
      </c>
      <c r="C125">
        <v>2004</v>
      </c>
      <c r="D125" t="s">
        <v>124</v>
      </c>
      <c r="E125" t="s">
        <v>167</v>
      </c>
      <c r="F125" t="s">
        <v>123</v>
      </c>
      <c r="G125" t="s">
        <v>153</v>
      </c>
      <c r="H125" t="s">
        <v>70</v>
      </c>
      <c r="I125" t="s">
        <v>163</v>
      </c>
      <c r="J125">
        <v>1</v>
      </c>
      <c r="L125">
        <v>547.86300000000006</v>
      </c>
      <c r="N125">
        <v>18</v>
      </c>
      <c r="O125">
        <v>15</v>
      </c>
      <c r="P125">
        <v>33</v>
      </c>
      <c r="Q125">
        <v>45.4</v>
      </c>
      <c r="R125">
        <v>6.7</v>
      </c>
      <c r="Z125">
        <v>14</v>
      </c>
      <c r="AA125">
        <v>2.6</v>
      </c>
      <c r="AD125" t="s">
        <v>73</v>
      </c>
      <c r="AE125">
        <v>365.24200000000002</v>
      </c>
      <c r="AG125" t="s">
        <v>92</v>
      </c>
      <c r="AH125" t="s">
        <v>126</v>
      </c>
      <c r="AI125">
        <v>0.41</v>
      </c>
      <c r="AJ125">
        <v>0.89</v>
      </c>
      <c r="AK125">
        <v>0.55000000000000004</v>
      </c>
      <c r="AL125">
        <v>0.89</v>
      </c>
      <c r="AM125" t="s">
        <v>77</v>
      </c>
      <c r="AN125">
        <f t="shared" ref="AN125:AN134" si="119">IF(AM125="Lower worse", AK125-AI125, AI125-AK125)</f>
        <v>0.14000000000000007</v>
      </c>
      <c r="AO125">
        <f t="shared" ref="AO125:AO134" si="120">N125-1</f>
        <v>17</v>
      </c>
      <c r="AP125">
        <f t="shared" ref="AP125:AP134" si="121">O125-1</f>
        <v>14</v>
      </c>
      <c r="AQ125">
        <f t="shared" ref="AQ125:AQ134" si="122">AJ125^2</f>
        <v>0.79210000000000003</v>
      </c>
      <c r="AR125">
        <f t="shared" ref="AR125:AR134" si="123">AL125^2</f>
        <v>0.79210000000000003</v>
      </c>
      <c r="AS125">
        <f t="shared" ref="AS125:AS134" si="124">SQRT(((AO125*AQ125)+(AP125*AR125))/(AP125+AO125))</f>
        <v>0.89000000000000012</v>
      </c>
      <c r="AT125">
        <f t="shared" ref="AT125:AT134" si="125">AN125/AS125</f>
        <v>0.15730337078651691</v>
      </c>
      <c r="AU125">
        <f>AT125*((1)-(3/((4*P125)-9)))</f>
        <v>0.15346670320635794</v>
      </c>
      <c r="AV125">
        <f>(N125+O125)/(N125*O125)</f>
        <v>0.12222222222222222</v>
      </c>
      <c r="AW125">
        <f>AU125^2/(2*(N125+O125))</f>
        <v>3.5684892413679324E-4</v>
      </c>
      <c r="AX125">
        <f t="shared" ref="AX125:AX134" si="126">AV125+AW125</f>
        <v>0.12257907114635901</v>
      </c>
      <c r="AY125">
        <f t="shared" ref="AY125:AY134" si="127">SQRT(AX125)</f>
        <v>0.35011294055827041</v>
      </c>
      <c r="AZ125">
        <f t="shared" ref="AZ125:AZ134" si="128">1/AX125</f>
        <v>8.1579994908429629</v>
      </c>
      <c r="BA125">
        <f t="shared" ref="BA125:BA134" si="129">AZ125*AU125</f>
        <v>1.2519812866188162</v>
      </c>
      <c r="BB125">
        <f t="shared" ref="BB125:BB134" si="130">(AU125^2)*AZ125</f>
        <v>0.192137440533444</v>
      </c>
      <c r="BC125">
        <f t="shared" ref="BC125:BC134" si="131">AZ125^2</f>
        <v>66.55295569259404</v>
      </c>
      <c r="BM125">
        <v>0.16146200617295603</v>
      </c>
      <c r="BN125">
        <f t="shared" ref="BN125:BN134" si="132">1/(AX125+BM125)</f>
        <v>3.5206175439047986</v>
      </c>
      <c r="BO125">
        <f t="shared" ref="BO125:BO134" si="133">BN125*AU125</f>
        <v>0.54029756771353454</v>
      </c>
      <c r="BP125">
        <f t="shared" ref="BP125:BP134" si="134">(AU125^2)*BN125</f>
        <v>8.2917686467410087E-2</v>
      </c>
      <c r="BQ125">
        <f t="shared" ref="BQ125:BQ134" si="135">BN125^2</f>
        <v>12.394747890450256</v>
      </c>
    </row>
    <row r="126" spans="1:80" x14ac:dyDescent="0.25">
      <c r="A126" t="s">
        <v>151</v>
      </c>
      <c r="B126" t="s">
        <v>152</v>
      </c>
      <c r="C126">
        <v>2004</v>
      </c>
      <c r="D126" t="s">
        <v>155</v>
      </c>
      <c r="E126" t="s">
        <v>167</v>
      </c>
      <c r="F126" t="s">
        <v>123</v>
      </c>
      <c r="G126" t="s">
        <v>153</v>
      </c>
      <c r="H126" t="s">
        <v>70</v>
      </c>
      <c r="I126" t="s">
        <v>163</v>
      </c>
      <c r="J126">
        <v>1</v>
      </c>
      <c r="L126">
        <v>547.86300000000006</v>
      </c>
      <c r="N126">
        <v>18</v>
      </c>
      <c r="O126">
        <v>14</v>
      </c>
      <c r="P126">
        <v>32</v>
      </c>
      <c r="Q126">
        <v>45.4</v>
      </c>
      <c r="R126">
        <v>6.7</v>
      </c>
      <c r="Z126">
        <v>14</v>
      </c>
      <c r="AA126">
        <v>2.6</v>
      </c>
      <c r="AD126" t="s">
        <v>73</v>
      </c>
      <c r="AE126">
        <v>365.24200000000002</v>
      </c>
      <c r="AG126" t="s">
        <v>92</v>
      </c>
      <c r="AH126" t="s">
        <v>156</v>
      </c>
      <c r="AI126">
        <v>10.220000000000001</v>
      </c>
      <c r="AJ126">
        <v>2.56</v>
      </c>
      <c r="AK126">
        <v>11</v>
      </c>
      <c r="AL126">
        <v>2.8</v>
      </c>
      <c r="AM126" t="s">
        <v>77</v>
      </c>
      <c r="AN126">
        <f t="shared" si="119"/>
        <v>0.77999999999999936</v>
      </c>
      <c r="AO126">
        <f t="shared" si="120"/>
        <v>17</v>
      </c>
      <c r="AP126">
        <f t="shared" si="121"/>
        <v>13</v>
      </c>
      <c r="AQ126">
        <f t="shared" si="122"/>
        <v>6.5536000000000003</v>
      </c>
      <c r="AR126">
        <f t="shared" si="123"/>
        <v>7.839999999999999</v>
      </c>
      <c r="AS126">
        <f t="shared" si="124"/>
        <v>2.6666533332999998</v>
      </c>
      <c r="AT126">
        <f t="shared" si="125"/>
        <v>0.29250146251096859</v>
      </c>
      <c r="AU126">
        <f>AT126*((1)-(3/((4*P126)-9)))</f>
        <v>0.28512747606111222</v>
      </c>
      <c r="AV126">
        <f>(N126+O126)/(N126*O126)</f>
        <v>0.12698412698412698</v>
      </c>
      <c r="AW126">
        <f>AU126^2/(2*(N126+O126))</f>
        <v>1.2702762125778144E-3</v>
      </c>
      <c r="AX126">
        <f t="shared" si="126"/>
        <v>0.12825440319670478</v>
      </c>
      <c r="AY126">
        <f t="shared" si="127"/>
        <v>0.3581262391904631</v>
      </c>
      <c r="AZ126">
        <f t="shared" si="128"/>
        <v>7.7970032612938223</v>
      </c>
      <c r="BA126">
        <f t="shared" si="129"/>
        <v>2.2231398607329682</v>
      </c>
      <c r="BB126">
        <f t="shared" si="130"/>
        <v>0.63387825742164372</v>
      </c>
      <c r="BC126">
        <f t="shared" si="131"/>
        <v>60.793259856626499</v>
      </c>
      <c r="BM126">
        <v>0.16146200617295603</v>
      </c>
      <c r="BN126">
        <f t="shared" si="132"/>
        <v>3.4516512274044504</v>
      </c>
      <c r="BO126">
        <f t="shared" si="133"/>
        <v>0.98416060271307104</v>
      </c>
      <c r="BP126">
        <f t="shared" si="134"/>
        <v>0.28061122869036093</v>
      </c>
      <c r="BQ126">
        <f t="shared" si="135"/>
        <v>11.913896195642648</v>
      </c>
    </row>
    <row r="127" spans="1:80" x14ac:dyDescent="0.25">
      <c r="A127" t="s">
        <v>151</v>
      </c>
      <c r="B127" t="s">
        <v>152</v>
      </c>
      <c r="C127">
        <v>2004</v>
      </c>
      <c r="D127" t="s">
        <v>157</v>
      </c>
      <c r="E127" t="s">
        <v>167</v>
      </c>
      <c r="F127" t="s">
        <v>123</v>
      </c>
      <c r="G127" t="s">
        <v>153</v>
      </c>
      <c r="H127" t="s">
        <v>70</v>
      </c>
      <c r="I127" t="s">
        <v>163</v>
      </c>
      <c r="J127">
        <v>1</v>
      </c>
      <c r="L127">
        <v>547.86300000000006</v>
      </c>
      <c r="N127">
        <v>18</v>
      </c>
      <c r="O127">
        <v>14</v>
      </c>
      <c r="P127">
        <v>32</v>
      </c>
      <c r="Q127">
        <v>45.4</v>
      </c>
      <c r="R127">
        <v>6.7</v>
      </c>
      <c r="Z127">
        <v>14</v>
      </c>
      <c r="AA127">
        <v>2.6</v>
      </c>
      <c r="AD127" t="s">
        <v>73</v>
      </c>
      <c r="AE127">
        <v>365.24200000000002</v>
      </c>
      <c r="AG127" t="s">
        <v>92</v>
      </c>
      <c r="AH127" t="s">
        <v>156</v>
      </c>
      <c r="AI127">
        <v>11.06</v>
      </c>
      <c r="AJ127">
        <v>2.69</v>
      </c>
      <c r="AK127">
        <v>11.29</v>
      </c>
      <c r="AL127">
        <v>3.02</v>
      </c>
      <c r="AM127" t="s">
        <v>77</v>
      </c>
      <c r="AN127">
        <f t="shared" si="119"/>
        <v>0.22999999999999865</v>
      </c>
      <c r="AO127">
        <f t="shared" si="120"/>
        <v>17</v>
      </c>
      <c r="AP127">
        <f t="shared" si="121"/>
        <v>13</v>
      </c>
      <c r="AQ127">
        <f t="shared" si="122"/>
        <v>7.2360999999999995</v>
      </c>
      <c r="AR127">
        <f t="shared" si="123"/>
        <v>9.1204000000000001</v>
      </c>
      <c r="AS127">
        <f t="shared" si="124"/>
        <v>2.837715630573296</v>
      </c>
      <c r="AT127">
        <f t="shared" si="125"/>
        <v>8.105110939306219E-2</v>
      </c>
      <c r="AU127">
        <f>AT127*((1)-(3/((4*P127)-9)))</f>
        <v>7.9007804114245489E-2</v>
      </c>
      <c r="AV127">
        <f>(N127+O127)/(N127*O127)</f>
        <v>0.12698412698412698</v>
      </c>
      <c r="AW127">
        <f>AU127^2/(2*(N127+O127))</f>
        <v>9.7534892358671661E-5</v>
      </c>
      <c r="AX127">
        <f t="shared" si="126"/>
        <v>0.12708166187648565</v>
      </c>
      <c r="AY127">
        <f t="shared" si="127"/>
        <v>0.35648514958758892</v>
      </c>
      <c r="AZ127">
        <f t="shared" si="128"/>
        <v>7.8689559550451031</v>
      </c>
      <c r="BA127">
        <f t="shared" si="129"/>
        <v>0.62170893067982902</v>
      </c>
      <c r="BB127">
        <f t="shared" si="130"/>
        <v>4.9119857411228957E-2</v>
      </c>
      <c r="BC127">
        <f t="shared" si="131"/>
        <v>61.92046782243979</v>
      </c>
      <c r="BM127">
        <v>0.16146200617295603</v>
      </c>
      <c r="BN127">
        <f t="shared" si="132"/>
        <v>3.4656799324691856</v>
      </c>
      <c r="BO127">
        <f t="shared" si="133"/>
        <v>0.27381576122719697</v>
      </c>
      <c r="BP127">
        <f t="shared" si="134"/>
        <v>2.163358202643139E-2</v>
      </c>
      <c r="BQ127">
        <f t="shared" si="135"/>
        <v>12.010937394319619</v>
      </c>
    </row>
    <row r="128" spans="1:80" x14ac:dyDescent="0.25">
      <c r="A128" t="s">
        <v>151</v>
      </c>
      <c r="B128" t="s">
        <v>152</v>
      </c>
      <c r="C128">
        <v>2004</v>
      </c>
      <c r="D128" t="s">
        <v>158</v>
      </c>
      <c r="E128" t="s">
        <v>168</v>
      </c>
      <c r="F128" t="s">
        <v>123</v>
      </c>
      <c r="G128" t="s">
        <v>153</v>
      </c>
      <c r="H128" t="s">
        <v>70</v>
      </c>
      <c r="I128" t="s">
        <v>163</v>
      </c>
      <c r="J128">
        <v>1</v>
      </c>
      <c r="L128">
        <v>547.86300000000006</v>
      </c>
      <c r="N128">
        <v>18</v>
      </c>
      <c r="O128">
        <v>15</v>
      </c>
      <c r="P128">
        <v>33</v>
      </c>
      <c r="Q128">
        <v>45.4</v>
      </c>
      <c r="R128">
        <v>6.7</v>
      </c>
      <c r="Z128">
        <v>14</v>
      </c>
      <c r="AA128">
        <v>2.6</v>
      </c>
      <c r="AD128" t="s">
        <v>73</v>
      </c>
      <c r="AE128">
        <v>365.24200000000002</v>
      </c>
      <c r="AG128" t="s">
        <v>92</v>
      </c>
      <c r="AH128" t="s">
        <v>156</v>
      </c>
      <c r="AI128">
        <v>11.61</v>
      </c>
      <c r="AJ128">
        <v>2.5499999999999998</v>
      </c>
      <c r="AK128">
        <v>13.27</v>
      </c>
      <c r="AL128">
        <v>3.17</v>
      </c>
      <c r="AM128" t="s">
        <v>77</v>
      </c>
      <c r="AN128">
        <f t="shared" si="119"/>
        <v>1.6600000000000001</v>
      </c>
      <c r="AO128">
        <f t="shared" si="120"/>
        <v>17</v>
      </c>
      <c r="AP128">
        <f t="shared" si="121"/>
        <v>14</v>
      </c>
      <c r="AQ128">
        <f t="shared" si="122"/>
        <v>6.5024999999999995</v>
      </c>
      <c r="AR128">
        <f t="shared" si="123"/>
        <v>10.0489</v>
      </c>
      <c r="AS128">
        <f t="shared" si="124"/>
        <v>2.846770099604111</v>
      </c>
      <c r="AT128">
        <f t="shared" si="125"/>
        <v>0.58311698588897287</v>
      </c>
      <c r="AU128">
        <f>AT128*((1)-(3/((4*P128)-9)))</f>
        <v>0.56889462037948568</v>
      </c>
      <c r="AV128">
        <f>(N128+O128)/(N128*O128)</f>
        <v>0.12222222222222222</v>
      </c>
      <c r="AW128">
        <f>AU128^2/(2*(N128+O128))</f>
        <v>4.903652865101805E-3</v>
      </c>
      <c r="AX128">
        <f t="shared" si="126"/>
        <v>0.12712587508732404</v>
      </c>
      <c r="AY128">
        <f t="shared" si="127"/>
        <v>0.35654715689137678</v>
      </c>
      <c r="AZ128">
        <f t="shared" si="128"/>
        <v>7.8662192044938921</v>
      </c>
      <c r="BA128">
        <f t="shared" si="129"/>
        <v>4.475049788162373</v>
      </c>
      <c r="BB128">
        <f t="shared" si="130"/>
        <v>2.5458317504159309</v>
      </c>
      <c r="BC128">
        <f t="shared" si="131"/>
        <v>61.877404573148517</v>
      </c>
      <c r="BM128">
        <v>0.16146200617295603</v>
      </c>
      <c r="BN128">
        <f t="shared" si="132"/>
        <v>3.4651489717203017</v>
      </c>
      <c r="BO128">
        <f t="shared" si="133"/>
        <v>1.9713046088251862</v>
      </c>
      <c r="BP128">
        <f t="shared" si="134"/>
        <v>1.1214645870899349</v>
      </c>
      <c r="BQ128">
        <f t="shared" si="135"/>
        <v>12.007257396214264</v>
      </c>
    </row>
    <row r="129" spans="1:80" x14ac:dyDescent="0.25">
      <c r="A129" t="s">
        <v>151</v>
      </c>
      <c r="B129" t="s">
        <v>152</v>
      </c>
      <c r="C129">
        <v>2004</v>
      </c>
      <c r="D129" t="s">
        <v>125</v>
      </c>
      <c r="E129" t="s">
        <v>169</v>
      </c>
      <c r="F129" t="s">
        <v>123</v>
      </c>
      <c r="G129" t="s">
        <v>153</v>
      </c>
      <c r="H129" t="s">
        <v>70</v>
      </c>
      <c r="I129" t="s">
        <v>163</v>
      </c>
      <c r="J129">
        <v>1</v>
      </c>
      <c r="L129">
        <v>547.86300000000006</v>
      </c>
      <c r="N129">
        <v>18</v>
      </c>
      <c r="O129">
        <v>15</v>
      </c>
      <c r="P129">
        <v>33</v>
      </c>
      <c r="Q129">
        <v>45.4</v>
      </c>
      <c r="R129">
        <v>6.7</v>
      </c>
      <c r="Z129">
        <v>14</v>
      </c>
      <c r="AA129">
        <v>2.6</v>
      </c>
      <c r="AD129" t="s">
        <v>73</v>
      </c>
      <c r="AE129">
        <v>365.24200000000002</v>
      </c>
      <c r="AG129" t="s">
        <v>99</v>
      </c>
      <c r="AH129" t="s">
        <v>126</v>
      </c>
      <c r="AI129">
        <v>0.56000000000000005</v>
      </c>
      <c r="AJ129">
        <v>0.88</v>
      </c>
      <c r="AK129">
        <v>0.79</v>
      </c>
      <c r="AL129">
        <v>1.1200000000000001</v>
      </c>
      <c r="AM129" t="s">
        <v>77</v>
      </c>
      <c r="AN129">
        <f t="shared" si="119"/>
        <v>0.22999999999999998</v>
      </c>
      <c r="AO129">
        <f t="shared" si="120"/>
        <v>17</v>
      </c>
      <c r="AP129">
        <f t="shared" si="121"/>
        <v>14</v>
      </c>
      <c r="AQ129">
        <f t="shared" si="122"/>
        <v>0.77439999999999998</v>
      </c>
      <c r="AR129">
        <f t="shared" si="123"/>
        <v>1.2544000000000002</v>
      </c>
      <c r="AS129">
        <f t="shared" si="124"/>
        <v>0.9955773167104538</v>
      </c>
      <c r="AT129">
        <f t="shared" si="125"/>
        <v>0.23102173597120176</v>
      </c>
      <c r="AU129">
        <f>AT129*((1)-(3/((4*P129)-9)))</f>
        <v>0.22538705948409929</v>
      </c>
      <c r="AV129">
        <f>(N129+O129)/(N129*O129)</f>
        <v>0.12222222222222222</v>
      </c>
      <c r="AW129">
        <f>AU129^2/(2*(N129+O129))</f>
        <v>7.696867664074077E-4</v>
      </c>
      <c r="AX129">
        <f t="shared" si="126"/>
        <v>0.12299190898862962</v>
      </c>
      <c r="AY129">
        <f t="shared" si="127"/>
        <v>0.35070202307461762</v>
      </c>
      <c r="AZ129">
        <f t="shared" si="128"/>
        <v>8.1306161374602954</v>
      </c>
      <c r="BA129">
        <f t="shared" si="129"/>
        <v>1.8325356630161411</v>
      </c>
      <c r="BB129">
        <f t="shared" si="130"/>
        <v>0.41302982448695236</v>
      </c>
      <c r="BC129">
        <f t="shared" si="131"/>
        <v>66.106918774729778</v>
      </c>
      <c r="BM129">
        <v>0.16146200617295603</v>
      </c>
      <c r="BN129">
        <f t="shared" si="132"/>
        <v>3.5155079494404022</v>
      </c>
      <c r="BO129">
        <f t="shared" si="133"/>
        <v>0.79234999931734784</v>
      </c>
      <c r="BP129">
        <f t="shared" si="134"/>
        <v>0.17858543642836511</v>
      </c>
      <c r="BQ129">
        <f t="shared" si="135"/>
        <v>12.358796142578662</v>
      </c>
    </row>
    <row r="130" spans="1:80" x14ac:dyDescent="0.25">
      <c r="A130" t="s">
        <v>151</v>
      </c>
      <c r="B130" t="s">
        <v>152</v>
      </c>
      <c r="C130">
        <v>2004</v>
      </c>
      <c r="D130" t="s">
        <v>150</v>
      </c>
      <c r="E130" t="s">
        <v>170</v>
      </c>
      <c r="F130" t="s">
        <v>123</v>
      </c>
      <c r="G130" t="s">
        <v>153</v>
      </c>
      <c r="H130" t="s">
        <v>70</v>
      </c>
      <c r="I130" t="s">
        <v>163</v>
      </c>
      <c r="J130">
        <v>1</v>
      </c>
      <c r="L130">
        <v>547.86300000000006</v>
      </c>
      <c r="N130">
        <v>18</v>
      </c>
      <c r="O130">
        <v>15</v>
      </c>
      <c r="P130">
        <v>33</v>
      </c>
      <c r="Q130">
        <v>45.4</v>
      </c>
      <c r="R130">
        <v>6.7</v>
      </c>
      <c r="Z130">
        <v>14</v>
      </c>
      <c r="AA130">
        <v>2.6</v>
      </c>
      <c r="AD130" t="s">
        <v>73</v>
      </c>
      <c r="AE130">
        <v>365.24200000000002</v>
      </c>
      <c r="AG130" t="s">
        <v>99</v>
      </c>
      <c r="AH130" t="s">
        <v>126</v>
      </c>
      <c r="AI130">
        <v>0.28999999999999998</v>
      </c>
      <c r="AJ130">
        <v>1.06</v>
      </c>
      <c r="AK130">
        <v>0.86</v>
      </c>
      <c r="AL130">
        <v>0.76</v>
      </c>
      <c r="AM130" t="s">
        <v>77</v>
      </c>
      <c r="AN130">
        <f t="shared" si="119"/>
        <v>0.57000000000000006</v>
      </c>
      <c r="AO130">
        <f t="shared" si="120"/>
        <v>17</v>
      </c>
      <c r="AP130">
        <f t="shared" si="121"/>
        <v>14</v>
      </c>
      <c r="AQ130">
        <f t="shared" si="122"/>
        <v>1.1236000000000002</v>
      </c>
      <c r="AR130">
        <f t="shared" si="123"/>
        <v>0.5776</v>
      </c>
      <c r="AS130">
        <f t="shared" si="124"/>
        <v>0.93649311521159073</v>
      </c>
      <c r="AT130">
        <f t="shared" si="125"/>
        <v>0.60865370042919598</v>
      </c>
      <c r="AU130">
        <f>AT130*((1)-(3/((4*P130)-9)))</f>
        <v>0.59380848822360577</v>
      </c>
      <c r="AV130">
        <f>(N130+O130)/(N130*O130)</f>
        <v>0.12222222222222222</v>
      </c>
      <c r="AW130">
        <f>AU130^2/(2*(N130+O130))</f>
        <v>5.3425533437333958E-3</v>
      </c>
      <c r="AX130">
        <f t="shared" si="126"/>
        <v>0.12756477556595561</v>
      </c>
      <c r="AY130">
        <f t="shared" si="127"/>
        <v>0.35716211384461766</v>
      </c>
      <c r="AZ130">
        <f t="shared" si="128"/>
        <v>7.8391546221391168</v>
      </c>
      <c r="BA130">
        <f t="shared" si="129"/>
        <v>4.6549565551235208</v>
      </c>
      <c r="BB130">
        <f t="shared" si="130"/>
        <v>2.7641527147444616</v>
      </c>
      <c r="BC130">
        <f t="shared" si="131"/>
        <v>61.452345189805079</v>
      </c>
      <c r="BM130">
        <v>0.16146200617295603</v>
      </c>
      <c r="BN130">
        <f t="shared" si="132"/>
        <v>3.4598869834261112</v>
      </c>
      <c r="BO130">
        <f t="shared" si="133"/>
        <v>2.0545102590527908</v>
      </c>
      <c r="BP130">
        <f t="shared" si="134"/>
        <v>1.2199856309680264</v>
      </c>
      <c r="BQ130">
        <f t="shared" si="135"/>
        <v>11.970817938081435</v>
      </c>
    </row>
    <row r="131" spans="1:80" x14ac:dyDescent="0.25">
      <c r="A131" t="s">
        <v>151</v>
      </c>
      <c r="B131" t="s">
        <v>152</v>
      </c>
      <c r="C131">
        <v>2004</v>
      </c>
      <c r="D131" t="s">
        <v>159</v>
      </c>
      <c r="E131" t="s">
        <v>169</v>
      </c>
      <c r="F131" t="s">
        <v>123</v>
      </c>
      <c r="G131" t="s">
        <v>153</v>
      </c>
      <c r="H131" t="s">
        <v>70</v>
      </c>
      <c r="I131" t="s">
        <v>163</v>
      </c>
      <c r="J131">
        <v>1</v>
      </c>
      <c r="L131">
        <v>547.86300000000006</v>
      </c>
      <c r="N131">
        <v>18</v>
      </c>
      <c r="O131">
        <v>14</v>
      </c>
      <c r="P131">
        <v>32</v>
      </c>
      <c r="Q131">
        <v>45.4</v>
      </c>
      <c r="R131">
        <v>6.7</v>
      </c>
      <c r="Z131">
        <v>14</v>
      </c>
      <c r="AA131">
        <v>2.6</v>
      </c>
      <c r="AD131" t="s">
        <v>73</v>
      </c>
      <c r="AE131">
        <v>365.24200000000002</v>
      </c>
      <c r="AG131" t="s">
        <v>104</v>
      </c>
      <c r="AH131" t="s">
        <v>156</v>
      </c>
      <c r="AI131">
        <v>11.11</v>
      </c>
      <c r="AJ131">
        <v>2.59</v>
      </c>
      <c r="AK131">
        <v>11.07</v>
      </c>
      <c r="AL131">
        <v>2.7</v>
      </c>
      <c r="AM131" t="s">
        <v>77</v>
      </c>
      <c r="AN131">
        <f t="shared" si="119"/>
        <v>-3.9999999999999147E-2</v>
      </c>
      <c r="AO131">
        <f t="shared" si="120"/>
        <v>17</v>
      </c>
      <c r="AP131">
        <f t="shared" si="121"/>
        <v>13</v>
      </c>
      <c r="AQ131">
        <f t="shared" si="122"/>
        <v>6.7080999999999991</v>
      </c>
      <c r="AR131">
        <f t="shared" si="123"/>
        <v>7.2900000000000009</v>
      </c>
      <c r="AS131">
        <f t="shared" si="124"/>
        <v>2.6382298358305833</v>
      </c>
      <c r="AT131">
        <f t="shared" si="125"/>
        <v>-1.516168131250252E-2</v>
      </c>
      <c r="AU131">
        <f>AT131*((1)-(3/((4*P131)-9)))</f>
        <v>-1.4779454052523464E-2</v>
      </c>
      <c r="AV131">
        <f>(N131+O131)/(N131*O131)</f>
        <v>0.12698412698412698</v>
      </c>
      <c r="AW131">
        <f>AU131^2/(2*(N131+O131))</f>
        <v>3.4130040951664415E-6</v>
      </c>
      <c r="AX131">
        <f t="shared" si="126"/>
        <v>0.12698753998822215</v>
      </c>
      <c r="AY131">
        <f t="shared" si="127"/>
        <v>0.35635311137721548</v>
      </c>
      <c r="AZ131">
        <f t="shared" si="128"/>
        <v>7.8747883461066186</v>
      </c>
      <c r="BA131">
        <f t="shared" si="129"/>
        <v>-0.11638507253463001</v>
      </c>
      <c r="BB131">
        <f t="shared" si="130"/>
        <v>1.7201078319251748E-3</v>
      </c>
      <c r="BC131">
        <f t="shared" si="131"/>
        <v>62.012291495976612</v>
      </c>
      <c r="BM131">
        <v>0.16146200617295603</v>
      </c>
      <c r="BN131">
        <f t="shared" si="132"/>
        <v>3.4668107934592682</v>
      </c>
      <c r="BO131">
        <f t="shared" si="133"/>
        <v>-5.1237570830723667E-2</v>
      </c>
      <c r="BP131">
        <f t="shared" si="134"/>
        <v>7.5726332385559695E-4</v>
      </c>
      <c r="BQ131">
        <f t="shared" si="135"/>
        <v>12.01877707764568</v>
      </c>
    </row>
    <row r="132" spans="1:80" x14ac:dyDescent="0.25">
      <c r="A132" t="s">
        <v>151</v>
      </c>
      <c r="B132" t="s">
        <v>152</v>
      </c>
      <c r="C132">
        <v>2004</v>
      </c>
      <c r="D132" t="s">
        <v>160</v>
      </c>
      <c r="E132" t="s">
        <v>171</v>
      </c>
      <c r="F132" t="s">
        <v>123</v>
      </c>
      <c r="G132" t="s">
        <v>153</v>
      </c>
      <c r="H132" t="s">
        <v>70</v>
      </c>
      <c r="I132" t="s">
        <v>163</v>
      </c>
      <c r="J132">
        <v>1</v>
      </c>
      <c r="L132">
        <v>547.86300000000006</v>
      </c>
      <c r="N132">
        <v>18</v>
      </c>
      <c r="O132">
        <v>15</v>
      </c>
      <c r="P132">
        <v>33</v>
      </c>
      <c r="Q132">
        <v>45.4</v>
      </c>
      <c r="R132">
        <v>6.7</v>
      </c>
      <c r="Z132">
        <v>14</v>
      </c>
      <c r="AA132">
        <v>2.6</v>
      </c>
      <c r="AD132" t="s">
        <v>73</v>
      </c>
      <c r="AE132">
        <v>365.24200000000002</v>
      </c>
      <c r="AG132" t="s">
        <v>113</v>
      </c>
      <c r="AH132" t="s">
        <v>126</v>
      </c>
      <c r="AI132">
        <v>0.2</v>
      </c>
      <c r="AJ132">
        <v>1.32</v>
      </c>
      <c r="AK132">
        <v>0.23</v>
      </c>
      <c r="AL132">
        <v>1.41</v>
      </c>
      <c r="AM132" t="s">
        <v>77</v>
      </c>
      <c r="AN132">
        <f t="shared" si="119"/>
        <v>0.03</v>
      </c>
      <c r="AO132">
        <f t="shared" si="120"/>
        <v>17</v>
      </c>
      <c r="AP132">
        <f t="shared" si="121"/>
        <v>14</v>
      </c>
      <c r="AQ132">
        <f t="shared" si="122"/>
        <v>1.7424000000000002</v>
      </c>
      <c r="AR132">
        <f t="shared" si="123"/>
        <v>1.9880999999999998</v>
      </c>
      <c r="AS132">
        <f t="shared" si="124"/>
        <v>1.3613821250194893</v>
      </c>
      <c r="AT132">
        <f t="shared" si="125"/>
        <v>2.2036428603446314E-2</v>
      </c>
      <c r="AU132">
        <f>AT132*((1)-(3/((4*P132)-9)))</f>
        <v>2.1498954735069575E-2</v>
      </c>
      <c r="AV132">
        <f>(N132+O132)/(N132*O132)</f>
        <v>0.12222222222222222</v>
      </c>
      <c r="AW132">
        <f>AU132^2/(2*(N132+O132))</f>
        <v>7.0031068894025836E-6</v>
      </c>
      <c r="AX132">
        <f t="shared" si="126"/>
        <v>0.12222922532911162</v>
      </c>
      <c r="AY132">
        <f t="shared" si="127"/>
        <v>0.34961296504722422</v>
      </c>
      <c r="AZ132">
        <f t="shared" si="128"/>
        <v>8.1813494056550127</v>
      </c>
      <c r="BA132">
        <f t="shared" si="129"/>
        <v>0.17589046054396548</v>
      </c>
      <c r="BB132">
        <f t="shared" si="130"/>
        <v>3.781461049565255E-3</v>
      </c>
      <c r="BC132">
        <f t="shared" si="131"/>
        <v>66.934478097411628</v>
      </c>
      <c r="BM132">
        <v>0.16146200617295603</v>
      </c>
      <c r="BN132">
        <f t="shared" si="132"/>
        <v>3.5249591420407071</v>
      </c>
      <c r="BO132">
        <f t="shared" si="133"/>
        <v>7.5782937037702849E-2</v>
      </c>
      <c r="BP132">
        <f t="shared" si="134"/>
        <v>1.6292539330642012E-3</v>
      </c>
      <c r="BQ132">
        <f t="shared" si="135"/>
        <v>12.425336953056359</v>
      </c>
    </row>
    <row r="133" spans="1:80" x14ac:dyDescent="0.25">
      <c r="A133" t="s">
        <v>151</v>
      </c>
      <c r="B133" t="s">
        <v>152</v>
      </c>
      <c r="C133">
        <v>2004</v>
      </c>
      <c r="D133" t="s">
        <v>161</v>
      </c>
      <c r="E133" t="s">
        <v>171</v>
      </c>
      <c r="F133" t="s">
        <v>123</v>
      </c>
      <c r="G133" t="s">
        <v>153</v>
      </c>
      <c r="H133" t="s">
        <v>70</v>
      </c>
      <c r="I133" t="s">
        <v>163</v>
      </c>
      <c r="J133">
        <v>1</v>
      </c>
      <c r="L133">
        <v>547.86300000000006</v>
      </c>
      <c r="N133">
        <v>18</v>
      </c>
      <c r="O133">
        <v>15</v>
      </c>
      <c r="P133">
        <v>33</v>
      </c>
      <c r="Q133">
        <v>45.4</v>
      </c>
      <c r="R133">
        <v>6.7</v>
      </c>
      <c r="Z133">
        <v>14</v>
      </c>
      <c r="AA133">
        <v>2.6</v>
      </c>
      <c r="AD133" t="s">
        <v>73</v>
      </c>
      <c r="AE133">
        <v>365.24200000000002</v>
      </c>
      <c r="AG133" t="s">
        <v>113</v>
      </c>
      <c r="AH133" t="s">
        <v>126</v>
      </c>
      <c r="AI133">
        <v>-0.23</v>
      </c>
      <c r="AJ133">
        <v>0.97</v>
      </c>
      <c r="AK133">
        <v>0.12</v>
      </c>
      <c r="AL133">
        <v>1.07</v>
      </c>
      <c r="AM133" t="s">
        <v>77</v>
      </c>
      <c r="AN133">
        <f t="shared" si="119"/>
        <v>0.35</v>
      </c>
      <c r="AO133">
        <f t="shared" si="120"/>
        <v>17</v>
      </c>
      <c r="AP133">
        <f t="shared" si="121"/>
        <v>14</v>
      </c>
      <c r="AQ133">
        <f t="shared" si="122"/>
        <v>0.94089999999999996</v>
      </c>
      <c r="AR133">
        <f t="shared" si="123"/>
        <v>1.1449</v>
      </c>
      <c r="AS133">
        <f t="shared" si="124"/>
        <v>1.0163803580638817</v>
      </c>
      <c r="AT133">
        <f t="shared" si="125"/>
        <v>0.34435927182489068</v>
      </c>
      <c r="AU133">
        <f>AT133*((1)-(3/((4*P133)-9)))</f>
        <v>0.33596026519501526</v>
      </c>
      <c r="AV133">
        <f>(N133+O133)/(N133*O133)</f>
        <v>0.12222222222222222</v>
      </c>
      <c r="AW133">
        <f>AU133^2/(2*(N133+O133))</f>
        <v>1.7101409059076512E-3</v>
      </c>
      <c r="AX133">
        <f t="shared" si="126"/>
        <v>0.12393236312812987</v>
      </c>
      <c r="AY133">
        <f t="shared" si="127"/>
        <v>0.35204028622890571</v>
      </c>
      <c r="AZ133">
        <f t="shared" si="128"/>
        <v>8.0689173897711495</v>
      </c>
      <c r="BA133">
        <f t="shared" si="129"/>
        <v>2.7108356261041857</v>
      </c>
      <c r="BB133">
        <f t="shared" si="130"/>
        <v>0.91073305584605746</v>
      </c>
      <c r="BC133">
        <f t="shared" si="131"/>
        <v>65.107427842951253</v>
      </c>
      <c r="BM133">
        <v>0.16146200617295603</v>
      </c>
      <c r="BN133">
        <f t="shared" si="132"/>
        <v>3.5039233690872789</v>
      </c>
      <c r="BO133">
        <f t="shared" si="133"/>
        <v>1.1771790243015736</v>
      </c>
      <c r="BP133">
        <f t="shared" si="134"/>
        <v>0.39548537718636595</v>
      </c>
      <c r="BQ133">
        <f t="shared" si="135"/>
        <v>12.277478976435948</v>
      </c>
    </row>
    <row r="134" spans="1:80" x14ac:dyDescent="0.25">
      <c r="A134" t="s">
        <v>151</v>
      </c>
      <c r="B134" t="s">
        <v>152</v>
      </c>
      <c r="C134">
        <v>2004</v>
      </c>
      <c r="D134" t="s">
        <v>162</v>
      </c>
      <c r="E134" t="s">
        <v>120</v>
      </c>
      <c r="F134" t="s">
        <v>123</v>
      </c>
      <c r="G134" t="s">
        <v>153</v>
      </c>
      <c r="H134" t="s">
        <v>70</v>
      </c>
      <c r="I134" t="s">
        <v>163</v>
      </c>
      <c r="J134">
        <v>1</v>
      </c>
      <c r="L134">
        <v>547.86300000000006</v>
      </c>
      <c r="N134">
        <v>18</v>
      </c>
      <c r="O134">
        <v>14</v>
      </c>
      <c r="P134">
        <v>32</v>
      </c>
      <c r="Q134">
        <v>45.4</v>
      </c>
      <c r="R134">
        <v>6.7</v>
      </c>
      <c r="Z134">
        <v>14</v>
      </c>
      <c r="AA134">
        <v>2.6</v>
      </c>
      <c r="AD134" t="s">
        <v>73</v>
      </c>
      <c r="AE134">
        <v>365.24200000000002</v>
      </c>
      <c r="AG134" t="s">
        <v>120</v>
      </c>
      <c r="AH134" t="s">
        <v>156</v>
      </c>
      <c r="AI134">
        <v>11.44</v>
      </c>
      <c r="AJ134">
        <v>2.85</v>
      </c>
      <c r="AK134">
        <v>12.71</v>
      </c>
      <c r="AL134">
        <v>3.77</v>
      </c>
      <c r="AM134" t="s">
        <v>77</v>
      </c>
      <c r="AN134">
        <f t="shared" si="119"/>
        <v>1.2700000000000014</v>
      </c>
      <c r="AO134">
        <f t="shared" si="120"/>
        <v>17</v>
      </c>
      <c r="AP134">
        <f t="shared" si="121"/>
        <v>13</v>
      </c>
      <c r="AQ134">
        <f t="shared" si="122"/>
        <v>8.1225000000000005</v>
      </c>
      <c r="AR134">
        <f t="shared" si="123"/>
        <v>14.212899999999999</v>
      </c>
      <c r="AS134">
        <f t="shared" si="124"/>
        <v>3.2804989457906144</v>
      </c>
      <c r="AT134">
        <f t="shared" si="125"/>
        <v>0.38713623170938893</v>
      </c>
      <c r="AU134">
        <f>AT134*((1)-(3/((4*P134)-9)))</f>
        <v>0.37737649477553881</v>
      </c>
      <c r="AV134">
        <f>(N134+O134)/(N134*O134)</f>
        <v>0.12698412698412698</v>
      </c>
      <c r="AW134">
        <f>AU134^2/(2*(N134+O134))</f>
        <v>2.225203418891754E-3</v>
      </c>
      <c r="AX134">
        <f t="shared" si="126"/>
        <v>0.12920933040301874</v>
      </c>
      <c r="AY134">
        <f t="shared" si="127"/>
        <v>0.35945699381569801</v>
      </c>
      <c r="AZ134">
        <f t="shared" si="128"/>
        <v>7.7393791677496138</v>
      </c>
      <c r="BA134">
        <f t="shared" si="129"/>
        <v>2.9206597820641762</v>
      </c>
      <c r="BB134">
        <f t="shared" si="130"/>
        <v>1.1021883509872676</v>
      </c>
      <c r="BC134">
        <f t="shared" si="131"/>
        <v>59.897989902196706</v>
      </c>
      <c r="BM134">
        <v>0.16146200617295603</v>
      </c>
      <c r="BN134">
        <f t="shared" si="132"/>
        <v>3.4403116997352199</v>
      </c>
      <c r="BO134">
        <f t="shared" si="133"/>
        <v>1.2982927701813531</v>
      </c>
      <c r="BP134">
        <f t="shared" si="134"/>
        <v>0.48994517480346322</v>
      </c>
      <c r="BQ134">
        <f t="shared" si="135"/>
        <v>11.835744591335038</v>
      </c>
    </row>
    <row r="135" spans="1:80" x14ac:dyDescent="0.25">
      <c r="A135" t="s">
        <v>151</v>
      </c>
      <c r="D135" t="s">
        <v>230</v>
      </c>
      <c r="E135" t="s">
        <v>165</v>
      </c>
    </row>
    <row r="136" spans="1:80" x14ac:dyDescent="0.25">
      <c r="A136" t="s">
        <v>151</v>
      </c>
      <c r="D136" t="s">
        <v>226</v>
      </c>
      <c r="E136" t="s">
        <v>166</v>
      </c>
    </row>
    <row r="137" spans="1:80" x14ac:dyDescent="0.25">
      <c r="A137" t="s">
        <v>151</v>
      </c>
      <c r="D137" t="s">
        <v>225</v>
      </c>
      <c r="E137" t="s">
        <v>165</v>
      </c>
    </row>
    <row r="138" spans="1:80" x14ac:dyDescent="0.25">
      <c r="A138" t="s">
        <v>151</v>
      </c>
      <c r="D138" t="s">
        <v>226</v>
      </c>
      <c r="E138" t="s">
        <v>166</v>
      </c>
    </row>
    <row r="139" spans="1:8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>
        <f>SUM(AZ125:AZ134)</f>
        <v>79.52438298055759</v>
      </c>
      <c r="BA139" s="8">
        <f>SUM(BA125:BA134)</f>
        <v>20.750372880511346</v>
      </c>
      <c r="BB139" s="8">
        <f>SUM(BB125:BB134)</f>
        <v>8.6165728207284786</v>
      </c>
      <c r="BC139" s="8">
        <f>SUM(BC125:BC134)</f>
        <v>632.65553924787991</v>
      </c>
      <c r="BD139" s="8">
        <f>BA139/AZ139</f>
        <v>0.26093095102145553</v>
      </c>
      <c r="BE139" s="8">
        <f>SQRT(1/AZ139)</f>
        <v>0.11213723565854539</v>
      </c>
      <c r="BF139" s="8">
        <f>BD139/BE139</f>
        <v>2.3268894537045899</v>
      </c>
      <c r="BG139" s="8">
        <f>BD139-(1.96*BE139)</f>
        <v>4.1141969130706585E-2</v>
      </c>
      <c r="BH139" s="8">
        <f>BD139+(1.96*BE139)</f>
        <v>0.4807199329122045</v>
      </c>
      <c r="BI139" s="8">
        <f>BB139-(BA139^2/AZ139)</f>
        <v>3.2021582909668327</v>
      </c>
      <c r="BJ139" s="8">
        <v>10</v>
      </c>
      <c r="BK139" s="8">
        <v>18.306999999999999</v>
      </c>
      <c r="BL139" s="8" t="str">
        <f>IF(BI139&gt;=BK139, "Significant", "Not Significant")</f>
        <v>Not Significant</v>
      </c>
      <c r="BM139" s="8"/>
      <c r="BN139" s="8">
        <f>SUM(BN125:BN134)</f>
        <v>34.814497612687724</v>
      </c>
      <c r="BO139" s="8">
        <f>SUM(BO125:BO134)</f>
        <v>9.1164559595390333</v>
      </c>
      <c r="BP139" s="8">
        <f>SUM(BP125:BP134)</f>
        <v>3.7930152209172783</v>
      </c>
      <c r="BQ139" s="8">
        <f>SUM(BQ125:BQ134)</f>
        <v>121.21379055575991</v>
      </c>
      <c r="BR139" s="8">
        <f>BO139/BN139</f>
        <v>0.26185803572292971</v>
      </c>
      <c r="BS139" s="8">
        <f>SQRT(1/BN139)</f>
        <v>0.16948057694092286</v>
      </c>
      <c r="BT139" s="8">
        <f>BR139/BS139</f>
        <v>1.54506221567919</v>
      </c>
      <c r="BU139" s="8">
        <f>BR139-(1.96*BS139)</f>
        <v>-7.032389508127912E-2</v>
      </c>
      <c r="BV139" s="8">
        <f>BR139+(1.96*BS139)</f>
        <v>0.59403996652713853</v>
      </c>
      <c r="BW139" s="8">
        <f>BP139-(BO139^2/BN139)</f>
        <v>1.4057979705977908</v>
      </c>
      <c r="BX139" s="8">
        <f>BJ139</f>
        <v>10</v>
      </c>
      <c r="BY139" s="8">
        <f>BK139</f>
        <v>18.306999999999999</v>
      </c>
      <c r="BZ139" s="8" t="str">
        <f>IF(BW139&gt;=BY139, "Significant", "Not significant")</f>
        <v>Not significant</v>
      </c>
      <c r="CA139" s="8"/>
      <c r="CB139" s="8"/>
    </row>
    <row r="140" spans="1:80" s="12" customFormat="1" x14ac:dyDescent="0.25"/>
    <row r="142" spans="1:80" x14ac:dyDescent="0.25">
      <c r="A142" t="s">
        <v>209</v>
      </c>
      <c r="D142" t="s">
        <v>210</v>
      </c>
      <c r="E142" t="s">
        <v>171</v>
      </c>
    </row>
    <row r="143" spans="1:80" x14ac:dyDescent="0.25">
      <c r="A143" t="s">
        <v>209</v>
      </c>
      <c r="D143" t="s">
        <v>211</v>
      </c>
      <c r="E143" t="s">
        <v>171</v>
      </c>
    </row>
    <row r="144" spans="1:80" x14ac:dyDescent="0.25">
      <c r="A144" t="s">
        <v>209</v>
      </c>
      <c r="D144" t="s">
        <v>212</v>
      </c>
      <c r="E144" t="s">
        <v>171</v>
      </c>
    </row>
    <row r="145" spans="1:5" x14ac:dyDescent="0.25">
      <c r="A145" t="s">
        <v>209</v>
      </c>
      <c r="D145" t="s">
        <v>213</v>
      </c>
      <c r="E145" t="s">
        <v>171</v>
      </c>
    </row>
    <row r="146" spans="1:5" x14ac:dyDescent="0.25">
      <c r="A146" t="s">
        <v>209</v>
      </c>
      <c r="D146" t="s">
        <v>214</v>
      </c>
      <c r="E146" t="s">
        <v>170</v>
      </c>
    </row>
    <row r="147" spans="1:5" x14ac:dyDescent="0.25">
      <c r="A147" t="s">
        <v>209</v>
      </c>
      <c r="D147" t="s">
        <v>215</v>
      </c>
      <c r="E147" t="s">
        <v>170</v>
      </c>
    </row>
    <row r="148" spans="1:5" x14ac:dyDescent="0.25">
      <c r="A148" t="s">
        <v>209</v>
      </c>
      <c r="D148" t="s">
        <v>216</v>
      </c>
      <c r="E148" t="s">
        <v>167</v>
      </c>
    </row>
    <row r="149" spans="1:5" x14ac:dyDescent="0.25">
      <c r="A149" t="s">
        <v>209</v>
      </c>
      <c r="D149" t="s">
        <v>217</v>
      </c>
      <c r="E149" t="s">
        <v>169</v>
      </c>
    </row>
    <row r="150" spans="1:5" x14ac:dyDescent="0.25">
      <c r="A150" t="s">
        <v>209</v>
      </c>
      <c r="D150" t="s">
        <v>218</v>
      </c>
      <c r="E150" t="s">
        <v>168</v>
      </c>
    </row>
    <row r="151" spans="1:5" x14ac:dyDescent="0.25">
      <c r="A151" t="s">
        <v>209</v>
      </c>
      <c r="D151" t="s">
        <v>219</v>
      </c>
      <c r="E151" t="s">
        <v>167</v>
      </c>
    </row>
    <row r="152" spans="1:5" x14ac:dyDescent="0.25">
      <c r="A152" t="s">
        <v>209</v>
      </c>
      <c r="D152" t="s">
        <v>220</v>
      </c>
      <c r="E152" t="s">
        <v>167</v>
      </c>
    </row>
    <row r="153" spans="1:5" x14ac:dyDescent="0.25">
      <c r="A153" t="s">
        <v>209</v>
      </c>
      <c r="D153" t="s">
        <v>221</v>
      </c>
      <c r="E153" t="s">
        <v>167</v>
      </c>
    </row>
    <row r="154" spans="1:5" x14ac:dyDescent="0.25">
      <c r="A154" t="s">
        <v>209</v>
      </c>
      <c r="D154" t="s">
        <v>222</v>
      </c>
      <c r="E154" t="s">
        <v>120</v>
      </c>
    </row>
    <row r="155" spans="1:5" x14ac:dyDescent="0.25">
      <c r="A155" t="s">
        <v>209</v>
      </c>
      <c r="D155" t="s">
        <v>223</v>
      </c>
      <c r="E155" t="s">
        <v>165</v>
      </c>
    </row>
    <row r="156" spans="1:5" x14ac:dyDescent="0.25">
      <c r="A156" t="s">
        <v>209</v>
      </c>
      <c r="D156" t="s">
        <v>224</v>
      </c>
      <c r="E156" t="s">
        <v>166</v>
      </c>
    </row>
    <row r="158" spans="1:5" x14ac:dyDescent="0.25">
      <c r="A158" t="s">
        <v>227</v>
      </c>
      <c r="D158" t="s">
        <v>216</v>
      </c>
      <c r="E158" t="s">
        <v>167</v>
      </c>
    </row>
    <row r="159" spans="1:5" x14ac:dyDescent="0.25">
      <c r="A159" t="s">
        <v>227</v>
      </c>
      <c r="D159" t="s">
        <v>217</v>
      </c>
      <c r="E159" t="s">
        <v>169</v>
      </c>
    </row>
    <row r="161" spans="1:5" x14ac:dyDescent="0.25">
      <c r="A161" t="s">
        <v>228</v>
      </c>
      <c r="D161" t="s">
        <v>229</v>
      </c>
      <c r="E161" t="s">
        <v>167</v>
      </c>
    </row>
  </sheetData>
  <autoFilter ref="A1:CB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Ono+ tests</vt:lpstr>
      <vt:lpstr>Ahles</vt:lpstr>
      <vt:lpstr>Sheet4</vt:lpstr>
      <vt:lpstr>Sheet1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Ogilvie</dc:creator>
  <cp:lastModifiedBy>Kathleen M. Van Dyk</cp:lastModifiedBy>
  <dcterms:created xsi:type="dcterms:W3CDTF">2015-09-13T02:07:00Z</dcterms:created>
  <dcterms:modified xsi:type="dcterms:W3CDTF">2015-11-19T18:12:17Z</dcterms:modified>
</cp:coreProperties>
</file>