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lliwil\Documents\Grant development\Statistics\"/>
    </mc:Choice>
  </mc:AlternateContent>
  <bookViews>
    <workbookView xWindow="0" yWindow="0" windowWidth="28800" windowHeight="13654"/>
  </bookViews>
  <sheets>
    <sheet name="Sample sizes" sheetId="1" r:id="rId1"/>
    <sheet name="TNFa IL6" sheetId="3" r:id="rId2"/>
    <sheet name="HIst Elisa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K8" i="1" l="1"/>
  <c r="N8" i="1" s="1"/>
  <c r="K15" i="1" l="1"/>
  <c r="N15" i="1"/>
  <c r="T163" i="3"/>
  <c r="K14" i="1"/>
  <c r="M173" i="3"/>
  <c r="O173" i="3"/>
  <c r="L173" i="3"/>
  <c r="N173" i="3"/>
  <c r="J173" i="3"/>
  <c r="K173" i="3"/>
  <c r="I173" i="3"/>
  <c r="V171" i="3"/>
  <c r="O171" i="3"/>
  <c r="U171" i="3"/>
  <c r="T171" i="3"/>
  <c r="S171" i="3"/>
  <c r="N171" i="3"/>
  <c r="M171" i="3"/>
  <c r="L171" i="3"/>
  <c r="U163" i="3"/>
  <c r="S163" i="3"/>
  <c r="U156" i="3"/>
  <c r="T156" i="3"/>
  <c r="S156" i="3"/>
  <c r="U149" i="3"/>
  <c r="T149" i="3"/>
  <c r="S149" i="3"/>
  <c r="U135" i="3"/>
  <c r="T135" i="3"/>
  <c r="S135" i="3"/>
  <c r="U128" i="3"/>
  <c r="T128" i="3"/>
  <c r="S128" i="3"/>
  <c r="U121" i="3"/>
  <c r="T121" i="3"/>
  <c r="S121" i="3"/>
  <c r="U114" i="3"/>
  <c r="T114" i="3"/>
  <c r="S114" i="3"/>
  <c r="U107" i="3"/>
  <c r="T107" i="3"/>
  <c r="S107" i="3"/>
  <c r="U100" i="3"/>
  <c r="T100" i="3"/>
  <c r="S100" i="3"/>
  <c r="U93" i="3"/>
  <c r="T93" i="3"/>
  <c r="S93" i="3"/>
  <c r="U86" i="3"/>
  <c r="T86" i="3"/>
  <c r="S86" i="3"/>
  <c r="U79" i="3"/>
  <c r="T79" i="3"/>
  <c r="S79" i="3"/>
  <c r="U72" i="3"/>
  <c r="T72" i="3"/>
  <c r="S72" i="3"/>
  <c r="S58" i="3"/>
  <c r="T58" i="3" s="1"/>
  <c r="U58" i="3" s="1"/>
  <c r="S51" i="3"/>
  <c r="T51" i="3" s="1"/>
  <c r="U51" i="3" s="1"/>
  <c r="S37" i="3"/>
  <c r="T37" i="3" s="1"/>
  <c r="U37" i="3" s="1"/>
  <c r="S23" i="3"/>
  <c r="T23" i="3" s="1"/>
  <c r="U23" i="3" s="1"/>
  <c r="S16" i="3"/>
  <c r="T16" i="3" s="1"/>
  <c r="U16" i="3" s="1"/>
  <c r="S2" i="3"/>
  <c r="N163" i="3"/>
  <c r="M163" i="3"/>
  <c r="L163" i="3"/>
  <c r="N156" i="3"/>
  <c r="M156" i="3"/>
  <c r="L156" i="3"/>
  <c r="N149" i="3"/>
  <c r="M149" i="3"/>
  <c r="L149" i="3"/>
  <c r="N142" i="3"/>
  <c r="M142" i="3"/>
  <c r="L142" i="3"/>
  <c r="N135" i="3"/>
  <c r="M135" i="3"/>
  <c r="L135" i="3"/>
  <c r="N128" i="3"/>
  <c r="M128" i="3"/>
  <c r="L128" i="3"/>
  <c r="N121" i="3"/>
  <c r="M121" i="3"/>
  <c r="L121" i="3"/>
  <c r="N114" i="3"/>
  <c r="M114" i="3"/>
  <c r="L114" i="3"/>
  <c r="N107" i="3"/>
  <c r="M107" i="3"/>
  <c r="L107" i="3"/>
  <c r="N100" i="3"/>
  <c r="M100" i="3"/>
  <c r="L100" i="3"/>
  <c r="N93" i="3"/>
  <c r="M93" i="3"/>
  <c r="L93" i="3"/>
  <c r="L86" i="3"/>
  <c r="M86" i="3" s="1"/>
  <c r="N86" i="3" s="1"/>
  <c r="L79" i="3"/>
  <c r="M79" i="3" s="1"/>
  <c r="N79" i="3" s="1"/>
  <c r="L72" i="3"/>
  <c r="M72" i="3" s="1"/>
  <c r="N72" i="3" s="1"/>
  <c r="L65" i="3"/>
  <c r="M65" i="3" s="1"/>
  <c r="N65" i="3" s="1"/>
  <c r="L58" i="3"/>
  <c r="M58" i="3" s="1"/>
  <c r="N58" i="3" s="1"/>
  <c r="L51" i="3"/>
  <c r="M51" i="3" s="1"/>
  <c r="N51" i="3" s="1"/>
  <c r="L37" i="3"/>
  <c r="M37" i="3" s="1"/>
  <c r="N37" i="3" s="1"/>
  <c r="L30" i="3"/>
  <c r="M30" i="3" s="1"/>
  <c r="N30" i="3" s="1"/>
  <c r="L23" i="3"/>
  <c r="M23" i="3" s="1"/>
  <c r="N23" i="3" s="1"/>
  <c r="L16" i="3"/>
  <c r="M16" i="3" s="1"/>
  <c r="N16" i="3" s="1"/>
  <c r="L9" i="3"/>
  <c r="M9" i="3" s="1"/>
  <c r="N9" i="3" s="1"/>
  <c r="T2" i="3"/>
  <c r="U2" i="3" s="1"/>
  <c r="N2" i="3"/>
  <c r="M2" i="3"/>
  <c r="L2" i="3"/>
  <c r="J171" i="3"/>
  <c r="K171" i="3"/>
  <c r="P171" i="3"/>
  <c r="Q171" i="3"/>
  <c r="R171" i="3"/>
  <c r="I171" i="3"/>
  <c r="Q163" i="3"/>
  <c r="R163" i="3" s="1"/>
  <c r="P163" i="3"/>
  <c r="J163" i="3"/>
  <c r="I163" i="3"/>
  <c r="K163" i="3" s="1"/>
  <c r="Q156" i="3"/>
  <c r="R156" i="3" s="1"/>
  <c r="P156" i="3"/>
  <c r="K156" i="3"/>
  <c r="J156" i="3"/>
  <c r="I156" i="3"/>
  <c r="Q149" i="3"/>
  <c r="R149" i="3" s="1"/>
  <c r="P149" i="3"/>
  <c r="J149" i="3"/>
  <c r="K149" i="3" s="1"/>
  <c r="I149" i="3"/>
  <c r="J142" i="3"/>
  <c r="I142" i="3"/>
  <c r="K142" i="3" s="1"/>
  <c r="Q135" i="3"/>
  <c r="R135" i="3" s="1"/>
  <c r="P135" i="3"/>
  <c r="K135" i="3"/>
  <c r="J135" i="3"/>
  <c r="I135" i="3"/>
  <c r="Q128" i="3"/>
  <c r="R128" i="3" s="1"/>
  <c r="P128" i="3"/>
  <c r="J128" i="3"/>
  <c r="I128" i="3"/>
  <c r="K128" i="3" s="1"/>
  <c r="Q121" i="3"/>
  <c r="R121" i="3" s="1"/>
  <c r="P121" i="3"/>
  <c r="K121" i="3"/>
  <c r="J121" i="3"/>
  <c r="I121" i="3"/>
  <c r="Q114" i="3"/>
  <c r="R114" i="3" s="1"/>
  <c r="P114" i="3"/>
  <c r="J114" i="3"/>
  <c r="K114" i="3" s="1"/>
  <c r="I114" i="3"/>
  <c r="Q107" i="3"/>
  <c r="R107" i="3" s="1"/>
  <c r="P107" i="3"/>
  <c r="J107" i="3"/>
  <c r="I107" i="3"/>
  <c r="K107" i="3" s="1"/>
  <c r="Q100" i="3"/>
  <c r="R100" i="3" s="1"/>
  <c r="P100" i="3"/>
  <c r="K100" i="3"/>
  <c r="J100" i="3"/>
  <c r="I100" i="3"/>
  <c r="Q93" i="3"/>
  <c r="R93" i="3" s="1"/>
  <c r="P93" i="3"/>
  <c r="K93" i="3"/>
  <c r="J93" i="3"/>
  <c r="I93" i="3"/>
  <c r="Q86" i="3"/>
  <c r="R86" i="3" s="1"/>
  <c r="P86" i="3"/>
  <c r="J86" i="3"/>
  <c r="I86" i="3"/>
  <c r="K86" i="3" s="1"/>
  <c r="Q79" i="3"/>
  <c r="R79" i="3" s="1"/>
  <c r="P79" i="3"/>
  <c r="K79" i="3"/>
  <c r="J79" i="3"/>
  <c r="I79" i="3"/>
  <c r="Q72" i="3"/>
  <c r="R72" i="3" s="1"/>
  <c r="P72" i="3"/>
  <c r="J72" i="3"/>
  <c r="I72" i="3"/>
  <c r="K72" i="3" s="1"/>
  <c r="K65" i="3"/>
  <c r="J65" i="3"/>
  <c r="I65" i="3"/>
  <c r="Q58" i="3"/>
  <c r="R58" i="3" s="1"/>
  <c r="P58" i="3"/>
  <c r="J58" i="3"/>
  <c r="K58" i="3" s="1"/>
  <c r="I58" i="3"/>
  <c r="Q51" i="3"/>
  <c r="R51" i="3" s="1"/>
  <c r="P51" i="3"/>
  <c r="J51" i="3"/>
  <c r="I51" i="3"/>
  <c r="K51" i="3" s="1"/>
  <c r="Q37" i="3"/>
  <c r="R37" i="3" s="1"/>
  <c r="P37" i="3"/>
  <c r="J37" i="3"/>
  <c r="K37" i="3" s="1"/>
  <c r="I37" i="3"/>
  <c r="J30" i="3"/>
  <c r="I30" i="3"/>
  <c r="K30" i="3" s="1"/>
  <c r="Q23" i="3"/>
  <c r="R23" i="3" s="1"/>
  <c r="P23" i="3"/>
  <c r="J23" i="3"/>
  <c r="I23" i="3"/>
  <c r="K23" i="3" s="1"/>
  <c r="Q16" i="3"/>
  <c r="R16" i="3" s="1"/>
  <c r="P16" i="3"/>
  <c r="K16" i="3"/>
  <c r="J16" i="3"/>
  <c r="I16" i="3"/>
  <c r="J9" i="3"/>
  <c r="K9" i="3" s="1"/>
  <c r="I9" i="3"/>
  <c r="Q2" i="3"/>
  <c r="R2" i="3" s="1"/>
  <c r="P2" i="3"/>
  <c r="K2" i="3"/>
  <c r="J2" i="3"/>
  <c r="I2" i="3"/>
  <c r="K17" i="1" l="1"/>
  <c r="E17" i="1"/>
  <c r="F17" i="1" s="1"/>
  <c r="N17" i="1" s="1"/>
  <c r="K4" i="1"/>
  <c r="N4" i="1" s="1"/>
  <c r="K5" i="1"/>
  <c r="H5" i="1"/>
  <c r="N5" i="1" l="1"/>
  <c r="K3" i="2"/>
  <c r="N24" i="1" l="1"/>
  <c r="N14" i="1" l="1"/>
  <c r="W4" i="2" l="1"/>
  <c r="X4" i="2"/>
  <c r="W5" i="2"/>
  <c r="X5" i="2"/>
  <c r="W6" i="2"/>
  <c r="X6" i="2"/>
  <c r="X3" i="2"/>
  <c r="W3" i="2"/>
  <c r="X127" i="2"/>
  <c r="X128" i="2" s="1"/>
  <c r="W127" i="2"/>
  <c r="W128" i="2" s="1"/>
  <c r="X126" i="2"/>
  <c r="W126" i="2"/>
  <c r="X125" i="2"/>
  <c r="W125" i="2"/>
  <c r="X114" i="2"/>
  <c r="X113" i="2"/>
  <c r="W113" i="2"/>
  <c r="W114" i="2" s="1"/>
  <c r="X112" i="2"/>
  <c r="W112" i="2"/>
  <c r="X111" i="2"/>
  <c r="W111" i="2"/>
  <c r="X107" i="2"/>
  <c r="X106" i="2"/>
  <c r="W106" i="2"/>
  <c r="X105" i="2"/>
  <c r="W105" i="2"/>
  <c r="X104" i="2"/>
  <c r="W104" i="2"/>
  <c r="X93" i="2"/>
  <c r="W93" i="2"/>
  <c r="X92" i="2"/>
  <c r="W92" i="2"/>
  <c r="X91" i="2"/>
  <c r="W91" i="2"/>
  <c r="X90" i="2"/>
  <c r="W90" i="2"/>
  <c r="X86" i="2"/>
  <c r="W86" i="2"/>
  <c r="X85" i="2"/>
  <c r="W85" i="2"/>
  <c r="X84" i="2"/>
  <c r="W84" i="2"/>
  <c r="X83" i="2"/>
  <c r="W83" i="2"/>
  <c r="X72" i="2"/>
  <c r="W72" i="2"/>
  <c r="X71" i="2"/>
  <c r="W71" i="2"/>
  <c r="X70" i="2"/>
  <c r="W70" i="2"/>
  <c r="X69" i="2"/>
  <c r="W69" i="2"/>
  <c r="X65" i="2"/>
  <c r="W65" i="2"/>
  <c r="X64" i="2"/>
  <c r="W64" i="2"/>
  <c r="X63" i="2"/>
  <c r="W63" i="2"/>
  <c r="X62" i="2"/>
  <c r="W62" i="2"/>
  <c r="X50" i="2"/>
  <c r="X51" i="2" s="1"/>
  <c r="W50" i="2"/>
  <c r="W51" i="2" s="1"/>
  <c r="X49" i="2"/>
  <c r="W49" i="2"/>
  <c r="X48" i="2"/>
  <c r="W48" i="2"/>
  <c r="W44" i="2"/>
  <c r="X43" i="2"/>
  <c r="X44" i="2" s="1"/>
  <c r="W43" i="2"/>
  <c r="X42" i="2"/>
  <c r="W42" i="2"/>
  <c r="X41" i="2"/>
  <c r="W41" i="2"/>
  <c r="X28" i="2"/>
  <c r="X29" i="2" s="1"/>
  <c r="X30" i="2" s="1"/>
  <c r="W28" i="2"/>
  <c r="W29" i="2" s="1"/>
  <c r="W30" i="2" s="1"/>
  <c r="X27" i="2"/>
  <c r="W27" i="2"/>
  <c r="X21" i="2"/>
  <c r="X22" i="2" s="1"/>
  <c r="X23" i="2" s="1"/>
  <c r="W23" i="2"/>
  <c r="W22" i="2"/>
  <c r="W21" i="2"/>
  <c r="X20" i="2"/>
  <c r="W20" i="2"/>
  <c r="L5" i="2"/>
  <c r="K4" i="2"/>
  <c r="L4" i="2"/>
  <c r="L3" i="2"/>
  <c r="J63" i="2"/>
  <c r="K85" i="2"/>
  <c r="K86" i="2" s="1"/>
  <c r="J85" i="2"/>
  <c r="J86" i="2" s="1"/>
  <c r="K84" i="2"/>
  <c r="J84" i="2"/>
  <c r="K64" i="2"/>
  <c r="K65" i="2" s="1"/>
  <c r="J64" i="2"/>
  <c r="K63" i="2"/>
  <c r="K43" i="2"/>
  <c r="K44" i="2" s="1"/>
  <c r="J43" i="2"/>
  <c r="J44" i="2" s="1"/>
  <c r="K42" i="2"/>
  <c r="J42" i="2"/>
  <c r="K21" i="2"/>
  <c r="K22" i="2"/>
  <c r="K23" i="2" s="1"/>
  <c r="J21" i="2"/>
  <c r="J23" i="2" s="1"/>
  <c r="J22" i="2"/>
  <c r="W107" i="2" l="1"/>
  <c r="J65" i="2"/>
  <c r="K5" i="2" s="1"/>
</calcChain>
</file>

<file path=xl/comments1.xml><?xml version="1.0" encoding="utf-8"?>
<comments xmlns="http://schemas.openxmlformats.org/spreadsheetml/2006/main">
  <authors>
    <author>John Halliwill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John Halliwill:</t>
        </r>
        <r>
          <rPr>
            <sz val="9"/>
            <color indexed="81"/>
            <rFont val="Tahoma"/>
            <family val="2"/>
          </rPr>
          <t xml:space="preserve">
Calculations done using Java Applet by RV Lenth. "Java Applets for Power and Sample Size" [Computer software].  Retrieved October 19, 2008 from http://www.stat.uiowa.edu/~rlenth/Power.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John Halliwill:</t>
        </r>
        <r>
          <rPr>
            <sz val="9"/>
            <color indexed="81"/>
            <rFont val="Tahoma"/>
            <family val="2"/>
          </rPr>
          <t xml:space="preserve">
Power analysis of comparisons/contrasts
Model:
  row                   fixed   2 levels
  col                   fixed   5 levels
  row*col               fixed   10 levels
  Within                random   16 levels  SD = 2.3
Contrast of means at levels of row*col
Contrast coefficients: -1 1 
Effect size of interest = 3.4
Critical value: Tukey/HSD
Powers are computed for 2-sided tests with alpha = 0.05.
No restrictions  (10 means)
  Variance = 2 * [Var{Within}/16]
  Estimator = 2 * [.0625*MS{Within}]
  SE = 0.8132    LSC = 2.6118    d.f. = 150.0    Power = .831
Same row  (5 means)
  Variance = 2 * [Var{Within}/16]
  Estimator = 2 * [.0625*MS{Within}]
  SE = 0.8132    LSC = 2.2454    d.f. = 150.0    Power = .9202
Same col  (2 means)
  Variance = 2 * [Var{Within}/16]
  Estimator = 2 * [.0625*MS{Within}]
  SE = 0.8132    LSC = 1.6068    d.f. = 150.0    Power = .9859
("LSC" = "Least significant contrast")
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John Halliwill:</t>
        </r>
        <r>
          <rPr>
            <sz val="9"/>
            <color indexed="81"/>
            <rFont val="Tahoma"/>
            <family val="2"/>
          </rPr>
          <t xml:space="preserve">
Power analysis of comparisons/contrasts
Model:
  row                   fixed   2 levels
  col                   fixed   5 levels
  row*col               fixed   10 levels
  Within                random   12 levels  SD = 0.06
Contrast of means at levels of row*col
Contrast coefficients: -1 1 
Effect size of interest = .104
Critical value: Tukey/HSD
Powers are computed for 2-sided tests with alpha = 0.05.
No restrictions  (10 means)
  Variance = 2 * [Var{Within}/12]
  Estimator = 2 * [.0833*MS{Within}]
  SE = 0.0245    LSC = 0.0791    d.f. = 110.0    Power = .8414
Same row  (5 means)
  Variance = 2 * [Var{Within}/12]
  Estimator = 2 * [.0833*MS{Within}]
  SE = 0.0245    LSC = 0.0679    d.f. = 110.0    Power = .9269
Same col  (2 means)
  Variance = 2 * [Var{Within}/12]
  Estimator = 2 * [.0833*MS{Within}]
  SE = 0.0245    LSC = 0.0485    d.f. = 110.0    Power = .9877
("LSC" = "Least significant contrast")
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John Halliwill:</t>
        </r>
        <r>
          <rPr>
            <sz val="9"/>
            <color indexed="81"/>
            <rFont val="Tahoma"/>
            <family val="2"/>
          </rPr>
          <t xml:space="preserve">
Power analysis of comparisons/contrasts
Model:
  row                   fixed   2 levels
  col                   fixed   3 levels
  row*col               fixed   6 levels
  Within                random   16 levels  SD = 0.035
Contrast of means at levels of row*col
Contrast coefficients: -1 1 
Effect size of interest = .041
Critical value: Tukey/HSD
Powers are computed for 2-sided tests with alpha = 0.05.
No restrictions  (6 means)
  Variance = 2 * [Var{Within}/16]
  Estimator = 2 * [.0625*MS{Within}]
  SE = 0.0124    LSC = 0.0360    d.f. = 90.0    Power = .6555
Same row  (3 means)
  Variance = 2 * [Var{Within}/16]
  Estimator = 2 * [.0625*MS{Within}]
  SE = 0.0124    LSC = 0.0295    d.f. = 90.0    Power = .8218
Same col  (2 means)
  Variance = 2 * [Var{Within}/16]
  Estimator = 2 * [.0625*MS{Within}]
  SE = 0.0124    LSC = 0.0246    d.f. = 90.0    Power = .9062
("LSC" = "Least significant contrast")
</t>
        </r>
      </text>
    </comment>
    <comment ref="F14" authorId="0" shapeId="0">
      <text>
        <r>
          <rPr>
            <b/>
            <sz val="9"/>
            <color indexed="81"/>
            <rFont val="Tahoma"/>
            <charset val="1"/>
          </rPr>
          <t>John Halliwill:</t>
        </r>
        <r>
          <rPr>
            <sz val="9"/>
            <color indexed="81"/>
            <rFont val="Tahoma"/>
            <charset val="1"/>
          </rPr>
          <t xml:space="preserve">
Our TNFa data</t>
        </r>
      </text>
    </comment>
    <comment ref="F15" authorId="0" shapeId="0">
      <text>
        <r>
          <rPr>
            <b/>
            <sz val="9"/>
            <color indexed="81"/>
            <rFont val="Tahoma"/>
            <charset val="1"/>
          </rPr>
          <t>John Halliwill:</t>
        </r>
        <r>
          <rPr>
            <sz val="9"/>
            <color indexed="81"/>
            <rFont val="Tahoma"/>
            <charset val="1"/>
          </rPr>
          <t xml:space="preserve">
Our IL6 data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John Halliwill:</t>
        </r>
        <r>
          <rPr>
            <sz val="9"/>
            <color indexed="81"/>
            <rFont val="Tahoma"/>
            <family val="2"/>
          </rPr>
          <t xml:space="preserve">
From Lansford, for CD62E+ monocytes.
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John Halliwill:</t>
        </r>
        <r>
          <rPr>
            <sz val="9"/>
            <color indexed="81"/>
            <rFont val="Tahoma"/>
            <family val="2"/>
          </rPr>
          <t xml:space="preserve">
Power analysis of comparisons/contrasts
Model:
  row                   fixed   2 levels
  col                   fixed   7 levels
  row*col               fixed   14 levels
  Within                random   17 levels  SD = 50.78
Contrast of means at levels of row*col
Contrast coefficients: -1 1 
Effect size of interest = 50
Critical value: Tukey/HSD
Powers are computed for 2-sided tests with alpha = 0.05.
No restrictions  (14 means)
  Variance = 2 * [Var{Within}/17]
  Estimator = 2 * [.0588*MS{Within}]
  SE = 17.4174    LSC = 59.0631    d.f. = 224.0    Power = .305
Same row  (7 means)
  Variance = 2 * [Var{Within}/17]
  Estimator = 2 * [.0588*MS{Within}]
  SE = 17.4174    LSC = 51.8225    d.f. = 224.0    Power = .46
Same col  (2 means)
  Variance = 2 * [Var{Within}/17]
  Estimator = 2 * [.0588*MS{Within}]
  SE = 17.4174    LSC = 34.3229    d.f. = 224.0    Power = .8155
("LSC" = "Least significant contrast")
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John Halliwill:</t>
        </r>
        <r>
          <rPr>
            <sz val="9"/>
            <color indexed="81"/>
            <rFont val="Tahoma"/>
            <family val="2"/>
          </rPr>
          <t xml:space="preserve">
Minson data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John Halliwill:</t>
        </r>
        <r>
          <rPr>
            <sz val="9"/>
            <color indexed="81"/>
            <rFont val="Tahoma"/>
            <family val="2"/>
          </rPr>
          <t xml:space="preserve">
Power analysis of comparisons/contrasts
Model:
  row                   fixed   2 levels
  col                   fixed   2 levels
  row*col               fixed   4 levels
  Within                random   12 levels  SD = 13.3
Contrast of means at levels of row*col
Contrast coefficients: -1 1 
Effect size of interest = 20
Critical value: Tukey/HSD
Powers are computed for 2-sided tests with alpha = 0.05.
No restrictions  (4 means)
  Variance = 2 * [Var{Within}/12]
  Estimator = 2 * [.0833*MS{Within}]
  SE = 5.4297    LSC = 14.4973    d.f. = 44.0    Power = .8388
Same row  (2 means)
  Variance = 2 * [Var{Within}/12]
  Estimator = 2 * [.0833*MS{Within}]
  SE = 5.4297    LSC = 10.9429    d.f. = 44.0    Power = .9497
Same col  (2 means)
  Variance = 2 * [Var{Within}/12]
  Estimator = 2 * [.0833*MS{Within}]
  SE = 5.4297    LSC = 10.9429    d.f. = 44.0    Power = .9497
("LSC" = "Least significant contrast")
</t>
        </r>
      </text>
    </comment>
  </commentList>
</comments>
</file>

<file path=xl/sharedStrings.xml><?xml version="1.0" encoding="utf-8"?>
<sst xmlns="http://schemas.openxmlformats.org/spreadsheetml/2006/main" count="599" uniqueCount="96">
  <si>
    <t>Aim 1: Trigger</t>
  </si>
  <si>
    <t>Aim 2: Cell-to-cell signaling</t>
  </si>
  <si>
    <t>Mean</t>
  </si>
  <si>
    <t>CV</t>
  </si>
  <si>
    <t>Subject</t>
  </si>
  <si>
    <t>Condition</t>
  </si>
  <si>
    <t>Time</t>
  </si>
  <si>
    <t>Post</t>
  </si>
  <si>
    <t>Probe</t>
  </si>
  <si>
    <t>Hst_Cpr</t>
  </si>
  <si>
    <t>Raw Concentration</t>
  </si>
  <si>
    <t>039</t>
  </si>
  <si>
    <t>-0:30</t>
  </si>
  <si>
    <t>0:00</t>
  </si>
  <si>
    <t>U30</t>
  </si>
  <si>
    <t>U60</t>
  </si>
  <si>
    <t>0:30</t>
  </si>
  <si>
    <t>1:00</t>
  </si>
  <si>
    <t>.</t>
  </si>
  <si>
    <t>1:30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</si>
  <si>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</si>
  <si>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</si>
  <si>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</si>
  <si>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</si>
  <si>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</si>
  <si>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</si>
  <si>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</si>
  <si>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</si>
  <si>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</si>
  <si>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Baseline Corrected Concentration</t>
  </si>
  <si>
    <t>Design</t>
  </si>
  <si>
    <t>Variability of measures</t>
  </si>
  <si>
    <t>Anticipated smallest change</t>
  </si>
  <si>
    <r>
      <t xml:space="preserve">Absolute </t>
    </r>
    <r>
      <rPr>
        <sz val="11"/>
        <color theme="1"/>
        <rFont val="Symbol"/>
        <family val="1"/>
        <charset val="2"/>
      </rPr>
      <t>D</t>
    </r>
  </si>
  <si>
    <r>
      <t xml:space="preserve">Percent </t>
    </r>
    <r>
      <rPr>
        <sz val="11"/>
        <color theme="1"/>
        <rFont val="Symbol"/>
        <family val="1"/>
        <charset val="2"/>
      </rPr>
      <t>D</t>
    </r>
  </si>
  <si>
    <t>CV within probe</t>
  </si>
  <si>
    <t>Mean within probe</t>
  </si>
  <si>
    <t>Analysis of variability in control probes, sham condition</t>
  </si>
  <si>
    <t>STD</t>
  </si>
  <si>
    <t>Single subject</t>
  </si>
  <si>
    <t>STD within probe</t>
  </si>
  <si>
    <t>Analysis of variability in change within control probes, with exercise</t>
  </si>
  <si>
    <t>Change</t>
  </si>
  <si>
    <t>%Change</t>
  </si>
  <si>
    <t>Pre-Mean</t>
  </si>
  <si>
    <t>Ex-Mean</t>
  </si>
  <si>
    <t>Changes seen prior</t>
  </si>
  <si>
    <t>Effect size</t>
  </si>
  <si>
    <t>SD</t>
  </si>
  <si>
    <t>FMD</t>
  </si>
  <si>
    <t>Aim/Hypothesis</t>
  </si>
  <si>
    <t>Primary outcome variable</t>
  </si>
  <si>
    <t>1a. The rise in muscle temperature with exercise triggers mast cell degranulation.</t>
  </si>
  <si>
    <t>Histamine concentration in dialysate</t>
  </si>
  <si>
    <t>Sample size</t>
  </si>
  <si>
    <t>Two-way repeated measures model; 2 (conditions: sham vs heat) x 5 (pre, time 1, time 2, time 3, post)</t>
  </si>
  <si>
    <t>1b.  A soluble factor released in muscle triggers mast cell degranulation</t>
  </si>
  <si>
    <t>Two-way repeated measures model; 2 (conditions: sham vs exercise) x 5 (pre, time 1, time 2, time 3, post)</t>
  </si>
  <si>
    <t>% degranualation in bioassay response to dialysate</t>
  </si>
  <si>
    <t>Histamine receptor activation and histamine-induced myokines stimulate the expression of pro-angiogenic and pro-inflammatory responses in vitro.</t>
  </si>
  <si>
    <t>Vascular cells -&gt; RT-PCR, Westerns</t>
  </si>
  <si>
    <t>Endothelial cells -&gt; RT-PCR, Westerns</t>
  </si>
  <si>
    <t>Endothelial cell proliferation/migration assays</t>
  </si>
  <si>
    <t xml:space="preserve">Need 10 ul to run cell culture in triplicate, so 30 ul for three cell lines (each in triplicate) per subject. </t>
  </si>
  <si>
    <t>Histamine-blockade reduces circulating pro- and anti-inflammatory cytokine levels</t>
  </si>
  <si>
    <t>Blocks the pro-resolving lipid mediator response</t>
  </si>
  <si>
    <t>Alters the pattern of peripheral mononuclear blood cell (PBMC) phenotypes and pro-angiogenic cells</t>
  </si>
  <si>
    <t>Reduces cellular infiltration into exercised muscle</t>
  </si>
  <si>
    <r>
      <rPr>
        <b/>
        <i/>
        <sz val="11"/>
        <color rgb="FFFF0000"/>
        <rFont val="Calibri"/>
        <family val="2"/>
        <scheme val="minor"/>
      </rPr>
      <t xml:space="preserve">Issues: </t>
    </r>
    <r>
      <rPr>
        <sz val="11"/>
        <color rgb="FFFF0000"/>
        <rFont val="Calibri"/>
        <family val="2"/>
        <scheme val="minor"/>
      </rPr>
      <t>development of global indices; explore correlations across variables</t>
    </r>
  </si>
  <si>
    <r>
      <rPr>
        <b/>
        <i/>
        <sz val="11"/>
        <color rgb="FFFF0000"/>
        <rFont val="Calibri"/>
        <family val="2"/>
        <scheme val="minor"/>
      </rPr>
      <t xml:space="preserve">Issues: </t>
    </r>
    <r>
      <rPr>
        <sz val="11"/>
        <color rgb="FFFF0000"/>
        <rFont val="Calibri"/>
        <family val="2"/>
        <scheme val="minor"/>
      </rPr>
      <t>clinical trial designation; subject compliance; subject dropout; missing data</t>
    </r>
  </si>
  <si>
    <t>Two-way repeated measures model; 2 (condition: placebo vs drug) x 3 (time)</t>
  </si>
  <si>
    <t>Aim 3: Acute inflammatory responses</t>
  </si>
  <si>
    <t>Multiplex assays (8 cytokines)</t>
  </si>
  <si>
    <t>Lipid mediators</t>
  </si>
  <si>
    <t>Number of macrophages and neutrophils</t>
  </si>
  <si>
    <t>Number of PBMC by phenotype</t>
  </si>
  <si>
    <t>Two-way repeated measures model; 2 (condition: placebo vs drug) x 6 (time), contrasts restricted to within same time</t>
  </si>
  <si>
    <t>Aim 4: Adaptation to training</t>
  </si>
  <si>
    <t>Total number of subjects</t>
  </si>
  <si>
    <t>Subj</t>
  </si>
  <si>
    <t>Drug</t>
  </si>
  <si>
    <t>Hour</t>
  </si>
  <si>
    <t>CK</t>
  </si>
  <si>
    <t>TNFa</t>
  </si>
  <si>
    <t>IL6</t>
  </si>
  <si>
    <t>TNFa mean</t>
  </si>
  <si>
    <t>IL6 mean</t>
  </si>
  <si>
    <t>TNFa sd</t>
  </si>
  <si>
    <t>cv</t>
  </si>
  <si>
    <t>sd</t>
  </si>
  <si>
    <t>Vascular cell proliferation assays</t>
  </si>
  <si>
    <t xml:space="preserve">Two-way ANOVA; 2 (conditions: Pre-exericse vs exercise) x 3 (drug: control, in vivo blockade, in vitro blockade). </t>
  </si>
  <si>
    <r>
      <t xml:space="preserve">femoral </t>
    </r>
    <r>
      <rPr>
        <sz val="11"/>
        <color theme="1"/>
        <rFont val="Calibri"/>
        <family val="2"/>
        <scheme val="minor"/>
      </rPr>
      <t>b-stiffness</t>
    </r>
  </si>
  <si>
    <t>Two-way mixed repeated-measures model; 2 (condition: placebo vs drug, not repreated) x 3 (time, repeated)</t>
  </si>
  <si>
    <t>Two-way mixed repeated-measures model; 2 (condition: placebo vs drug, not repreated) x 2 (time, repeated - biopsy based, so only pre and post)</t>
  </si>
  <si>
    <t>Biopsy: capillary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</si>
</sst>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008000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6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quotePrefix="1" applyFont="1" applyFill="1" applyAlignment="1">
      <alignment horizontal="center"/>
    </xf>
    <xf numFmtId="0" fontId="3" fillId="0" borderId="0" xfId="0" quotePrefix="1" applyNumberFormat="1" applyFont="1" applyFill="1" applyAlignment="1">
      <alignment horizontal="center"/>
    </xf>
    <xf numFmtId="18" fontId="3" fillId="0" borderId="0" xfId="0" quotePrefix="1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4" fillId="0" borderId="0" xfId="0" quotePrefix="1" applyFont="1" applyFill="1" applyAlignment="1">
      <alignment horizontal="center"/>
    </xf>
    <xf numFmtId="0" fontId="4" fillId="0" borderId="0" xfId="0" quotePrefix="1" applyNumberFormat="1" applyFont="1" applyFill="1" applyAlignment="1">
      <alignment horizontal="center"/>
    </xf>
    <xf numFmtId="18" fontId="4" fillId="0" borderId="0" xfId="0" quotePrefix="1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2" fontId="0" fillId="0" borderId="0" xfId="0" applyNumberFormat="1"/>
    <xf numFmtId="9" fontId="0" fillId="0" borderId="0" xfId="1" applyFont="1"/>
    <xf numFmtId="165" fontId="0" fillId="0" borderId="0" xfId="1" applyNumberFormat="1" applyFont="1"/>
    <xf numFmtId="165" fontId="0" fillId="0" borderId="0" xfId="0" applyNumberFormat="1"/>
    <xf numFmtId="0" fontId="8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164" fontId="0" fillId="0" borderId="0" xfId="0" applyNumberFormat="1" applyAlignment="1">
      <alignment horizontal="center" vertical="top"/>
    </xf>
    <xf numFmtId="165" fontId="0" fillId="0" borderId="0" xfId="1" applyNumberFormat="1" applyFont="1" applyAlignment="1">
      <alignment horizontal="center" vertical="top"/>
    </xf>
    <xf numFmtId="9" fontId="0" fillId="0" borderId="0" xfId="1" applyFont="1" applyAlignment="1">
      <alignment horizontal="center" vertical="top"/>
    </xf>
    <xf numFmtId="2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center" vertical="top"/>
    </xf>
    <xf numFmtId="164" fontId="0" fillId="0" borderId="0" xfId="0" applyNumberFormat="1" applyFill="1" applyAlignment="1">
      <alignment horizontal="center" vertical="top"/>
    </xf>
    <xf numFmtId="165" fontId="0" fillId="0" borderId="0" xfId="1" applyNumberFormat="1" applyFont="1" applyFill="1" applyAlignment="1">
      <alignment horizontal="center" vertical="top"/>
    </xf>
    <xf numFmtId="0" fontId="1" fillId="0" borderId="0" xfId="0" applyFont="1" applyFill="1" applyAlignment="1">
      <alignment horizontal="left" vertical="top"/>
    </xf>
    <xf numFmtId="166" fontId="0" fillId="0" borderId="0" xfId="0" applyNumberFormat="1" applyAlignment="1">
      <alignment horizontal="center" vertical="top"/>
    </xf>
    <xf numFmtId="0" fontId="0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165" fontId="0" fillId="0" borderId="0" xfId="0" applyNumberForma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2" borderId="0" xfId="0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3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0" fontId="0" fillId="0" borderId="0" xfId="0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2"/>
  <sheetViews>
    <sheetView tabSelected="1" zoomScale="70" zoomScaleNormal="70" workbookViewId="0">
      <pane ySplit="1" topLeftCell="A2" activePane="bottomLeft" state="frozen"/>
      <selection pane="bottomLeft" activeCell="R8" sqref="R8"/>
    </sheetView>
  </sheetViews>
  <sheetFormatPr defaultRowHeight="14.6" x14ac:dyDescent="0.4"/>
  <cols>
    <col min="1" max="1" width="27.765625" style="24" customWidth="1"/>
    <col min="2" max="2" width="43.69140625" style="24" customWidth="1"/>
    <col min="3" max="3" width="30.61328125" style="25" bestFit="1" customWidth="1"/>
    <col min="4" max="6" width="9" style="25" customWidth="1"/>
    <col min="7" max="7" width="1.23046875" style="25" customWidth="1"/>
    <col min="8" max="9" width="10.15234375" style="24" customWidth="1"/>
    <col min="10" max="10" width="0.84375" style="24" customWidth="1"/>
    <col min="11" max="11" width="14.765625" style="25" bestFit="1" customWidth="1"/>
    <col min="12" max="12" width="13.53515625" style="25" bestFit="1" customWidth="1"/>
    <col min="13" max="13" width="1.3046875" style="24" customWidth="1"/>
    <col min="14" max="14" width="10.4609375" style="25" customWidth="1"/>
    <col min="15" max="15" width="11.61328125" style="24" customWidth="1"/>
    <col min="16" max="16384" width="9.23046875" style="24"/>
  </cols>
  <sheetData>
    <row r="1" spans="1:17" x14ac:dyDescent="0.4">
      <c r="A1" s="28" t="s">
        <v>50</v>
      </c>
      <c r="B1" s="28" t="s">
        <v>51</v>
      </c>
      <c r="C1" s="27" t="s">
        <v>30</v>
      </c>
      <c r="D1" s="26" t="s">
        <v>31</v>
      </c>
      <c r="E1" s="27"/>
      <c r="F1" s="27"/>
      <c r="G1" s="27"/>
      <c r="H1" s="28" t="s">
        <v>46</v>
      </c>
      <c r="K1" s="39" t="s">
        <v>32</v>
      </c>
      <c r="N1" s="27" t="s">
        <v>47</v>
      </c>
      <c r="O1" s="27" t="s">
        <v>54</v>
      </c>
      <c r="P1" s="28"/>
      <c r="Q1" s="28"/>
    </row>
    <row r="2" spans="1:17" x14ac:dyDescent="0.4">
      <c r="A2" s="28"/>
      <c r="B2" s="28"/>
      <c r="C2" s="27"/>
      <c r="D2" s="36" t="s">
        <v>2</v>
      </c>
      <c r="E2" s="36" t="s">
        <v>48</v>
      </c>
      <c r="F2" s="36" t="s">
        <v>3</v>
      </c>
      <c r="H2" s="25" t="s">
        <v>33</v>
      </c>
      <c r="I2" s="25" t="s">
        <v>34</v>
      </c>
      <c r="K2" s="25" t="s">
        <v>33</v>
      </c>
      <c r="L2" s="25" t="s">
        <v>34</v>
      </c>
    </row>
    <row r="3" spans="1:17" x14ac:dyDescent="0.4">
      <c r="A3" s="28" t="s">
        <v>0</v>
      </c>
      <c r="D3" s="24"/>
      <c r="E3" s="24"/>
      <c r="F3" s="24"/>
      <c r="G3" s="24"/>
      <c r="K3" s="24"/>
      <c r="L3" s="24"/>
      <c r="N3" s="24"/>
    </row>
    <row r="4" spans="1:17" ht="51.45" customHeight="1" x14ac:dyDescent="0.4">
      <c r="A4" s="34" t="s">
        <v>52</v>
      </c>
      <c r="B4" s="24" t="s">
        <v>53</v>
      </c>
      <c r="C4" s="35" t="s">
        <v>55</v>
      </c>
      <c r="D4" s="37">
        <v>13.497630677206384</v>
      </c>
      <c r="E4" s="37">
        <v>2.3395091280577738</v>
      </c>
      <c r="F4" s="38">
        <v>0.165382270554259</v>
      </c>
      <c r="G4" s="30"/>
      <c r="H4" s="29">
        <v>18.101658741268079</v>
      </c>
      <c r="I4" s="33">
        <v>1.46302683959458</v>
      </c>
      <c r="K4" s="29">
        <f>D4*L4</f>
        <v>3.3744076693015961</v>
      </c>
      <c r="L4" s="31">
        <v>0.25</v>
      </c>
      <c r="N4" s="32">
        <f>K4/E4</f>
        <v>1.4423571290371411</v>
      </c>
      <c r="O4" s="27">
        <v>16</v>
      </c>
    </row>
    <row r="5" spans="1:17" ht="58.3" x14ac:dyDescent="0.4">
      <c r="A5" s="34" t="s">
        <v>56</v>
      </c>
      <c r="B5" s="24" t="s">
        <v>58</v>
      </c>
      <c r="C5" s="35" t="s">
        <v>57</v>
      </c>
      <c r="D5" s="40">
        <v>0.41567264911847152</v>
      </c>
      <c r="E5" s="40">
        <v>5.9890611210001561E-2</v>
      </c>
      <c r="F5" s="30">
        <v>0.15007836601614416</v>
      </c>
      <c r="H5" s="40">
        <f>D5*I5</f>
        <v>0.24109013648871347</v>
      </c>
      <c r="I5" s="33">
        <v>0.57999999999999996</v>
      </c>
      <c r="K5" s="40">
        <f>D5*L5</f>
        <v>0.10391816227961788</v>
      </c>
      <c r="L5" s="31">
        <v>0.25</v>
      </c>
      <c r="N5" s="32">
        <f>K5/E5</f>
        <v>1.7351327725682626</v>
      </c>
      <c r="O5" s="27">
        <v>12</v>
      </c>
    </row>
    <row r="7" spans="1:17" x14ac:dyDescent="0.4">
      <c r="A7" s="28" t="s">
        <v>1</v>
      </c>
    </row>
    <row r="8" spans="1:17" x14ac:dyDescent="0.4">
      <c r="A8" s="63" t="s">
        <v>59</v>
      </c>
      <c r="B8" s="24" t="s">
        <v>62</v>
      </c>
      <c r="C8" s="62" t="s">
        <v>91</v>
      </c>
      <c r="D8" s="40">
        <v>0.81696924392601311</v>
      </c>
      <c r="E8" s="40">
        <v>3.4540549125981979E-2</v>
      </c>
      <c r="F8" s="30">
        <v>4.2278885506135483E-2</v>
      </c>
      <c r="H8" s="40">
        <v>-7.3345272853817312E-2</v>
      </c>
      <c r="I8" s="61">
        <v>-8.9777275459416994E-2</v>
      </c>
      <c r="K8" s="40">
        <f>D8*L8</f>
        <v>4.0848462196300658E-2</v>
      </c>
      <c r="L8" s="31">
        <v>0.05</v>
      </c>
      <c r="N8" s="32">
        <f>K8/E8</f>
        <v>1.182623415954142</v>
      </c>
      <c r="O8" s="27">
        <v>16</v>
      </c>
    </row>
    <row r="9" spans="1:17" x14ac:dyDescent="0.4">
      <c r="A9" s="63"/>
      <c r="B9" s="24" t="s">
        <v>61</v>
      </c>
      <c r="C9" s="62"/>
      <c r="O9" s="27"/>
    </row>
    <row r="10" spans="1:17" x14ac:dyDescent="0.4">
      <c r="A10" s="63"/>
      <c r="B10" s="24" t="s">
        <v>90</v>
      </c>
      <c r="C10" s="62"/>
      <c r="O10" s="27"/>
    </row>
    <row r="11" spans="1:17" ht="51.45" customHeight="1" x14ac:dyDescent="0.4">
      <c r="A11" s="63"/>
      <c r="B11" s="24" t="s">
        <v>60</v>
      </c>
      <c r="C11" s="62"/>
    </row>
    <row r="12" spans="1:17" x14ac:dyDescent="0.4">
      <c r="A12" s="43"/>
      <c r="B12" s="50"/>
      <c r="C12" s="35"/>
      <c r="D12" s="24" t="s">
        <v>63</v>
      </c>
    </row>
    <row r="13" spans="1:17" x14ac:dyDescent="0.4">
      <c r="A13" s="28" t="s">
        <v>71</v>
      </c>
    </row>
    <row r="14" spans="1:17" ht="43.75" x14ac:dyDescent="0.4">
      <c r="A14" s="41" t="s">
        <v>64</v>
      </c>
      <c r="B14" s="24" t="s">
        <v>72</v>
      </c>
      <c r="C14" s="62" t="s">
        <v>76</v>
      </c>
      <c r="D14" s="32">
        <v>0.91294565217391288</v>
      </c>
      <c r="E14" s="32">
        <v>0.11533526476614486</v>
      </c>
      <c r="F14" s="44">
        <v>0.13728495761416687</v>
      </c>
      <c r="H14" s="32">
        <v>0.25698913043478261</v>
      </c>
      <c r="I14" s="31">
        <v>0.32100802307293208</v>
      </c>
      <c r="K14" s="40">
        <f>D14*L14</f>
        <v>0.22823641304347822</v>
      </c>
      <c r="L14" s="31">
        <v>0.25</v>
      </c>
      <c r="N14" s="32">
        <f>L14/F14</f>
        <v>1.8210298079605607</v>
      </c>
      <c r="O14" s="27"/>
    </row>
    <row r="15" spans="1:17" x14ac:dyDescent="0.4">
      <c r="A15" s="41"/>
      <c r="C15" s="62"/>
      <c r="D15" s="32">
        <v>0.82836842105263153</v>
      </c>
      <c r="E15" s="32">
        <v>0.29140242614161405</v>
      </c>
      <c r="F15" s="44">
        <v>0.45705199900241061</v>
      </c>
      <c r="H15" s="32">
        <v>1.9226210526315786</v>
      </c>
      <c r="I15" s="31">
        <v>5.0528362795179405</v>
      </c>
      <c r="K15" s="40">
        <f>D15*L15</f>
        <v>0.82836842105263153</v>
      </c>
      <c r="L15" s="31">
        <v>1</v>
      </c>
      <c r="N15" s="32">
        <f>L15/F15</f>
        <v>2.1879348568273644</v>
      </c>
      <c r="O15" s="27"/>
    </row>
    <row r="16" spans="1:17" ht="29.15" x14ac:dyDescent="0.4">
      <c r="A16" s="34" t="s">
        <v>65</v>
      </c>
      <c r="B16" s="24" t="s">
        <v>73</v>
      </c>
      <c r="C16" s="62"/>
    </row>
    <row r="17" spans="1:15" ht="58.3" x14ac:dyDescent="0.4">
      <c r="A17" s="34" t="s">
        <v>66</v>
      </c>
      <c r="B17" s="24" t="s">
        <v>75</v>
      </c>
      <c r="C17" s="62"/>
      <c r="D17" s="25">
        <v>100</v>
      </c>
      <c r="E17" s="32">
        <f>0.13/1.28*100*5</f>
        <v>50.78125</v>
      </c>
      <c r="F17" s="30">
        <f>E17/D17</f>
        <v>0.5078125</v>
      </c>
      <c r="H17" s="25">
        <v>57</v>
      </c>
      <c r="I17" s="33">
        <v>0.56999999999999995</v>
      </c>
      <c r="K17" s="45">
        <f>L17*D17</f>
        <v>50</v>
      </c>
      <c r="L17" s="31">
        <v>0.5</v>
      </c>
      <c r="N17" s="32">
        <f>L17/F17</f>
        <v>0.98461538461538467</v>
      </c>
      <c r="O17" s="27">
        <v>17</v>
      </c>
    </row>
    <row r="18" spans="1:15" ht="43.75" x14ac:dyDescent="0.4">
      <c r="A18" s="34" t="s">
        <v>67</v>
      </c>
      <c r="B18" s="24" t="s">
        <v>74</v>
      </c>
      <c r="C18" s="35" t="s">
        <v>70</v>
      </c>
    </row>
    <row r="19" spans="1:15" x14ac:dyDescent="0.4">
      <c r="B19" s="42" t="s">
        <v>68</v>
      </c>
    </row>
    <row r="20" spans="1:15" x14ac:dyDescent="0.4">
      <c r="B20" s="50"/>
    </row>
    <row r="21" spans="1:15" x14ac:dyDescent="0.4">
      <c r="A21" s="28" t="s">
        <v>77</v>
      </c>
    </row>
    <row r="22" spans="1:15" x14ac:dyDescent="0.4">
      <c r="A22" s="28"/>
      <c r="B22" s="24" t="s">
        <v>49</v>
      </c>
      <c r="C22" s="62" t="s">
        <v>93</v>
      </c>
      <c r="N22" s="25">
        <v>2.5499999999999998</v>
      </c>
    </row>
    <row r="23" spans="1:15" ht="38.6" customHeight="1" x14ac:dyDescent="0.4">
      <c r="B23" s="64" t="s">
        <v>92</v>
      </c>
      <c r="C23" s="62"/>
      <c r="N23" s="25">
        <v>1.54</v>
      </c>
    </row>
    <row r="24" spans="1:15" ht="72.900000000000006" x14ac:dyDescent="0.4">
      <c r="B24" s="24" t="s">
        <v>95</v>
      </c>
      <c r="C24" s="65" t="s">
        <v>94</v>
      </c>
      <c r="F24" s="30">
        <v>0.13300000000000001</v>
      </c>
      <c r="I24" s="30">
        <v>0.27100000000000002</v>
      </c>
      <c r="L24" s="31">
        <v>0.2</v>
      </c>
      <c r="N24" s="32">
        <f>L24/F24</f>
        <v>1.5037593984962405</v>
      </c>
      <c r="O24" s="27">
        <v>12</v>
      </c>
    </row>
    <row r="25" spans="1:15" x14ac:dyDescent="0.4">
      <c r="B25" s="42" t="s">
        <v>69</v>
      </c>
    </row>
    <row r="26" spans="1:15" x14ac:dyDescent="0.4">
      <c r="B26" s="28"/>
    </row>
    <row r="27" spans="1:15" x14ac:dyDescent="0.4">
      <c r="A27" s="46" t="s">
        <v>78</v>
      </c>
      <c r="B27" s="46"/>
      <c r="C27" s="47"/>
      <c r="D27" s="47"/>
      <c r="E27" s="47"/>
      <c r="F27" s="47"/>
      <c r="G27" s="47"/>
      <c r="H27" s="48"/>
      <c r="I27" s="48"/>
      <c r="J27" s="48"/>
      <c r="K27" s="47"/>
      <c r="L27" s="47"/>
      <c r="M27" s="48"/>
      <c r="N27" s="47"/>
      <c r="O27" s="49">
        <f>MAX(O22:O25)*2+MAX(O14:O19)+MAX(O8:O11)+O4+O5</f>
        <v>85</v>
      </c>
    </row>
    <row r="29" spans="1:15" x14ac:dyDescent="0.4">
      <c r="B29" s="28"/>
    </row>
    <row r="32" spans="1:15" x14ac:dyDescent="0.4">
      <c r="B32" s="28"/>
    </row>
  </sheetData>
  <mergeCells count="4">
    <mergeCell ref="C8:C11"/>
    <mergeCell ref="A8:A11"/>
    <mergeCell ref="C14:C17"/>
    <mergeCell ref="C22:C2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3"/>
  <sheetViews>
    <sheetView topLeftCell="A139" workbookViewId="0">
      <selection activeCell="K173" sqref="K173"/>
    </sheetView>
  </sheetViews>
  <sheetFormatPr defaultRowHeight="14.6" x14ac:dyDescent="0.4"/>
  <cols>
    <col min="8" max="8" width="12.3828125" customWidth="1"/>
    <col min="9" max="9" width="12.61328125" style="13" customWidth="1"/>
    <col min="10" max="10" width="11.84375" style="13" bestFit="1" customWidth="1"/>
    <col min="11" max="14" width="9.23046875" style="13"/>
    <col min="15" max="15" width="19" style="13" bestFit="1" customWidth="1"/>
    <col min="16" max="19" width="9.23046875" style="13"/>
  </cols>
  <sheetData>
    <row r="1" spans="1:21" x14ac:dyDescent="0.4">
      <c r="A1" t="s">
        <v>79</v>
      </c>
      <c r="B1" t="s">
        <v>80</v>
      </c>
      <c r="C1" s="13" t="s">
        <v>81</v>
      </c>
      <c r="D1" t="s">
        <v>82</v>
      </c>
      <c r="E1" t="s">
        <v>83</v>
      </c>
      <c r="F1" t="s">
        <v>84</v>
      </c>
      <c r="I1" s="13" t="s">
        <v>85</v>
      </c>
      <c r="J1" s="13" t="s">
        <v>87</v>
      </c>
      <c r="K1" s="13" t="s">
        <v>88</v>
      </c>
      <c r="P1" s="13" t="s">
        <v>86</v>
      </c>
      <c r="Q1" s="13" t="s">
        <v>89</v>
      </c>
      <c r="R1" s="13" t="s">
        <v>88</v>
      </c>
    </row>
    <row r="2" spans="1:21" x14ac:dyDescent="0.4">
      <c r="A2" s="13">
        <v>17</v>
      </c>
      <c r="B2" s="13">
        <v>1</v>
      </c>
      <c r="C2" s="13">
        <v>-1</v>
      </c>
      <c r="D2">
        <v>57.1</v>
      </c>
      <c r="E2" s="51">
        <v>1.3435000000000001</v>
      </c>
      <c r="F2">
        <v>0.63</v>
      </c>
      <c r="I2" s="53">
        <f>AVERAGE(E2,E8)</f>
        <v>1.3592500000000001</v>
      </c>
      <c r="J2" s="53">
        <f>STDEV(E2,E8)</f>
        <v>2.2273863607376147E-2</v>
      </c>
      <c r="K2" s="54">
        <f>J2/I2</f>
        <v>1.6386877768899133E-2</v>
      </c>
      <c r="L2" s="58">
        <f>MAX(E2:E8)</f>
        <v>1.5489999999999999</v>
      </c>
      <c r="M2" s="58">
        <f>L2-I2</f>
        <v>0.18974999999999986</v>
      </c>
      <c r="N2" s="54">
        <f>M2/I2</f>
        <v>0.13959904359021508</v>
      </c>
      <c r="O2" s="54"/>
      <c r="P2" s="53">
        <f>AVERAGE(F2,F8)</f>
        <v>0.59949999999999992</v>
      </c>
      <c r="Q2" s="53">
        <f>STDEV(F2,F8)</f>
        <v>4.3133513652379434E-2</v>
      </c>
      <c r="R2" s="54">
        <f>Q2/P2</f>
        <v>7.1949147043168377E-2</v>
      </c>
      <c r="S2" s="58">
        <f>MAX(F2:F8)</f>
        <v>1.883</v>
      </c>
      <c r="T2" s="58">
        <f>S2-P2</f>
        <v>1.2835000000000001</v>
      </c>
      <c r="U2" s="54">
        <f>T2/P2</f>
        <v>2.1409507923269397</v>
      </c>
    </row>
    <row r="3" spans="1:21" x14ac:dyDescent="0.4">
      <c r="A3" s="13">
        <v>17</v>
      </c>
      <c r="B3" s="13">
        <v>1</v>
      </c>
      <c r="C3" s="13">
        <v>0</v>
      </c>
      <c r="D3">
        <v>71.399999999999991</v>
      </c>
      <c r="E3" s="51">
        <v>1.5489999999999999</v>
      </c>
      <c r="F3">
        <v>1.883</v>
      </c>
    </row>
    <row r="4" spans="1:21" x14ac:dyDescent="0.4">
      <c r="A4" s="13">
        <v>17</v>
      </c>
      <c r="B4" s="13">
        <v>1</v>
      </c>
      <c r="C4" s="13">
        <v>6</v>
      </c>
      <c r="D4">
        <v>234.7</v>
      </c>
      <c r="E4" s="51">
        <v>1.2725</v>
      </c>
      <c r="F4">
        <v>1.2315</v>
      </c>
    </row>
    <row r="5" spans="1:21" x14ac:dyDescent="0.4">
      <c r="A5" s="13">
        <v>17</v>
      </c>
      <c r="B5" s="13">
        <v>1</v>
      </c>
      <c r="C5" s="13">
        <v>12</v>
      </c>
      <c r="D5">
        <v>505.79999999999995</v>
      </c>
      <c r="E5" s="51">
        <v>1.2729999999999999</v>
      </c>
      <c r="F5">
        <v>0.75149999999999995</v>
      </c>
      <c r="H5" s="52"/>
      <c r="I5" s="55"/>
      <c r="J5" s="55"/>
    </row>
    <row r="6" spans="1:21" x14ac:dyDescent="0.4">
      <c r="A6" s="13">
        <v>17</v>
      </c>
      <c r="B6" s="13">
        <v>1</v>
      </c>
      <c r="C6" s="13">
        <v>24</v>
      </c>
      <c r="D6">
        <v>356.8</v>
      </c>
      <c r="E6" s="51">
        <v>1.3815</v>
      </c>
      <c r="F6">
        <v>0.50749999999999995</v>
      </c>
      <c r="H6" s="52"/>
      <c r="I6" s="55"/>
      <c r="J6" s="55"/>
    </row>
    <row r="7" spans="1:21" x14ac:dyDescent="0.4">
      <c r="A7" s="13">
        <v>17</v>
      </c>
      <c r="B7" s="13">
        <v>1</v>
      </c>
      <c r="C7" s="13">
        <v>48</v>
      </c>
      <c r="D7">
        <v>268</v>
      </c>
      <c r="E7" s="51">
        <v>1.3235000000000001</v>
      </c>
      <c r="F7">
        <v>0.69099999999999995</v>
      </c>
      <c r="H7" s="52"/>
      <c r="I7" s="55"/>
      <c r="J7" s="55"/>
    </row>
    <row r="8" spans="1:21" x14ac:dyDescent="0.4">
      <c r="A8" s="13">
        <v>17</v>
      </c>
      <c r="B8" s="13">
        <v>1</v>
      </c>
      <c r="C8" s="13">
        <v>72</v>
      </c>
      <c r="D8">
        <v>126.8</v>
      </c>
      <c r="E8" s="51">
        <v>1.375</v>
      </c>
      <c r="F8">
        <v>0.56899999999999995</v>
      </c>
      <c r="H8" s="52"/>
      <c r="I8" s="55"/>
      <c r="J8" s="55"/>
    </row>
    <row r="9" spans="1:21" x14ac:dyDescent="0.4">
      <c r="A9" s="13">
        <v>21</v>
      </c>
      <c r="B9" s="13">
        <v>0</v>
      </c>
      <c r="C9" s="13">
        <v>-1</v>
      </c>
      <c r="D9">
        <v>66.599999999999994</v>
      </c>
      <c r="E9">
        <v>0.52849999999999997</v>
      </c>
      <c r="F9">
        <v>0</v>
      </c>
      <c r="H9" s="52"/>
      <c r="I9" s="53">
        <f>AVERAGE(E9,E15)</f>
        <v>0.67924999999999991</v>
      </c>
      <c r="J9" s="53">
        <f>STDEV(E9,E15)</f>
        <v>0.21319269452774442</v>
      </c>
      <c r="K9" s="54">
        <f>J9/I9</f>
        <v>0.31386484288221489</v>
      </c>
      <c r="L9" s="58">
        <f>MAX(E9:E15)</f>
        <v>0.96899999999999997</v>
      </c>
      <c r="M9" s="58">
        <f>L9-I9</f>
        <v>0.28975000000000006</v>
      </c>
      <c r="N9" s="54">
        <f>M9/I9</f>
        <v>0.42657342657342673</v>
      </c>
      <c r="O9" s="54"/>
      <c r="P9" s="53"/>
      <c r="Q9" s="53"/>
      <c r="R9" s="54"/>
    </row>
    <row r="10" spans="1:21" x14ac:dyDescent="0.4">
      <c r="A10" s="13">
        <v>21</v>
      </c>
      <c r="B10" s="13">
        <v>0</v>
      </c>
      <c r="C10" s="13">
        <v>0</v>
      </c>
      <c r="D10">
        <v>145.9</v>
      </c>
      <c r="E10">
        <v>0.70750000000000002</v>
      </c>
      <c r="F10">
        <v>4.4470000000000001</v>
      </c>
      <c r="H10" s="52"/>
      <c r="I10" s="55"/>
      <c r="J10" s="55"/>
    </row>
    <row r="11" spans="1:21" x14ac:dyDescent="0.4">
      <c r="A11" s="13">
        <v>21</v>
      </c>
      <c r="B11" s="13">
        <v>0</v>
      </c>
      <c r="C11" s="13">
        <v>6</v>
      </c>
      <c r="D11">
        <v>413.8</v>
      </c>
      <c r="E11">
        <v>0.51700000000000002</v>
      </c>
      <c r="F11">
        <v>2.8180000000000001</v>
      </c>
      <c r="H11" s="52"/>
      <c r="I11" s="55"/>
      <c r="J11" s="55"/>
    </row>
    <row r="12" spans="1:21" x14ac:dyDescent="0.4">
      <c r="A12" s="13">
        <v>21</v>
      </c>
      <c r="B12" s="13">
        <v>0</v>
      </c>
      <c r="C12" s="13">
        <v>12</v>
      </c>
      <c r="D12">
        <v>451.9</v>
      </c>
      <c r="E12">
        <v>0.63200000000000001</v>
      </c>
      <c r="F12">
        <v>1.3149999999999999</v>
      </c>
      <c r="H12" s="52"/>
      <c r="I12" s="55"/>
      <c r="J12" s="55"/>
    </row>
    <row r="13" spans="1:21" x14ac:dyDescent="0.4">
      <c r="A13" s="13">
        <v>21</v>
      </c>
      <c r="B13" s="13">
        <v>0</v>
      </c>
      <c r="C13" s="13">
        <v>24</v>
      </c>
      <c r="D13">
        <v>372.59999999999997</v>
      </c>
      <c r="E13">
        <v>0.96899999999999997</v>
      </c>
      <c r="F13">
        <v>0.152</v>
      </c>
      <c r="H13" s="52"/>
      <c r="I13" s="55"/>
      <c r="J13" s="55"/>
    </row>
    <row r="14" spans="1:21" x14ac:dyDescent="0.4">
      <c r="A14" s="13">
        <v>21</v>
      </c>
      <c r="B14" s="13">
        <v>0</v>
      </c>
      <c r="C14" s="13">
        <v>48</v>
      </c>
      <c r="D14">
        <v>234.7</v>
      </c>
      <c r="E14">
        <v>0.79499999999999993</v>
      </c>
      <c r="F14">
        <v>0</v>
      </c>
    </row>
    <row r="15" spans="1:21" x14ac:dyDescent="0.4">
      <c r="A15" s="13">
        <v>21</v>
      </c>
      <c r="B15" s="13">
        <v>0</v>
      </c>
      <c r="C15" s="13">
        <v>72</v>
      </c>
      <c r="D15">
        <v>158.6</v>
      </c>
      <c r="E15">
        <v>0.83</v>
      </c>
      <c r="F15">
        <v>0</v>
      </c>
    </row>
    <row r="16" spans="1:21" x14ac:dyDescent="0.4">
      <c r="A16" s="13">
        <v>19</v>
      </c>
      <c r="B16" s="13">
        <v>1</v>
      </c>
      <c r="C16" s="13">
        <v>-1</v>
      </c>
      <c r="D16">
        <v>27</v>
      </c>
      <c r="E16">
        <v>0.52300000000000002</v>
      </c>
      <c r="F16">
        <v>2.2705000000000002</v>
      </c>
      <c r="I16" s="53">
        <f>AVERAGE(E16,E22)</f>
        <v>0.53</v>
      </c>
      <c r="J16" s="53">
        <f>STDEV(E16,E22)</f>
        <v>9.8994949366116736E-3</v>
      </c>
      <c r="K16" s="54">
        <f>J16/I16</f>
        <v>1.8678292333229572E-2</v>
      </c>
      <c r="L16" s="58">
        <f>MAX(E16:E22)</f>
        <v>0.751</v>
      </c>
      <c r="M16" s="58">
        <f>L16-I16</f>
        <v>0.22099999999999997</v>
      </c>
      <c r="N16" s="54">
        <f>M16/I16</f>
        <v>0.41698113207547161</v>
      </c>
      <c r="O16" s="54"/>
      <c r="P16" s="53">
        <f>AVERAGE(F16,F22)</f>
        <v>1.2112500000000002</v>
      </c>
      <c r="Q16" s="53">
        <f>STDEV(F16,F22)</f>
        <v>1.4980057159437012</v>
      </c>
      <c r="R16" s="54">
        <f>Q16/P16</f>
        <v>1.2367436251341186</v>
      </c>
      <c r="S16" s="58">
        <f>MAX(F16:F22)</f>
        <v>2.2705000000000002</v>
      </c>
      <c r="T16" s="58">
        <f>S16-P16</f>
        <v>1.05925</v>
      </c>
      <c r="U16" s="54">
        <f>T16/P16</f>
        <v>0.87450980392156852</v>
      </c>
    </row>
    <row r="17" spans="1:21" x14ac:dyDescent="0.4">
      <c r="A17" s="13">
        <v>19</v>
      </c>
      <c r="B17" s="13">
        <v>1</v>
      </c>
      <c r="C17" s="13">
        <v>0</v>
      </c>
      <c r="D17">
        <v>55.5</v>
      </c>
      <c r="E17">
        <v>0.50900000000000001</v>
      </c>
      <c r="F17">
        <v>2.1469999999999998</v>
      </c>
    </row>
    <row r="18" spans="1:21" x14ac:dyDescent="0.4">
      <c r="A18" s="13">
        <v>19</v>
      </c>
      <c r="B18" s="13">
        <v>1</v>
      </c>
      <c r="C18" s="13">
        <v>6</v>
      </c>
      <c r="D18">
        <v>74.5</v>
      </c>
      <c r="E18">
        <v>0.751</v>
      </c>
      <c r="F18">
        <v>1.577</v>
      </c>
    </row>
    <row r="19" spans="1:21" x14ac:dyDescent="0.4">
      <c r="A19" s="13">
        <v>19</v>
      </c>
      <c r="B19" s="13">
        <v>1</v>
      </c>
      <c r="C19" s="13">
        <v>12</v>
      </c>
      <c r="D19">
        <v>106.19999999999999</v>
      </c>
      <c r="E19">
        <v>0.64500000000000002</v>
      </c>
      <c r="F19">
        <v>1.3145</v>
      </c>
    </row>
    <row r="20" spans="1:21" x14ac:dyDescent="0.4">
      <c r="A20" s="13">
        <v>19</v>
      </c>
      <c r="B20" s="13">
        <v>1</v>
      </c>
      <c r="C20" s="13">
        <v>24</v>
      </c>
      <c r="D20">
        <v>79.3</v>
      </c>
      <c r="E20">
        <v>0.63200000000000001</v>
      </c>
      <c r="F20">
        <v>1.833</v>
      </c>
    </row>
    <row r="21" spans="1:21" x14ac:dyDescent="0.4">
      <c r="A21" s="13">
        <v>19</v>
      </c>
      <c r="B21" s="13">
        <v>1</v>
      </c>
      <c r="C21" s="13">
        <v>48</v>
      </c>
      <c r="D21">
        <v>53.9</v>
      </c>
      <c r="E21">
        <v>0.59199999999999997</v>
      </c>
      <c r="F21">
        <v>0.23549999999999999</v>
      </c>
    </row>
    <row r="22" spans="1:21" x14ac:dyDescent="0.4">
      <c r="A22" s="13">
        <v>19</v>
      </c>
      <c r="B22" s="13">
        <v>1</v>
      </c>
      <c r="C22" s="13">
        <v>72</v>
      </c>
      <c r="D22">
        <v>23.799999999999997</v>
      </c>
      <c r="E22">
        <v>0.53700000000000003</v>
      </c>
      <c r="F22">
        <v>0.152</v>
      </c>
    </row>
    <row r="23" spans="1:21" x14ac:dyDescent="0.4">
      <c r="A23" s="13">
        <v>11</v>
      </c>
      <c r="B23" s="13">
        <v>0</v>
      </c>
      <c r="C23" s="13">
        <v>-1</v>
      </c>
      <c r="D23">
        <v>47.599999999999994</v>
      </c>
      <c r="E23">
        <v>1.1294999999999999</v>
      </c>
      <c r="F23">
        <v>8.5000000000000006E-2</v>
      </c>
      <c r="I23" s="53">
        <f>AVERAGE(E23,E29)</f>
        <v>0.87049999999999994</v>
      </c>
      <c r="J23" s="53">
        <f>STDEV(E23,E29)</f>
        <v>0.36628131265463176</v>
      </c>
      <c r="K23" s="54">
        <f>J23/I23</f>
        <v>0.42077118053375279</v>
      </c>
      <c r="L23" s="58">
        <f>MAX(E23:E29)</f>
        <v>1.343</v>
      </c>
      <c r="M23" s="58">
        <f>L23-I23</f>
        <v>0.47250000000000003</v>
      </c>
      <c r="N23" s="54">
        <f>M23/I23</f>
        <v>0.54279149913842628</v>
      </c>
      <c r="O23" s="54"/>
      <c r="P23" s="53">
        <f>AVERAGE(F23,F29)</f>
        <v>0.1275</v>
      </c>
      <c r="Q23" s="53">
        <f>STDEV(F23,F29)</f>
        <v>6.0104076400856576E-2</v>
      </c>
      <c r="R23" s="54">
        <f>Q23/P23</f>
        <v>0.47140452079103196</v>
      </c>
      <c r="S23" s="58">
        <f>MAX(F23:F29)</f>
        <v>0.6</v>
      </c>
      <c r="T23" s="58">
        <f>S23-P23</f>
        <v>0.47249999999999998</v>
      </c>
      <c r="U23" s="54">
        <f>T23/P23</f>
        <v>3.7058823529411762</v>
      </c>
    </row>
    <row r="24" spans="1:21" x14ac:dyDescent="0.4">
      <c r="A24" s="13">
        <v>11</v>
      </c>
      <c r="B24" s="13">
        <v>0</v>
      </c>
      <c r="C24" s="13">
        <v>0</v>
      </c>
      <c r="D24">
        <v>50.7</v>
      </c>
      <c r="E24">
        <v>1.343</v>
      </c>
      <c r="F24">
        <v>0.438</v>
      </c>
    </row>
    <row r="25" spans="1:21" x14ac:dyDescent="0.4">
      <c r="A25" s="13">
        <v>11</v>
      </c>
      <c r="B25" s="13">
        <v>0</v>
      </c>
      <c r="C25" s="13">
        <v>6</v>
      </c>
      <c r="D25">
        <v>88.800000000000011</v>
      </c>
      <c r="E25">
        <v>0.7955000000000001</v>
      </c>
      <c r="F25">
        <v>0.33050000000000002</v>
      </c>
    </row>
    <row r="26" spans="1:21" x14ac:dyDescent="0.4">
      <c r="A26" s="13">
        <v>11</v>
      </c>
      <c r="B26" s="13">
        <v>0</v>
      </c>
      <c r="C26" s="13">
        <v>12</v>
      </c>
      <c r="D26">
        <v>236.29999999999998</v>
      </c>
      <c r="E26">
        <v>0.64849999999999997</v>
      </c>
      <c r="F26">
        <v>0.6</v>
      </c>
    </row>
    <row r="27" spans="1:21" x14ac:dyDescent="0.4">
      <c r="A27" s="13">
        <v>11</v>
      </c>
      <c r="B27" s="13">
        <v>0</v>
      </c>
      <c r="C27" s="13">
        <v>24</v>
      </c>
      <c r="D27">
        <v>120.5</v>
      </c>
      <c r="E27">
        <v>0.64850000000000008</v>
      </c>
      <c r="F27">
        <v>6.5000000000000002E-2</v>
      </c>
    </row>
    <row r="28" spans="1:21" x14ac:dyDescent="0.4">
      <c r="A28" s="13">
        <v>11</v>
      </c>
      <c r="B28" s="13">
        <v>0</v>
      </c>
      <c r="C28" s="13">
        <v>48</v>
      </c>
      <c r="D28">
        <v>61.8</v>
      </c>
      <c r="E28">
        <v>0.64149999999999996</v>
      </c>
      <c r="F28">
        <v>0</v>
      </c>
    </row>
    <row r="29" spans="1:21" x14ac:dyDescent="0.4">
      <c r="A29" s="13">
        <v>11</v>
      </c>
      <c r="B29" s="13">
        <v>0</v>
      </c>
      <c r="C29" s="13">
        <v>72</v>
      </c>
      <c r="D29">
        <v>47.599999999999994</v>
      </c>
      <c r="E29">
        <v>0.61149999999999993</v>
      </c>
      <c r="F29">
        <v>0.17</v>
      </c>
    </row>
    <row r="30" spans="1:21" x14ac:dyDescent="0.4">
      <c r="A30" s="13">
        <v>6</v>
      </c>
      <c r="B30" s="13">
        <v>0</v>
      </c>
      <c r="C30" s="13">
        <v>-1</v>
      </c>
      <c r="D30">
        <v>217.60000000000002</v>
      </c>
      <c r="E30">
        <v>0.755</v>
      </c>
      <c r="F30">
        <v>0.56899999999999995</v>
      </c>
      <c r="I30" s="53">
        <f>AVERAGE(E30,E36)</f>
        <v>0.80499999999999994</v>
      </c>
      <c r="J30" s="53">
        <f>STDEV(E30,E36)</f>
        <v>7.0710678118654738E-2</v>
      </c>
      <c r="K30" s="54">
        <f>J30/I30</f>
        <v>8.7839351700192234E-2</v>
      </c>
      <c r="L30" s="58">
        <f>MAX(E30:E36)</f>
        <v>1.3109999999999999</v>
      </c>
      <c r="M30" s="58">
        <f>L30-I30</f>
        <v>0.50600000000000001</v>
      </c>
      <c r="N30" s="54">
        <f>M30/I30</f>
        <v>0.62857142857142867</v>
      </c>
      <c r="O30" s="54"/>
      <c r="P30" s="53"/>
      <c r="Q30" s="53"/>
      <c r="R30" s="54"/>
    </row>
    <row r="31" spans="1:21" x14ac:dyDescent="0.4">
      <c r="A31" s="13">
        <v>6</v>
      </c>
      <c r="B31" s="13">
        <v>0</v>
      </c>
      <c r="C31" s="13">
        <v>0</v>
      </c>
      <c r="D31">
        <v>278.2</v>
      </c>
      <c r="E31">
        <v>1.3109999999999999</v>
      </c>
      <c r="F31">
        <v>3.629</v>
      </c>
    </row>
    <row r="32" spans="1:21" x14ac:dyDescent="0.4">
      <c r="A32" s="13">
        <v>6</v>
      </c>
      <c r="B32" s="13">
        <v>0</v>
      </c>
      <c r="C32" s="13">
        <v>6</v>
      </c>
      <c r="D32">
        <v>356</v>
      </c>
      <c r="E32">
        <v>1.107</v>
      </c>
      <c r="F32">
        <v>2.0009999999999999</v>
      </c>
    </row>
    <row r="33" spans="1:21" x14ac:dyDescent="0.4">
      <c r="A33" s="13">
        <v>6</v>
      </c>
      <c r="B33" s="13">
        <v>0</v>
      </c>
      <c r="C33" s="13">
        <v>12</v>
      </c>
      <c r="D33">
        <v>463.2</v>
      </c>
      <c r="E33">
        <v>0.68</v>
      </c>
      <c r="F33">
        <v>3.34</v>
      </c>
    </row>
    <row r="34" spans="1:21" x14ac:dyDescent="0.4">
      <c r="A34" s="13">
        <v>6</v>
      </c>
      <c r="B34" s="13">
        <v>0</v>
      </c>
      <c r="C34" s="13">
        <v>24</v>
      </c>
      <c r="D34">
        <v>351.3</v>
      </c>
      <c r="E34">
        <v>0.80500000000000005</v>
      </c>
      <c r="F34">
        <v>0.50749999999999995</v>
      </c>
    </row>
    <row r="35" spans="1:21" x14ac:dyDescent="0.4">
      <c r="A35" s="13">
        <v>6</v>
      </c>
      <c r="B35" s="13">
        <v>0</v>
      </c>
      <c r="C35" s="13">
        <v>48</v>
      </c>
      <c r="D35">
        <v>199</v>
      </c>
      <c r="E35">
        <v>0.78</v>
      </c>
      <c r="F35">
        <v>0.63</v>
      </c>
    </row>
    <row r="36" spans="1:21" x14ac:dyDescent="0.4">
      <c r="A36" s="13">
        <v>6</v>
      </c>
      <c r="B36" s="13">
        <v>0</v>
      </c>
      <c r="C36" s="13">
        <v>72</v>
      </c>
      <c r="D36">
        <v>147.69999999999999</v>
      </c>
      <c r="E36">
        <v>0.85499999999999998</v>
      </c>
      <c r="F36">
        <v>0.56899999999999995</v>
      </c>
    </row>
    <row r="37" spans="1:21" x14ac:dyDescent="0.4">
      <c r="A37" s="13">
        <v>10</v>
      </c>
      <c r="B37" s="13">
        <v>1</v>
      </c>
      <c r="C37" s="13">
        <v>-1</v>
      </c>
      <c r="D37">
        <v>77.699999999999989</v>
      </c>
      <c r="E37">
        <v>1.9125000000000001</v>
      </c>
      <c r="F37">
        <v>2</v>
      </c>
      <c r="I37" s="53">
        <f>AVERAGE(E37,E43)</f>
        <v>1.6575</v>
      </c>
      <c r="J37" s="53">
        <f>STDEV(E37,E43)</f>
        <v>0.36062445840514018</v>
      </c>
      <c r="K37" s="54">
        <f>J37/I37</f>
        <v>0.21757131728816903</v>
      </c>
      <c r="L37" s="58">
        <f>MAX(E37:E43)</f>
        <v>2.3810000000000002</v>
      </c>
      <c r="M37" s="58">
        <f>L37-I37</f>
        <v>0.72350000000000025</v>
      </c>
      <c r="N37" s="54">
        <f>M37/I37</f>
        <v>0.43650075414781314</v>
      </c>
      <c r="O37" s="54"/>
      <c r="P37" s="53">
        <f>AVERAGE(F37,F43)</f>
        <v>1.8235000000000001</v>
      </c>
      <c r="Q37" s="53">
        <f>STDEV(F37,F43)</f>
        <v>0.24960869375885125</v>
      </c>
      <c r="R37" s="54">
        <f>Q37/P37</f>
        <v>0.13688439471283315</v>
      </c>
      <c r="S37" s="58">
        <f>MAX(F37:F43)</f>
        <v>3.9175</v>
      </c>
      <c r="T37" s="58">
        <f>S37-P37</f>
        <v>2.0939999999999999</v>
      </c>
      <c r="U37" s="54">
        <f>T37/P37</f>
        <v>1.148341102275843</v>
      </c>
    </row>
    <row r="38" spans="1:21" x14ac:dyDescent="0.4">
      <c r="A38" s="13">
        <v>10</v>
      </c>
      <c r="B38" s="13">
        <v>1</v>
      </c>
      <c r="C38" s="13">
        <v>0</v>
      </c>
      <c r="D38">
        <v>139.9</v>
      </c>
      <c r="E38">
        <v>2.3810000000000002</v>
      </c>
      <c r="F38">
        <v>3.5135000000000001</v>
      </c>
    </row>
    <row r="39" spans="1:21" x14ac:dyDescent="0.4">
      <c r="A39" s="13">
        <v>10</v>
      </c>
      <c r="B39" s="13">
        <v>1</v>
      </c>
      <c r="C39" s="13">
        <v>6</v>
      </c>
      <c r="D39">
        <v>478.8</v>
      </c>
      <c r="E39">
        <v>1.9144999999999999</v>
      </c>
      <c r="F39">
        <v>2.8759999999999999</v>
      </c>
    </row>
    <row r="40" spans="1:21" x14ac:dyDescent="0.4">
      <c r="A40" s="13">
        <v>10</v>
      </c>
      <c r="B40" s="13">
        <v>1</v>
      </c>
      <c r="C40" s="13">
        <v>12</v>
      </c>
      <c r="D40">
        <v>733.7</v>
      </c>
      <c r="E40">
        <v>1.4685000000000001</v>
      </c>
      <c r="F40">
        <v>3.9175</v>
      </c>
    </row>
    <row r="41" spans="1:21" x14ac:dyDescent="0.4">
      <c r="A41" s="13">
        <v>10</v>
      </c>
      <c r="B41" s="13">
        <v>1</v>
      </c>
      <c r="C41" s="13">
        <v>24</v>
      </c>
      <c r="D41">
        <v>668.40000000000009</v>
      </c>
      <c r="E41">
        <v>1.5045000000000002</v>
      </c>
      <c r="F41">
        <v>1.647</v>
      </c>
    </row>
    <row r="42" spans="1:21" x14ac:dyDescent="0.4">
      <c r="A42" s="13">
        <v>10</v>
      </c>
      <c r="B42" s="13">
        <v>1</v>
      </c>
      <c r="C42" s="13">
        <v>48</v>
      </c>
      <c r="D42">
        <v>556.5</v>
      </c>
      <c r="E42">
        <v>1.3765000000000001</v>
      </c>
      <c r="F42">
        <v>1.883</v>
      </c>
    </row>
    <row r="43" spans="1:21" x14ac:dyDescent="0.4">
      <c r="A43" s="13">
        <v>10</v>
      </c>
      <c r="B43" s="13">
        <v>1</v>
      </c>
      <c r="C43" s="13">
        <v>72</v>
      </c>
      <c r="D43">
        <v>763.19999999999993</v>
      </c>
      <c r="E43">
        <v>1.4024999999999999</v>
      </c>
      <c r="F43">
        <v>1.647</v>
      </c>
    </row>
    <row r="44" spans="1:21" x14ac:dyDescent="0.4">
      <c r="A44" s="13">
        <v>12</v>
      </c>
      <c r="B44" s="13">
        <v>0</v>
      </c>
      <c r="C44" s="13">
        <v>-1</v>
      </c>
      <c r="D44">
        <v>52.800000000000004</v>
      </c>
      <c r="E44">
        <v>0.626</v>
      </c>
      <c r="F44">
        <v>0</v>
      </c>
      <c r="I44" s="53"/>
      <c r="J44" s="53"/>
      <c r="K44" s="54"/>
      <c r="L44" s="54"/>
      <c r="M44" s="54"/>
      <c r="N44" s="54"/>
      <c r="O44" s="54"/>
      <c r="P44" s="53"/>
      <c r="Q44" s="53"/>
      <c r="R44" s="54"/>
    </row>
    <row r="45" spans="1:21" x14ac:dyDescent="0.4">
      <c r="A45" s="13">
        <v>12</v>
      </c>
      <c r="B45" s="13">
        <v>0</v>
      </c>
      <c r="C45" s="13">
        <v>0</v>
      </c>
      <c r="D45">
        <v>80.8</v>
      </c>
      <c r="E45">
        <v>0.65500000000000003</v>
      </c>
      <c r="F45">
        <v>2.3319999999999999</v>
      </c>
    </row>
    <row r="46" spans="1:21" x14ac:dyDescent="0.4">
      <c r="A46" s="13">
        <v>12</v>
      </c>
      <c r="B46" s="13">
        <v>0</v>
      </c>
      <c r="C46" s="13">
        <v>6</v>
      </c>
      <c r="D46">
        <v>231.6</v>
      </c>
      <c r="E46">
        <v>0.59599999999999997</v>
      </c>
      <c r="F46">
        <v>2.8180000000000001</v>
      </c>
    </row>
    <row r="47" spans="1:21" x14ac:dyDescent="0.4">
      <c r="A47" s="13">
        <v>12</v>
      </c>
      <c r="B47" s="13">
        <v>0</v>
      </c>
      <c r="C47" s="13">
        <v>12</v>
      </c>
      <c r="D47">
        <v>259.60000000000002</v>
      </c>
      <c r="E47">
        <v>0.53600000000000003</v>
      </c>
      <c r="F47">
        <v>0.31900000000000001</v>
      </c>
    </row>
    <row r="48" spans="1:21" x14ac:dyDescent="0.4">
      <c r="A48" s="13">
        <v>12</v>
      </c>
      <c r="B48" s="13">
        <v>0</v>
      </c>
      <c r="C48" s="13">
        <v>24</v>
      </c>
      <c r="D48">
        <v>199</v>
      </c>
      <c r="E48">
        <v>0.83699999999999997</v>
      </c>
      <c r="F48">
        <v>0</v>
      </c>
    </row>
    <row r="49" spans="1:21" x14ac:dyDescent="0.4">
      <c r="A49" s="13">
        <v>12</v>
      </c>
      <c r="B49" s="13">
        <v>0</v>
      </c>
      <c r="C49" s="13">
        <v>48</v>
      </c>
      <c r="D49">
        <v>116.6</v>
      </c>
      <c r="E49">
        <v>0.61599999999999999</v>
      </c>
      <c r="F49">
        <v>1.9590000000000001</v>
      </c>
    </row>
    <row r="50" spans="1:21" x14ac:dyDescent="0.4">
      <c r="A50" s="13">
        <v>12</v>
      </c>
      <c r="B50" s="13">
        <v>0</v>
      </c>
      <c r="C50" s="13">
        <v>72</v>
      </c>
      <c r="D50">
        <v>82.4</v>
      </c>
      <c r="E50">
        <v>0.626</v>
      </c>
      <c r="F50">
        <v>0</v>
      </c>
    </row>
    <row r="51" spans="1:21" x14ac:dyDescent="0.4">
      <c r="A51" s="13">
        <v>7</v>
      </c>
      <c r="B51" s="13">
        <v>1</v>
      </c>
      <c r="C51" s="13">
        <v>-1</v>
      </c>
      <c r="D51">
        <v>82.4</v>
      </c>
      <c r="E51">
        <v>0.39600000000000002</v>
      </c>
      <c r="F51">
        <v>0</v>
      </c>
      <c r="I51" s="53">
        <f>AVERAGE(E51,E57)</f>
        <v>0.48</v>
      </c>
      <c r="J51" s="53">
        <f>STDEV(E51,E57)</f>
        <v>0.11879393923933981</v>
      </c>
      <c r="K51" s="54">
        <f>J51/I51</f>
        <v>0.24748737341529128</v>
      </c>
      <c r="L51" s="58">
        <f>MAX(E51:E57)</f>
        <v>0.60499999999999998</v>
      </c>
      <c r="M51" s="58">
        <f>L51-I51</f>
        <v>0.125</v>
      </c>
      <c r="N51" s="54">
        <f>M51/I51</f>
        <v>0.26041666666666669</v>
      </c>
      <c r="O51" s="54"/>
      <c r="P51" s="53">
        <f>AVERAGE(F51,F57)</f>
        <v>0.11774999999999999</v>
      </c>
      <c r="Q51" s="53">
        <f>STDEV(F51,F57)</f>
        <v>0.16652364696943195</v>
      </c>
      <c r="R51" s="54">
        <f>Q51/P51</f>
        <v>1.4142135623730951</v>
      </c>
      <c r="S51" s="58">
        <f>MAX(F51:F57)</f>
        <v>1.6415</v>
      </c>
      <c r="T51" s="58">
        <f>S51-P51</f>
        <v>1.5237499999999999</v>
      </c>
      <c r="U51" s="54">
        <f>T51/P51</f>
        <v>12.940552016985139</v>
      </c>
    </row>
    <row r="52" spans="1:21" x14ac:dyDescent="0.4">
      <c r="A52" s="13">
        <v>7</v>
      </c>
      <c r="B52" s="13">
        <v>1</v>
      </c>
      <c r="C52" s="13">
        <v>0</v>
      </c>
      <c r="D52">
        <v>163.19999999999999</v>
      </c>
      <c r="E52">
        <v>0.53700000000000003</v>
      </c>
      <c r="F52">
        <v>1.6415</v>
      </c>
    </row>
    <row r="53" spans="1:21" x14ac:dyDescent="0.4">
      <c r="A53" s="13">
        <v>7</v>
      </c>
      <c r="B53" s="13">
        <v>1</v>
      </c>
      <c r="C53" s="13">
        <v>6</v>
      </c>
      <c r="D53">
        <v>250.3</v>
      </c>
      <c r="E53">
        <v>0.60499999999999998</v>
      </c>
      <c r="F53">
        <v>1.046</v>
      </c>
    </row>
    <row r="54" spans="1:21" x14ac:dyDescent="0.4">
      <c r="A54" s="13">
        <v>7</v>
      </c>
      <c r="B54" s="13">
        <v>1</v>
      </c>
      <c r="C54" s="13">
        <v>12</v>
      </c>
      <c r="D54">
        <v>268.89999999999998</v>
      </c>
      <c r="E54">
        <v>0.50900000000000001</v>
      </c>
      <c r="F54">
        <v>0.76800000000000002</v>
      </c>
    </row>
    <row r="55" spans="1:21" x14ac:dyDescent="0.4">
      <c r="A55" s="13">
        <v>7</v>
      </c>
      <c r="B55" s="13">
        <v>1</v>
      </c>
      <c r="C55" s="13">
        <v>24</v>
      </c>
      <c r="D55">
        <v>223.79999999999998</v>
      </c>
      <c r="E55">
        <v>0.496</v>
      </c>
      <c r="F55">
        <v>0</v>
      </c>
    </row>
    <row r="56" spans="1:21" x14ac:dyDescent="0.4">
      <c r="A56" s="13">
        <v>7</v>
      </c>
      <c r="B56" s="13">
        <v>1</v>
      </c>
      <c r="C56" s="13">
        <v>48</v>
      </c>
      <c r="D56">
        <v>127.5</v>
      </c>
      <c r="E56">
        <v>0.439</v>
      </c>
      <c r="F56">
        <v>0</v>
      </c>
    </row>
    <row r="57" spans="1:21" x14ac:dyDescent="0.4">
      <c r="A57" s="13">
        <v>7</v>
      </c>
      <c r="B57" s="13">
        <v>1</v>
      </c>
      <c r="C57" s="13">
        <v>72</v>
      </c>
      <c r="D57">
        <v>108.80000000000001</v>
      </c>
      <c r="E57">
        <v>0.56399999999999995</v>
      </c>
      <c r="F57">
        <v>0.23549999999999999</v>
      </c>
    </row>
    <row r="58" spans="1:21" x14ac:dyDescent="0.4">
      <c r="A58" s="13">
        <v>1</v>
      </c>
      <c r="B58" s="13">
        <v>1</v>
      </c>
      <c r="C58" s="13">
        <v>-1</v>
      </c>
      <c r="D58">
        <v>130.69999999999999</v>
      </c>
      <c r="E58">
        <v>0.62749999999999995</v>
      </c>
      <c r="F58">
        <v>0.60550000000000004</v>
      </c>
      <c r="I58" s="53">
        <f>AVERAGE(E58,E64)</f>
        <v>0.77224999999999999</v>
      </c>
      <c r="J58" s="53">
        <f>STDEV(E58,E64)</f>
        <v>0.20470741315350549</v>
      </c>
      <c r="K58" s="54">
        <f>J58/I58</f>
        <v>0.2650792012347109</v>
      </c>
      <c r="L58" s="58">
        <f>MAX(E58:E64)</f>
        <v>0.91700000000000004</v>
      </c>
      <c r="M58" s="58">
        <f>L58-I58</f>
        <v>0.14475000000000005</v>
      </c>
      <c r="N58" s="54">
        <f>M58/I58</f>
        <v>0.1874393007445776</v>
      </c>
      <c r="O58" s="54"/>
      <c r="P58" s="53">
        <f>AVERAGE(F58,F64)</f>
        <v>0.78825000000000001</v>
      </c>
      <c r="Q58" s="53">
        <f>STDEV(F58,F64)</f>
        <v>0.25844752852368325</v>
      </c>
      <c r="R58" s="54">
        <f>Q58/P58</f>
        <v>0.32787507583086994</v>
      </c>
      <c r="S58" s="58">
        <f>MAX(F58:F64)</f>
        <v>1.6625000000000001</v>
      </c>
      <c r="T58" s="58">
        <f>S58-P58</f>
        <v>0.87425000000000008</v>
      </c>
      <c r="U58" s="54">
        <f>T58/P58</f>
        <v>1.1091024421186173</v>
      </c>
    </row>
    <row r="59" spans="1:21" x14ac:dyDescent="0.4">
      <c r="A59" s="13">
        <v>1</v>
      </c>
      <c r="B59" s="13">
        <v>1</v>
      </c>
      <c r="C59" s="13">
        <v>0</v>
      </c>
      <c r="D59">
        <v>211.1</v>
      </c>
      <c r="E59">
        <v>0.83600000000000008</v>
      </c>
      <c r="F59">
        <v>1.6165</v>
      </c>
    </row>
    <row r="60" spans="1:21" x14ac:dyDescent="0.4">
      <c r="A60" s="13">
        <v>1</v>
      </c>
      <c r="B60" s="13">
        <v>1</v>
      </c>
      <c r="C60" s="13">
        <v>6</v>
      </c>
      <c r="D60">
        <v>565.5</v>
      </c>
      <c r="E60">
        <v>0.83549999999999991</v>
      </c>
      <c r="F60">
        <v>1.6625000000000001</v>
      </c>
    </row>
    <row r="61" spans="1:21" x14ac:dyDescent="0.4">
      <c r="A61" s="13">
        <v>1</v>
      </c>
      <c r="B61" s="13">
        <v>1</v>
      </c>
      <c r="C61" s="13">
        <v>12</v>
      </c>
      <c r="D61">
        <v>815.90000000000009</v>
      </c>
      <c r="E61">
        <v>0.70899999999999996</v>
      </c>
      <c r="F61">
        <v>1.2010000000000001</v>
      </c>
    </row>
    <row r="62" spans="1:21" x14ac:dyDescent="0.4">
      <c r="A62" s="13">
        <v>1</v>
      </c>
      <c r="B62" s="13">
        <v>1</v>
      </c>
      <c r="C62" s="13">
        <v>24</v>
      </c>
      <c r="D62">
        <v>729.30000000000007</v>
      </c>
      <c r="E62">
        <v>0.80699999999999994</v>
      </c>
      <c r="F62">
        <v>1.0629999999999999</v>
      </c>
    </row>
    <row r="63" spans="1:21" x14ac:dyDescent="0.4">
      <c r="A63" s="13">
        <v>1</v>
      </c>
      <c r="B63" s="13">
        <v>1</v>
      </c>
      <c r="C63" s="13">
        <v>48</v>
      </c>
      <c r="D63">
        <v>390.6</v>
      </c>
      <c r="E63">
        <v>0.78949999999999998</v>
      </c>
      <c r="F63">
        <v>0.97099999999999997</v>
      </c>
    </row>
    <row r="64" spans="1:21" x14ac:dyDescent="0.4">
      <c r="A64" s="13">
        <v>1</v>
      </c>
      <c r="B64" s="13">
        <v>1</v>
      </c>
      <c r="C64" s="13">
        <v>72</v>
      </c>
      <c r="D64">
        <v>222.10000000000002</v>
      </c>
      <c r="E64">
        <v>0.91700000000000004</v>
      </c>
      <c r="F64">
        <v>0.97099999999999997</v>
      </c>
    </row>
    <row r="65" spans="1:21" x14ac:dyDescent="0.4">
      <c r="A65" s="13">
        <v>13</v>
      </c>
      <c r="B65" s="13">
        <v>1</v>
      </c>
      <c r="C65" s="13">
        <v>-1</v>
      </c>
      <c r="D65">
        <v>236.29999999999998</v>
      </c>
      <c r="E65">
        <v>0.46400000000000002</v>
      </c>
      <c r="F65">
        <v>0</v>
      </c>
      <c r="I65" s="53">
        <f>AVERAGE(E65,E71)</f>
        <v>0.55149999999999999</v>
      </c>
      <c r="J65" s="53">
        <f>STDEV(E65,E71)</f>
        <v>0.12374368670764561</v>
      </c>
      <c r="K65" s="54">
        <f>J65/I65</f>
        <v>0.22437658514532297</v>
      </c>
      <c r="L65" s="58">
        <f>MAX(E65:E71)</f>
        <v>0.871</v>
      </c>
      <c r="M65" s="58">
        <f>L65-I65</f>
        <v>0.31950000000000001</v>
      </c>
      <c r="N65" s="54">
        <f>M65/I65</f>
        <v>0.5793291024478695</v>
      </c>
      <c r="O65" s="54"/>
      <c r="P65" s="53"/>
      <c r="Q65" s="53"/>
      <c r="R65" s="54"/>
    </row>
    <row r="66" spans="1:21" x14ac:dyDescent="0.4">
      <c r="A66" s="13">
        <v>13</v>
      </c>
      <c r="B66" s="13">
        <v>1</v>
      </c>
      <c r="C66" s="13">
        <v>0</v>
      </c>
      <c r="D66">
        <v>374.90000000000003</v>
      </c>
      <c r="E66">
        <v>0.871</v>
      </c>
      <c r="F66">
        <v>3.0569999999999999</v>
      </c>
    </row>
    <row r="67" spans="1:21" x14ac:dyDescent="0.4">
      <c r="A67" s="13">
        <v>13</v>
      </c>
      <c r="B67" s="13">
        <v>1</v>
      </c>
      <c r="C67" s="13">
        <v>6</v>
      </c>
      <c r="D67">
        <v>781.2</v>
      </c>
      <c r="E67">
        <v>0.53400000000000003</v>
      </c>
      <c r="F67">
        <v>5.2874999999999996</v>
      </c>
    </row>
    <row r="68" spans="1:21" x14ac:dyDescent="0.4">
      <c r="A68" s="13">
        <v>13</v>
      </c>
      <c r="B68" s="13">
        <v>1</v>
      </c>
      <c r="C68" s="13">
        <v>12</v>
      </c>
      <c r="D68">
        <v>1001.8000000000001</v>
      </c>
      <c r="E68">
        <v>0.37</v>
      </c>
      <c r="F68">
        <v>0.83799999999999997</v>
      </c>
    </row>
    <row r="69" spans="1:21" x14ac:dyDescent="0.4">
      <c r="A69" s="13">
        <v>13</v>
      </c>
      <c r="B69" s="13">
        <v>1</v>
      </c>
      <c r="C69" s="13">
        <v>24</v>
      </c>
      <c r="D69">
        <v>875.69999999999993</v>
      </c>
      <c r="E69">
        <v>0.61599999999999999</v>
      </c>
      <c r="F69">
        <v>0</v>
      </c>
    </row>
    <row r="70" spans="1:21" x14ac:dyDescent="0.4">
      <c r="A70" s="13">
        <v>13</v>
      </c>
      <c r="B70" s="13">
        <v>1</v>
      </c>
      <c r="C70" s="13">
        <v>48</v>
      </c>
      <c r="D70">
        <v>441</v>
      </c>
      <c r="E70">
        <v>0.42899999999999999</v>
      </c>
      <c r="F70">
        <v>0</v>
      </c>
    </row>
    <row r="71" spans="1:21" x14ac:dyDescent="0.4">
      <c r="A71" s="13">
        <v>13</v>
      </c>
      <c r="B71" s="13">
        <v>1</v>
      </c>
      <c r="C71" s="13">
        <v>72</v>
      </c>
      <c r="D71">
        <v>437.9</v>
      </c>
      <c r="E71">
        <v>0.63900000000000001</v>
      </c>
      <c r="F71">
        <v>0</v>
      </c>
    </row>
    <row r="72" spans="1:21" x14ac:dyDescent="0.4">
      <c r="A72" s="13">
        <v>3</v>
      </c>
      <c r="B72" s="13">
        <v>0</v>
      </c>
      <c r="C72" s="13">
        <v>-1</v>
      </c>
      <c r="D72">
        <v>37.799999999999997</v>
      </c>
      <c r="E72">
        <v>0.66599999999999993</v>
      </c>
      <c r="F72">
        <v>0.152</v>
      </c>
      <c r="I72" s="53">
        <f>AVERAGE(E72,E78)</f>
        <v>0.58650000000000002</v>
      </c>
      <c r="J72" s="53">
        <f>STDEV(E72,E78)</f>
        <v>0.11242997820866031</v>
      </c>
      <c r="K72" s="54">
        <f>J72/I72</f>
        <v>0.19169646753394767</v>
      </c>
      <c r="L72" s="58">
        <f>MAX(E72:E78)</f>
        <v>0.66599999999999993</v>
      </c>
      <c r="M72" s="58">
        <f>L72-I72</f>
        <v>7.9499999999999904E-2</v>
      </c>
      <c r="N72" s="54">
        <f>M72/I72</f>
        <v>0.13554987212276198</v>
      </c>
      <c r="O72" s="54"/>
      <c r="P72" s="53">
        <f>AVERAGE(F72,F78)</f>
        <v>7.5999999999999998E-2</v>
      </c>
      <c r="Q72" s="53">
        <f>STDEV(F72,F78)</f>
        <v>0.10748023074035522</v>
      </c>
      <c r="R72" s="54">
        <f>Q72/P72</f>
        <v>1.4142135623730949</v>
      </c>
      <c r="S72" s="58">
        <f>MAX(F72:F78)</f>
        <v>2.5150000000000001</v>
      </c>
      <c r="T72" s="58">
        <f>S72-P72</f>
        <v>2.4390000000000001</v>
      </c>
      <c r="U72" s="54">
        <f>T72/P72</f>
        <v>32.092105263157897</v>
      </c>
    </row>
    <row r="73" spans="1:21" x14ac:dyDescent="0.4">
      <c r="A73" s="13">
        <v>3</v>
      </c>
      <c r="B73" s="13">
        <v>0</v>
      </c>
      <c r="C73" s="13">
        <v>0</v>
      </c>
      <c r="D73">
        <v>47.300000000000004</v>
      </c>
      <c r="E73">
        <v>0.60099999999999998</v>
      </c>
      <c r="F73">
        <v>1.5105</v>
      </c>
    </row>
    <row r="74" spans="1:21" x14ac:dyDescent="0.4">
      <c r="A74" s="13">
        <v>3</v>
      </c>
      <c r="B74" s="13">
        <v>0</v>
      </c>
      <c r="C74" s="13">
        <v>6</v>
      </c>
      <c r="D74">
        <v>223.70000000000002</v>
      </c>
      <c r="E74">
        <v>0.51600000000000001</v>
      </c>
      <c r="F74">
        <v>2.5150000000000001</v>
      </c>
    </row>
    <row r="75" spans="1:21" x14ac:dyDescent="0.4">
      <c r="A75" s="13">
        <v>3</v>
      </c>
      <c r="B75" s="13">
        <v>0</v>
      </c>
      <c r="C75" s="13">
        <v>12</v>
      </c>
      <c r="D75">
        <v>258.29999999999995</v>
      </c>
      <c r="E75">
        <v>0.51649999999999996</v>
      </c>
      <c r="F75">
        <v>2.0219999999999998</v>
      </c>
    </row>
    <row r="76" spans="1:21" x14ac:dyDescent="0.4">
      <c r="A76" s="13">
        <v>3</v>
      </c>
      <c r="B76" s="13">
        <v>0</v>
      </c>
      <c r="C76" s="13">
        <v>24</v>
      </c>
      <c r="D76">
        <v>179.60000000000002</v>
      </c>
      <c r="E76">
        <v>0.62150000000000005</v>
      </c>
      <c r="F76">
        <v>0.152</v>
      </c>
    </row>
    <row r="77" spans="1:21" x14ac:dyDescent="0.4">
      <c r="A77" s="13">
        <v>3</v>
      </c>
      <c r="B77" s="13">
        <v>0</v>
      </c>
      <c r="C77" s="13">
        <v>48</v>
      </c>
      <c r="D77">
        <v>44.1</v>
      </c>
      <c r="E77">
        <v>0.55100000000000005</v>
      </c>
      <c r="F77">
        <v>0</v>
      </c>
    </row>
    <row r="78" spans="1:21" x14ac:dyDescent="0.4">
      <c r="A78" s="13">
        <v>3</v>
      </c>
      <c r="B78" s="13">
        <v>0</v>
      </c>
      <c r="C78" s="13">
        <v>72</v>
      </c>
      <c r="D78">
        <v>34.700000000000003</v>
      </c>
      <c r="E78">
        <v>0.50700000000000001</v>
      </c>
      <c r="F78">
        <v>0</v>
      </c>
    </row>
    <row r="79" spans="1:21" x14ac:dyDescent="0.4">
      <c r="A79" s="13">
        <v>4</v>
      </c>
      <c r="B79" s="13">
        <v>0</v>
      </c>
      <c r="C79" s="13">
        <v>-1</v>
      </c>
      <c r="D79">
        <v>86.6</v>
      </c>
      <c r="E79">
        <v>0.98550000000000004</v>
      </c>
      <c r="F79">
        <v>1.2929999999999999</v>
      </c>
      <c r="I79" s="53">
        <f>AVERAGE(E79,E85)</f>
        <v>0.98924999999999996</v>
      </c>
      <c r="J79" s="53">
        <f>STDEV(E79,E85)</f>
        <v>5.303300858899072E-3</v>
      </c>
      <c r="K79" s="54">
        <f>J79/I79</f>
        <v>5.3609308657054057E-3</v>
      </c>
      <c r="L79" s="58">
        <f>MAX(E79:E85)</f>
        <v>1.1564999999999999</v>
      </c>
      <c r="M79" s="58">
        <f>L79-I79</f>
        <v>0.1672499999999999</v>
      </c>
      <c r="N79" s="54">
        <f>M79/I79</f>
        <v>0.16906747536012121</v>
      </c>
      <c r="O79" s="54"/>
      <c r="P79" s="53">
        <f>AVERAGE(F79,F85)</f>
        <v>1.109</v>
      </c>
      <c r="Q79" s="53">
        <f>STDEV(F79,F85)</f>
        <v>0.26021529547664907</v>
      </c>
      <c r="R79" s="54">
        <f>Q79/P79</f>
        <v>0.23463958113313713</v>
      </c>
      <c r="S79" s="58">
        <f>MAX(F79:F85)</f>
        <v>5.0949999999999998</v>
      </c>
      <c r="T79" s="58">
        <f>S79-P79</f>
        <v>3.9859999999999998</v>
      </c>
      <c r="U79" s="54">
        <f>T79/P79</f>
        <v>3.5942290351668169</v>
      </c>
    </row>
    <row r="80" spans="1:21" x14ac:dyDescent="0.4">
      <c r="A80" s="13">
        <v>4</v>
      </c>
      <c r="B80" s="13">
        <v>0</v>
      </c>
      <c r="C80" s="13">
        <v>0</v>
      </c>
      <c r="D80">
        <v>116.6</v>
      </c>
      <c r="E80">
        <v>1.1564999999999999</v>
      </c>
      <c r="F80">
        <v>5.0949999999999998</v>
      </c>
    </row>
    <row r="81" spans="1:21" x14ac:dyDescent="0.4">
      <c r="A81" s="13">
        <v>4</v>
      </c>
      <c r="B81" s="13">
        <v>0</v>
      </c>
      <c r="C81" s="13">
        <v>6</v>
      </c>
      <c r="D81">
        <v>305.59999999999997</v>
      </c>
      <c r="E81">
        <v>0.90300000000000002</v>
      </c>
      <c r="F81">
        <v>4.952</v>
      </c>
    </row>
    <row r="82" spans="1:21" x14ac:dyDescent="0.4">
      <c r="A82" s="13">
        <v>4</v>
      </c>
      <c r="B82" s="13">
        <v>0</v>
      </c>
      <c r="C82" s="13">
        <v>12</v>
      </c>
      <c r="D82">
        <v>574.9</v>
      </c>
      <c r="E82">
        <v>0.94950000000000001</v>
      </c>
      <c r="F82">
        <v>2.3140000000000001</v>
      </c>
    </row>
    <row r="83" spans="1:21" x14ac:dyDescent="0.4">
      <c r="A83" s="13">
        <v>4</v>
      </c>
      <c r="B83" s="13">
        <v>0</v>
      </c>
      <c r="C83" s="13">
        <v>24</v>
      </c>
      <c r="D83">
        <v>491.4</v>
      </c>
      <c r="E83">
        <v>0.9345</v>
      </c>
      <c r="F83">
        <v>1.109</v>
      </c>
    </row>
    <row r="84" spans="1:21" x14ac:dyDescent="0.4">
      <c r="A84" s="13">
        <v>4</v>
      </c>
      <c r="B84" s="13">
        <v>0</v>
      </c>
      <c r="C84" s="13">
        <v>48</v>
      </c>
      <c r="D84">
        <v>242.60000000000002</v>
      </c>
      <c r="E84">
        <v>1.0265</v>
      </c>
      <c r="F84">
        <v>1.0169999999999999</v>
      </c>
    </row>
    <row r="85" spans="1:21" x14ac:dyDescent="0.4">
      <c r="A85" s="13">
        <v>4</v>
      </c>
      <c r="B85" s="13">
        <v>0</v>
      </c>
      <c r="C85" s="13">
        <v>72</v>
      </c>
      <c r="D85">
        <v>165.39999999999998</v>
      </c>
      <c r="E85">
        <v>0.99299999999999999</v>
      </c>
      <c r="F85">
        <v>0.92500000000000004</v>
      </c>
    </row>
    <row r="86" spans="1:21" x14ac:dyDescent="0.4">
      <c r="A86" s="13">
        <v>28</v>
      </c>
      <c r="B86" s="13">
        <v>1</v>
      </c>
      <c r="C86" s="13">
        <v>-1</v>
      </c>
      <c r="D86">
        <v>446.8</v>
      </c>
      <c r="E86">
        <v>1.6930000000000001</v>
      </c>
      <c r="F86">
        <v>1.385</v>
      </c>
      <c r="I86" s="53">
        <f>AVERAGE(E86,E92)</f>
        <v>1.5725</v>
      </c>
      <c r="J86" s="53">
        <f>STDEV(E86,E92)</f>
        <v>0.17041273426595802</v>
      </c>
      <c r="K86" s="54">
        <f>J86/I86</f>
        <v>0.10837057822954405</v>
      </c>
      <c r="L86" s="58">
        <f>MAX(E86:E92)</f>
        <v>1.7315</v>
      </c>
      <c r="M86" s="58">
        <f>L86-I86</f>
        <v>0.15900000000000003</v>
      </c>
      <c r="N86" s="54">
        <f>M86/I86</f>
        <v>0.10111287758346583</v>
      </c>
      <c r="O86" s="54"/>
      <c r="P86" s="53">
        <f>AVERAGE(F86,F92)</f>
        <v>1.339</v>
      </c>
      <c r="Q86" s="53">
        <f>STDEV(F86,F92)</f>
        <v>6.5053823869162433E-2</v>
      </c>
      <c r="R86" s="54">
        <f>Q86/P86</f>
        <v>4.8583886384736694E-2</v>
      </c>
      <c r="S86" s="58">
        <f>MAX(F86:F92)</f>
        <v>3.7214999999999998</v>
      </c>
      <c r="T86" s="58">
        <f>S86-P86</f>
        <v>2.3824999999999998</v>
      </c>
      <c r="U86" s="54">
        <f>T86/P86</f>
        <v>1.7793129200896189</v>
      </c>
    </row>
    <row r="87" spans="1:21" x14ac:dyDescent="0.4">
      <c r="A87" s="13">
        <v>28</v>
      </c>
      <c r="B87" s="13">
        <v>1</v>
      </c>
      <c r="C87" s="13">
        <v>0</v>
      </c>
      <c r="D87">
        <v>622.70000000000005</v>
      </c>
      <c r="E87">
        <v>1.7315</v>
      </c>
      <c r="F87">
        <v>2.2669999999999999</v>
      </c>
    </row>
    <row r="88" spans="1:21" x14ac:dyDescent="0.4">
      <c r="A88" s="13">
        <v>28</v>
      </c>
      <c r="B88" s="13">
        <v>1</v>
      </c>
      <c r="C88" s="13">
        <v>6</v>
      </c>
      <c r="D88">
        <v>947.09999999999991</v>
      </c>
      <c r="E88">
        <v>1.516</v>
      </c>
      <c r="F88">
        <v>3.7214999999999998</v>
      </c>
    </row>
    <row r="89" spans="1:21" x14ac:dyDescent="0.4">
      <c r="A89" s="13">
        <v>28</v>
      </c>
      <c r="B89" s="13">
        <v>1</v>
      </c>
      <c r="C89" s="13">
        <v>12</v>
      </c>
      <c r="D89">
        <v>1312.8</v>
      </c>
      <c r="E89">
        <v>1.5095000000000001</v>
      </c>
      <c r="F89">
        <v>2.1735000000000002</v>
      </c>
    </row>
    <row r="90" spans="1:21" x14ac:dyDescent="0.4">
      <c r="A90" s="13">
        <v>28</v>
      </c>
      <c r="B90" s="13">
        <v>1</v>
      </c>
      <c r="C90" s="13">
        <v>24</v>
      </c>
      <c r="D90">
        <v>1095.5</v>
      </c>
      <c r="E90">
        <v>1.2470000000000001</v>
      </c>
      <c r="F90">
        <v>1.6625000000000001</v>
      </c>
    </row>
    <row r="91" spans="1:21" x14ac:dyDescent="0.4">
      <c r="A91" s="13">
        <v>28</v>
      </c>
      <c r="B91" s="13">
        <v>1</v>
      </c>
      <c r="C91" s="13">
        <v>48</v>
      </c>
      <c r="D91">
        <v>647.20000000000005</v>
      </c>
      <c r="E91">
        <v>1.645</v>
      </c>
      <c r="F91">
        <v>1.2010000000000001</v>
      </c>
    </row>
    <row r="92" spans="1:21" x14ac:dyDescent="0.4">
      <c r="A92" s="13">
        <v>28</v>
      </c>
      <c r="B92" s="13">
        <v>1</v>
      </c>
      <c r="C92" s="13">
        <v>72</v>
      </c>
      <c r="D92">
        <v>324.39999999999998</v>
      </c>
      <c r="E92">
        <v>1.452</v>
      </c>
      <c r="F92">
        <v>1.2929999999999999</v>
      </c>
    </row>
    <row r="93" spans="1:21" x14ac:dyDescent="0.4">
      <c r="A93" s="13">
        <v>25</v>
      </c>
      <c r="B93" s="13">
        <v>1</v>
      </c>
      <c r="C93" s="13">
        <v>-1</v>
      </c>
      <c r="D93">
        <v>257.10000000000002</v>
      </c>
      <c r="E93" s="51">
        <v>0.63700000000000001</v>
      </c>
      <c r="F93">
        <v>0</v>
      </c>
      <c r="I93" s="53">
        <f>AVERAGE(E93,E99)</f>
        <v>0.74299999999999999</v>
      </c>
      <c r="J93" s="53">
        <f>STDEV(E93,E99)</f>
        <v>0.14990663761154749</v>
      </c>
      <c r="K93" s="54">
        <f>J93/I93</f>
        <v>0.20175859705457266</v>
      </c>
      <c r="L93" s="58">
        <f>MAX(E93:E99)</f>
        <v>0.84899999999999998</v>
      </c>
      <c r="M93" s="58">
        <f>L93-I93</f>
        <v>0.10599999999999998</v>
      </c>
      <c r="N93" s="54">
        <f>M93/I93</f>
        <v>0.14266487213997306</v>
      </c>
      <c r="O93" s="54"/>
      <c r="P93" s="53">
        <f>AVERAGE(F93,F99)</f>
        <v>0.78849999999999998</v>
      </c>
      <c r="Q93" s="53">
        <f>STDEV(F93,F99)</f>
        <v>1.1151073939311855</v>
      </c>
      <c r="R93" s="54">
        <f>Q93/P93</f>
        <v>1.4142135623730951</v>
      </c>
      <c r="S93" s="58">
        <f>MAX(F93:F99)</f>
        <v>3.2930000000000001</v>
      </c>
      <c r="T93" s="58">
        <f>S93-P93</f>
        <v>2.5045000000000002</v>
      </c>
      <c r="U93" s="54">
        <f>T93/P93</f>
        <v>3.1762840837032345</v>
      </c>
    </row>
    <row r="94" spans="1:21" x14ac:dyDescent="0.4">
      <c r="A94" s="13">
        <v>25</v>
      </c>
      <c r="B94" s="13">
        <v>1</v>
      </c>
      <c r="C94" s="13">
        <v>0</v>
      </c>
      <c r="D94">
        <v>391.70000000000005</v>
      </c>
      <c r="E94" s="51">
        <v>0.66749999999999998</v>
      </c>
      <c r="F94">
        <v>2.6375000000000002</v>
      </c>
    </row>
    <row r="95" spans="1:21" x14ac:dyDescent="0.4">
      <c r="A95" s="13">
        <v>25</v>
      </c>
      <c r="B95" s="13">
        <v>1</v>
      </c>
      <c r="C95" s="13">
        <v>6</v>
      </c>
      <c r="D95">
        <v>1162.9000000000001</v>
      </c>
      <c r="E95" s="51">
        <v>0.82450000000000001</v>
      </c>
      <c r="F95">
        <v>2.5750000000000002</v>
      </c>
    </row>
    <row r="96" spans="1:21" x14ac:dyDescent="0.4">
      <c r="A96" s="13">
        <v>25</v>
      </c>
      <c r="B96" s="13">
        <v>1</v>
      </c>
      <c r="C96" s="13">
        <v>12</v>
      </c>
      <c r="D96">
        <v>1113.9000000000001</v>
      </c>
      <c r="E96" s="51">
        <v>0.749</v>
      </c>
      <c r="F96">
        <v>1.046</v>
      </c>
    </row>
    <row r="97" spans="1:21" x14ac:dyDescent="0.4">
      <c r="A97" s="13">
        <v>25</v>
      </c>
      <c r="B97" s="13">
        <v>1</v>
      </c>
      <c r="C97" s="13">
        <v>24</v>
      </c>
      <c r="D97">
        <v>783.40000000000009</v>
      </c>
      <c r="E97" s="51">
        <v>0.61850000000000005</v>
      </c>
      <c r="F97">
        <v>2.698</v>
      </c>
    </row>
    <row r="98" spans="1:21" x14ac:dyDescent="0.4">
      <c r="A98" s="13">
        <v>25</v>
      </c>
      <c r="B98" s="13">
        <v>1</v>
      </c>
      <c r="C98" s="13">
        <v>48</v>
      </c>
      <c r="D98">
        <v>385.6</v>
      </c>
      <c r="E98" s="51">
        <v>0.61799999999999999</v>
      </c>
      <c r="F98">
        <v>3.2930000000000001</v>
      </c>
    </row>
    <row r="99" spans="1:21" x14ac:dyDescent="0.4">
      <c r="A99" s="13">
        <v>25</v>
      </c>
      <c r="B99" s="13">
        <v>1</v>
      </c>
      <c r="C99" s="13">
        <v>72</v>
      </c>
      <c r="D99">
        <v>263.2</v>
      </c>
      <c r="E99" s="51">
        <v>0.84899999999999998</v>
      </c>
      <c r="F99">
        <v>1.577</v>
      </c>
    </row>
    <row r="100" spans="1:21" x14ac:dyDescent="0.4">
      <c r="A100" s="13">
        <v>30</v>
      </c>
      <c r="B100" s="13">
        <v>0</v>
      </c>
      <c r="C100" s="13">
        <v>-1</v>
      </c>
      <c r="D100">
        <v>289.20000000000005</v>
      </c>
      <c r="E100">
        <v>0.96299999999999997</v>
      </c>
      <c r="F100">
        <v>0.46949999999999997</v>
      </c>
      <c r="I100" s="53">
        <f>AVERAGE(E100,E106)</f>
        <v>1.0725</v>
      </c>
      <c r="J100" s="53">
        <f>STDEV(E100,E106)</f>
        <v>0.15485638507985233</v>
      </c>
      <c r="K100" s="54">
        <f>J100/I100</f>
        <v>0.14438823783669216</v>
      </c>
      <c r="L100" s="58">
        <f>MAX(E100:E106)</f>
        <v>1.1819999999999999</v>
      </c>
      <c r="M100" s="58">
        <f>L100-I100</f>
        <v>0.10949999999999993</v>
      </c>
      <c r="N100" s="54">
        <f>M100/I100</f>
        <v>0.10209790209790204</v>
      </c>
      <c r="O100" s="54"/>
      <c r="P100" s="53">
        <f>AVERAGE(F100,F106)</f>
        <v>0.58299999999999996</v>
      </c>
      <c r="Q100" s="53">
        <f>STDEV(F100,F106)</f>
        <v>0.16051323932934652</v>
      </c>
      <c r="R100" s="54">
        <f>Q100/P100</f>
        <v>0.27532288049630621</v>
      </c>
      <c r="S100" s="58">
        <f>MAX(F100:F106)</f>
        <v>2.0804999999999998</v>
      </c>
      <c r="T100" s="58">
        <f>S100-P100</f>
        <v>1.4974999999999998</v>
      </c>
      <c r="U100" s="54">
        <f>T100/P100</f>
        <v>2.5686106346483704</v>
      </c>
    </row>
    <row r="101" spans="1:21" x14ac:dyDescent="0.4">
      <c r="A101" s="13">
        <v>30</v>
      </c>
      <c r="B101" s="13">
        <v>0</v>
      </c>
      <c r="C101" s="13">
        <v>0</v>
      </c>
      <c r="D101">
        <v>527.9</v>
      </c>
      <c r="E101">
        <v>1.113</v>
      </c>
      <c r="F101">
        <v>2.0804999999999998</v>
      </c>
    </row>
    <row r="102" spans="1:21" x14ac:dyDescent="0.4">
      <c r="A102" s="13">
        <v>30</v>
      </c>
      <c r="B102" s="13">
        <v>0</v>
      </c>
      <c r="C102" s="13">
        <v>6</v>
      </c>
      <c r="D102">
        <v>763.5</v>
      </c>
      <c r="E102">
        <v>1.0900000000000001</v>
      </c>
      <c r="F102">
        <v>1.0629999999999999</v>
      </c>
    </row>
    <row r="103" spans="1:21" x14ac:dyDescent="0.4">
      <c r="A103" s="13">
        <v>30</v>
      </c>
      <c r="B103" s="13">
        <v>0</v>
      </c>
      <c r="C103" s="13">
        <v>12</v>
      </c>
      <c r="D103">
        <v>916.5</v>
      </c>
      <c r="E103">
        <v>0.95199999999999996</v>
      </c>
      <c r="F103">
        <v>1.2470000000000001</v>
      </c>
    </row>
    <row r="104" spans="1:21" x14ac:dyDescent="0.4">
      <c r="A104" s="13">
        <v>30</v>
      </c>
      <c r="B104" s="13">
        <v>0</v>
      </c>
      <c r="C104" s="13">
        <v>24</v>
      </c>
      <c r="D104">
        <v>641.1</v>
      </c>
      <c r="E104">
        <v>1.0089999999999999</v>
      </c>
      <c r="F104">
        <v>0.60550000000000004</v>
      </c>
    </row>
    <row r="105" spans="1:21" x14ac:dyDescent="0.4">
      <c r="A105" s="13">
        <v>30</v>
      </c>
      <c r="B105" s="13">
        <v>0</v>
      </c>
      <c r="C105" s="13">
        <v>48</v>
      </c>
      <c r="D105">
        <v>329</v>
      </c>
      <c r="E105">
        <v>0.90500000000000003</v>
      </c>
      <c r="F105">
        <v>0.74199999999999999</v>
      </c>
    </row>
    <row r="106" spans="1:21" x14ac:dyDescent="0.4">
      <c r="A106" s="13">
        <v>30</v>
      </c>
      <c r="B106" s="13">
        <v>0</v>
      </c>
      <c r="C106" s="13">
        <v>72</v>
      </c>
      <c r="D106">
        <v>330.5</v>
      </c>
      <c r="E106">
        <v>1.1819999999999999</v>
      </c>
      <c r="F106">
        <v>0.69650000000000001</v>
      </c>
    </row>
    <row r="107" spans="1:21" x14ac:dyDescent="0.4">
      <c r="A107" s="13">
        <v>26</v>
      </c>
      <c r="B107" s="13">
        <v>0</v>
      </c>
      <c r="C107" s="13">
        <v>-1</v>
      </c>
      <c r="D107">
        <v>55.199999999999996</v>
      </c>
      <c r="E107">
        <v>0.94599999999999995</v>
      </c>
      <c r="F107">
        <v>0.69650000000000001</v>
      </c>
      <c r="I107" s="53">
        <f>AVERAGE(E107,E113)</f>
        <v>0.90249999999999997</v>
      </c>
      <c r="J107" s="53">
        <f>STDEV(E107,E113)</f>
        <v>6.1518289963229611E-2</v>
      </c>
      <c r="K107" s="54">
        <f>J107/I107</f>
        <v>6.8164310208564671E-2</v>
      </c>
      <c r="L107" s="58">
        <f>MAX(E107:E113)</f>
        <v>1.607</v>
      </c>
      <c r="M107" s="58">
        <f>L107-I107</f>
        <v>0.70450000000000002</v>
      </c>
      <c r="N107" s="54">
        <f>M107/I107</f>
        <v>0.78060941828254848</v>
      </c>
      <c r="O107" s="54"/>
      <c r="P107" s="53">
        <f>AVERAGE(F107,F113)</f>
        <v>0.71924999999999994</v>
      </c>
      <c r="Q107" s="53">
        <f>STDEV(F107,F113)</f>
        <v>3.2173358543987902E-2</v>
      </c>
      <c r="R107" s="54">
        <f>Q107/P107</f>
        <v>4.4731815841484751E-2</v>
      </c>
      <c r="S107" s="58">
        <f>MAX(F107:F113)</f>
        <v>1.385</v>
      </c>
      <c r="T107" s="58">
        <f>S107-P107</f>
        <v>0.66575000000000006</v>
      </c>
      <c r="U107" s="54">
        <f>T107/P107</f>
        <v>0.92561696211331268</v>
      </c>
    </row>
    <row r="108" spans="1:21" x14ac:dyDescent="0.4">
      <c r="A108" s="13">
        <v>26</v>
      </c>
      <c r="B108" s="13">
        <v>0</v>
      </c>
      <c r="C108" s="13">
        <v>0</v>
      </c>
      <c r="D108">
        <v>75.900000000000006</v>
      </c>
      <c r="E108">
        <v>1.1419999999999999</v>
      </c>
      <c r="F108">
        <v>1.385</v>
      </c>
    </row>
    <row r="109" spans="1:21" x14ac:dyDescent="0.4">
      <c r="A109" s="13">
        <v>26</v>
      </c>
      <c r="B109" s="13">
        <v>0</v>
      </c>
      <c r="C109" s="13">
        <v>6</v>
      </c>
      <c r="D109">
        <v>96.5</v>
      </c>
      <c r="E109">
        <v>1.607</v>
      </c>
      <c r="F109">
        <v>0.78800000000000003</v>
      </c>
    </row>
    <row r="110" spans="1:21" x14ac:dyDescent="0.4">
      <c r="A110" s="13">
        <v>26</v>
      </c>
      <c r="B110" s="13">
        <v>0</v>
      </c>
      <c r="C110" s="13">
        <v>12</v>
      </c>
      <c r="D110">
        <v>125.60000000000001</v>
      </c>
      <c r="E110">
        <v>1.5960000000000001</v>
      </c>
      <c r="F110">
        <v>0.51449999999999996</v>
      </c>
    </row>
    <row r="111" spans="1:21" x14ac:dyDescent="0.4">
      <c r="A111" s="13">
        <v>26</v>
      </c>
      <c r="B111" s="13">
        <v>0</v>
      </c>
      <c r="C111" s="13">
        <v>24</v>
      </c>
      <c r="D111">
        <v>155.29999999999998</v>
      </c>
      <c r="E111">
        <v>0.94</v>
      </c>
      <c r="F111">
        <v>0.97099999999999997</v>
      </c>
    </row>
    <row r="112" spans="1:21" x14ac:dyDescent="0.4">
      <c r="A112" s="13">
        <v>26</v>
      </c>
      <c r="B112" s="13">
        <v>0</v>
      </c>
      <c r="C112" s="13">
        <v>48</v>
      </c>
      <c r="D112">
        <v>90.3</v>
      </c>
      <c r="E112">
        <v>1.0899999999999999</v>
      </c>
      <c r="F112">
        <v>0.69650000000000001</v>
      </c>
    </row>
    <row r="113" spans="1:21" x14ac:dyDescent="0.4">
      <c r="A113" s="13">
        <v>26</v>
      </c>
      <c r="B113" s="13">
        <v>0</v>
      </c>
      <c r="C113" s="13">
        <v>72</v>
      </c>
      <c r="D113">
        <v>61.4</v>
      </c>
      <c r="E113">
        <v>0.85899999999999999</v>
      </c>
      <c r="F113">
        <v>0.74199999999999999</v>
      </c>
    </row>
    <row r="114" spans="1:21" x14ac:dyDescent="0.4">
      <c r="A114" s="13">
        <v>27</v>
      </c>
      <c r="B114" s="13">
        <v>1</v>
      </c>
      <c r="C114" s="13">
        <v>-1</v>
      </c>
      <c r="D114">
        <v>221.29999999999998</v>
      </c>
      <c r="E114">
        <v>0.69100000000000006</v>
      </c>
      <c r="F114">
        <v>0.99199999999999999</v>
      </c>
      <c r="I114" s="53">
        <f>AVERAGE(E114,E120)</f>
        <v>0.80974999999999997</v>
      </c>
      <c r="J114" s="53">
        <f>STDEV(E114,E120)</f>
        <v>0.16793786053180534</v>
      </c>
      <c r="K114" s="54">
        <f>J114/I114</f>
        <v>0.2073947027252922</v>
      </c>
      <c r="L114" s="58">
        <f>MAX(E114:E120)</f>
        <v>0.92849999999999999</v>
      </c>
      <c r="M114" s="58">
        <f>L114-I114</f>
        <v>0.11875000000000002</v>
      </c>
      <c r="N114" s="54">
        <f>M114/I114</f>
        <v>0.14665020067922202</v>
      </c>
      <c r="O114" s="54"/>
      <c r="P114" s="53">
        <f>AVERAGE(F114,F120)</f>
        <v>1.1415</v>
      </c>
      <c r="Q114" s="53">
        <f>STDEV(F114,F120)</f>
        <v>0.21142492757477727</v>
      </c>
      <c r="R114" s="54">
        <f>Q114/P114</f>
        <v>0.18521675652630509</v>
      </c>
      <c r="S114" s="58">
        <f>MAX(F114:F120)</f>
        <v>1.3505</v>
      </c>
      <c r="T114" s="58">
        <f>S114-P114</f>
        <v>0.20900000000000007</v>
      </c>
      <c r="U114" s="54">
        <f>T114/P114</f>
        <v>0.18309242225142364</v>
      </c>
    </row>
    <row r="115" spans="1:21" x14ac:dyDescent="0.4">
      <c r="A115" s="13">
        <v>27</v>
      </c>
      <c r="B115" s="13">
        <v>1</v>
      </c>
      <c r="C115" s="13">
        <v>0</v>
      </c>
      <c r="D115">
        <v>280.5</v>
      </c>
      <c r="E115">
        <v>0.81699999999999995</v>
      </c>
      <c r="F115">
        <v>1.3505</v>
      </c>
    </row>
    <row r="116" spans="1:21" x14ac:dyDescent="0.4">
      <c r="A116" s="13">
        <v>27</v>
      </c>
      <c r="B116" s="13">
        <v>1</v>
      </c>
      <c r="C116" s="13">
        <v>6</v>
      </c>
      <c r="D116">
        <v>331.2</v>
      </c>
      <c r="E116">
        <v>0.78100000000000003</v>
      </c>
      <c r="F116">
        <v>0.99199999999999999</v>
      </c>
    </row>
    <row r="117" spans="1:21" x14ac:dyDescent="0.4">
      <c r="A117" s="13">
        <v>27</v>
      </c>
      <c r="B117" s="13">
        <v>1</v>
      </c>
      <c r="C117" s="13">
        <v>12</v>
      </c>
      <c r="D117">
        <v>391</v>
      </c>
      <c r="E117">
        <v>0.65100000000000002</v>
      </c>
      <c r="F117">
        <v>1.1719999999999999</v>
      </c>
    </row>
    <row r="118" spans="1:21" x14ac:dyDescent="0.4">
      <c r="A118" s="13">
        <v>27</v>
      </c>
      <c r="B118" s="13">
        <v>1</v>
      </c>
      <c r="C118" s="13">
        <v>24</v>
      </c>
      <c r="D118">
        <v>357.8</v>
      </c>
      <c r="E118">
        <v>0.86250000000000004</v>
      </c>
      <c r="F118">
        <v>0.63</v>
      </c>
    </row>
    <row r="119" spans="1:21" x14ac:dyDescent="0.4">
      <c r="A119" s="13">
        <v>27</v>
      </c>
      <c r="B119" s="13">
        <v>1</v>
      </c>
      <c r="C119" s="13">
        <v>48</v>
      </c>
      <c r="D119">
        <v>245.39999999999998</v>
      </c>
      <c r="E119">
        <v>0.92399999999999993</v>
      </c>
      <c r="F119">
        <v>0.69099999999999995</v>
      </c>
    </row>
    <row r="120" spans="1:21" x14ac:dyDescent="0.4">
      <c r="A120" s="13">
        <v>27</v>
      </c>
      <c r="B120" s="13">
        <v>1</v>
      </c>
      <c r="C120" s="13">
        <v>72</v>
      </c>
      <c r="D120">
        <v>226.4</v>
      </c>
      <c r="E120">
        <v>0.92849999999999999</v>
      </c>
      <c r="F120">
        <v>1.2909999999999999</v>
      </c>
    </row>
    <row r="121" spans="1:21" x14ac:dyDescent="0.4">
      <c r="A121" s="13">
        <v>18</v>
      </c>
      <c r="B121" s="13">
        <v>0</v>
      </c>
      <c r="C121" s="13">
        <v>-1</v>
      </c>
      <c r="D121">
        <v>52.400000000000006</v>
      </c>
      <c r="E121">
        <v>1.6579999999999999</v>
      </c>
      <c r="F121">
        <v>1.883</v>
      </c>
      <c r="I121" s="53">
        <f>AVERAGE(E121,E127)</f>
        <v>1.6164999999999998</v>
      </c>
      <c r="J121" s="53">
        <f>STDEV(E121,E127)</f>
        <v>5.8689862838483417E-2</v>
      </c>
      <c r="K121" s="54">
        <f>J121/I121</f>
        <v>3.6306750905340815E-2</v>
      </c>
      <c r="L121" s="58">
        <f>MAX(E121:E127)</f>
        <v>1.669</v>
      </c>
      <c r="M121" s="58">
        <f>L121-I121</f>
        <v>5.2500000000000213E-2</v>
      </c>
      <c r="N121" s="54">
        <f>M121/I121</f>
        <v>3.2477575007732892E-2</v>
      </c>
      <c r="O121" s="54"/>
      <c r="P121" s="53">
        <f>AVERAGE(F121,F127)</f>
        <v>1.55725</v>
      </c>
      <c r="Q121" s="53">
        <f>STDEV(F121,F127)</f>
        <v>0.46068006794303562</v>
      </c>
      <c r="R121" s="54">
        <f>Q121/P121</f>
        <v>0.29582922969531905</v>
      </c>
      <c r="S121" s="58">
        <f>MAX(F121:F127)</f>
        <v>2.1179999999999999</v>
      </c>
      <c r="T121" s="58">
        <f>S121-P121</f>
        <v>0.56074999999999986</v>
      </c>
      <c r="U121" s="54">
        <f>T121/P121</f>
        <v>0.36008990207095831</v>
      </c>
    </row>
    <row r="122" spans="1:21" x14ac:dyDescent="0.4">
      <c r="A122" s="13">
        <v>18</v>
      </c>
      <c r="B122" s="13">
        <v>0</v>
      </c>
      <c r="C122" s="13">
        <v>0</v>
      </c>
      <c r="D122">
        <v>129.70000000000002</v>
      </c>
      <c r="E122">
        <v>1.575</v>
      </c>
      <c r="F122">
        <v>2.0594999999999999</v>
      </c>
    </row>
    <row r="123" spans="1:21" x14ac:dyDescent="0.4">
      <c r="A123" s="13">
        <v>18</v>
      </c>
      <c r="B123" s="13">
        <v>0</v>
      </c>
      <c r="C123" s="13">
        <v>6</v>
      </c>
      <c r="D123">
        <v>218</v>
      </c>
      <c r="E123">
        <v>1.276</v>
      </c>
      <c r="F123">
        <v>1.2315</v>
      </c>
    </row>
    <row r="124" spans="1:21" x14ac:dyDescent="0.4">
      <c r="A124" s="13">
        <v>18</v>
      </c>
      <c r="B124" s="13">
        <v>0</v>
      </c>
      <c r="C124" s="13">
        <v>12</v>
      </c>
      <c r="D124">
        <v>340.90000000000003</v>
      </c>
      <c r="E124">
        <v>1.492</v>
      </c>
      <c r="F124">
        <v>2.1179999999999999</v>
      </c>
    </row>
    <row r="125" spans="1:21" x14ac:dyDescent="0.4">
      <c r="A125" s="13">
        <v>18</v>
      </c>
      <c r="B125" s="13">
        <v>0</v>
      </c>
      <c r="C125" s="13">
        <v>24</v>
      </c>
      <c r="D125">
        <v>192.8</v>
      </c>
      <c r="E125">
        <v>1.6339999999999999</v>
      </c>
      <c r="F125">
        <v>1.2315</v>
      </c>
    </row>
    <row r="126" spans="1:21" x14ac:dyDescent="0.4">
      <c r="A126" s="13">
        <v>18</v>
      </c>
      <c r="B126" s="13">
        <v>0</v>
      </c>
      <c r="C126" s="13">
        <v>48</v>
      </c>
      <c r="D126">
        <v>205.5</v>
      </c>
      <c r="E126">
        <v>1.669</v>
      </c>
      <c r="F126">
        <v>1.052</v>
      </c>
    </row>
    <row r="127" spans="1:21" x14ac:dyDescent="0.4">
      <c r="A127" s="13">
        <v>18</v>
      </c>
      <c r="B127" s="13">
        <v>0</v>
      </c>
      <c r="C127" s="13">
        <v>72</v>
      </c>
      <c r="D127">
        <v>158.19999999999999</v>
      </c>
      <c r="E127">
        <v>1.575</v>
      </c>
      <c r="F127">
        <v>1.2315</v>
      </c>
    </row>
    <row r="128" spans="1:21" x14ac:dyDescent="0.4">
      <c r="A128" s="13">
        <v>14</v>
      </c>
      <c r="B128" s="13">
        <v>1</v>
      </c>
      <c r="C128" s="13">
        <v>-1</v>
      </c>
      <c r="D128">
        <v>334.4</v>
      </c>
      <c r="E128">
        <v>0.67149999999999999</v>
      </c>
      <c r="F128">
        <v>0.57450000000000001</v>
      </c>
      <c r="I128" s="53">
        <f>AVERAGE(E128,E134)</f>
        <v>0.60424999999999995</v>
      </c>
      <c r="J128" s="53">
        <f>STDEV(E128,E134)</f>
        <v>9.5105862069591152E-2</v>
      </c>
      <c r="K128" s="54">
        <f>J128/I128</f>
        <v>0.15739488964764775</v>
      </c>
      <c r="L128" s="58">
        <f>MAX(E128:E134)</f>
        <v>0.77699999999999991</v>
      </c>
      <c r="M128" s="58">
        <f>L128-I128</f>
        <v>0.17274999999999996</v>
      </c>
      <c r="N128" s="54">
        <f>M128/I128</f>
        <v>0.28589160115846085</v>
      </c>
      <c r="O128" s="54"/>
      <c r="P128" s="53">
        <f>AVERAGE(F128,F134)</f>
        <v>0.53275000000000006</v>
      </c>
      <c r="Q128" s="53">
        <f>STDEV(F128,F134)</f>
        <v>5.9043416229076731E-2</v>
      </c>
      <c r="R128" s="54">
        <f>Q128/P128</f>
        <v>0.11082762314233079</v>
      </c>
      <c r="S128" s="58">
        <f>MAX(F128:F134)</f>
        <v>1.5698000000000001</v>
      </c>
      <c r="T128" s="58">
        <f>S128-P128</f>
        <v>1.03705</v>
      </c>
      <c r="U128" s="54">
        <f>T128/P128</f>
        <v>1.946597841389019</v>
      </c>
    </row>
    <row r="129" spans="1:21" x14ac:dyDescent="0.4">
      <c r="A129" s="13">
        <v>14</v>
      </c>
      <c r="B129" s="13">
        <v>1</v>
      </c>
      <c r="C129" s="13">
        <v>0</v>
      </c>
      <c r="D129">
        <v>419.09999999999997</v>
      </c>
      <c r="E129">
        <v>0.77699999999999991</v>
      </c>
      <c r="F129">
        <v>1.3398000000000001</v>
      </c>
    </row>
    <row r="130" spans="1:21" x14ac:dyDescent="0.4">
      <c r="A130" s="13">
        <v>14</v>
      </c>
      <c r="B130" s="13">
        <v>1</v>
      </c>
      <c r="C130" s="13">
        <v>6</v>
      </c>
      <c r="D130">
        <v>572</v>
      </c>
      <c r="E130">
        <v>0.71150000000000002</v>
      </c>
      <c r="F130">
        <v>1.5698000000000001</v>
      </c>
    </row>
    <row r="131" spans="1:21" x14ac:dyDescent="0.4">
      <c r="A131" s="13">
        <v>14</v>
      </c>
      <c r="B131" s="13">
        <v>1</v>
      </c>
      <c r="C131" s="13">
        <v>12</v>
      </c>
      <c r="D131">
        <v>699.09999999999991</v>
      </c>
      <c r="E131">
        <v>0.52300000000000002</v>
      </c>
      <c r="F131">
        <v>1.0595000000000001</v>
      </c>
    </row>
    <row r="132" spans="1:21" x14ac:dyDescent="0.4">
      <c r="A132" s="13">
        <v>14</v>
      </c>
      <c r="B132" s="13">
        <v>1</v>
      </c>
      <c r="C132" s="13">
        <v>24</v>
      </c>
      <c r="D132">
        <v>526.59999999999991</v>
      </c>
      <c r="E132">
        <v>0.48199999999999998</v>
      </c>
      <c r="F132">
        <v>0.49099999999999999</v>
      </c>
    </row>
    <row r="133" spans="1:21" x14ac:dyDescent="0.4">
      <c r="A133" s="13">
        <v>14</v>
      </c>
      <c r="B133" s="13">
        <v>1</v>
      </c>
      <c r="C133" s="13">
        <v>48</v>
      </c>
      <c r="D133">
        <v>270.79999999999995</v>
      </c>
      <c r="E133">
        <v>0.46050000000000002</v>
      </c>
      <c r="F133">
        <v>1.0545</v>
      </c>
    </row>
    <row r="134" spans="1:21" x14ac:dyDescent="0.4">
      <c r="A134" s="13">
        <v>14</v>
      </c>
      <c r="B134" s="13">
        <v>1</v>
      </c>
      <c r="C134" s="13">
        <v>72</v>
      </c>
      <c r="D134">
        <v>286</v>
      </c>
      <c r="E134">
        <v>0.53700000000000003</v>
      </c>
      <c r="F134">
        <v>0.49099999999999999</v>
      </c>
    </row>
    <row r="135" spans="1:21" x14ac:dyDescent="0.4">
      <c r="A135" s="13">
        <v>29</v>
      </c>
      <c r="B135" s="13">
        <v>0</v>
      </c>
      <c r="C135" s="13">
        <v>-1</v>
      </c>
      <c r="D135">
        <v>107.4</v>
      </c>
      <c r="E135">
        <v>0.83650000000000002</v>
      </c>
      <c r="F135">
        <v>0.87949999999999995</v>
      </c>
      <c r="I135" s="53">
        <f>AVERAGE(E135,E141)</f>
        <v>0.87124999999999997</v>
      </c>
      <c r="J135" s="53">
        <f>STDEV(E135,E141)</f>
        <v>4.9143921292464983E-2</v>
      </c>
      <c r="K135" s="54">
        <f>J135/I135</f>
        <v>5.640622243037588E-2</v>
      </c>
      <c r="L135" s="58">
        <f>MAX(E135:E141)</f>
        <v>1.069</v>
      </c>
      <c r="M135" s="58">
        <f>L135-I135</f>
        <v>0.19774999999999998</v>
      </c>
      <c r="N135" s="54">
        <f>M135/I135</f>
        <v>0.22697274031563844</v>
      </c>
      <c r="O135" s="54"/>
      <c r="P135" s="53">
        <f>AVERAGE(F135,F141)</f>
        <v>0.78800000000000003</v>
      </c>
      <c r="Q135" s="53">
        <f>STDEV(F135,F141)</f>
        <v>0.12940054095713796</v>
      </c>
      <c r="R135" s="54">
        <f>Q135/P135</f>
        <v>0.16421388446337304</v>
      </c>
      <c r="S135" s="58">
        <f>MAX(F135:F141)</f>
        <v>7.1980000000000004</v>
      </c>
      <c r="T135" s="58">
        <f>S135-P135</f>
        <v>6.41</v>
      </c>
      <c r="U135" s="54">
        <f>T135/P135</f>
        <v>8.1345177664974617</v>
      </c>
    </row>
    <row r="136" spans="1:21" x14ac:dyDescent="0.4">
      <c r="A136" s="13">
        <v>29</v>
      </c>
      <c r="B136" s="13">
        <v>0</v>
      </c>
      <c r="C136" s="13">
        <v>0</v>
      </c>
      <c r="D136">
        <v>217.89999999999998</v>
      </c>
      <c r="E136">
        <v>1.069</v>
      </c>
      <c r="F136">
        <v>4.0990000000000002</v>
      </c>
    </row>
    <row r="137" spans="1:21" x14ac:dyDescent="0.4">
      <c r="A137" s="13">
        <v>29</v>
      </c>
      <c r="B137" s="13">
        <v>0</v>
      </c>
      <c r="C137" s="13">
        <v>6</v>
      </c>
      <c r="D137">
        <v>627.9</v>
      </c>
      <c r="E137">
        <v>0.95599999999999996</v>
      </c>
      <c r="F137">
        <v>7.1980000000000004</v>
      </c>
    </row>
    <row r="138" spans="1:21" x14ac:dyDescent="0.4">
      <c r="A138" s="13">
        <v>29</v>
      </c>
      <c r="B138" s="13">
        <v>0</v>
      </c>
      <c r="C138" s="13">
        <v>12</v>
      </c>
      <c r="D138">
        <v>541.70000000000005</v>
      </c>
      <c r="E138">
        <v>0.88975000000000004</v>
      </c>
      <c r="F138">
        <v>0.2445</v>
      </c>
    </row>
    <row r="139" spans="1:21" x14ac:dyDescent="0.4">
      <c r="A139" s="13">
        <v>29</v>
      </c>
      <c r="B139" s="13">
        <v>0</v>
      </c>
      <c r="C139" s="13">
        <v>24</v>
      </c>
      <c r="D139">
        <v>455.4</v>
      </c>
      <c r="E139">
        <v>0.82350000000000001</v>
      </c>
      <c r="F139">
        <v>0.74199999999999999</v>
      </c>
    </row>
    <row r="140" spans="1:21" x14ac:dyDescent="0.4">
      <c r="A140" s="13">
        <v>29</v>
      </c>
      <c r="B140" s="13">
        <v>0</v>
      </c>
      <c r="C140" s="13">
        <v>48</v>
      </c>
      <c r="D140">
        <v>178.5</v>
      </c>
      <c r="E140">
        <v>0.98849999999999993</v>
      </c>
      <c r="F140">
        <v>0.74199999999999999</v>
      </c>
    </row>
    <row r="141" spans="1:21" x14ac:dyDescent="0.4">
      <c r="A141" s="13">
        <v>29</v>
      </c>
      <c r="B141" s="13">
        <v>0</v>
      </c>
      <c r="C141" s="13">
        <v>72</v>
      </c>
      <c r="D141">
        <v>163.4</v>
      </c>
      <c r="E141">
        <v>0.90599999999999992</v>
      </c>
      <c r="F141">
        <v>0.69650000000000001</v>
      </c>
    </row>
    <row r="142" spans="1:21" x14ac:dyDescent="0.4">
      <c r="A142" s="13">
        <v>34</v>
      </c>
      <c r="B142" s="13">
        <v>0</v>
      </c>
      <c r="C142" s="13">
        <v>-1</v>
      </c>
      <c r="D142">
        <v>299.60000000000002</v>
      </c>
      <c r="E142">
        <v>1.153</v>
      </c>
      <c r="F142">
        <v>0</v>
      </c>
      <c r="I142" s="53">
        <f>AVERAGE(E142,E148)</f>
        <v>1.2015</v>
      </c>
      <c r="J142" s="53">
        <f>STDEV(E142,E148)</f>
        <v>6.8589357775095089E-2</v>
      </c>
      <c r="K142" s="54">
        <f>J142/I142</f>
        <v>5.7086440095792834E-2</v>
      </c>
      <c r="L142" s="58">
        <f>MAX(E142:E148)</f>
        <v>1.2569999999999999</v>
      </c>
      <c r="M142" s="58">
        <f>L142-I142</f>
        <v>5.5499999999999883E-2</v>
      </c>
      <c r="N142" s="54">
        <f>M142/I142</f>
        <v>4.6192259675405647E-2</v>
      </c>
      <c r="O142" s="54"/>
      <c r="P142" s="53"/>
      <c r="Q142" s="53"/>
      <c r="R142" s="54"/>
    </row>
    <row r="143" spans="1:21" x14ac:dyDescent="0.4">
      <c r="A143" s="13">
        <v>34</v>
      </c>
      <c r="B143" s="13">
        <v>0</v>
      </c>
      <c r="C143" s="13">
        <v>0</v>
      </c>
      <c r="D143">
        <v>406.5</v>
      </c>
      <c r="E143">
        <v>1.2569999999999999</v>
      </c>
      <c r="F143">
        <v>1.5325</v>
      </c>
    </row>
    <row r="144" spans="1:21" x14ac:dyDescent="0.4">
      <c r="A144" s="13">
        <v>34</v>
      </c>
      <c r="B144" s="13">
        <v>0</v>
      </c>
      <c r="C144" s="13">
        <v>6</v>
      </c>
      <c r="D144">
        <v>915.90000000000009</v>
      </c>
      <c r="E144">
        <v>1.194</v>
      </c>
      <c r="F144">
        <v>0.92700000000000005</v>
      </c>
    </row>
    <row r="145" spans="1:21" x14ac:dyDescent="0.4">
      <c r="A145" s="13">
        <v>34</v>
      </c>
      <c r="B145" s="13">
        <v>0</v>
      </c>
      <c r="C145" s="13">
        <v>12</v>
      </c>
      <c r="D145">
        <v>1124.7</v>
      </c>
      <c r="E145">
        <v>1.0549999999999999</v>
      </c>
      <c r="F145">
        <v>0.38400000000000001</v>
      </c>
    </row>
    <row r="146" spans="1:21" x14ac:dyDescent="0.4">
      <c r="A146" s="13">
        <v>34</v>
      </c>
      <c r="B146" s="13">
        <v>0</v>
      </c>
      <c r="C146" s="13">
        <v>24</v>
      </c>
      <c r="D146">
        <v>898.8</v>
      </c>
      <c r="E146">
        <v>1.1319999999999999</v>
      </c>
      <c r="F146">
        <v>0</v>
      </c>
    </row>
    <row r="147" spans="1:21" x14ac:dyDescent="0.4">
      <c r="A147" s="13">
        <v>34</v>
      </c>
      <c r="B147" s="13">
        <v>0</v>
      </c>
      <c r="C147" s="13">
        <v>48</v>
      </c>
      <c r="D147">
        <v>439.79999999999995</v>
      </c>
      <c r="E147">
        <v>1.0209999999999999</v>
      </c>
      <c r="F147">
        <v>3.2500000000000001E-2</v>
      </c>
    </row>
    <row r="148" spans="1:21" x14ac:dyDescent="0.4">
      <c r="A148" s="13">
        <v>34</v>
      </c>
      <c r="B148" s="13">
        <v>0</v>
      </c>
      <c r="C148" s="13">
        <v>72</v>
      </c>
      <c r="D148">
        <v>227</v>
      </c>
      <c r="E148">
        <v>1.25</v>
      </c>
      <c r="F148">
        <v>0</v>
      </c>
    </row>
    <row r="149" spans="1:21" x14ac:dyDescent="0.4">
      <c r="A149" s="13">
        <v>36</v>
      </c>
      <c r="B149" s="13">
        <v>1</v>
      </c>
      <c r="C149" s="13">
        <v>-1</v>
      </c>
      <c r="D149">
        <v>384.3</v>
      </c>
      <c r="E149">
        <v>0.60199999999999998</v>
      </c>
      <c r="F149">
        <v>1.7535000000000001</v>
      </c>
      <c r="I149" s="53">
        <f>AVERAGE(E149,E155)</f>
        <v>0.61499999999999999</v>
      </c>
      <c r="J149" s="53">
        <f>STDEV(E149,E155)</f>
        <v>1.8384776310850254E-2</v>
      </c>
      <c r="K149" s="54">
        <f>J149/I149</f>
        <v>2.9893945220894721E-2</v>
      </c>
      <c r="L149" s="58">
        <f>MAX(E149:E155)</f>
        <v>0.90400000000000003</v>
      </c>
      <c r="M149" s="58">
        <f>L149-I149</f>
        <v>0.28900000000000003</v>
      </c>
      <c r="N149" s="54">
        <f>M149/I149</f>
        <v>0.46991869918699192</v>
      </c>
      <c r="O149" s="54"/>
      <c r="P149" s="53">
        <f>AVERAGE(F149,F155)</f>
        <v>1.4497499999999999</v>
      </c>
      <c r="Q149" s="53">
        <f>STDEV(F149,F155)</f>
        <v>0.42956736957082753</v>
      </c>
      <c r="R149" s="54">
        <f>Q149/P149</f>
        <v>0.2963044452980359</v>
      </c>
      <c r="S149" s="58">
        <f>MAX(F149:F155)</f>
        <v>4.835</v>
      </c>
      <c r="T149" s="58">
        <f>S149-P149</f>
        <v>3.3852500000000001</v>
      </c>
      <c r="U149" s="54">
        <f>T149/P149</f>
        <v>2.3350577685807901</v>
      </c>
    </row>
    <row r="150" spans="1:21" x14ac:dyDescent="0.4">
      <c r="A150" s="13">
        <v>36</v>
      </c>
      <c r="B150" s="13">
        <v>1</v>
      </c>
      <c r="C150" s="13">
        <v>0</v>
      </c>
      <c r="D150">
        <v>535.6</v>
      </c>
      <c r="E150">
        <v>0.68200000000000005</v>
      </c>
      <c r="F150">
        <v>4.835</v>
      </c>
    </row>
    <row r="151" spans="1:21" x14ac:dyDescent="0.4">
      <c r="A151" s="13">
        <v>36</v>
      </c>
      <c r="B151" s="13">
        <v>1</v>
      </c>
      <c r="C151" s="13">
        <v>6</v>
      </c>
      <c r="D151">
        <v>829.2</v>
      </c>
      <c r="E151">
        <v>0.90400000000000003</v>
      </c>
      <c r="F151">
        <v>4.0449999999999999</v>
      </c>
    </row>
    <row r="152" spans="1:21" x14ac:dyDescent="0.4">
      <c r="A152" s="13">
        <v>36</v>
      </c>
      <c r="B152" s="13">
        <v>1</v>
      </c>
      <c r="C152" s="13">
        <v>12</v>
      </c>
      <c r="D152">
        <v>870</v>
      </c>
      <c r="E152">
        <v>0.65500000000000003</v>
      </c>
      <c r="F152">
        <v>4.383</v>
      </c>
    </row>
    <row r="153" spans="1:21" x14ac:dyDescent="0.4">
      <c r="A153" s="13">
        <v>36</v>
      </c>
      <c r="B153" s="13">
        <v>1</v>
      </c>
      <c r="C153" s="13">
        <v>24</v>
      </c>
      <c r="D153">
        <v>631</v>
      </c>
      <c r="E153">
        <v>0.65500000000000003</v>
      </c>
      <c r="F153">
        <v>2.867</v>
      </c>
    </row>
    <row r="154" spans="1:21" x14ac:dyDescent="0.4">
      <c r="A154" s="13">
        <v>36</v>
      </c>
      <c r="B154" s="13">
        <v>1</v>
      </c>
      <c r="C154" s="13">
        <v>48</v>
      </c>
      <c r="D154">
        <v>391.9</v>
      </c>
      <c r="E154">
        <v>0.51</v>
      </c>
      <c r="F154">
        <v>0.98199999999999998</v>
      </c>
    </row>
    <row r="155" spans="1:21" x14ac:dyDescent="0.4">
      <c r="A155" s="13">
        <v>36</v>
      </c>
      <c r="B155" s="13">
        <v>1</v>
      </c>
      <c r="C155" s="13">
        <v>72</v>
      </c>
      <c r="D155">
        <v>293.5</v>
      </c>
      <c r="E155">
        <v>0.628</v>
      </c>
      <c r="F155">
        <v>1.1459999999999999</v>
      </c>
    </row>
    <row r="156" spans="1:21" x14ac:dyDescent="0.4">
      <c r="A156" s="13">
        <v>37</v>
      </c>
      <c r="B156" s="13">
        <v>0</v>
      </c>
      <c r="C156" s="13">
        <v>-1</v>
      </c>
      <c r="D156">
        <v>227</v>
      </c>
      <c r="E156">
        <v>0.36599999999999999</v>
      </c>
      <c r="F156">
        <v>0.873</v>
      </c>
      <c r="I156" s="53">
        <f>AVERAGE(E156,E162)</f>
        <v>0.38250000000000001</v>
      </c>
      <c r="J156" s="53">
        <f>STDEV(E156,E162)</f>
        <v>2.333452377915609E-2</v>
      </c>
      <c r="K156" s="54">
        <f>J156/I156</f>
        <v>6.1005290925898271E-2</v>
      </c>
      <c r="L156" s="58">
        <f>MAX(E156:E162)</f>
        <v>0.70100000000000007</v>
      </c>
      <c r="M156" s="58">
        <f>L156-I156</f>
        <v>0.31850000000000006</v>
      </c>
      <c r="N156" s="54">
        <f>M156/I156</f>
        <v>0.83267973856209165</v>
      </c>
      <c r="O156" s="54"/>
      <c r="P156" s="53">
        <f>AVERAGE(F156,F162)</f>
        <v>0.76374999999999993</v>
      </c>
      <c r="Q156" s="53">
        <f>STDEV(F156,F162)</f>
        <v>0.15450283168926096</v>
      </c>
      <c r="R156" s="54">
        <f>Q156/P156</f>
        <v>0.20229503330836135</v>
      </c>
      <c r="S156" s="58">
        <f>MAX(F156:F162)</f>
        <v>1.256</v>
      </c>
      <c r="T156" s="58">
        <f>S156-P156</f>
        <v>0.49225000000000008</v>
      </c>
      <c r="U156" s="54">
        <f>T156/P156</f>
        <v>0.64451718494271704</v>
      </c>
    </row>
    <row r="157" spans="1:21" x14ac:dyDescent="0.4">
      <c r="A157" s="13">
        <v>37</v>
      </c>
      <c r="B157" s="13">
        <v>0</v>
      </c>
      <c r="C157" s="13">
        <v>0</v>
      </c>
      <c r="D157">
        <v>260.3</v>
      </c>
      <c r="E157">
        <v>0.70100000000000007</v>
      </c>
      <c r="F157">
        <v>1.256</v>
      </c>
    </row>
    <row r="158" spans="1:21" x14ac:dyDescent="0.4">
      <c r="A158" s="13">
        <v>37</v>
      </c>
      <c r="B158" s="13">
        <v>0</v>
      </c>
      <c r="C158" s="13">
        <v>6</v>
      </c>
      <c r="D158">
        <v>572</v>
      </c>
      <c r="E158">
        <v>0.43099999999999999</v>
      </c>
      <c r="F158">
        <v>1.0365</v>
      </c>
    </row>
    <row r="159" spans="1:21" x14ac:dyDescent="0.4">
      <c r="A159" s="13">
        <v>37</v>
      </c>
      <c r="B159" s="13">
        <v>0</v>
      </c>
      <c r="C159" s="13">
        <v>12</v>
      </c>
      <c r="D159">
        <v>508.40000000000003</v>
      </c>
      <c r="E159">
        <v>0.33750000000000002</v>
      </c>
      <c r="F159">
        <v>0.76349999999999996</v>
      </c>
    </row>
    <row r="160" spans="1:21" x14ac:dyDescent="0.4">
      <c r="A160" s="13">
        <v>37</v>
      </c>
      <c r="B160" s="13">
        <v>0</v>
      </c>
      <c r="C160" s="13">
        <v>24</v>
      </c>
      <c r="D160">
        <v>420.6</v>
      </c>
      <c r="E160">
        <v>0.34699999999999998</v>
      </c>
      <c r="F160">
        <v>0.49199999999999999</v>
      </c>
    </row>
    <row r="161" spans="1:22" x14ac:dyDescent="0.4">
      <c r="A161" s="13">
        <v>37</v>
      </c>
      <c r="B161" s="13">
        <v>0</v>
      </c>
      <c r="C161" s="13">
        <v>48</v>
      </c>
      <c r="D161">
        <v>260.3</v>
      </c>
      <c r="E161">
        <v>0.441</v>
      </c>
      <c r="F161">
        <v>0.2235</v>
      </c>
    </row>
    <row r="162" spans="1:22" x14ac:dyDescent="0.4">
      <c r="A162" s="13">
        <v>37</v>
      </c>
      <c r="B162" s="13">
        <v>0</v>
      </c>
      <c r="C162" s="13">
        <v>72</v>
      </c>
      <c r="D162">
        <v>227</v>
      </c>
      <c r="E162">
        <v>0.39900000000000002</v>
      </c>
      <c r="F162">
        <v>0.65449999999999997</v>
      </c>
    </row>
    <row r="163" spans="1:22" x14ac:dyDescent="0.4">
      <c r="A163" s="13">
        <v>39</v>
      </c>
      <c r="B163" s="13">
        <v>1</v>
      </c>
      <c r="C163" s="13">
        <v>-1</v>
      </c>
      <c r="D163">
        <v>295.10000000000002</v>
      </c>
      <c r="E163">
        <v>1.3065</v>
      </c>
      <c r="F163">
        <v>0.17</v>
      </c>
      <c r="I163" s="53">
        <f>AVERAGE(E163,E169)</f>
        <v>1.3254999999999999</v>
      </c>
      <c r="J163" s="53">
        <f>STDEV(E163,E169)</f>
        <v>2.6870057685088829E-2</v>
      </c>
      <c r="K163" s="54">
        <f>J163/I163</f>
        <v>2.0271639143786369E-2</v>
      </c>
      <c r="L163" s="58">
        <f>MAX(E163:E169)</f>
        <v>1.714</v>
      </c>
      <c r="M163" s="58">
        <f>L163-I163</f>
        <v>0.38850000000000007</v>
      </c>
      <c r="N163" s="54">
        <f>M163/I163</f>
        <v>0.2930969445492268</v>
      </c>
      <c r="O163" s="54"/>
      <c r="P163" s="53">
        <f>AVERAGE(F163,F169)</f>
        <v>0.22350000000000003</v>
      </c>
      <c r="Q163" s="53">
        <f>STDEV(F163,F169)</f>
        <v>7.5660425586960539E-2</v>
      </c>
      <c r="R163" s="54">
        <f>Q163/P163</f>
        <v>0.33852539412510302</v>
      </c>
      <c r="S163" s="58">
        <f>MAX(F163:F169)</f>
        <v>3.8765000000000001</v>
      </c>
      <c r="T163" s="60">
        <f>S163-P163</f>
        <v>3.653</v>
      </c>
      <c r="U163" s="54">
        <f>T163/P163</f>
        <v>16.344519015659952</v>
      </c>
    </row>
    <row r="164" spans="1:22" x14ac:dyDescent="0.4">
      <c r="A164" s="13">
        <v>39</v>
      </c>
      <c r="B164" s="13">
        <v>1</v>
      </c>
      <c r="C164" s="13">
        <v>0</v>
      </c>
      <c r="D164">
        <v>388.9</v>
      </c>
      <c r="E164">
        <v>1.714</v>
      </c>
      <c r="F164">
        <v>1.256</v>
      </c>
    </row>
    <row r="165" spans="1:22" x14ac:dyDescent="0.4">
      <c r="A165" s="13">
        <v>39</v>
      </c>
      <c r="B165" s="13">
        <v>1</v>
      </c>
      <c r="C165" s="13">
        <v>6</v>
      </c>
      <c r="D165">
        <v>677.90000000000009</v>
      </c>
      <c r="E165">
        <v>1.571</v>
      </c>
      <c r="F165">
        <v>3.8765000000000001</v>
      </c>
    </row>
    <row r="166" spans="1:22" x14ac:dyDescent="0.4">
      <c r="A166" s="13">
        <v>39</v>
      </c>
      <c r="B166" s="13">
        <v>1</v>
      </c>
      <c r="C166" s="13">
        <v>12</v>
      </c>
      <c r="D166">
        <v>785.3</v>
      </c>
      <c r="E166">
        <v>1.222</v>
      </c>
      <c r="F166">
        <v>0.54600000000000004</v>
      </c>
    </row>
    <row r="167" spans="1:22" x14ac:dyDescent="0.4">
      <c r="A167" s="13">
        <v>39</v>
      </c>
      <c r="B167" s="13">
        <v>1</v>
      </c>
      <c r="C167" s="13">
        <v>24</v>
      </c>
      <c r="D167">
        <v>659.7</v>
      </c>
      <c r="E167">
        <v>1.5</v>
      </c>
      <c r="F167">
        <v>6.5000000000000002E-2</v>
      </c>
    </row>
    <row r="168" spans="1:22" x14ac:dyDescent="0.4">
      <c r="A168" s="13">
        <v>39</v>
      </c>
      <c r="B168" s="13">
        <v>1</v>
      </c>
      <c r="C168" s="13">
        <v>48</v>
      </c>
      <c r="D168">
        <v>335.90000000000003</v>
      </c>
      <c r="E168">
        <v>1.3674999999999999</v>
      </c>
      <c r="F168">
        <v>0.33050000000000002</v>
      </c>
    </row>
    <row r="169" spans="1:22" x14ac:dyDescent="0.4">
      <c r="A169" s="13">
        <v>39</v>
      </c>
      <c r="B169" s="13">
        <v>1</v>
      </c>
      <c r="C169" s="13">
        <v>72</v>
      </c>
      <c r="D169">
        <v>240.6</v>
      </c>
      <c r="E169">
        <v>1.3445</v>
      </c>
      <c r="F169">
        <v>0.27700000000000002</v>
      </c>
    </row>
    <row r="171" spans="1:22" x14ac:dyDescent="0.4">
      <c r="I171" s="56">
        <f>AVERAGE(I2:I169)</f>
        <v>0.91294565217391288</v>
      </c>
      <c r="J171" s="56">
        <f t="shared" ref="J171:U171" si="0">AVERAGE(J2:J169)</f>
        <v>0.11533526476614486</v>
      </c>
      <c r="K171" s="57">
        <f t="shared" si="0"/>
        <v>0.13728495761416687</v>
      </c>
      <c r="L171" s="56">
        <f>AVERAGE(L2:L169)</f>
        <v>1.1699347826086957</v>
      </c>
      <c r="M171" s="56">
        <f t="shared" si="0"/>
        <v>0.25698913043478261</v>
      </c>
      <c r="N171" s="57">
        <f t="shared" si="0"/>
        <v>0.32100802307293208</v>
      </c>
      <c r="O171" s="59">
        <f>M171/J171</f>
        <v>2.2281921401564109</v>
      </c>
      <c r="P171" s="56">
        <f t="shared" si="0"/>
        <v>0.82836842105263153</v>
      </c>
      <c r="Q171" s="56">
        <f t="shared" si="0"/>
        <v>0.29140242614161405</v>
      </c>
      <c r="R171" s="57">
        <f t="shared" si="0"/>
        <v>0.45705199900241061</v>
      </c>
      <c r="S171" s="56">
        <f>AVERAGE(S2:S169)</f>
        <v>2.7509894736842107</v>
      </c>
      <c r="T171" s="56">
        <f t="shared" si="0"/>
        <v>1.9226210526315786</v>
      </c>
      <c r="U171" s="57">
        <f t="shared" si="0"/>
        <v>5.0528362795179405</v>
      </c>
      <c r="V171" s="59">
        <f>T171/Q171</f>
        <v>6.59782102053342</v>
      </c>
    </row>
    <row r="173" spans="1:22" x14ac:dyDescent="0.4">
      <c r="I173" s="53">
        <f>AVERAGE(I171,P171)</f>
        <v>0.87065703661327221</v>
      </c>
      <c r="J173" s="53">
        <f t="shared" ref="J173:K173" si="1">AVERAGE(J171,Q171)</f>
        <v>0.20336884545387945</v>
      </c>
      <c r="K173" s="53">
        <f t="shared" si="1"/>
        <v>0.29716847830828874</v>
      </c>
      <c r="L173" s="53">
        <f t="shared" ref="L173" si="2">AVERAGE(L171,S171)</f>
        <v>1.9604621281464532</v>
      </c>
      <c r="M173" s="53">
        <f>AVERAGE(M171,T171)</f>
        <v>1.0898050915331805</v>
      </c>
      <c r="N173" s="53">
        <f t="shared" ref="N173:O173" si="3">AVERAGE(N171,U171)</f>
        <v>2.6869221512954362</v>
      </c>
      <c r="O173" s="53">
        <f t="shared" si="3"/>
        <v>4.4130065803449154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2"/>
  <sheetViews>
    <sheetView topLeftCell="G1" workbookViewId="0">
      <selection activeCell="J23" sqref="J23"/>
    </sheetView>
  </sheetViews>
  <sheetFormatPr defaultRowHeight="14.6" x14ac:dyDescent="0.4"/>
  <cols>
    <col min="1" max="1" width="8.84375" style="11" customWidth="1"/>
    <col min="2" max="2" width="10.3046875" style="11" bestFit="1" customWidth="1"/>
    <col min="3" max="3" width="8.84375" style="11" customWidth="1"/>
    <col min="4" max="6" width="10.3046875" style="11" customWidth="1"/>
    <col min="7" max="7" width="20" style="11" bestFit="1" customWidth="1"/>
    <col min="8" max="8" width="29" style="13" bestFit="1" customWidth="1"/>
    <col min="13" max="13" width="13.3046875" customWidth="1"/>
    <col min="21" max="21" width="29" bestFit="1" customWidth="1"/>
  </cols>
  <sheetData>
    <row r="1" spans="1:24" x14ac:dyDescent="0.4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10</v>
      </c>
      <c r="H1" s="14" t="s">
        <v>29</v>
      </c>
      <c r="I1" s="15" t="s">
        <v>37</v>
      </c>
      <c r="N1" s="16" t="s">
        <v>4</v>
      </c>
      <c r="O1" s="16" t="s">
        <v>5</v>
      </c>
      <c r="P1" s="16" t="s">
        <v>6</v>
      </c>
      <c r="Q1" s="16" t="s">
        <v>7</v>
      </c>
      <c r="R1" s="16" t="s">
        <v>8</v>
      </c>
      <c r="S1" s="16" t="s">
        <v>9</v>
      </c>
      <c r="T1" s="1" t="s">
        <v>10</v>
      </c>
      <c r="U1" s="14" t="s">
        <v>29</v>
      </c>
      <c r="V1" s="15" t="s">
        <v>41</v>
      </c>
    </row>
    <row r="2" spans="1:24" x14ac:dyDescent="0.4">
      <c r="A2" s="21"/>
      <c r="B2" s="21"/>
      <c r="C2" s="21"/>
      <c r="D2" s="21"/>
      <c r="E2" s="21"/>
      <c r="F2" s="21"/>
      <c r="G2" s="21"/>
      <c r="H2" s="22"/>
      <c r="I2" s="15"/>
      <c r="N2" s="21"/>
      <c r="O2" s="21"/>
      <c r="P2" s="21"/>
      <c r="Q2" s="21"/>
      <c r="R2" s="21"/>
      <c r="S2" s="21"/>
      <c r="T2" s="23"/>
      <c r="U2" s="22"/>
    </row>
    <row r="3" spans="1:24" x14ac:dyDescent="0.4">
      <c r="A3" s="2" t="s">
        <v>21</v>
      </c>
      <c r="B3" s="3">
        <v>0</v>
      </c>
      <c r="C3" s="4" t="s">
        <v>13</v>
      </c>
      <c r="D3" s="3">
        <v>0</v>
      </c>
      <c r="E3" s="3">
        <v>1</v>
      </c>
      <c r="F3" s="3">
        <v>1</v>
      </c>
      <c r="G3" s="6">
        <v>2.5179999999999998</v>
      </c>
      <c r="H3" s="13">
        <v>10.579831932773109</v>
      </c>
      <c r="I3" s="12" t="s">
        <v>36</v>
      </c>
      <c r="K3" s="17">
        <f>AVERAGE(J21,J42,J63,J84)</f>
        <v>2.9831250000000002</v>
      </c>
      <c r="L3" s="17">
        <f t="shared" ref="K3:L5" si="0">AVERAGE(K21,K42,K63,K84)</f>
        <v>13.497630677206384</v>
      </c>
      <c r="N3" s="2" t="s">
        <v>11</v>
      </c>
      <c r="O3" s="3">
        <v>1</v>
      </c>
      <c r="P3" s="4" t="s">
        <v>13</v>
      </c>
      <c r="Q3" s="3">
        <v>0</v>
      </c>
      <c r="R3" s="3">
        <v>1</v>
      </c>
      <c r="S3" s="3">
        <v>1</v>
      </c>
      <c r="T3" s="6">
        <v>3.3690000000000002</v>
      </c>
      <c r="U3" s="13">
        <v>16.275362318840582</v>
      </c>
      <c r="V3" s="12" t="s">
        <v>44</v>
      </c>
      <c r="W3" s="17">
        <f>AVERAGE(W20,W27,W41,W48,W62,W69,W83,W90,W104,W111,W125)</f>
        <v>3.1761818181818184</v>
      </c>
      <c r="X3" s="17">
        <f>AVERAGE(X20,X27,X41,X48,X62,X69,X83,X90,X104,X111,X125)</f>
        <v>13.795659729225202</v>
      </c>
    </row>
    <row r="4" spans="1:24" x14ac:dyDescent="0.4">
      <c r="A4" s="2" t="s">
        <v>21</v>
      </c>
      <c r="B4" s="3">
        <v>0</v>
      </c>
      <c r="C4" s="4" t="s">
        <v>12</v>
      </c>
      <c r="D4" s="3">
        <v>0</v>
      </c>
      <c r="E4" s="3">
        <v>1</v>
      </c>
      <c r="F4" s="3">
        <v>1</v>
      </c>
      <c r="G4" s="6">
        <v>2.8540000000000001</v>
      </c>
      <c r="H4" s="13">
        <v>12.006139787028074</v>
      </c>
      <c r="I4" s="12" t="s">
        <v>40</v>
      </c>
      <c r="K4" s="17">
        <f t="shared" si="0"/>
        <v>0.52268602279290888</v>
      </c>
      <c r="L4" s="17">
        <f t="shared" si="0"/>
        <v>2.3395091280577738</v>
      </c>
      <c r="N4" s="2" t="s">
        <v>11</v>
      </c>
      <c r="O4" s="3">
        <v>1</v>
      </c>
      <c r="P4" s="4" t="s">
        <v>12</v>
      </c>
      <c r="Q4" s="3">
        <v>0</v>
      </c>
      <c r="R4" s="3">
        <v>1</v>
      </c>
      <c r="S4" s="3">
        <v>1</v>
      </c>
      <c r="T4" s="6">
        <v>3.8660000000000001</v>
      </c>
      <c r="U4" s="13">
        <v>18.668733184855235</v>
      </c>
      <c r="V4" s="12" t="s">
        <v>45</v>
      </c>
      <c r="W4" s="17">
        <f t="shared" ref="W4:X4" si="1">AVERAGE(W21,W28,W42,W49,W63,W70,W84,W91,W105,W112,W126)</f>
        <v>7.264636363636364</v>
      </c>
      <c r="X4" s="17">
        <f t="shared" si="1"/>
        <v>31.897318470493278</v>
      </c>
    </row>
    <row r="5" spans="1:24" x14ac:dyDescent="0.4">
      <c r="A5" s="2" t="s">
        <v>21</v>
      </c>
      <c r="B5" s="3">
        <v>0</v>
      </c>
      <c r="C5" s="4" t="s">
        <v>14</v>
      </c>
      <c r="D5" s="3">
        <v>1</v>
      </c>
      <c r="E5" s="3">
        <v>1</v>
      </c>
      <c r="F5" s="3">
        <v>1</v>
      </c>
      <c r="G5" s="6">
        <v>2.5790000000000002</v>
      </c>
      <c r="H5" s="13">
        <v>10.836134453781513</v>
      </c>
      <c r="I5" s="12" t="s">
        <v>35</v>
      </c>
      <c r="K5" s="19">
        <f t="shared" si="0"/>
        <v>0.16538227055425908</v>
      </c>
      <c r="L5" s="19">
        <f t="shared" si="0"/>
        <v>0.16538227055425939</v>
      </c>
      <c r="N5" s="2" t="s">
        <v>11</v>
      </c>
      <c r="O5" s="3">
        <v>1</v>
      </c>
      <c r="P5" s="4" t="s">
        <v>14</v>
      </c>
      <c r="Q5" s="3">
        <v>1</v>
      </c>
      <c r="R5" s="3">
        <v>1</v>
      </c>
      <c r="S5" s="3">
        <v>1</v>
      </c>
      <c r="T5" s="6">
        <v>5.1360000000000001</v>
      </c>
      <c r="U5" s="13">
        <v>24.811594202898554</v>
      </c>
      <c r="V5" s="12" t="s">
        <v>42</v>
      </c>
      <c r="W5" s="17">
        <f t="shared" ref="W5:X5" si="2">AVERAGE(W22,W29,W43,W50,W64,W71,W85,W92,W106,W113,W127)</f>
        <v>4.0884545454545451</v>
      </c>
      <c r="X5" s="17">
        <f t="shared" si="2"/>
        <v>18.101658741268079</v>
      </c>
    </row>
    <row r="6" spans="1:24" x14ac:dyDescent="0.4">
      <c r="A6" s="2" t="s">
        <v>21</v>
      </c>
      <c r="B6" s="3">
        <v>0</v>
      </c>
      <c r="C6" s="4" t="s">
        <v>15</v>
      </c>
      <c r="D6" s="3">
        <v>1</v>
      </c>
      <c r="E6" s="3">
        <v>1</v>
      </c>
      <c r="F6" s="3">
        <v>1</v>
      </c>
      <c r="G6" s="6">
        <v>1.9379999999999999</v>
      </c>
      <c r="H6" s="13">
        <v>8.1428571428571423</v>
      </c>
      <c r="N6" s="2" t="s">
        <v>11</v>
      </c>
      <c r="O6" s="3">
        <v>1</v>
      </c>
      <c r="P6" s="4" t="s">
        <v>15</v>
      </c>
      <c r="Q6" s="3">
        <v>1</v>
      </c>
      <c r="R6" s="3">
        <v>1</v>
      </c>
      <c r="S6" s="3">
        <v>1</v>
      </c>
      <c r="T6" s="6">
        <v>3.972</v>
      </c>
      <c r="U6" s="13">
        <v>19.188405797101449</v>
      </c>
      <c r="V6" s="12" t="s">
        <v>43</v>
      </c>
      <c r="W6" s="18">
        <f t="shared" ref="W6:X6" si="3">AVERAGE(W23,W30,W44,W51,W65,W72,W86,W93,W107,W114,W128)</f>
        <v>1.4630268395945798</v>
      </c>
      <c r="X6" s="18">
        <f t="shared" si="3"/>
        <v>1.46302683959458</v>
      </c>
    </row>
    <row r="7" spans="1:24" x14ac:dyDescent="0.4">
      <c r="A7" s="2" t="s">
        <v>21</v>
      </c>
      <c r="B7" s="3">
        <v>0</v>
      </c>
      <c r="C7" s="4" t="s">
        <v>16</v>
      </c>
      <c r="D7" s="3">
        <v>2</v>
      </c>
      <c r="E7" s="3">
        <v>1</v>
      </c>
      <c r="F7" s="3">
        <v>1</v>
      </c>
      <c r="G7" s="6">
        <v>2.6259999999999999</v>
      </c>
      <c r="H7" s="13">
        <v>11.033613445378151</v>
      </c>
      <c r="N7" s="2" t="s">
        <v>11</v>
      </c>
      <c r="O7" s="3">
        <v>1</v>
      </c>
      <c r="P7" s="4" t="s">
        <v>16</v>
      </c>
      <c r="Q7" s="3">
        <v>2</v>
      </c>
      <c r="R7" s="3">
        <v>1</v>
      </c>
      <c r="S7" s="3">
        <v>1</v>
      </c>
      <c r="T7" s="6">
        <v>2.9220000000000002</v>
      </c>
      <c r="U7" s="13">
        <v>14.11594202898551</v>
      </c>
    </row>
    <row r="8" spans="1:24" x14ac:dyDescent="0.4">
      <c r="A8" s="2" t="s">
        <v>21</v>
      </c>
      <c r="B8" s="3">
        <v>0</v>
      </c>
      <c r="C8" s="4" t="s">
        <v>17</v>
      </c>
      <c r="D8" s="3">
        <v>2</v>
      </c>
      <c r="E8" s="3">
        <v>1</v>
      </c>
      <c r="F8" s="3">
        <v>1</v>
      </c>
      <c r="G8" s="6">
        <v>2.0659999999999998</v>
      </c>
      <c r="H8" s="13">
        <v>8.6806722689075624</v>
      </c>
      <c r="N8" s="2" t="s">
        <v>11</v>
      </c>
      <c r="O8" s="3">
        <v>1</v>
      </c>
      <c r="P8" s="4" t="s">
        <v>17</v>
      </c>
      <c r="Q8" s="3">
        <v>2</v>
      </c>
      <c r="R8" s="3">
        <v>1</v>
      </c>
      <c r="S8" s="3">
        <v>1</v>
      </c>
      <c r="T8" s="6">
        <v>3.524</v>
      </c>
      <c r="U8" s="13">
        <v>17.024154589371982</v>
      </c>
    </row>
    <row r="9" spans="1:24" x14ac:dyDescent="0.4">
      <c r="A9" s="2" t="s">
        <v>21</v>
      </c>
      <c r="B9" s="3">
        <v>0</v>
      </c>
      <c r="C9" s="4" t="s">
        <v>19</v>
      </c>
      <c r="D9" s="3">
        <v>2</v>
      </c>
      <c r="E9" s="3">
        <v>1</v>
      </c>
      <c r="F9" s="3">
        <v>1</v>
      </c>
      <c r="G9" s="6">
        <v>1.9279999999999999</v>
      </c>
      <c r="H9" s="13">
        <v>8.1008403361344534</v>
      </c>
      <c r="N9" s="2" t="s">
        <v>11</v>
      </c>
      <c r="O9" s="3">
        <v>1</v>
      </c>
      <c r="P9" s="4" t="s">
        <v>19</v>
      </c>
      <c r="Q9" s="3">
        <v>2</v>
      </c>
      <c r="R9" s="3">
        <v>1</v>
      </c>
      <c r="S9" s="3">
        <v>1</v>
      </c>
      <c r="T9" s="6">
        <v>3.5870000000000002</v>
      </c>
      <c r="U9" s="13">
        <v>17.328502415458939</v>
      </c>
    </row>
    <row r="10" spans="1:24" x14ac:dyDescent="0.4">
      <c r="A10" s="2" t="s">
        <v>21</v>
      </c>
      <c r="B10" s="3">
        <v>0</v>
      </c>
      <c r="C10" s="4" t="s">
        <v>13</v>
      </c>
      <c r="D10" s="3">
        <v>0</v>
      </c>
      <c r="E10" s="3">
        <v>2</v>
      </c>
      <c r="F10" s="3">
        <v>1</v>
      </c>
      <c r="G10" s="6">
        <v>3.3879999999999999</v>
      </c>
      <c r="H10" s="13">
        <v>11.602739726027398</v>
      </c>
      <c r="K10" s="20"/>
      <c r="L10" s="20"/>
      <c r="N10" s="2" t="s">
        <v>11</v>
      </c>
      <c r="O10" s="3">
        <v>1</v>
      </c>
      <c r="P10" s="4" t="s">
        <v>13</v>
      </c>
      <c r="Q10" s="3">
        <v>0</v>
      </c>
      <c r="R10" s="3">
        <v>2</v>
      </c>
      <c r="S10" s="3">
        <v>1</v>
      </c>
      <c r="T10" s="6">
        <v>4.0640000000000001</v>
      </c>
      <c r="U10" s="13">
        <v>18.389140271493211</v>
      </c>
    </row>
    <row r="11" spans="1:24" x14ac:dyDescent="0.4">
      <c r="A11" s="2" t="s">
        <v>21</v>
      </c>
      <c r="B11" s="3">
        <v>0</v>
      </c>
      <c r="C11" s="4" t="s">
        <v>12</v>
      </c>
      <c r="D11" s="3">
        <v>0</v>
      </c>
      <c r="E11" s="3">
        <v>2</v>
      </c>
      <c r="F11" s="3">
        <v>1</v>
      </c>
      <c r="G11" s="6">
        <v>3.016</v>
      </c>
      <c r="H11" s="13">
        <v>10.335088358640636</v>
      </c>
      <c r="N11" s="2" t="s">
        <v>11</v>
      </c>
      <c r="O11" s="3">
        <v>1</v>
      </c>
      <c r="P11" s="4" t="s">
        <v>12</v>
      </c>
      <c r="Q11" s="3">
        <v>0</v>
      </c>
      <c r="R11" s="3">
        <v>2</v>
      </c>
      <c r="S11" s="3">
        <v>1</v>
      </c>
      <c r="T11" s="6">
        <v>4.3780000000000001</v>
      </c>
      <c r="U11" s="13">
        <v>19.775127702978377</v>
      </c>
    </row>
    <row r="12" spans="1:24" x14ac:dyDescent="0.4">
      <c r="A12" s="2" t="s">
        <v>21</v>
      </c>
      <c r="B12" s="3">
        <v>0</v>
      </c>
      <c r="C12" s="4" t="s">
        <v>14</v>
      </c>
      <c r="D12" s="3">
        <v>1</v>
      </c>
      <c r="E12" s="3">
        <v>2</v>
      </c>
      <c r="F12" s="3">
        <v>1</v>
      </c>
      <c r="G12" s="6">
        <v>5.0750000000000002</v>
      </c>
      <c r="H12" s="13">
        <v>17.380136986301373</v>
      </c>
      <c r="N12" s="2" t="s">
        <v>11</v>
      </c>
      <c r="O12" s="3">
        <v>1</v>
      </c>
      <c r="P12" s="4" t="s">
        <v>14</v>
      </c>
      <c r="Q12" s="3">
        <v>1</v>
      </c>
      <c r="R12" s="3">
        <v>2</v>
      </c>
      <c r="S12" s="3">
        <v>1</v>
      </c>
      <c r="T12" s="6">
        <v>7.9390000000000001</v>
      </c>
      <c r="U12" s="13">
        <v>35.92307692307692</v>
      </c>
    </row>
    <row r="13" spans="1:24" x14ac:dyDescent="0.4">
      <c r="A13" s="2" t="s">
        <v>21</v>
      </c>
      <c r="B13" s="3">
        <v>0</v>
      </c>
      <c r="C13" s="4" t="s">
        <v>15</v>
      </c>
      <c r="D13" s="3">
        <v>1</v>
      </c>
      <c r="E13" s="3">
        <v>2</v>
      </c>
      <c r="F13" s="3">
        <v>1</v>
      </c>
      <c r="G13" s="6">
        <v>3.6819999999999999</v>
      </c>
      <c r="H13" s="13">
        <v>12.609589041095891</v>
      </c>
      <c r="I13" s="19"/>
      <c r="J13" s="19"/>
      <c r="N13" s="2" t="s">
        <v>11</v>
      </c>
      <c r="O13" s="3">
        <v>1</v>
      </c>
      <c r="P13" s="4" t="s">
        <v>15</v>
      </c>
      <c r="Q13" s="3">
        <v>1</v>
      </c>
      <c r="R13" s="3">
        <v>2</v>
      </c>
      <c r="S13" s="3">
        <v>1</v>
      </c>
      <c r="T13" s="6">
        <v>6.2519999999999998</v>
      </c>
      <c r="U13" s="13">
        <v>28.289592760180994</v>
      </c>
    </row>
    <row r="14" spans="1:24" x14ac:dyDescent="0.4">
      <c r="A14" s="2" t="s">
        <v>21</v>
      </c>
      <c r="B14" s="3">
        <v>0</v>
      </c>
      <c r="C14" s="4" t="s">
        <v>16</v>
      </c>
      <c r="D14" s="3">
        <v>2</v>
      </c>
      <c r="E14" s="3">
        <v>2</v>
      </c>
      <c r="F14" s="3">
        <v>1</v>
      </c>
      <c r="G14" s="6">
        <v>5.5780000000000003</v>
      </c>
      <c r="H14" s="13">
        <v>19.102739726027398</v>
      </c>
      <c r="N14" s="2" t="s">
        <v>11</v>
      </c>
      <c r="O14" s="3">
        <v>1</v>
      </c>
      <c r="P14" s="4" t="s">
        <v>16</v>
      </c>
      <c r="Q14" s="3">
        <v>2</v>
      </c>
      <c r="R14" s="3">
        <v>2</v>
      </c>
      <c r="S14" s="3">
        <v>1</v>
      </c>
      <c r="T14" s="6">
        <v>7.3449999999999998</v>
      </c>
      <c r="U14" s="13">
        <v>33.235294117647058</v>
      </c>
    </row>
    <row r="15" spans="1:24" x14ac:dyDescent="0.4">
      <c r="A15" s="2" t="s">
        <v>21</v>
      </c>
      <c r="B15" s="3">
        <v>0</v>
      </c>
      <c r="C15" s="4" t="s">
        <v>17</v>
      </c>
      <c r="D15" s="3">
        <v>2</v>
      </c>
      <c r="E15" s="3">
        <v>2</v>
      </c>
      <c r="F15" s="3">
        <v>1</v>
      </c>
      <c r="G15" s="6">
        <v>4.6689999999999996</v>
      </c>
      <c r="H15" s="13">
        <v>15.989726027397261</v>
      </c>
      <c r="N15" s="2" t="s">
        <v>11</v>
      </c>
      <c r="O15" s="3">
        <v>1</v>
      </c>
      <c r="P15" s="4" t="s">
        <v>17</v>
      </c>
      <c r="Q15" s="3">
        <v>2</v>
      </c>
      <c r="R15" s="3">
        <v>2</v>
      </c>
      <c r="S15" s="3">
        <v>1</v>
      </c>
      <c r="T15" s="6">
        <v>4.7140000000000004</v>
      </c>
      <c r="U15" s="13">
        <v>21.33031674208145</v>
      </c>
    </row>
    <row r="16" spans="1:24" x14ac:dyDescent="0.4">
      <c r="A16" s="2" t="s">
        <v>21</v>
      </c>
      <c r="B16" s="3">
        <v>0</v>
      </c>
      <c r="C16" s="4" t="s">
        <v>19</v>
      </c>
      <c r="D16" s="3">
        <v>2</v>
      </c>
      <c r="E16" s="3">
        <v>2</v>
      </c>
      <c r="F16" s="3">
        <v>1</v>
      </c>
      <c r="G16" s="6">
        <v>4.1479999999999997</v>
      </c>
      <c r="H16" s="13">
        <v>14.205479452054794</v>
      </c>
      <c r="N16" s="2" t="s">
        <v>11</v>
      </c>
      <c r="O16" s="3">
        <v>1</v>
      </c>
      <c r="P16" s="4" t="s">
        <v>19</v>
      </c>
      <c r="Q16" s="3">
        <v>2</v>
      </c>
      <c r="R16" s="3">
        <v>2</v>
      </c>
      <c r="S16" s="3">
        <v>1</v>
      </c>
      <c r="T16" s="6">
        <v>4.194</v>
      </c>
      <c r="U16" s="13">
        <v>18.97737556561086</v>
      </c>
    </row>
    <row r="17" spans="1:24" x14ac:dyDescent="0.4">
      <c r="A17" s="2" t="s">
        <v>21</v>
      </c>
      <c r="B17" s="3">
        <v>0</v>
      </c>
      <c r="C17" s="4" t="s">
        <v>13</v>
      </c>
      <c r="D17" s="3">
        <v>0</v>
      </c>
      <c r="E17" s="3">
        <v>3</v>
      </c>
      <c r="F17" s="3">
        <v>2</v>
      </c>
      <c r="G17" s="6">
        <v>3.149</v>
      </c>
      <c r="H17" s="13">
        <v>12.019083969465649</v>
      </c>
      <c r="N17" s="2" t="s">
        <v>11</v>
      </c>
      <c r="O17" s="3">
        <v>1</v>
      </c>
      <c r="P17" s="4" t="s">
        <v>13</v>
      </c>
      <c r="Q17" s="3">
        <v>0</v>
      </c>
      <c r="R17" s="3">
        <v>3</v>
      </c>
      <c r="S17" s="3">
        <v>2</v>
      </c>
      <c r="T17" s="6">
        <v>3.6480000000000001</v>
      </c>
      <c r="U17" s="13">
        <v>20.379888268156424</v>
      </c>
    </row>
    <row r="18" spans="1:24" x14ac:dyDescent="0.4">
      <c r="A18" s="2" t="s">
        <v>21</v>
      </c>
      <c r="B18" s="3">
        <v>0</v>
      </c>
      <c r="C18" s="4" t="s">
        <v>12</v>
      </c>
      <c r="D18" s="3">
        <v>0</v>
      </c>
      <c r="E18" s="3">
        <v>3</v>
      </c>
      <c r="F18" s="3">
        <v>2</v>
      </c>
      <c r="G18" s="6">
        <v>3.12</v>
      </c>
      <c r="H18" s="13">
        <v>11.92158940397351</v>
      </c>
      <c r="N18" s="2" t="s">
        <v>11</v>
      </c>
      <c r="O18" s="3">
        <v>1</v>
      </c>
      <c r="P18" s="4" t="s">
        <v>12</v>
      </c>
      <c r="Q18" s="3">
        <v>0</v>
      </c>
      <c r="R18" s="3">
        <v>3</v>
      </c>
      <c r="S18" s="3">
        <v>2</v>
      </c>
      <c r="T18" s="6">
        <v>3.423</v>
      </c>
      <c r="U18" s="13">
        <v>19.125528776978417</v>
      </c>
    </row>
    <row r="19" spans="1:24" x14ac:dyDescent="0.4">
      <c r="A19" s="2" t="s">
        <v>21</v>
      </c>
      <c r="B19" s="3">
        <v>0</v>
      </c>
      <c r="C19" s="4" t="s">
        <v>14</v>
      </c>
      <c r="D19" s="3">
        <v>1</v>
      </c>
      <c r="E19" s="3">
        <v>3</v>
      </c>
      <c r="F19" s="3">
        <v>2</v>
      </c>
      <c r="G19" s="6">
        <v>3.4209999999999998</v>
      </c>
      <c r="H19" s="13">
        <v>13.057251908396946</v>
      </c>
      <c r="N19" s="2" t="s">
        <v>11</v>
      </c>
      <c r="O19" s="3">
        <v>1</v>
      </c>
      <c r="P19" s="4" t="s">
        <v>14</v>
      </c>
      <c r="Q19" s="3">
        <v>1</v>
      </c>
      <c r="R19" s="3">
        <v>3</v>
      </c>
      <c r="S19" s="3">
        <v>2</v>
      </c>
      <c r="T19" s="6">
        <v>5.9850000000000003</v>
      </c>
      <c r="U19" s="13">
        <v>33.435754189944134</v>
      </c>
      <c r="V19" t="s">
        <v>39</v>
      </c>
    </row>
    <row r="20" spans="1:24" x14ac:dyDescent="0.4">
      <c r="A20" s="2" t="s">
        <v>21</v>
      </c>
      <c r="B20" s="3">
        <v>0</v>
      </c>
      <c r="C20" s="4" t="s">
        <v>15</v>
      </c>
      <c r="D20" s="3">
        <v>1</v>
      </c>
      <c r="E20" s="3">
        <v>3</v>
      </c>
      <c r="F20" s="3">
        <v>2</v>
      </c>
      <c r="G20" s="6">
        <v>2.8330000000000002</v>
      </c>
      <c r="H20" s="13">
        <v>10.812977099236642</v>
      </c>
      <c r="I20" t="s">
        <v>39</v>
      </c>
      <c r="N20" s="2" t="s">
        <v>11</v>
      </c>
      <c r="O20" s="3">
        <v>1</v>
      </c>
      <c r="P20" s="4" t="s">
        <v>15</v>
      </c>
      <c r="Q20" s="3">
        <v>1</v>
      </c>
      <c r="R20" s="3">
        <v>3</v>
      </c>
      <c r="S20" s="3">
        <v>2</v>
      </c>
      <c r="T20" s="6">
        <v>4.8959999999999999</v>
      </c>
      <c r="U20" s="13">
        <v>27.351955307262571</v>
      </c>
      <c r="V20" t="s">
        <v>44</v>
      </c>
      <c r="W20" s="17">
        <f>T3</f>
        <v>3.3690000000000002</v>
      </c>
      <c r="X20" s="17">
        <f>U3</f>
        <v>16.275362318840582</v>
      </c>
    </row>
    <row r="21" spans="1:24" x14ac:dyDescent="0.4">
      <c r="A21" s="2" t="s">
        <v>21</v>
      </c>
      <c r="B21" s="3">
        <v>0</v>
      </c>
      <c r="C21" s="4" t="s">
        <v>16</v>
      </c>
      <c r="D21" s="3">
        <v>2</v>
      </c>
      <c r="E21" s="3">
        <v>3</v>
      </c>
      <c r="F21" s="3">
        <v>2</v>
      </c>
      <c r="G21" s="6">
        <v>3.86</v>
      </c>
      <c r="H21" s="13">
        <v>14.732824427480915</v>
      </c>
      <c r="I21" t="s">
        <v>2</v>
      </c>
      <c r="J21" s="17">
        <f>AVERAGE(G3,G5:G9)</f>
        <v>2.2758333333333334</v>
      </c>
      <c r="K21" s="17">
        <f>AVERAGE(H3,H5:H9)</f>
        <v>9.5623249299719895</v>
      </c>
      <c r="N21" s="2" t="s">
        <v>11</v>
      </c>
      <c r="O21" s="3">
        <v>1</v>
      </c>
      <c r="P21" s="4" t="s">
        <v>16</v>
      </c>
      <c r="Q21" s="3">
        <v>2</v>
      </c>
      <c r="R21" s="3">
        <v>3</v>
      </c>
      <c r="S21" s="3">
        <v>2</v>
      </c>
      <c r="T21" s="6">
        <v>4.2229999999999999</v>
      </c>
      <c r="U21" s="13">
        <v>23.592178770949722</v>
      </c>
      <c r="V21" t="s">
        <v>45</v>
      </c>
      <c r="W21" s="17">
        <f>AVERAGE(T5:T6)</f>
        <v>4.5540000000000003</v>
      </c>
      <c r="X21" s="17">
        <f>AVERAGE(U5:U6)</f>
        <v>22</v>
      </c>
    </row>
    <row r="22" spans="1:24" x14ac:dyDescent="0.4">
      <c r="A22" s="2" t="s">
        <v>21</v>
      </c>
      <c r="B22" s="3">
        <v>0</v>
      </c>
      <c r="C22" s="4" t="s">
        <v>17</v>
      </c>
      <c r="D22" s="3">
        <v>2</v>
      </c>
      <c r="E22" s="3">
        <v>3</v>
      </c>
      <c r="F22" s="3">
        <v>2</v>
      </c>
      <c r="G22" s="6">
        <v>3.3140000000000001</v>
      </c>
      <c r="H22" s="13">
        <v>12.648854961832061</v>
      </c>
      <c r="I22" t="s">
        <v>38</v>
      </c>
      <c r="J22" s="17">
        <f>STDEV(G3,G5:G9)</f>
        <v>0.3323614999765544</v>
      </c>
      <c r="K22" s="17">
        <f>STDEV(H3,H5:H9)</f>
        <v>1.3964768906577909</v>
      </c>
      <c r="N22" s="2" t="s">
        <v>11</v>
      </c>
      <c r="O22" s="3">
        <v>1</v>
      </c>
      <c r="P22" s="4" t="s">
        <v>17</v>
      </c>
      <c r="Q22" s="3">
        <v>2</v>
      </c>
      <c r="R22" s="3">
        <v>3</v>
      </c>
      <c r="S22" s="3">
        <v>2</v>
      </c>
      <c r="T22" s="6">
        <v>4.0819999999999999</v>
      </c>
      <c r="U22" s="13">
        <v>22.804469273743017</v>
      </c>
      <c r="V22" t="s">
        <v>42</v>
      </c>
      <c r="W22" s="17">
        <f>W21-W20</f>
        <v>1.1850000000000001</v>
      </c>
      <c r="X22" s="17">
        <f>X21-X20</f>
        <v>5.7246376811594182</v>
      </c>
    </row>
    <row r="23" spans="1:24" x14ac:dyDescent="0.4">
      <c r="A23" s="2" t="s">
        <v>21</v>
      </c>
      <c r="B23" s="3">
        <v>0</v>
      </c>
      <c r="C23" s="4" t="s">
        <v>19</v>
      </c>
      <c r="D23" s="3">
        <v>2</v>
      </c>
      <c r="E23" s="3">
        <v>3</v>
      </c>
      <c r="F23" s="3">
        <v>2</v>
      </c>
      <c r="G23" s="6">
        <v>3.6659999999999999</v>
      </c>
      <c r="H23" s="13">
        <v>13.992366412213739</v>
      </c>
      <c r="I23" t="s">
        <v>3</v>
      </c>
      <c r="J23" s="19">
        <f>J22/J21</f>
        <v>0.14603947271031317</v>
      </c>
      <c r="K23" s="19">
        <f>K22/K21</f>
        <v>0.14603947271031309</v>
      </c>
      <c r="N23" s="2" t="s">
        <v>11</v>
      </c>
      <c r="O23" s="3">
        <v>1</v>
      </c>
      <c r="P23" s="4" t="s">
        <v>19</v>
      </c>
      <c r="Q23" s="3">
        <v>2</v>
      </c>
      <c r="R23" s="3">
        <v>3</v>
      </c>
      <c r="S23" s="3">
        <v>2</v>
      </c>
      <c r="T23" s="6">
        <v>3.6269999999999998</v>
      </c>
      <c r="U23" s="13">
        <v>20.262569832402235</v>
      </c>
      <c r="V23" t="s">
        <v>43</v>
      </c>
      <c r="W23" s="19">
        <f>W22/W20</f>
        <v>0.35173642030276048</v>
      </c>
      <c r="X23" s="19">
        <f>X22/X20</f>
        <v>0.35173642030276031</v>
      </c>
    </row>
    <row r="24" spans="1:24" x14ac:dyDescent="0.4">
      <c r="A24" s="7" t="s">
        <v>22</v>
      </c>
      <c r="B24" s="8">
        <v>0</v>
      </c>
      <c r="C24" s="9" t="s">
        <v>13</v>
      </c>
      <c r="D24" s="8">
        <v>0</v>
      </c>
      <c r="E24" s="8">
        <v>1</v>
      </c>
      <c r="F24" s="3">
        <v>1</v>
      </c>
      <c r="G24" s="10">
        <v>2.83</v>
      </c>
      <c r="H24" s="13">
        <v>12.25108225108225</v>
      </c>
      <c r="N24" s="2" t="s">
        <v>20</v>
      </c>
      <c r="O24" s="3">
        <v>1</v>
      </c>
      <c r="P24" s="4" t="s">
        <v>13</v>
      </c>
      <c r="Q24" s="3">
        <v>0</v>
      </c>
      <c r="R24" s="3">
        <v>1</v>
      </c>
      <c r="S24" s="3">
        <v>1</v>
      </c>
      <c r="T24" s="6">
        <v>2.5259999999999998</v>
      </c>
      <c r="U24" s="13">
        <v>13.020618556701029</v>
      </c>
    </row>
    <row r="25" spans="1:24" x14ac:dyDescent="0.4">
      <c r="A25" s="7" t="s">
        <v>22</v>
      </c>
      <c r="B25" s="8">
        <v>0</v>
      </c>
      <c r="C25" s="9" t="s">
        <v>12</v>
      </c>
      <c r="D25" s="8">
        <v>0</v>
      </c>
      <c r="E25" s="8">
        <v>1</v>
      </c>
      <c r="F25" s="3">
        <v>1</v>
      </c>
      <c r="G25" s="10">
        <v>4.556</v>
      </c>
      <c r="H25" s="13">
        <v>19.722818521284545</v>
      </c>
      <c r="N25" s="2" t="s">
        <v>20</v>
      </c>
      <c r="O25" s="3">
        <v>1</v>
      </c>
      <c r="P25" s="4" t="s">
        <v>12</v>
      </c>
      <c r="Q25" s="3">
        <v>0</v>
      </c>
      <c r="R25" s="3">
        <v>1</v>
      </c>
      <c r="S25" s="3">
        <v>1</v>
      </c>
      <c r="T25" s="6">
        <v>2.2050000000000001</v>
      </c>
      <c r="U25" s="13">
        <v>11.379672931413229</v>
      </c>
    </row>
    <row r="26" spans="1:24" x14ac:dyDescent="0.4">
      <c r="A26" s="7" t="s">
        <v>22</v>
      </c>
      <c r="B26" s="8">
        <v>0</v>
      </c>
      <c r="C26" s="9" t="s">
        <v>14</v>
      </c>
      <c r="D26" s="8">
        <v>1</v>
      </c>
      <c r="E26" s="8">
        <v>1</v>
      </c>
      <c r="F26" s="3">
        <v>1</v>
      </c>
      <c r="G26" s="10">
        <v>3.5030000000000001</v>
      </c>
      <c r="H26" s="13">
        <v>15.164502164502164</v>
      </c>
      <c r="N26" s="2" t="s">
        <v>20</v>
      </c>
      <c r="O26" s="3">
        <v>1</v>
      </c>
      <c r="P26" s="4" t="s">
        <v>14</v>
      </c>
      <c r="Q26" s="3">
        <v>1</v>
      </c>
      <c r="R26" s="3">
        <v>1</v>
      </c>
      <c r="S26" s="3">
        <v>1</v>
      </c>
      <c r="T26" s="6">
        <v>6.1120000000000001</v>
      </c>
      <c r="U26" s="13">
        <v>31.505154639175256</v>
      </c>
      <c r="W26" s="17"/>
      <c r="X26" s="17"/>
    </row>
    <row r="27" spans="1:24" x14ac:dyDescent="0.4">
      <c r="A27" s="7" t="s">
        <v>22</v>
      </c>
      <c r="B27" s="8">
        <v>0</v>
      </c>
      <c r="C27" s="9" t="s">
        <v>15</v>
      </c>
      <c r="D27" s="8">
        <v>1</v>
      </c>
      <c r="E27" s="8">
        <v>1</v>
      </c>
      <c r="F27" s="3">
        <v>1</v>
      </c>
      <c r="G27" s="10">
        <v>3.6970000000000001</v>
      </c>
      <c r="H27" s="13">
        <v>16.004329004329005</v>
      </c>
      <c r="I27" s="19"/>
      <c r="J27" s="19"/>
      <c r="N27" s="2" t="s">
        <v>20</v>
      </c>
      <c r="O27" s="3">
        <v>1</v>
      </c>
      <c r="P27" s="4" t="s">
        <v>15</v>
      </c>
      <c r="Q27" s="3">
        <v>1</v>
      </c>
      <c r="R27" s="3">
        <v>1</v>
      </c>
      <c r="S27" s="3">
        <v>1</v>
      </c>
      <c r="T27" s="6">
        <v>3.8820000000000001</v>
      </c>
      <c r="U27" s="13">
        <v>20.010309278350515</v>
      </c>
      <c r="V27" t="s">
        <v>44</v>
      </c>
      <c r="W27" s="17">
        <f>T10</f>
        <v>4.0640000000000001</v>
      </c>
      <c r="X27" s="17">
        <f>U10</f>
        <v>18.389140271493211</v>
      </c>
    </row>
    <row r="28" spans="1:24" x14ac:dyDescent="0.4">
      <c r="A28" s="7" t="s">
        <v>22</v>
      </c>
      <c r="B28" s="8">
        <v>0</v>
      </c>
      <c r="C28" s="9" t="s">
        <v>16</v>
      </c>
      <c r="D28" s="8">
        <v>2</v>
      </c>
      <c r="E28" s="8">
        <v>1</v>
      </c>
      <c r="F28" s="3">
        <v>1</v>
      </c>
      <c r="G28" s="10">
        <v>3.4540000000000002</v>
      </c>
      <c r="H28" s="13">
        <v>14.952380952380953</v>
      </c>
      <c r="N28" s="2" t="s">
        <v>20</v>
      </c>
      <c r="O28" s="3">
        <v>1</v>
      </c>
      <c r="P28" s="4" t="s">
        <v>16</v>
      </c>
      <c r="Q28" s="3">
        <v>2</v>
      </c>
      <c r="R28" s="3">
        <v>1</v>
      </c>
      <c r="S28" s="3">
        <v>1</v>
      </c>
      <c r="T28" s="6">
        <v>2.7650000000000001</v>
      </c>
      <c r="U28" s="13">
        <v>14.25257731958763</v>
      </c>
      <c r="V28" t="s">
        <v>45</v>
      </c>
      <c r="W28" s="17">
        <f>AVERAGE(T12:T13)</f>
        <v>7.0954999999999995</v>
      </c>
      <c r="X28" s="17">
        <f>AVERAGE(U12:U13)</f>
        <v>32.106334841628957</v>
      </c>
    </row>
    <row r="29" spans="1:24" x14ac:dyDescent="0.4">
      <c r="A29" s="7" t="s">
        <v>22</v>
      </c>
      <c r="B29" s="8">
        <v>0</v>
      </c>
      <c r="C29" s="9" t="s">
        <v>17</v>
      </c>
      <c r="D29" s="8">
        <v>2</v>
      </c>
      <c r="E29" s="8">
        <v>1</v>
      </c>
      <c r="F29" s="3">
        <v>1</v>
      </c>
      <c r="G29" s="10">
        <v>5.1479999999999997</v>
      </c>
      <c r="H29" s="13">
        <v>22.285714285714285</v>
      </c>
      <c r="N29" s="2" t="s">
        <v>20</v>
      </c>
      <c r="O29" s="3">
        <v>1</v>
      </c>
      <c r="P29" s="4" t="s">
        <v>17</v>
      </c>
      <c r="Q29" s="3">
        <v>2</v>
      </c>
      <c r="R29" s="3">
        <v>1</v>
      </c>
      <c r="S29" s="3">
        <v>1</v>
      </c>
      <c r="T29" s="6">
        <v>2.0630000000000002</v>
      </c>
      <c r="U29" s="13">
        <v>10.634020618556702</v>
      </c>
      <c r="V29" t="s">
        <v>42</v>
      </c>
      <c r="W29" s="17">
        <f>W28-W27</f>
        <v>3.0314999999999994</v>
      </c>
      <c r="X29" s="17">
        <f>X28-X27</f>
        <v>13.717194570135746</v>
      </c>
    </row>
    <row r="30" spans="1:24" x14ac:dyDescent="0.4">
      <c r="A30" s="7" t="s">
        <v>22</v>
      </c>
      <c r="B30" s="8">
        <v>0</v>
      </c>
      <c r="C30" s="9" t="s">
        <v>19</v>
      </c>
      <c r="D30" s="8">
        <v>2</v>
      </c>
      <c r="E30" s="8">
        <v>1</v>
      </c>
      <c r="F30" s="3">
        <v>1</v>
      </c>
      <c r="G30" s="10">
        <v>5.492</v>
      </c>
      <c r="H30" s="13">
        <v>23.774891774891774</v>
      </c>
      <c r="N30" s="2" t="s">
        <v>20</v>
      </c>
      <c r="O30" s="3">
        <v>1</v>
      </c>
      <c r="P30" s="4" t="s">
        <v>19</v>
      </c>
      <c r="Q30" s="3">
        <v>2</v>
      </c>
      <c r="R30" s="3">
        <v>1</v>
      </c>
      <c r="S30" s="3">
        <v>1</v>
      </c>
      <c r="T30" s="6">
        <v>2.6230000000000002</v>
      </c>
      <c r="U30" s="13">
        <v>13.520618556701031</v>
      </c>
      <c r="V30" t="s">
        <v>43</v>
      </c>
      <c r="W30" s="19">
        <f>W29/W27</f>
        <v>0.74593996062992107</v>
      </c>
      <c r="X30" s="19">
        <f>X29/X27</f>
        <v>0.74593996062992129</v>
      </c>
    </row>
    <row r="31" spans="1:24" x14ac:dyDescent="0.4">
      <c r="A31" s="2" t="s">
        <v>22</v>
      </c>
      <c r="B31" s="3">
        <v>0</v>
      </c>
      <c r="C31" s="4" t="s">
        <v>13</v>
      </c>
      <c r="D31" s="3">
        <v>0</v>
      </c>
      <c r="E31" s="3">
        <v>2</v>
      </c>
      <c r="F31" s="3">
        <v>1</v>
      </c>
      <c r="G31" s="6" t="s">
        <v>18</v>
      </c>
      <c r="H31" s="13" t="s">
        <v>18</v>
      </c>
      <c r="N31" s="2" t="s">
        <v>20</v>
      </c>
      <c r="O31" s="3">
        <v>1</v>
      </c>
      <c r="P31" s="4" t="s">
        <v>13</v>
      </c>
      <c r="Q31" s="3">
        <v>0</v>
      </c>
      <c r="R31" s="3">
        <v>2</v>
      </c>
      <c r="S31" s="3">
        <v>1</v>
      </c>
      <c r="T31" s="6">
        <v>2.5609999999999999</v>
      </c>
      <c r="U31" s="13">
        <v>15.808641975308641</v>
      </c>
      <c r="W31" s="19"/>
      <c r="X31" s="19"/>
    </row>
    <row r="32" spans="1:24" x14ac:dyDescent="0.4">
      <c r="A32" s="2" t="s">
        <v>22</v>
      </c>
      <c r="B32" s="3">
        <v>0</v>
      </c>
      <c r="C32" s="4" t="s">
        <v>12</v>
      </c>
      <c r="D32" s="3">
        <v>0</v>
      </c>
      <c r="E32" s="3">
        <v>2</v>
      </c>
      <c r="F32" s="3">
        <v>1</v>
      </c>
      <c r="G32" s="6" t="s">
        <v>18</v>
      </c>
      <c r="H32" s="13" t="s">
        <v>18</v>
      </c>
      <c r="N32" s="2" t="s">
        <v>20</v>
      </c>
      <c r="O32" s="3">
        <v>1</v>
      </c>
      <c r="P32" s="4" t="s">
        <v>12</v>
      </c>
      <c r="Q32" s="3">
        <v>0</v>
      </c>
      <c r="R32" s="3">
        <v>2</v>
      </c>
      <c r="S32" s="3">
        <v>1</v>
      </c>
      <c r="T32" s="6">
        <v>3.83</v>
      </c>
      <c r="U32" s="13">
        <v>23.640712298274902</v>
      </c>
    </row>
    <row r="33" spans="1:24" x14ac:dyDescent="0.4">
      <c r="A33" s="2" t="s">
        <v>22</v>
      </c>
      <c r="B33" s="3">
        <v>0</v>
      </c>
      <c r="C33" s="4" t="s">
        <v>14</v>
      </c>
      <c r="D33" s="3">
        <v>1</v>
      </c>
      <c r="E33" s="3">
        <v>2</v>
      </c>
      <c r="F33" s="3">
        <v>1</v>
      </c>
      <c r="G33" s="6" t="s">
        <v>18</v>
      </c>
      <c r="H33" s="13" t="s">
        <v>18</v>
      </c>
      <c r="N33" s="2" t="s">
        <v>20</v>
      </c>
      <c r="O33" s="3">
        <v>1</v>
      </c>
      <c r="P33" s="4" t="s">
        <v>14</v>
      </c>
      <c r="Q33" s="3">
        <v>1</v>
      </c>
      <c r="R33" s="3">
        <v>2</v>
      </c>
      <c r="S33" s="3">
        <v>1</v>
      </c>
      <c r="T33" s="6">
        <v>6.9909999999999997</v>
      </c>
      <c r="U33" s="13">
        <v>43.154320987654316</v>
      </c>
    </row>
    <row r="34" spans="1:24" x14ac:dyDescent="0.4">
      <c r="A34" s="2" t="s">
        <v>22</v>
      </c>
      <c r="B34" s="3">
        <v>0</v>
      </c>
      <c r="C34" s="4" t="s">
        <v>15</v>
      </c>
      <c r="D34" s="3">
        <v>1</v>
      </c>
      <c r="E34" s="3">
        <v>2</v>
      </c>
      <c r="F34" s="3">
        <v>1</v>
      </c>
      <c r="G34" s="6" t="s">
        <v>18</v>
      </c>
      <c r="H34" s="13" t="s">
        <v>18</v>
      </c>
      <c r="I34" s="19"/>
      <c r="J34" s="19"/>
      <c r="N34" s="2" t="s">
        <v>20</v>
      </c>
      <c r="O34" s="3">
        <v>1</v>
      </c>
      <c r="P34" s="4" t="s">
        <v>15</v>
      </c>
      <c r="Q34" s="3">
        <v>1</v>
      </c>
      <c r="R34" s="3">
        <v>2</v>
      </c>
      <c r="S34" s="3">
        <v>1</v>
      </c>
      <c r="T34" s="6">
        <v>4.7809999999999997</v>
      </c>
      <c r="U34" s="13">
        <v>29.512345679012341</v>
      </c>
    </row>
    <row r="35" spans="1:24" x14ac:dyDescent="0.4">
      <c r="A35" s="2" t="s">
        <v>22</v>
      </c>
      <c r="B35" s="3">
        <v>0</v>
      </c>
      <c r="C35" s="4" t="s">
        <v>16</v>
      </c>
      <c r="D35" s="3">
        <v>2</v>
      </c>
      <c r="E35" s="3">
        <v>2</v>
      </c>
      <c r="F35" s="3">
        <v>1</v>
      </c>
      <c r="G35" s="6" t="s">
        <v>18</v>
      </c>
      <c r="H35" s="13" t="s">
        <v>18</v>
      </c>
      <c r="N35" s="2" t="s">
        <v>20</v>
      </c>
      <c r="O35" s="3">
        <v>1</v>
      </c>
      <c r="P35" s="4" t="s">
        <v>16</v>
      </c>
      <c r="Q35" s="3">
        <v>2</v>
      </c>
      <c r="R35" s="3">
        <v>2</v>
      </c>
      <c r="S35" s="3">
        <v>1</v>
      </c>
      <c r="T35" s="6">
        <v>2.9990000000000001</v>
      </c>
      <c r="U35" s="13">
        <v>18.512345679012345</v>
      </c>
    </row>
    <row r="36" spans="1:24" x14ac:dyDescent="0.4">
      <c r="A36" s="2" t="s">
        <v>22</v>
      </c>
      <c r="B36" s="3">
        <v>0</v>
      </c>
      <c r="C36" s="4" t="s">
        <v>17</v>
      </c>
      <c r="D36" s="3">
        <v>2</v>
      </c>
      <c r="E36" s="3">
        <v>2</v>
      </c>
      <c r="F36" s="3">
        <v>1</v>
      </c>
      <c r="G36" s="6" t="s">
        <v>18</v>
      </c>
      <c r="H36" s="13" t="s">
        <v>18</v>
      </c>
      <c r="N36" s="2" t="s">
        <v>20</v>
      </c>
      <c r="O36" s="3">
        <v>1</v>
      </c>
      <c r="P36" s="4" t="s">
        <v>17</v>
      </c>
      <c r="Q36" s="3">
        <v>2</v>
      </c>
      <c r="R36" s="3">
        <v>2</v>
      </c>
      <c r="S36" s="3">
        <v>1</v>
      </c>
      <c r="T36" s="6">
        <v>3.1160000000000001</v>
      </c>
      <c r="U36" s="13">
        <v>19.234567901234566</v>
      </c>
    </row>
    <row r="37" spans="1:24" x14ac:dyDescent="0.4">
      <c r="A37" s="2" t="s">
        <v>22</v>
      </c>
      <c r="B37" s="3">
        <v>0</v>
      </c>
      <c r="C37" s="4" t="s">
        <v>19</v>
      </c>
      <c r="D37" s="3">
        <v>2</v>
      </c>
      <c r="E37" s="3">
        <v>2</v>
      </c>
      <c r="F37" s="3">
        <v>1</v>
      </c>
      <c r="G37" s="6" t="s">
        <v>18</v>
      </c>
      <c r="H37" s="13" t="s">
        <v>18</v>
      </c>
      <c r="N37" s="2" t="s">
        <v>20</v>
      </c>
      <c r="O37" s="3">
        <v>1</v>
      </c>
      <c r="P37" s="4" t="s">
        <v>19</v>
      </c>
      <c r="Q37" s="3">
        <v>2</v>
      </c>
      <c r="R37" s="3">
        <v>2</v>
      </c>
      <c r="S37" s="3">
        <v>1</v>
      </c>
      <c r="T37" s="6">
        <v>3.0329999999999999</v>
      </c>
      <c r="U37" s="13">
        <v>18.722222222222221</v>
      </c>
    </row>
    <row r="38" spans="1:24" x14ac:dyDescent="0.4">
      <c r="A38" s="2" t="s">
        <v>22</v>
      </c>
      <c r="B38" s="3">
        <v>0</v>
      </c>
      <c r="C38" s="4" t="s">
        <v>13</v>
      </c>
      <c r="D38" s="3">
        <v>0</v>
      </c>
      <c r="E38" s="3">
        <v>3</v>
      </c>
      <c r="F38" s="3">
        <v>2</v>
      </c>
      <c r="G38" s="6">
        <v>2.9740000000000002</v>
      </c>
      <c r="H38" s="13">
        <v>8.4011299435028253</v>
      </c>
      <c r="N38" s="2" t="s">
        <v>20</v>
      </c>
      <c r="O38" s="3">
        <v>1</v>
      </c>
      <c r="P38" s="4" t="s">
        <v>13</v>
      </c>
      <c r="Q38" s="3">
        <v>0</v>
      </c>
      <c r="R38" s="3">
        <v>3</v>
      </c>
      <c r="S38" s="3">
        <v>2</v>
      </c>
      <c r="T38" s="6">
        <v>2.0089999999999999</v>
      </c>
      <c r="U38" s="13">
        <v>8.068273092369477</v>
      </c>
    </row>
    <row r="39" spans="1:24" x14ac:dyDescent="0.4">
      <c r="A39" s="2" t="s">
        <v>22</v>
      </c>
      <c r="B39" s="3">
        <v>0</v>
      </c>
      <c r="C39" s="4" t="s">
        <v>12</v>
      </c>
      <c r="D39" s="3">
        <v>0</v>
      </c>
      <c r="E39" s="3">
        <v>3</v>
      </c>
      <c r="F39" s="3">
        <v>2</v>
      </c>
      <c r="G39" s="6">
        <v>3.5680000000000001</v>
      </c>
      <c r="H39" s="13">
        <v>10.074706448508181</v>
      </c>
      <c r="N39" s="2" t="s">
        <v>20</v>
      </c>
      <c r="O39" s="3">
        <v>1</v>
      </c>
      <c r="P39" s="4" t="s">
        <v>12</v>
      </c>
      <c r="Q39" s="3">
        <v>0</v>
      </c>
      <c r="R39" s="3">
        <v>3</v>
      </c>
      <c r="S39" s="3">
        <v>2</v>
      </c>
      <c r="T39" s="6">
        <v>2.3149999999999999</v>
      </c>
      <c r="U39" s="13">
        <v>9.2894487632508831</v>
      </c>
    </row>
    <row r="40" spans="1:24" x14ac:dyDescent="0.4">
      <c r="A40" s="2" t="s">
        <v>22</v>
      </c>
      <c r="B40" s="3">
        <v>0</v>
      </c>
      <c r="C40" s="4" t="s">
        <v>14</v>
      </c>
      <c r="D40" s="3">
        <v>1</v>
      </c>
      <c r="E40" s="3">
        <v>3</v>
      </c>
      <c r="F40" s="3">
        <v>2</v>
      </c>
      <c r="G40" s="6">
        <v>2.847</v>
      </c>
      <c r="H40" s="13">
        <v>8.0423728813559325</v>
      </c>
      <c r="N40" s="2" t="s">
        <v>20</v>
      </c>
      <c r="O40" s="3">
        <v>1</v>
      </c>
      <c r="P40" s="4" t="s">
        <v>14</v>
      </c>
      <c r="Q40" s="3">
        <v>1</v>
      </c>
      <c r="R40" s="3">
        <v>3</v>
      </c>
      <c r="S40" s="3">
        <v>2</v>
      </c>
      <c r="T40" s="6">
        <v>6.4349999999999996</v>
      </c>
      <c r="U40" s="13">
        <v>25.843373493975903</v>
      </c>
      <c r="V40" t="s">
        <v>39</v>
      </c>
    </row>
    <row r="41" spans="1:24" x14ac:dyDescent="0.4">
      <c r="A41" s="2" t="s">
        <v>22</v>
      </c>
      <c r="B41" s="3">
        <v>0</v>
      </c>
      <c r="C41" s="4" t="s">
        <v>15</v>
      </c>
      <c r="D41" s="3">
        <v>1</v>
      </c>
      <c r="E41" s="3">
        <v>3</v>
      </c>
      <c r="F41" s="3">
        <v>2</v>
      </c>
      <c r="G41" s="6">
        <v>3.2850000000000001</v>
      </c>
      <c r="H41" s="13">
        <v>9.279661016949154</v>
      </c>
      <c r="I41" t="s">
        <v>39</v>
      </c>
      <c r="N41" s="2" t="s">
        <v>20</v>
      </c>
      <c r="O41" s="3">
        <v>1</v>
      </c>
      <c r="P41" s="4" t="s">
        <v>15</v>
      </c>
      <c r="Q41" s="3">
        <v>1</v>
      </c>
      <c r="R41" s="3">
        <v>3</v>
      </c>
      <c r="S41" s="3">
        <v>2</v>
      </c>
      <c r="T41" s="6">
        <v>5.1719999999999997</v>
      </c>
      <c r="U41" s="13">
        <v>20.771084337349397</v>
      </c>
      <c r="V41" t="s">
        <v>44</v>
      </c>
      <c r="W41" s="17">
        <f>T24</f>
        <v>2.5259999999999998</v>
      </c>
      <c r="X41" s="17">
        <f>U24</f>
        <v>13.020618556701029</v>
      </c>
    </row>
    <row r="42" spans="1:24" x14ac:dyDescent="0.4">
      <c r="A42" s="2" t="s">
        <v>22</v>
      </c>
      <c r="B42" s="3">
        <v>0</v>
      </c>
      <c r="C42" s="4" t="s">
        <v>16</v>
      </c>
      <c r="D42" s="3">
        <v>2</v>
      </c>
      <c r="E42" s="3">
        <v>3</v>
      </c>
      <c r="F42" s="3">
        <v>2</v>
      </c>
      <c r="G42" s="6">
        <v>2.8050000000000002</v>
      </c>
      <c r="H42" s="13">
        <v>7.9237288135593227</v>
      </c>
      <c r="I42" t="s">
        <v>2</v>
      </c>
      <c r="J42" s="17">
        <f>AVERAGE(G24,G26:G30)</f>
        <v>4.0206666666666671</v>
      </c>
      <c r="K42" s="17">
        <f>AVERAGE(H24,H26:H30)</f>
        <v>17.405483405483402</v>
      </c>
      <c r="N42" s="2" t="s">
        <v>20</v>
      </c>
      <c r="O42" s="3">
        <v>1</v>
      </c>
      <c r="P42" s="4" t="s">
        <v>16</v>
      </c>
      <c r="Q42" s="3">
        <v>2</v>
      </c>
      <c r="R42" s="3">
        <v>3</v>
      </c>
      <c r="S42" s="3">
        <v>2</v>
      </c>
      <c r="T42" s="6">
        <v>2.145</v>
      </c>
      <c r="U42" s="13">
        <v>8.6144578313253017</v>
      </c>
      <c r="V42" t="s">
        <v>45</v>
      </c>
      <c r="W42" s="17">
        <f>AVERAGE(T26:T27)</f>
        <v>4.9969999999999999</v>
      </c>
      <c r="X42" s="17">
        <f>AVERAGE(U26:U27)</f>
        <v>25.757731958762886</v>
      </c>
    </row>
    <row r="43" spans="1:24" x14ac:dyDescent="0.4">
      <c r="A43" s="2" t="s">
        <v>22</v>
      </c>
      <c r="B43" s="3">
        <v>0</v>
      </c>
      <c r="C43" s="4" t="s">
        <v>17</v>
      </c>
      <c r="D43" s="3">
        <v>2</v>
      </c>
      <c r="E43" s="3">
        <v>3</v>
      </c>
      <c r="F43" s="3">
        <v>2</v>
      </c>
      <c r="G43" s="6">
        <v>2.7869999999999999</v>
      </c>
      <c r="H43" s="13">
        <v>7.8728813559322033</v>
      </c>
      <c r="I43" t="s">
        <v>38</v>
      </c>
      <c r="J43" s="17">
        <f>STDEV(G24,G26:G30)</f>
        <v>1.0533033118084574</v>
      </c>
      <c r="K43" s="17">
        <f>STDEV(H24,H26:H30)</f>
        <v>4.5597545965734305</v>
      </c>
      <c r="N43" s="2" t="s">
        <v>20</v>
      </c>
      <c r="O43" s="3">
        <v>1</v>
      </c>
      <c r="P43" s="4" t="s">
        <v>17</v>
      </c>
      <c r="Q43" s="3">
        <v>2</v>
      </c>
      <c r="R43" s="3">
        <v>3</v>
      </c>
      <c r="S43" s="3">
        <v>2</v>
      </c>
      <c r="T43" s="6">
        <v>1.137</v>
      </c>
      <c r="U43" s="13">
        <v>4.5662650602409638</v>
      </c>
      <c r="V43" t="s">
        <v>42</v>
      </c>
      <c r="W43" s="17">
        <f>W42-W41</f>
        <v>2.4710000000000001</v>
      </c>
      <c r="X43" s="17">
        <f>X42-X41</f>
        <v>12.737113402061857</v>
      </c>
    </row>
    <row r="44" spans="1:24" x14ac:dyDescent="0.4">
      <c r="A44" s="2" t="s">
        <v>22</v>
      </c>
      <c r="B44" s="3">
        <v>0</v>
      </c>
      <c r="C44" s="4" t="s">
        <v>19</v>
      </c>
      <c r="D44" s="3">
        <v>2</v>
      </c>
      <c r="E44" s="3">
        <v>3</v>
      </c>
      <c r="F44" s="3">
        <v>2</v>
      </c>
      <c r="G44" s="6">
        <v>2.8090000000000002</v>
      </c>
      <c r="H44" s="13">
        <v>7.9350282485875718</v>
      </c>
      <c r="I44" t="s">
        <v>3</v>
      </c>
      <c r="J44" s="19">
        <f>J43/J42</f>
        <v>0.26197230437948699</v>
      </c>
      <c r="K44" s="19">
        <f>K43/K42</f>
        <v>0.26197230437948832</v>
      </c>
      <c r="N44" s="2" t="s">
        <v>20</v>
      </c>
      <c r="O44" s="3">
        <v>1</v>
      </c>
      <c r="P44" s="4" t="s">
        <v>19</v>
      </c>
      <c r="Q44" s="3">
        <v>2</v>
      </c>
      <c r="R44" s="3">
        <v>3</v>
      </c>
      <c r="S44" s="3">
        <v>2</v>
      </c>
      <c r="T44" s="6">
        <v>1.772</v>
      </c>
      <c r="U44" s="13">
        <v>7.1164658634538149</v>
      </c>
      <c r="V44" t="s">
        <v>43</v>
      </c>
      <c r="W44" s="19">
        <f>W43/W41</f>
        <v>0.97822644497228828</v>
      </c>
      <c r="X44" s="19">
        <f>X43/X41</f>
        <v>0.97822644497228839</v>
      </c>
    </row>
    <row r="45" spans="1:24" x14ac:dyDescent="0.4">
      <c r="A45" s="2" t="s">
        <v>25</v>
      </c>
      <c r="B45" s="5">
        <v>0</v>
      </c>
      <c r="C45" s="4" t="s">
        <v>13</v>
      </c>
      <c r="D45" s="3">
        <v>0</v>
      </c>
      <c r="E45" s="3">
        <v>1</v>
      </c>
      <c r="F45" s="3">
        <v>1</v>
      </c>
      <c r="G45" s="6">
        <v>2.8839999999999999</v>
      </c>
      <c r="H45" s="13">
        <v>13.60377358490566</v>
      </c>
      <c r="N45" s="2" t="s">
        <v>23</v>
      </c>
      <c r="O45" s="5">
        <v>1</v>
      </c>
      <c r="P45" s="4" t="s">
        <v>13</v>
      </c>
      <c r="Q45" s="3">
        <v>0</v>
      </c>
      <c r="R45" s="3">
        <v>1</v>
      </c>
      <c r="S45" s="3">
        <v>1</v>
      </c>
      <c r="T45" s="6">
        <v>2.1440000000000001</v>
      </c>
      <c r="U45" s="13">
        <v>6.4384384384384381</v>
      </c>
    </row>
    <row r="46" spans="1:24" x14ac:dyDescent="0.4">
      <c r="A46" s="2" t="s">
        <v>25</v>
      </c>
      <c r="B46" s="5">
        <v>0</v>
      </c>
      <c r="C46" s="4" t="s">
        <v>12</v>
      </c>
      <c r="D46" s="3">
        <v>0</v>
      </c>
      <c r="E46" s="3">
        <v>1</v>
      </c>
      <c r="F46" s="3">
        <v>1</v>
      </c>
      <c r="G46" s="6">
        <v>3.0249999999999999</v>
      </c>
      <c r="H46" s="13">
        <v>14.29863098942128</v>
      </c>
      <c r="N46" s="2" t="s">
        <v>23</v>
      </c>
      <c r="O46" s="5">
        <v>1</v>
      </c>
      <c r="P46" s="4" t="s">
        <v>12</v>
      </c>
      <c r="Q46" s="3">
        <v>0</v>
      </c>
      <c r="R46" s="3">
        <v>1</v>
      </c>
      <c r="S46" s="3">
        <v>1</v>
      </c>
      <c r="T46" s="6">
        <v>1.825</v>
      </c>
      <c r="U46" s="13">
        <v>5.4772934338674206</v>
      </c>
    </row>
    <row r="47" spans="1:24" x14ac:dyDescent="0.4">
      <c r="A47" s="2" t="s">
        <v>25</v>
      </c>
      <c r="B47" s="5">
        <v>0</v>
      </c>
      <c r="C47" s="4" t="s">
        <v>14</v>
      </c>
      <c r="D47" s="3">
        <v>1</v>
      </c>
      <c r="E47" s="3">
        <v>1</v>
      </c>
      <c r="F47" s="3">
        <v>1</v>
      </c>
      <c r="G47" s="6">
        <v>3</v>
      </c>
      <c r="H47" s="13">
        <v>14.150943396226415</v>
      </c>
      <c r="N47" s="2" t="s">
        <v>23</v>
      </c>
      <c r="O47" s="5">
        <v>1</v>
      </c>
      <c r="P47" s="4" t="s">
        <v>14</v>
      </c>
      <c r="Q47" s="3">
        <v>1</v>
      </c>
      <c r="R47" s="3">
        <v>1</v>
      </c>
      <c r="S47" s="3">
        <v>1</v>
      </c>
      <c r="T47" s="6">
        <v>4.3680000000000003</v>
      </c>
      <c r="U47" s="13">
        <v>13.117117117117118</v>
      </c>
      <c r="W47" s="17"/>
      <c r="X47" s="17"/>
    </row>
    <row r="48" spans="1:24" x14ac:dyDescent="0.4">
      <c r="A48" s="2" t="s">
        <v>25</v>
      </c>
      <c r="B48" s="5">
        <v>0</v>
      </c>
      <c r="C48" s="4" t="s">
        <v>15</v>
      </c>
      <c r="D48" s="3">
        <v>1</v>
      </c>
      <c r="E48" s="3">
        <v>1</v>
      </c>
      <c r="F48" s="3">
        <v>1</v>
      </c>
      <c r="G48" s="6">
        <v>2.8839999999999999</v>
      </c>
      <c r="H48" s="13">
        <v>13.60377358490566</v>
      </c>
      <c r="I48" s="19"/>
      <c r="J48" s="19"/>
      <c r="N48" s="2" t="s">
        <v>23</v>
      </c>
      <c r="O48" s="5">
        <v>1</v>
      </c>
      <c r="P48" s="4" t="s">
        <v>15</v>
      </c>
      <c r="Q48" s="3">
        <v>1</v>
      </c>
      <c r="R48" s="3">
        <v>1</v>
      </c>
      <c r="S48" s="3">
        <v>1</v>
      </c>
      <c r="T48" s="6">
        <v>3.2850000000000001</v>
      </c>
      <c r="U48" s="13">
        <v>9.8648648648648649</v>
      </c>
      <c r="V48" t="s">
        <v>44</v>
      </c>
      <c r="W48" s="17">
        <f>T31</f>
        <v>2.5609999999999999</v>
      </c>
      <c r="X48" s="17">
        <f>U31</f>
        <v>15.808641975308641</v>
      </c>
    </row>
    <row r="49" spans="1:24" x14ac:dyDescent="0.4">
      <c r="A49" s="2" t="s">
        <v>25</v>
      </c>
      <c r="B49" s="5">
        <v>0</v>
      </c>
      <c r="C49" s="4" t="s">
        <v>16</v>
      </c>
      <c r="D49" s="3">
        <v>2</v>
      </c>
      <c r="E49" s="3">
        <v>1</v>
      </c>
      <c r="F49" s="3">
        <v>1</v>
      </c>
      <c r="G49" s="6">
        <v>2.8</v>
      </c>
      <c r="H49" s="13">
        <v>13.20754716981132</v>
      </c>
      <c r="N49" s="2" t="s">
        <v>23</v>
      </c>
      <c r="O49" s="5">
        <v>1</v>
      </c>
      <c r="P49" s="4" t="s">
        <v>16</v>
      </c>
      <c r="Q49" s="3">
        <v>2</v>
      </c>
      <c r="R49" s="3">
        <v>1</v>
      </c>
      <c r="S49" s="3">
        <v>1</v>
      </c>
      <c r="T49" s="6">
        <v>3.5089999999999999</v>
      </c>
      <c r="U49" s="13">
        <v>10.537537537537537</v>
      </c>
      <c r="V49" t="s">
        <v>45</v>
      </c>
      <c r="W49" s="17">
        <f>AVERAGE(T33:T34)</f>
        <v>5.8859999999999992</v>
      </c>
      <c r="X49" s="17">
        <f>AVERAGE(U33:U34)</f>
        <v>36.333333333333329</v>
      </c>
    </row>
    <row r="50" spans="1:24" x14ac:dyDescent="0.4">
      <c r="A50" s="2" t="s">
        <v>25</v>
      </c>
      <c r="B50" s="5">
        <v>0</v>
      </c>
      <c r="C50" s="4" t="s">
        <v>17</v>
      </c>
      <c r="D50" s="3">
        <v>2</v>
      </c>
      <c r="E50" s="3">
        <v>1</v>
      </c>
      <c r="F50" s="3">
        <v>1</v>
      </c>
      <c r="G50" s="6">
        <v>3.319</v>
      </c>
      <c r="H50" s="13">
        <v>15.65566037735849</v>
      </c>
      <c r="N50" s="2" t="s">
        <v>23</v>
      </c>
      <c r="O50" s="5">
        <v>1</v>
      </c>
      <c r="P50" s="4" t="s">
        <v>17</v>
      </c>
      <c r="Q50" s="3">
        <v>2</v>
      </c>
      <c r="R50" s="3">
        <v>1</v>
      </c>
      <c r="S50" s="3">
        <v>1</v>
      </c>
      <c r="T50" s="6">
        <v>2.78</v>
      </c>
      <c r="U50" s="13">
        <v>8.3483483483483472</v>
      </c>
      <c r="V50" t="s">
        <v>42</v>
      </c>
      <c r="W50" s="17">
        <f>W49-W48</f>
        <v>3.3249999999999993</v>
      </c>
      <c r="X50" s="17">
        <f>X49-X48</f>
        <v>20.52469135802469</v>
      </c>
    </row>
    <row r="51" spans="1:24" x14ac:dyDescent="0.4">
      <c r="A51" s="2" t="s">
        <v>25</v>
      </c>
      <c r="B51" s="5">
        <v>0</v>
      </c>
      <c r="C51" s="4" t="s">
        <v>19</v>
      </c>
      <c r="D51" s="3">
        <v>2</v>
      </c>
      <c r="E51" s="3">
        <v>1</v>
      </c>
      <c r="F51" s="3">
        <v>1</v>
      </c>
      <c r="G51" s="6">
        <v>2.62</v>
      </c>
      <c r="H51" s="13">
        <v>12.358490566037737</v>
      </c>
      <c r="N51" s="2" t="s">
        <v>23</v>
      </c>
      <c r="O51" s="5">
        <v>1</v>
      </c>
      <c r="P51" s="4" t="s">
        <v>19</v>
      </c>
      <c r="Q51" s="3">
        <v>2</v>
      </c>
      <c r="R51" s="3">
        <v>1</v>
      </c>
      <c r="S51" s="3">
        <v>1</v>
      </c>
      <c r="T51" s="6">
        <v>2.133</v>
      </c>
      <c r="U51" s="13">
        <v>6.4054054054054053</v>
      </c>
      <c r="V51" t="s">
        <v>43</v>
      </c>
      <c r="W51" s="19">
        <f>W50/W48</f>
        <v>1.2983209683717296</v>
      </c>
      <c r="X51" s="19">
        <f>X50/X48</f>
        <v>1.2983209683717298</v>
      </c>
    </row>
    <row r="52" spans="1:24" x14ac:dyDescent="0.4">
      <c r="A52" s="2" t="s">
        <v>25</v>
      </c>
      <c r="B52" s="5">
        <v>0</v>
      </c>
      <c r="C52" s="4" t="s">
        <v>13</v>
      </c>
      <c r="D52" s="3">
        <v>0</v>
      </c>
      <c r="E52" s="3">
        <v>2</v>
      </c>
      <c r="F52" s="3">
        <v>1</v>
      </c>
      <c r="G52" s="6">
        <v>4.1520000000000001</v>
      </c>
      <c r="H52" s="13">
        <v>26.961038961038962</v>
      </c>
      <c r="N52" s="2" t="s">
        <v>23</v>
      </c>
      <c r="O52" s="5">
        <v>1</v>
      </c>
      <c r="P52" s="4" t="s">
        <v>13</v>
      </c>
      <c r="Q52" s="3">
        <v>0</v>
      </c>
      <c r="R52" s="3">
        <v>2</v>
      </c>
      <c r="S52" s="3">
        <v>1</v>
      </c>
      <c r="T52" s="6">
        <v>5.7</v>
      </c>
      <c r="U52" s="13">
        <v>19.256756756756758</v>
      </c>
    </row>
    <row r="53" spans="1:24" x14ac:dyDescent="0.4">
      <c r="A53" s="2" t="s">
        <v>25</v>
      </c>
      <c r="B53" s="5">
        <v>0</v>
      </c>
      <c r="C53" s="4" t="s">
        <v>12</v>
      </c>
      <c r="D53" s="3">
        <v>0</v>
      </c>
      <c r="E53" s="3">
        <v>2</v>
      </c>
      <c r="F53" s="3">
        <v>1</v>
      </c>
      <c r="G53" s="6">
        <v>4.3819999999999997</v>
      </c>
      <c r="H53" s="13">
        <v>28.379944336209299</v>
      </c>
      <c r="N53" s="2" t="s">
        <v>23</v>
      </c>
      <c r="O53" s="5">
        <v>1</v>
      </c>
      <c r="P53" s="4" t="s">
        <v>12</v>
      </c>
      <c r="Q53" s="3">
        <v>0</v>
      </c>
      <c r="R53" s="3">
        <v>2</v>
      </c>
      <c r="S53" s="3">
        <v>1</v>
      </c>
      <c r="T53" s="6" t="s">
        <v>18</v>
      </c>
      <c r="U53" s="13" t="s">
        <v>18</v>
      </c>
    </row>
    <row r="54" spans="1:24" x14ac:dyDescent="0.4">
      <c r="A54" s="2" t="s">
        <v>25</v>
      </c>
      <c r="B54" s="5">
        <v>0</v>
      </c>
      <c r="C54" s="4" t="s">
        <v>14</v>
      </c>
      <c r="D54" s="3">
        <v>1</v>
      </c>
      <c r="E54" s="3">
        <v>2</v>
      </c>
      <c r="F54" s="3">
        <v>1</v>
      </c>
      <c r="G54" s="6">
        <v>4.83</v>
      </c>
      <c r="H54" s="13">
        <v>31.363636363636363</v>
      </c>
      <c r="N54" s="2" t="s">
        <v>23</v>
      </c>
      <c r="O54" s="5">
        <v>1</v>
      </c>
      <c r="P54" s="4" t="s">
        <v>14</v>
      </c>
      <c r="Q54" s="3">
        <v>1</v>
      </c>
      <c r="R54" s="3">
        <v>2</v>
      </c>
      <c r="S54" s="3">
        <v>1</v>
      </c>
      <c r="T54" s="6">
        <v>7.2640000000000002</v>
      </c>
      <c r="U54" s="13">
        <v>24.540540540540544</v>
      </c>
    </row>
    <row r="55" spans="1:24" x14ac:dyDescent="0.4">
      <c r="A55" s="2" t="s">
        <v>25</v>
      </c>
      <c r="B55" s="5">
        <v>0</v>
      </c>
      <c r="C55" s="4" t="s">
        <v>15</v>
      </c>
      <c r="D55" s="3">
        <v>1</v>
      </c>
      <c r="E55" s="3">
        <v>2</v>
      </c>
      <c r="F55" s="3">
        <v>1</v>
      </c>
      <c r="G55" s="6">
        <v>3.9990000000000001</v>
      </c>
      <c r="H55" s="13">
        <v>25.967532467532468</v>
      </c>
      <c r="I55" s="19"/>
      <c r="J55" s="19"/>
      <c r="N55" s="2" t="s">
        <v>23</v>
      </c>
      <c r="O55" s="5">
        <v>1</v>
      </c>
      <c r="P55" s="4" t="s">
        <v>15</v>
      </c>
      <c r="Q55" s="3">
        <v>1</v>
      </c>
      <c r="R55" s="3">
        <v>2</v>
      </c>
      <c r="S55" s="3">
        <v>1</v>
      </c>
      <c r="T55" s="6">
        <v>5.375</v>
      </c>
      <c r="U55" s="13">
        <v>18.158783783783786</v>
      </c>
    </row>
    <row r="56" spans="1:24" x14ac:dyDescent="0.4">
      <c r="A56" s="2" t="s">
        <v>25</v>
      </c>
      <c r="B56" s="5">
        <v>0</v>
      </c>
      <c r="C56" s="4" t="s">
        <v>16</v>
      </c>
      <c r="D56" s="3">
        <v>2</v>
      </c>
      <c r="E56" s="3">
        <v>2</v>
      </c>
      <c r="F56" s="3">
        <v>1</v>
      </c>
      <c r="G56" s="6">
        <v>6.601</v>
      </c>
      <c r="H56" s="13">
        <v>42.863636363636367</v>
      </c>
      <c r="N56" s="2" t="s">
        <v>23</v>
      </c>
      <c r="O56" s="5">
        <v>1</v>
      </c>
      <c r="P56" s="4" t="s">
        <v>16</v>
      </c>
      <c r="Q56" s="3">
        <v>2</v>
      </c>
      <c r="R56" s="3">
        <v>2</v>
      </c>
      <c r="S56" s="3">
        <v>1</v>
      </c>
      <c r="T56" s="6">
        <v>8.6370000000000005</v>
      </c>
      <c r="U56" s="13">
        <v>29.179054054054056</v>
      </c>
    </row>
    <row r="57" spans="1:24" x14ac:dyDescent="0.4">
      <c r="A57" s="2" t="s">
        <v>25</v>
      </c>
      <c r="B57" s="5">
        <v>0</v>
      </c>
      <c r="C57" s="4" t="s">
        <v>17</v>
      </c>
      <c r="D57" s="3">
        <v>2</v>
      </c>
      <c r="E57" s="3">
        <v>2</v>
      </c>
      <c r="F57" s="3">
        <v>1</v>
      </c>
      <c r="G57" s="6">
        <v>5.4429999999999996</v>
      </c>
      <c r="H57" s="13">
        <v>35.344155844155843</v>
      </c>
      <c r="N57" s="2" t="s">
        <v>23</v>
      </c>
      <c r="O57" s="5">
        <v>1</v>
      </c>
      <c r="P57" s="4" t="s">
        <v>17</v>
      </c>
      <c r="Q57" s="3">
        <v>2</v>
      </c>
      <c r="R57" s="3">
        <v>2</v>
      </c>
      <c r="S57" s="3">
        <v>1</v>
      </c>
      <c r="T57" s="6">
        <v>5.1269999999999998</v>
      </c>
      <c r="U57" s="13">
        <v>17.320945945945947</v>
      </c>
    </row>
    <row r="58" spans="1:24" x14ac:dyDescent="0.4">
      <c r="A58" s="2" t="s">
        <v>25</v>
      </c>
      <c r="B58" s="5">
        <v>0</v>
      </c>
      <c r="C58" s="4" t="s">
        <v>19</v>
      </c>
      <c r="D58" s="3">
        <v>2</v>
      </c>
      <c r="E58" s="3">
        <v>2</v>
      </c>
      <c r="F58" s="3">
        <v>1</v>
      </c>
      <c r="G58" s="6">
        <v>4.8410000000000002</v>
      </c>
      <c r="H58" s="13">
        <v>31.435064935064936</v>
      </c>
      <c r="N58" s="2" t="s">
        <v>23</v>
      </c>
      <c r="O58" s="5">
        <v>1</v>
      </c>
      <c r="P58" s="4" t="s">
        <v>19</v>
      </c>
      <c r="Q58" s="3">
        <v>2</v>
      </c>
      <c r="R58" s="3">
        <v>2</v>
      </c>
      <c r="S58" s="3">
        <v>1</v>
      </c>
      <c r="T58" s="6">
        <v>4.1870000000000003</v>
      </c>
      <c r="U58" s="13">
        <v>14.145270270270272</v>
      </c>
    </row>
    <row r="59" spans="1:24" x14ac:dyDescent="0.4">
      <c r="A59" s="2" t="s">
        <v>25</v>
      </c>
      <c r="B59" s="5">
        <v>0</v>
      </c>
      <c r="C59" s="4" t="s">
        <v>13</v>
      </c>
      <c r="D59" s="3">
        <v>0</v>
      </c>
      <c r="E59" s="3">
        <v>3</v>
      </c>
      <c r="F59" s="3">
        <v>2</v>
      </c>
      <c r="G59" s="6">
        <v>3.569</v>
      </c>
      <c r="H59" s="13">
        <v>17.076555023923447</v>
      </c>
      <c r="N59" s="2" t="s">
        <v>23</v>
      </c>
      <c r="O59" s="5">
        <v>1</v>
      </c>
      <c r="P59" s="4" t="s">
        <v>13</v>
      </c>
      <c r="Q59" s="3">
        <v>0</v>
      </c>
      <c r="R59" s="3">
        <v>3</v>
      </c>
      <c r="S59" s="3">
        <v>2</v>
      </c>
      <c r="T59" s="6">
        <v>2.29</v>
      </c>
      <c r="U59" s="13">
        <v>5.1576576576576576</v>
      </c>
    </row>
    <row r="60" spans="1:24" x14ac:dyDescent="0.4">
      <c r="A60" s="2" t="s">
        <v>25</v>
      </c>
      <c r="B60" s="5">
        <v>0</v>
      </c>
      <c r="C60" s="4" t="s">
        <v>12</v>
      </c>
      <c r="D60" s="3">
        <v>0</v>
      </c>
      <c r="E60" s="3">
        <v>3</v>
      </c>
      <c r="F60" s="3">
        <v>2</v>
      </c>
      <c r="G60" s="6">
        <v>3.6139999999999999</v>
      </c>
      <c r="H60" s="13">
        <v>17.300140793489319</v>
      </c>
      <c r="N60" s="2" t="s">
        <v>23</v>
      </c>
      <c r="O60" s="5">
        <v>1</v>
      </c>
      <c r="P60" s="4" t="s">
        <v>12</v>
      </c>
      <c r="Q60" s="3">
        <v>0</v>
      </c>
      <c r="R60" s="3">
        <v>3</v>
      </c>
      <c r="S60" s="3">
        <v>2</v>
      </c>
      <c r="T60" s="6">
        <v>2.105</v>
      </c>
      <c r="U60" s="13">
        <v>4.7404578282176946</v>
      </c>
    </row>
    <row r="61" spans="1:24" x14ac:dyDescent="0.4">
      <c r="A61" s="2" t="s">
        <v>25</v>
      </c>
      <c r="B61" s="5">
        <v>0</v>
      </c>
      <c r="C61" s="4" t="s">
        <v>14</v>
      </c>
      <c r="D61" s="3">
        <v>1</v>
      </c>
      <c r="E61" s="3">
        <v>3</v>
      </c>
      <c r="F61" s="3">
        <v>2</v>
      </c>
      <c r="G61" s="6">
        <v>4.0229999999999997</v>
      </c>
      <c r="H61" s="13">
        <v>19.248803827751196</v>
      </c>
      <c r="N61" s="2" t="s">
        <v>23</v>
      </c>
      <c r="O61" s="5">
        <v>1</v>
      </c>
      <c r="P61" s="4" t="s">
        <v>14</v>
      </c>
      <c r="Q61" s="3">
        <v>1</v>
      </c>
      <c r="R61" s="3">
        <v>3</v>
      </c>
      <c r="S61" s="3">
        <v>2</v>
      </c>
      <c r="T61" s="6">
        <v>3.7829999999999999</v>
      </c>
      <c r="U61" s="13">
        <v>8.5202702702702702</v>
      </c>
      <c r="V61" t="s">
        <v>39</v>
      </c>
    </row>
    <row r="62" spans="1:24" x14ac:dyDescent="0.4">
      <c r="A62" s="2" t="s">
        <v>25</v>
      </c>
      <c r="B62" s="5">
        <v>0</v>
      </c>
      <c r="C62" s="4" t="s">
        <v>15</v>
      </c>
      <c r="D62" s="3">
        <v>1</v>
      </c>
      <c r="E62" s="3">
        <v>3</v>
      </c>
      <c r="F62" s="3">
        <v>2</v>
      </c>
      <c r="G62" s="6">
        <v>3.5609999999999999</v>
      </c>
      <c r="H62" s="13">
        <v>17.038277511961724</v>
      </c>
      <c r="I62" t="s">
        <v>39</v>
      </c>
      <c r="N62" s="2" t="s">
        <v>23</v>
      </c>
      <c r="O62" s="5">
        <v>1</v>
      </c>
      <c r="P62" s="4" t="s">
        <v>15</v>
      </c>
      <c r="Q62" s="3">
        <v>1</v>
      </c>
      <c r="R62" s="3">
        <v>3</v>
      </c>
      <c r="S62" s="3">
        <v>2</v>
      </c>
      <c r="T62" s="6">
        <v>4.508</v>
      </c>
      <c r="U62" s="13">
        <v>10.153153153153154</v>
      </c>
      <c r="V62" t="s">
        <v>44</v>
      </c>
      <c r="W62" s="17">
        <f>T45</f>
        <v>2.1440000000000001</v>
      </c>
      <c r="X62" s="17">
        <f>U45</f>
        <v>6.4384384384384381</v>
      </c>
    </row>
    <row r="63" spans="1:24" x14ac:dyDescent="0.4">
      <c r="A63" s="2" t="s">
        <v>25</v>
      </c>
      <c r="B63" s="5">
        <v>0</v>
      </c>
      <c r="C63" s="4" t="s">
        <v>16</v>
      </c>
      <c r="D63" s="3">
        <v>2</v>
      </c>
      <c r="E63" s="3">
        <v>3</v>
      </c>
      <c r="F63" s="3">
        <v>2</v>
      </c>
      <c r="G63" s="6">
        <v>3.4569999999999999</v>
      </c>
      <c r="H63" s="13">
        <v>16.540669856459331</v>
      </c>
      <c r="I63" t="s">
        <v>2</v>
      </c>
      <c r="J63" s="17">
        <f>AVERAGE(G45,G47:G51)</f>
        <v>2.9178333333333337</v>
      </c>
      <c r="K63" s="17">
        <f>AVERAGE(H45,H47:H51)</f>
        <v>13.763364779874214</v>
      </c>
      <c r="N63" s="2" t="s">
        <v>23</v>
      </c>
      <c r="O63" s="5">
        <v>1</v>
      </c>
      <c r="P63" s="4" t="s">
        <v>16</v>
      </c>
      <c r="Q63" s="3">
        <v>2</v>
      </c>
      <c r="R63" s="3">
        <v>3</v>
      </c>
      <c r="S63" s="3">
        <v>2</v>
      </c>
      <c r="T63" s="6">
        <v>3.2149999999999999</v>
      </c>
      <c r="U63" s="13">
        <v>7.2409909909909906</v>
      </c>
      <c r="V63" t="s">
        <v>45</v>
      </c>
      <c r="W63" s="17">
        <f>AVERAGE(T47:T48)</f>
        <v>3.8265000000000002</v>
      </c>
      <c r="X63" s="17">
        <f>AVERAGE(U47:U48)</f>
        <v>11.490990990990991</v>
      </c>
    </row>
    <row r="64" spans="1:24" x14ac:dyDescent="0.4">
      <c r="A64" s="2" t="s">
        <v>25</v>
      </c>
      <c r="B64" s="5">
        <v>0</v>
      </c>
      <c r="C64" s="4" t="s">
        <v>17</v>
      </c>
      <c r="D64" s="3">
        <v>2</v>
      </c>
      <c r="E64" s="3">
        <v>3</v>
      </c>
      <c r="F64" s="3">
        <v>2</v>
      </c>
      <c r="G64" s="6">
        <v>3.6680000000000001</v>
      </c>
      <c r="H64" s="13">
        <v>17.550239234449762</v>
      </c>
      <c r="I64" t="s">
        <v>38</v>
      </c>
      <c r="J64" s="17">
        <f>STDEV(G45,G47:G51)</f>
        <v>0.23348012049565731</v>
      </c>
      <c r="K64" s="17">
        <f>STDEV(H45,H47:H51)</f>
        <v>1.1013213230927228</v>
      </c>
      <c r="N64" s="2" t="s">
        <v>23</v>
      </c>
      <c r="O64" s="5">
        <v>1</v>
      </c>
      <c r="P64" s="4" t="s">
        <v>17</v>
      </c>
      <c r="Q64" s="3">
        <v>2</v>
      </c>
      <c r="R64" s="3">
        <v>3</v>
      </c>
      <c r="S64" s="3">
        <v>2</v>
      </c>
      <c r="T64" s="6">
        <v>2.7370000000000001</v>
      </c>
      <c r="U64" s="13">
        <v>6.1644144144144146</v>
      </c>
      <c r="V64" t="s">
        <v>42</v>
      </c>
      <c r="W64" s="17">
        <f>W63-W62</f>
        <v>1.6825000000000001</v>
      </c>
      <c r="X64" s="17">
        <f>X63-X62</f>
        <v>5.0525525525525525</v>
      </c>
    </row>
    <row r="65" spans="1:24" x14ac:dyDescent="0.4">
      <c r="A65" s="2" t="s">
        <v>25</v>
      </c>
      <c r="B65" s="5">
        <v>0</v>
      </c>
      <c r="C65" s="4" t="s">
        <v>19</v>
      </c>
      <c r="D65" s="3">
        <v>2</v>
      </c>
      <c r="E65" s="3">
        <v>3</v>
      </c>
      <c r="F65" s="3">
        <v>2</v>
      </c>
      <c r="G65" s="6">
        <v>3.3149999999999999</v>
      </c>
      <c r="H65" s="13">
        <v>15.861244019138756</v>
      </c>
      <c r="I65" t="s">
        <v>3</v>
      </c>
      <c r="J65" s="19">
        <f>J64/J63</f>
        <v>8.0018319699202811E-2</v>
      </c>
      <c r="K65" s="19">
        <f>K64/K63</f>
        <v>8.0018319699202797E-2</v>
      </c>
      <c r="N65" s="2" t="s">
        <v>23</v>
      </c>
      <c r="O65" s="5">
        <v>1</v>
      </c>
      <c r="P65" s="4" t="s">
        <v>19</v>
      </c>
      <c r="Q65" s="3">
        <v>2</v>
      </c>
      <c r="R65" s="3">
        <v>3</v>
      </c>
      <c r="S65" s="3">
        <v>2</v>
      </c>
      <c r="T65" s="6">
        <v>2.6949999999999998</v>
      </c>
      <c r="U65" s="13">
        <v>6.069819819819819</v>
      </c>
      <c r="V65" t="s">
        <v>43</v>
      </c>
      <c r="W65" s="19">
        <f>W64/W62</f>
        <v>0.78474813432835822</v>
      </c>
      <c r="X65" s="19">
        <f>X64/X62</f>
        <v>0.78474813432835822</v>
      </c>
    </row>
    <row r="66" spans="1:24" x14ac:dyDescent="0.4">
      <c r="A66" s="2" t="s">
        <v>26</v>
      </c>
      <c r="B66" s="5">
        <v>0</v>
      </c>
      <c r="C66" s="4" t="s">
        <v>13</v>
      </c>
      <c r="D66" s="3">
        <v>0</v>
      </c>
      <c r="E66" s="3">
        <v>1</v>
      </c>
      <c r="F66" s="3">
        <v>1</v>
      </c>
      <c r="G66" s="6">
        <v>2.54</v>
      </c>
      <c r="H66" s="13">
        <v>12.390243902439025</v>
      </c>
      <c r="N66" s="2" t="s">
        <v>24</v>
      </c>
      <c r="O66" s="5">
        <v>1</v>
      </c>
      <c r="P66" s="4" t="s">
        <v>13</v>
      </c>
      <c r="Q66" s="3">
        <v>0</v>
      </c>
      <c r="R66" s="3">
        <v>1</v>
      </c>
      <c r="S66" s="3">
        <v>1</v>
      </c>
      <c r="T66" s="6">
        <v>1.2450000000000001</v>
      </c>
      <c r="U66" s="13">
        <v>5.0404858299595148</v>
      </c>
    </row>
    <row r="67" spans="1:24" x14ac:dyDescent="0.4">
      <c r="A67" s="2" t="s">
        <v>26</v>
      </c>
      <c r="B67" s="5">
        <v>0</v>
      </c>
      <c r="C67" s="4" t="s">
        <v>12</v>
      </c>
      <c r="D67" s="3">
        <v>0</v>
      </c>
      <c r="E67" s="3">
        <v>1</v>
      </c>
      <c r="F67" s="3">
        <v>1</v>
      </c>
      <c r="G67" s="6">
        <v>2.66</v>
      </c>
      <c r="H67" s="13">
        <v>12.979960552268244</v>
      </c>
      <c r="N67" s="2" t="s">
        <v>24</v>
      </c>
      <c r="O67" s="5">
        <v>1</v>
      </c>
      <c r="P67" s="4" t="s">
        <v>12</v>
      </c>
      <c r="Q67" s="3">
        <v>0</v>
      </c>
      <c r="R67" s="3">
        <v>1</v>
      </c>
      <c r="S67" s="3">
        <v>1</v>
      </c>
      <c r="T67" s="6">
        <v>1.35</v>
      </c>
      <c r="U67" s="13">
        <v>5.4655870445344137</v>
      </c>
    </row>
    <row r="68" spans="1:24" x14ac:dyDescent="0.4">
      <c r="A68" s="2" t="s">
        <v>26</v>
      </c>
      <c r="B68" s="5">
        <v>0</v>
      </c>
      <c r="C68" s="4" t="s">
        <v>14</v>
      </c>
      <c r="D68" s="3">
        <v>1</v>
      </c>
      <c r="E68" s="3">
        <v>1</v>
      </c>
      <c r="F68" s="3">
        <v>1</v>
      </c>
      <c r="G68" s="6">
        <v>2.552</v>
      </c>
      <c r="H68" s="13">
        <v>12.448780487804878</v>
      </c>
      <c r="N68" s="2" t="s">
        <v>24</v>
      </c>
      <c r="O68" s="5">
        <v>1</v>
      </c>
      <c r="P68" s="4" t="s">
        <v>14</v>
      </c>
      <c r="Q68" s="3">
        <v>1</v>
      </c>
      <c r="R68" s="3">
        <v>1</v>
      </c>
      <c r="S68" s="3">
        <v>1</v>
      </c>
      <c r="T68" s="6">
        <v>7.71</v>
      </c>
      <c r="U68" s="13">
        <v>31.214574898785425</v>
      </c>
      <c r="W68" s="17"/>
      <c r="X68" s="17"/>
    </row>
    <row r="69" spans="1:24" x14ac:dyDescent="0.4">
      <c r="A69" s="2" t="s">
        <v>26</v>
      </c>
      <c r="B69" s="5">
        <v>0</v>
      </c>
      <c r="C69" s="4" t="s">
        <v>15</v>
      </c>
      <c r="D69" s="3">
        <v>1</v>
      </c>
      <c r="E69" s="3">
        <v>1</v>
      </c>
      <c r="F69" s="3">
        <v>1</v>
      </c>
      <c r="G69" s="6">
        <v>2.2130000000000001</v>
      </c>
      <c r="H69" s="13">
        <v>10.795121951219514</v>
      </c>
      <c r="I69" s="19"/>
      <c r="J69" s="19"/>
      <c r="N69" s="2" t="s">
        <v>24</v>
      </c>
      <c r="O69" s="5">
        <v>1</v>
      </c>
      <c r="P69" s="4" t="s">
        <v>15</v>
      </c>
      <c r="Q69" s="3">
        <v>1</v>
      </c>
      <c r="R69" s="3">
        <v>1</v>
      </c>
      <c r="S69" s="3">
        <v>1</v>
      </c>
      <c r="T69" s="6">
        <v>4.3499999999999996</v>
      </c>
      <c r="U69" s="13">
        <v>17.611336032388664</v>
      </c>
      <c r="V69" t="s">
        <v>44</v>
      </c>
      <c r="W69" s="17">
        <f>T52</f>
        <v>5.7</v>
      </c>
      <c r="X69" s="17">
        <f>U52</f>
        <v>19.256756756756758</v>
      </c>
    </row>
    <row r="70" spans="1:24" x14ac:dyDescent="0.4">
      <c r="A70" s="2" t="s">
        <v>26</v>
      </c>
      <c r="B70" s="5">
        <v>0</v>
      </c>
      <c r="C70" s="4" t="s">
        <v>16</v>
      </c>
      <c r="D70" s="3">
        <v>2</v>
      </c>
      <c r="E70" s="3">
        <v>1</v>
      </c>
      <c r="F70" s="3">
        <v>1</v>
      </c>
      <c r="G70" s="6">
        <v>2.3919999999999999</v>
      </c>
      <c r="H70" s="13">
        <v>11.668292682926829</v>
      </c>
      <c r="N70" s="2" t="s">
        <v>24</v>
      </c>
      <c r="O70" s="5">
        <v>1</v>
      </c>
      <c r="P70" s="4" t="s">
        <v>16</v>
      </c>
      <c r="Q70" s="3">
        <v>2</v>
      </c>
      <c r="R70" s="3">
        <v>1</v>
      </c>
      <c r="S70" s="3">
        <v>1</v>
      </c>
      <c r="T70" s="6">
        <v>3.097</v>
      </c>
      <c r="U70" s="13">
        <v>12.538461538461538</v>
      </c>
      <c r="V70" t="s">
        <v>45</v>
      </c>
      <c r="W70" s="17">
        <f>AVERAGE(T54:T55)</f>
        <v>6.3194999999999997</v>
      </c>
      <c r="X70" s="17">
        <f>AVERAGE(U54:U55)</f>
        <v>21.349662162162165</v>
      </c>
    </row>
    <row r="71" spans="1:24" x14ac:dyDescent="0.4">
      <c r="A71" s="2" t="s">
        <v>26</v>
      </c>
      <c r="B71" s="5">
        <v>0</v>
      </c>
      <c r="C71" s="4" t="s">
        <v>17</v>
      </c>
      <c r="D71" s="3">
        <v>2</v>
      </c>
      <c r="E71" s="3">
        <v>1</v>
      </c>
      <c r="F71" s="3">
        <v>1</v>
      </c>
      <c r="G71" s="6">
        <v>3.306</v>
      </c>
      <c r="H71" s="13">
        <v>16.126829268292685</v>
      </c>
      <c r="N71" s="2" t="s">
        <v>24</v>
      </c>
      <c r="O71" s="5">
        <v>1</v>
      </c>
      <c r="P71" s="4" t="s">
        <v>17</v>
      </c>
      <c r="Q71" s="3">
        <v>2</v>
      </c>
      <c r="R71" s="3">
        <v>1</v>
      </c>
      <c r="S71" s="3">
        <v>1</v>
      </c>
      <c r="T71" s="6">
        <v>2.4700000000000002</v>
      </c>
      <c r="U71" s="13">
        <v>10.000000000000002</v>
      </c>
      <c r="V71" t="s">
        <v>42</v>
      </c>
      <c r="W71" s="17">
        <f>W70-W69</f>
        <v>0.6194999999999995</v>
      </c>
      <c r="X71" s="17">
        <f>X70-X69</f>
        <v>2.092905405405407</v>
      </c>
    </row>
    <row r="72" spans="1:24" x14ac:dyDescent="0.4">
      <c r="A72" s="2" t="s">
        <v>26</v>
      </c>
      <c r="B72" s="5">
        <v>0</v>
      </c>
      <c r="C72" s="4" t="s">
        <v>19</v>
      </c>
      <c r="D72" s="3">
        <v>2</v>
      </c>
      <c r="E72" s="3">
        <v>1</v>
      </c>
      <c r="F72" s="3">
        <v>1</v>
      </c>
      <c r="G72" s="6">
        <v>3.306</v>
      </c>
      <c r="H72" s="13">
        <v>16.126829268292685</v>
      </c>
      <c r="N72" s="2" t="s">
        <v>24</v>
      </c>
      <c r="O72" s="5">
        <v>1</v>
      </c>
      <c r="P72" s="4" t="s">
        <v>19</v>
      </c>
      <c r="Q72" s="3">
        <v>2</v>
      </c>
      <c r="R72" s="3">
        <v>1</v>
      </c>
      <c r="S72" s="3">
        <v>1</v>
      </c>
      <c r="T72" s="6">
        <v>2.5409999999999999</v>
      </c>
      <c r="U72" s="13">
        <v>10.287449392712551</v>
      </c>
      <c r="V72" t="s">
        <v>43</v>
      </c>
      <c r="W72" s="19">
        <f>W71/W69</f>
        <v>0.1086842105263157</v>
      </c>
      <c r="X72" s="19">
        <f>X71/X69</f>
        <v>0.10868421052631587</v>
      </c>
    </row>
    <row r="73" spans="1:24" x14ac:dyDescent="0.4">
      <c r="A73" s="2" t="s">
        <v>26</v>
      </c>
      <c r="B73" s="5">
        <v>0</v>
      </c>
      <c r="C73" s="4" t="s">
        <v>13</v>
      </c>
      <c r="D73" s="3">
        <v>0</v>
      </c>
      <c r="E73" s="3">
        <v>2</v>
      </c>
      <c r="F73" s="3">
        <v>1</v>
      </c>
      <c r="G73" s="6">
        <v>3.113</v>
      </c>
      <c r="H73" s="13">
        <v>13.02510460251046</v>
      </c>
      <c r="N73" s="2" t="s">
        <v>24</v>
      </c>
      <c r="O73" s="5">
        <v>1</v>
      </c>
      <c r="P73" s="4" t="s">
        <v>13</v>
      </c>
      <c r="Q73" s="3">
        <v>0</v>
      </c>
      <c r="R73" s="3">
        <v>2</v>
      </c>
      <c r="S73" s="3">
        <v>1</v>
      </c>
      <c r="T73" s="6">
        <v>2.84</v>
      </c>
      <c r="U73" s="13">
        <v>13.853658536585366</v>
      </c>
    </row>
    <row r="74" spans="1:24" x14ac:dyDescent="0.4">
      <c r="A74" s="2" t="s">
        <v>26</v>
      </c>
      <c r="B74" s="5">
        <v>0</v>
      </c>
      <c r="C74" s="4" t="s">
        <v>12</v>
      </c>
      <c r="D74" s="3">
        <v>0</v>
      </c>
      <c r="E74" s="3">
        <v>2</v>
      </c>
      <c r="F74" s="3">
        <v>1</v>
      </c>
      <c r="G74" s="6">
        <v>3.9359999999999999</v>
      </c>
      <c r="H74" s="13">
        <v>16.49099891343716</v>
      </c>
      <c r="N74" s="2" t="s">
        <v>24</v>
      </c>
      <c r="O74" s="5">
        <v>1</v>
      </c>
      <c r="P74" s="4" t="s">
        <v>12</v>
      </c>
      <c r="Q74" s="3">
        <v>0</v>
      </c>
      <c r="R74" s="3">
        <v>2</v>
      </c>
      <c r="S74" s="3">
        <v>1</v>
      </c>
      <c r="T74" s="6">
        <v>2.2400000000000002</v>
      </c>
      <c r="U74" s="13">
        <v>10.922265471244261</v>
      </c>
    </row>
    <row r="75" spans="1:24" x14ac:dyDescent="0.4">
      <c r="A75" s="2" t="s">
        <v>26</v>
      </c>
      <c r="B75" s="5">
        <v>0</v>
      </c>
      <c r="C75" s="4" t="s">
        <v>14</v>
      </c>
      <c r="D75" s="3">
        <v>1</v>
      </c>
      <c r="E75" s="3">
        <v>2</v>
      </c>
      <c r="F75" s="3">
        <v>1</v>
      </c>
      <c r="G75" s="6">
        <v>3.54</v>
      </c>
      <c r="H75" s="13">
        <v>14.811715481171548</v>
      </c>
      <c r="N75" s="2" t="s">
        <v>24</v>
      </c>
      <c r="O75" s="5">
        <v>1</v>
      </c>
      <c r="P75" s="4" t="s">
        <v>14</v>
      </c>
      <c r="Q75" s="3">
        <v>1</v>
      </c>
      <c r="R75" s="3">
        <v>2</v>
      </c>
      <c r="S75" s="3">
        <v>1</v>
      </c>
      <c r="T75" s="6">
        <v>5.72</v>
      </c>
      <c r="U75" s="13">
        <v>27.902439024390244</v>
      </c>
    </row>
    <row r="76" spans="1:24" x14ac:dyDescent="0.4">
      <c r="A76" s="2" t="s">
        <v>26</v>
      </c>
      <c r="B76" s="5">
        <v>0</v>
      </c>
      <c r="C76" s="4" t="s">
        <v>15</v>
      </c>
      <c r="D76" s="3">
        <v>1</v>
      </c>
      <c r="E76" s="3">
        <v>2</v>
      </c>
      <c r="F76" s="3">
        <v>1</v>
      </c>
      <c r="G76" s="6">
        <v>2.5390000000000001</v>
      </c>
      <c r="H76" s="13">
        <v>10.623430962343097</v>
      </c>
      <c r="I76" s="19"/>
      <c r="J76" s="19"/>
      <c r="N76" s="2" t="s">
        <v>24</v>
      </c>
      <c r="O76" s="5">
        <v>1</v>
      </c>
      <c r="P76" s="4" t="s">
        <v>15</v>
      </c>
      <c r="Q76" s="3">
        <v>1</v>
      </c>
      <c r="R76" s="3">
        <v>2</v>
      </c>
      <c r="S76" s="3">
        <v>1</v>
      </c>
      <c r="T76" s="6">
        <v>8.0299999999999994</v>
      </c>
      <c r="U76" s="13">
        <v>39.170731707317074</v>
      </c>
    </row>
    <row r="77" spans="1:24" x14ac:dyDescent="0.4">
      <c r="A77" s="2" t="s">
        <v>26</v>
      </c>
      <c r="B77" s="5">
        <v>0</v>
      </c>
      <c r="C77" s="4" t="s">
        <v>16</v>
      </c>
      <c r="D77" s="3">
        <v>2</v>
      </c>
      <c r="E77" s="3">
        <v>2</v>
      </c>
      <c r="F77" s="3">
        <v>1</v>
      </c>
      <c r="G77" s="6">
        <v>3.258</v>
      </c>
      <c r="H77" s="13">
        <v>13.631799163179917</v>
      </c>
      <c r="N77" s="2" t="s">
        <v>24</v>
      </c>
      <c r="O77" s="5">
        <v>1</v>
      </c>
      <c r="P77" s="4" t="s">
        <v>16</v>
      </c>
      <c r="Q77" s="3">
        <v>2</v>
      </c>
      <c r="R77" s="3">
        <v>2</v>
      </c>
      <c r="S77" s="3">
        <v>1</v>
      </c>
      <c r="T77" s="6">
        <v>4.0259999999999998</v>
      </c>
      <c r="U77" s="13">
        <v>19.639024390243904</v>
      </c>
    </row>
    <row r="78" spans="1:24" x14ac:dyDescent="0.4">
      <c r="A78" s="2" t="s">
        <v>26</v>
      </c>
      <c r="B78" s="5">
        <v>0</v>
      </c>
      <c r="C78" s="4" t="s">
        <v>17</v>
      </c>
      <c r="D78" s="3">
        <v>2</v>
      </c>
      <c r="E78" s="3">
        <v>2</v>
      </c>
      <c r="F78" s="3">
        <v>1</v>
      </c>
      <c r="G78" s="6">
        <v>3.0369999999999999</v>
      </c>
      <c r="H78" s="13">
        <v>12.707112970711297</v>
      </c>
      <c r="N78" s="2" t="s">
        <v>24</v>
      </c>
      <c r="O78" s="5">
        <v>1</v>
      </c>
      <c r="P78" s="4" t="s">
        <v>17</v>
      </c>
      <c r="Q78" s="3">
        <v>2</v>
      </c>
      <c r="R78" s="3">
        <v>2</v>
      </c>
      <c r="S78" s="3">
        <v>1</v>
      </c>
      <c r="T78" s="6">
        <v>4.76</v>
      </c>
      <c r="U78" s="13">
        <v>23.219512195121951</v>
      </c>
    </row>
    <row r="79" spans="1:24" x14ac:dyDescent="0.4">
      <c r="A79" s="2" t="s">
        <v>26</v>
      </c>
      <c r="B79" s="5">
        <v>0</v>
      </c>
      <c r="C79" s="4" t="s">
        <v>19</v>
      </c>
      <c r="D79" s="3">
        <v>2</v>
      </c>
      <c r="E79" s="3">
        <v>2</v>
      </c>
      <c r="F79" s="3">
        <v>1</v>
      </c>
      <c r="G79" s="6">
        <v>4.2969999999999997</v>
      </c>
      <c r="H79" s="13">
        <v>17.97907949790795</v>
      </c>
      <c r="N79" s="2" t="s">
        <v>24</v>
      </c>
      <c r="O79" s="5">
        <v>1</v>
      </c>
      <c r="P79" s="4" t="s">
        <v>19</v>
      </c>
      <c r="Q79" s="3">
        <v>2</v>
      </c>
      <c r="R79" s="3">
        <v>2</v>
      </c>
      <c r="S79" s="3">
        <v>1</v>
      </c>
      <c r="T79" s="6">
        <v>5.27</v>
      </c>
      <c r="U79" s="13">
        <v>25.707317073170731</v>
      </c>
    </row>
    <row r="80" spans="1:24" x14ac:dyDescent="0.4">
      <c r="A80" s="2" t="s">
        <v>26</v>
      </c>
      <c r="B80" s="5">
        <v>0</v>
      </c>
      <c r="C80" s="4" t="s">
        <v>13</v>
      </c>
      <c r="D80" s="3">
        <v>0</v>
      </c>
      <c r="E80" s="3">
        <v>3</v>
      </c>
      <c r="F80" s="3">
        <v>2</v>
      </c>
      <c r="G80" s="6">
        <v>3.7709999999999999</v>
      </c>
      <c r="H80" s="13">
        <v>14.176691729323307</v>
      </c>
      <c r="N80" s="2" t="s">
        <v>24</v>
      </c>
      <c r="O80" s="5">
        <v>1</v>
      </c>
      <c r="P80" s="4" t="s">
        <v>13</v>
      </c>
      <c r="Q80" s="3">
        <v>0</v>
      </c>
      <c r="R80" s="3">
        <v>3</v>
      </c>
      <c r="S80" s="3">
        <v>2</v>
      </c>
      <c r="T80" s="6">
        <v>2.6880000000000002</v>
      </c>
      <c r="U80" s="13">
        <v>12</v>
      </c>
    </row>
    <row r="81" spans="1:24" x14ac:dyDescent="0.4">
      <c r="A81" s="2" t="s">
        <v>26</v>
      </c>
      <c r="B81" s="5">
        <v>0</v>
      </c>
      <c r="C81" s="4" t="s">
        <v>12</v>
      </c>
      <c r="D81" s="3">
        <v>0</v>
      </c>
      <c r="E81" s="3">
        <v>3</v>
      </c>
      <c r="F81" s="3">
        <v>2</v>
      </c>
      <c r="G81" s="6">
        <v>3.8580000000000001</v>
      </c>
      <c r="H81" s="13">
        <v>14.482618574077195</v>
      </c>
      <c r="N81" s="2" t="s">
        <v>24</v>
      </c>
      <c r="O81" s="5">
        <v>1</v>
      </c>
      <c r="P81" s="4" t="s">
        <v>12</v>
      </c>
      <c r="Q81" s="3">
        <v>0</v>
      </c>
      <c r="R81" s="3">
        <v>3</v>
      </c>
      <c r="S81" s="3">
        <v>2</v>
      </c>
      <c r="T81" s="6">
        <v>2.8010000000000002</v>
      </c>
      <c r="U81" s="13">
        <v>12.501660412323373</v>
      </c>
    </row>
    <row r="82" spans="1:24" x14ac:dyDescent="0.4">
      <c r="A82" s="2" t="s">
        <v>26</v>
      </c>
      <c r="B82" s="5">
        <v>0</v>
      </c>
      <c r="C82" s="4" t="s">
        <v>14</v>
      </c>
      <c r="D82" s="3">
        <v>1</v>
      </c>
      <c r="E82" s="3">
        <v>3</v>
      </c>
      <c r="F82" s="3">
        <v>2</v>
      </c>
      <c r="G82" s="6">
        <v>3.69</v>
      </c>
      <c r="H82" s="13">
        <v>13.872180451127818</v>
      </c>
      <c r="N82" s="2" t="s">
        <v>24</v>
      </c>
      <c r="O82" s="5">
        <v>1</v>
      </c>
      <c r="P82" s="4" t="s">
        <v>14</v>
      </c>
      <c r="Q82" s="3">
        <v>1</v>
      </c>
      <c r="R82" s="3">
        <v>3</v>
      </c>
      <c r="S82" s="3">
        <v>2</v>
      </c>
      <c r="T82" s="6">
        <v>4.2750000000000004</v>
      </c>
      <c r="U82" s="13">
        <v>19.084821428571431</v>
      </c>
      <c r="V82" t="s">
        <v>39</v>
      </c>
    </row>
    <row r="83" spans="1:24" x14ac:dyDescent="0.4">
      <c r="A83" s="2" t="s">
        <v>26</v>
      </c>
      <c r="B83" s="5">
        <v>0</v>
      </c>
      <c r="C83" s="4" t="s">
        <v>15</v>
      </c>
      <c r="D83" s="3">
        <v>1</v>
      </c>
      <c r="E83" s="3">
        <v>3</v>
      </c>
      <c r="F83" s="3">
        <v>2</v>
      </c>
      <c r="G83" s="6">
        <v>3.0049999999999999</v>
      </c>
      <c r="H83" s="13">
        <v>11.296992481203006</v>
      </c>
      <c r="I83" t="s">
        <v>39</v>
      </c>
      <c r="N83" s="2" t="s">
        <v>24</v>
      </c>
      <c r="O83" s="5">
        <v>1</v>
      </c>
      <c r="P83" s="4" t="s">
        <v>15</v>
      </c>
      <c r="Q83" s="3">
        <v>1</v>
      </c>
      <c r="R83" s="3">
        <v>3</v>
      </c>
      <c r="S83" s="3">
        <v>2</v>
      </c>
      <c r="T83" s="6">
        <v>2.2709999999999999</v>
      </c>
      <c r="U83" s="13">
        <v>10.138392857142856</v>
      </c>
      <c r="V83" t="s">
        <v>44</v>
      </c>
      <c r="W83" s="17">
        <f>T66</f>
        <v>1.2450000000000001</v>
      </c>
      <c r="X83" s="17">
        <f>U66</f>
        <v>5.0404858299595148</v>
      </c>
    </row>
    <row r="84" spans="1:24" x14ac:dyDescent="0.4">
      <c r="A84" s="2" t="s">
        <v>26</v>
      </c>
      <c r="B84" s="5">
        <v>0</v>
      </c>
      <c r="C84" s="4" t="s">
        <v>16</v>
      </c>
      <c r="D84" s="3">
        <v>2</v>
      </c>
      <c r="E84" s="3">
        <v>3</v>
      </c>
      <c r="F84" s="3">
        <v>2</v>
      </c>
      <c r="G84" s="6">
        <v>3.097</v>
      </c>
      <c r="H84" s="13">
        <v>11.642857142857142</v>
      </c>
      <c r="I84" t="s">
        <v>2</v>
      </c>
      <c r="J84" s="17">
        <f>AVERAGE(G66,G68:G72)</f>
        <v>2.7181666666666668</v>
      </c>
      <c r="K84" s="17">
        <f>AVERAGE(H66,H68:H72)</f>
        <v>13.259349593495935</v>
      </c>
      <c r="N84" s="2" t="s">
        <v>24</v>
      </c>
      <c r="O84" s="5">
        <v>1</v>
      </c>
      <c r="P84" s="4" t="s">
        <v>16</v>
      </c>
      <c r="Q84" s="3">
        <v>2</v>
      </c>
      <c r="R84" s="3">
        <v>3</v>
      </c>
      <c r="S84" s="3">
        <v>2</v>
      </c>
      <c r="T84" s="6">
        <v>2.4079999999999999</v>
      </c>
      <c r="U84" s="13">
        <v>10.75</v>
      </c>
      <c r="V84" t="s">
        <v>45</v>
      </c>
      <c r="W84" s="17">
        <f>AVERAGE(T68:T69)</f>
        <v>6.0299999999999994</v>
      </c>
      <c r="X84" s="17">
        <f>AVERAGE(U68:U69)</f>
        <v>24.412955465587046</v>
      </c>
    </row>
    <row r="85" spans="1:24" x14ac:dyDescent="0.4">
      <c r="A85" s="2" t="s">
        <v>26</v>
      </c>
      <c r="B85" s="5">
        <v>0</v>
      </c>
      <c r="C85" s="4" t="s">
        <v>17</v>
      </c>
      <c r="D85" s="3">
        <v>2</v>
      </c>
      <c r="E85" s="3">
        <v>3</v>
      </c>
      <c r="F85" s="3">
        <v>2</v>
      </c>
      <c r="G85" s="6">
        <v>2.524</v>
      </c>
      <c r="H85" s="13">
        <v>9.4887218045112771</v>
      </c>
      <c r="I85" t="s">
        <v>38</v>
      </c>
      <c r="J85" s="17">
        <f>STDEV(G66,G68:G72)</f>
        <v>0.4715991588909661</v>
      </c>
      <c r="K85" s="17">
        <f>STDEV(H66,H68:H72)</f>
        <v>2.3004837019071513</v>
      </c>
      <c r="N85" s="2" t="s">
        <v>24</v>
      </c>
      <c r="O85" s="5">
        <v>1</v>
      </c>
      <c r="P85" s="4" t="s">
        <v>17</v>
      </c>
      <c r="Q85" s="3">
        <v>2</v>
      </c>
      <c r="R85" s="3">
        <v>3</v>
      </c>
      <c r="S85" s="3">
        <v>2</v>
      </c>
      <c r="T85" s="6">
        <v>1.6259999999999999</v>
      </c>
      <c r="U85" s="13">
        <v>7.2589285714285712</v>
      </c>
      <c r="V85" t="s">
        <v>42</v>
      </c>
      <c r="W85" s="17">
        <f>W84-W83</f>
        <v>4.7849999999999993</v>
      </c>
      <c r="X85" s="17">
        <f>X84-X83</f>
        <v>19.372469635627532</v>
      </c>
    </row>
    <row r="86" spans="1:24" x14ac:dyDescent="0.4">
      <c r="A86" s="2" t="s">
        <v>26</v>
      </c>
      <c r="B86" s="5">
        <v>0</v>
      </c>
      <c r="C86" s="4" t="s">
        <v>19</v>
      </c>
      <c r="D86" s="3">
        <v>2</v>
      </c>
      <c r="E86" s="3">
        <v>3</v>
      </c>
      <c r="F86" s="3">
        <v>2</v>
      </c>
      <c r="G86" s="6">
        <v>2.698</v>
      </c>
      <c r="H86" s="13">
        <v>10.142857142857142</v>
      </c>
      <c r="I86" t="s">
        <v>3</v>
      </c>
      <c r="J86" s="19">
        <f>J85/J84</f>
        <v>0.17349898542803338</v>
      </c>
      <c r="K86" s="19">
        <f>K85/K84</f>
        <v>0.17349898542803335</v>
      </c>
      <c r="N86" s="2" t="s">
        <v>24</v>
      </c>
      <c r="O86" s="5">
        <v>1</v>
      </c>
      <c r="P86" s="4" t="s">
        <v>19</v>
      </c>
      <c r="Q86" s="3">
        <v>2</v>
      </c>
      <c r="R86" s="3">
        <v>3</v>
      </c>
      <c r="S86" s="3">
        <v>2</v>
      </c>
      <c r="T86" s="6">
        <v>2.0939999999999999</v>
      </c>
      <c r="U86" s="13">
        <v>9.3482142857142847</v>
      </c>
      <c r="V86" t="s">
        <v>43</v>
      </c>
      <c r="W86" s="19">
        <f>W85/W83</f>
        <v>3.8433734939759026</v>
      </c>
      <c r="X86" s="19">
        <f>X85/X83</f>
        <v>3.8433734939759034</v>
      </c>
    </row>
    <row r="87" spans="1:24" x14ac:dyDescent="0.4">
      <c r="N87" s="2" t="s">
        <v>27</v>
      </c>
      <c r="O87" s="5">
        <v>1</v>
      </c>
      <c r="P87" s="4" t="s">
        <v>13</v>
      </c>
      <c r="Q87" s="3">
        <v>0</v>
      </c>
      <c r="R87" s="3">
        <v>1</v>
      </c>
      <c r="S87" s="3">
        <v>1</v>
      </c>
      <c r="T87" s="6">
        <v>3.84</v>
      </c>
      <c r="U87" s="13">
        <v>15.421686746987952</v>
      </c>
    </row>
    <row r="88" spans="1:24" x14ac:dyDescent="0.4">
      <c r="N88" s="2" t="s">
        <v>27</v>
      </c>
      <c r="O88" s="5">
        <v>1</v>
      </c>
      <c r="P88" s="4" t="s">
        <v>12</v>
      </c>
      <c r="Q88" s="3">
        <v>0</v>
      </c>
      <c r="R88" s="3">
        <v>1</v>
      </c>
      <c r="S88" s="3">
        <v>1</v>
      </c>
      <c r="T88" s="6">
        <v>2.9969999999999999</v>
      </c>
      <c r="U88" s="13">
        <v>12.057001523616048</v>
      </c>
    </row>
    <row r="89" spans="1:24" x14ac:dyDescent="0.4">
      <c r="N89" s="2" t="s">
        <v>27</v>
      </c>
      <c r="O89" s="5">
        <v>1</v>
      </c>
      <c r="P89" s="4" t="s">
        <v>14</v>
      </c>
      <c r="Q89" s="3">
        <v>1</v>
      </c>
      <c r="R89" s="3">
        <v>1</v>
      </c>
      <c r="S89" s="3">
        <v>1</v>
      </c>
      <c r="T89" s="6">
        <v>16.315999999999999</v>
      </c>
      <c r="U89" s="13">
        <v>65.52610441767068</v>
      </c>
      <c r="W89" s="17"/>
      <c r="X89" s="17"/>
    </row>
    <row r="90" spans="1:24" x14ac:dyDescent="0.4">
      <c r="N90" s="2" t="s">
        <v>27</v>
      </c>
      <c r="O90" s="5">
        <v>1</v>
      </c>
      <c r="P90" s="4" t="s">
        <v>15</v>
      </c>
      <c r="Q90" s="3">
        <v>1</v>
      </c>
      <c r="R90" s="3">
        <v>1</v>
      </c>
      <c r="S90" s="3">
        <v>1</v>
      </c>
      <c r="T90" s="6">
        <v>13.266999999999999</v>
      </c>
      <c r="U90" s="13">
        <v>53.281124497991968</v>
      </c>
      <c r="V90" t="s">
        <v>44</v>
      </c>
      <c r="W90" s="17">
        <f>T73</f>
        <v>2.84</v>
      </c>
      <c r="X90" s="17">
        <f>U73</f>
        <v>13.853658536585366</v>
      </c>
    </row>
    <row r="91" spans="1:24" x14ac:dyDescent="0.4">
      <c r="N91" s="2" t="s">
        <v>27</v>
      </c>
      <c r="O91" s="5">
        <v>1</v>
      </c>
      <c r="P91" s="4" t="s">
        <v>16</v>
      </c>
      <c r="Q91" s="3">
        <v>2</v>
      </c>
      <c r="R91" s="3">
        <v>1</v>
      </c>
      <c r="S91" s="3">
        <v>1</v>
      </c>
      <c r="T91" s="6">
        <v>6.266</v>
      </c>
      <c r="U91" s="13">
        <v>25.164658634538153</v>
      </c>
      <c r="V91" t="s">
        <v>45</v>
      </c>
      <c r="W91" s="17">
        <f>AVERAGE(T75:T76)</f>
        <v>6.875</v>
      </c>
      <c r="X91" s="17">
        <f>AVERAGE(U75:U76)</f>
        <v>33.536585365853661</v>
      </c>
    </row>
    <row r="92" spans="1:24" x14ac:dyDescent="0.4">
      <c r="N92" s="2" t="s">
        <v>27</v>
      </c>
      <c r="O92" s="5">
        <v>1</v>
      </c>
      <c r="P92" s="4" t="s">
        <v>17</v>
      </c>
      <c r="Q92" s="3">
        <v>2</v>
      </c>
      <c r="R92" s="3">
        <v>1</v>
      </c>
      <c r="S92" s="3">
        <v>1</v>
      </c>
      <c r="T92" s="6">
        <v>4.2220000000000004</v>
      </c>
      <c r="U92" s="13">
        <v>16.955823293172692</v>
      </c>
      <c r="V92" t="s">
        <v>42</v>
      </c>
      <c r="W92" s="17">
        <f>W91-W90</f>
        <v>4.0350000000000001</v>
      </c>
      <c r="X92" s="17">
        <f>X91-X90</f>
        <v>19.682926829268297</v>
      </c>
    </row>
    <row r="93" spans="1:24" x14ac:dyDescent="0.4">
      <c r="N93" s="2" t="s">
        <v>27</v>
      </c>
      <c r="O93" s="5">
        <v>1</v>
      </c>
      <c r="P93" s="4" t="s">
        <v>19</v>
      </c>
      <c r="Q93" s="3">
        <v>2</v>
      </c>
      <c r="R93" s="3">
        <v>1</v>
      </c>
      <c r="S93" s="3">
        <v>1</v>
      </c>
      <c r="T93" s="6">
        <v>3.3050000000000002</v>
      </c>
      <c r="U93" s="13">
        <v>13.273092369477911</v>
      </c>
      <c r="V93" t="s">
        <v>43</v>
      </c>
      <c r="W93" s="19">
        <f>W92/W90</f>
        <v>1.420774647887324</v>
      </c>
      <c r="X93" s="19">
        <f>X92/X90</f>
        <v>1.4207746478873242</v>
      </c>
    </row>
    <row r="94" spans="1:24" x14ac:dyDescent="0.4">
      <c r="N94" s="2" t="s">
        <v>27</v>
      </c>
      <c r="O94" s="5">
        <v>1</v>
      </c>
      <c r="P94" s="4" t="s">
        <v>13</v>
      </c>
      <c r="Q94" s="3">
        <v>0</v>
      </c>
      <c r="R94" s="3">
        <v>2</v>
      </c>
      <c r="S94" s="3">
        <v>1</v>
      </c>
      <c r="T94" s="6">
        <v>3.7730000000000001</v>
      </c>
      <c r="U94" s="13">
        <v>17.228310502283104</v>
      </c>
    </row>
    <row r="95" spans="1:24" x14ac:dyDescent="0.4">
      <c r="N95" s="2" t="s">
        <v>27</v>
      </c>
      <c r="O95" s="5">
        <v>1</v>
      </c>
      <c r="P95" s="4" t="s">
        <v>12</v>
      </c>
      <c r="Q95" s="3">
        <v>0</v>
      </c>
      <c r="R95" s="3">
        <v>2</v>
      </c>
      <c r="S95" s="3">
        <v>1</v>
      </c>
      <c r="T95" s="6">
        <v>3.3319999999999999</v>
      </c>
      <c r="U95" s="13">
        <v>15.225250746268655</v>
      </c>
    </row>
    <row r="96" spans="1:24" x14ac:dyDescent="0.4">
      <c r="N96" s="2" t="s">
        <v>27</v>
      </c>
      <c r="O96" s="5">
        <v>1</v>
      </c>
      <c r="P96" s="4" t="s">
        <v>14</v>
      </c>
      <c r="Q96" s="3">
        <v>1</v>
      </c>
      <c r="R96" s="3">
        <v>2</v>
      </c>
      <c r="S96" s="3">
        <v>1</v>
      </c>
      <c r="T96" s="6">
        <v>15.413</v>
      </c>
      <c r="U96" s="13">
        <v>70.378995433789953</v>
      </c>
    </row>
    <row r="97" spans="14:24" x14ac:dyDescent="0.4">
      <c r="N97" s="2" t="s">
        <v>27</v>
      </c>
      <c r="O97" s="5">
        <v>1</v>
      </c>
      <c r="P97" s="4" t="s">
        <v>15</v>
      </c>
      <c r="Q97" s="3">
        <v>1</v>
      </c>
      <c r="R97" s="3">
        <v>2</v>
      </c>
      <c r="S97" s="3">
        <v>1</v>
      </c>
      <c r="T97" s="6">
        <v>10.795</v>
      </c>
      <c r="U97" s="13">
        <v>49.292237442922371</v>
      </c>
    </row>
    <row r="98" spans="14:24" x14ac:dyDescent="0.4">
      <c r="N98" s="2" t="s">
        <v>27</v>
      </c>
      <c r="O98" s="5">
        <v>1</v>
      </c>
      <c r="P98" s="4" t="s">
        <v>16</v>
      </c>
      <c r="Q98" s="3">
        <v>2</v>
      </c>
      <c r="R98" s="3">
        <v>2</v>
      </c>
      <c r="S98" s="3">
        <v>1</v>
      </c>
      <c r="T98" s="6">
        <v>8.8569999999999993</v>
      </c>
      <c r="U98" s="13">
        <v>40.442922374429223</v>
      </c>
    </row>
    <row r="99" spans="14:24" x14ac:dyDescent="0.4">
      <c r="N99" s="2" t="s">
        <v>27</v>
      </c>
      <c r="O99" s="5">
        <v>1</v>
      </c>
      <c r="P99" s="4" t="s">
        <v>17</v>
      </c>
      <c r="Q99" s="3">
        <v>2</v>
      </c>
      <c r="R99" s="3">
        <v>2</v>
      </c>
      <c r="S99" s="3">
        <v>1</v>
      </c>
      <c r="T99" s="6">
        <v>6.3760000000000003</v>
      </c>
      <c r="U99" s="13">
        <v>29.114155251141554</v>
      </c>
    </row>
    <row r="100" spans="14:24" x14ac:dyDescent="0.4">
      <c r="N100" s="2" t="s">
        <v>27</v>
      </c>
      <c r="O100" s="5">
        <v>1</v>
      </c>
      <c r="P100" s="4" t="s">
        <v>19</v>
      </c>
      <c r="Q100" s="3">
        <v>2</v>
      </c>
      <c r="R100" s="3">
        <v>2</v>
      </c>
      <c r="S100" s="3">
        <v>1</v>
      </c>
      <c r="T100" s="6">
        <v>6.6319999999999997</v>
      </c>
      <c r="U100" s="13">
        <v>30.283105022831048</v>
      </c>
    </row>
    <row r="101" spans="14:24" x14ac:dyDescent="0.4">
      <c r="N101" s="2" t="s">
        <v>27</v>
      </c>
      <c r="O101" s="5">
        <v>1</v>
      </c>
      <c r="P101" s="4" t="s">
        <v>13</v>
      </c>
      <c r="Q101" s="3">
        <v>0</v>
      </c>
      <c r="R101" s="3">
        <v>3</v>
      </c>
      <c r="S101" s="3">
        <v>2</v>
      </c>
      <c r="T101" s="6">
        <v>3.1629999999999998</v>
      </c>
      <c r="U101" s="13">
        <v>11.020905923344948</v>
      </c>
    </row>
    <row r="102" spans="14:24" x14ac:dyDescent="0.4">
      <c r="N102" s="2" t="s">
        <v>27</v>
      </c>
      <c r="O102" s="5">
        <v>1</v>
      </c>
      <c r="P102" s="4" t="s">
        <v>12</v>
      </c>
      <c r="Q102" s="3">
        <v>0</v>
      </c>
      <c r="R102" s="3">
        <v>3</v>
      </c>
      <c r="S102" s="3">
        <v>2</v>
      </c>
      <c r="T102" s="6">
        <v>4.0830000000000002</v>
      </c>
      <c r="U102" s="13">
        <v>14.237850478122283</v>
      </c>
    </row>
    <row r="103" spans="14:24" x14ac:dyDescent="0.4">
      <c r="N103" s="2" t="s">
        <v>27</v>
      </c>
      <c r="O103" s="5">
        <v>1</v>
      </c>
      <c r="P103" s="4" t="s">
        <v>14</v>
      </c>
      <c r="Q103" s="3">
        <v>1</v>
      </c>
      <c r="R103" s="3">
        <v>3</v>
      </c>
      <c r="S103" s="3">
        <v>2</v>
      </c>
      <c r="T103" s="6">
        <v>10.523999999999999</v>
      </c>
      <c r="U103" s="13">
        <v>36.668989547038329</v>
      </c>
      <c r="V103" t="s">
        <v>39</v>
      </c>
    </row>
    <row r="104" spans="14:24" x14ac:dyDescent="0.4">
      <c r="N104" s="2" t="s">
        <v>27</v>
      </c>
      <c r="O104" s="5">
        <v>1</v>
      </c>
      <c r="P104" s="4" t="s">
        <v>15</v>
      </c>
      <c r="Q104" s="3">
        <v>1</v>
      </c>
      <c r="R104" s="3">
        <v>3</v>
      </c>
      <c r="S104" s="3">
        <v>2</v>
      </c>
      <c r="T104" s="6">
        <v>7.2060000000000004</v>
      </c>
      <c r="U104" s="13">
        <v>25.108013937282234</v>
      </c>
      <c r="V104" t="s">
        <v>44</v>
      </c>
      <c r="W104" s="17">
        <f>T87</f>
        <v>3.84</v>
      </c>
      <c r="X104" s="17">
        <f>U87</f>
        <v>15.421686746987952</v>
      </c>
    </row>
    <row r="105" spans="14:24" x14ac:dyDescent="0.4">
      <c r="N105" s="2" t="s">
        <v>27</v>
      </c>
      <c r="O105" s="5">
        <v>1</v>
      </c>
      <c r="P105" s="4" t="s">
        <v>16</v>
      </c>
      <c r="Q105" s="3">
        <v>2</v>
      </c>
      <c r="R105" s="3">
        <v>3</v>
      </c>
      <c r="S105" s="3">
        <v>2</v>
      </c>
      <c r="T105" s="6">
        <v>5.1379999999999999</v>
      </c>
      <c r="U105" s="13">
        <v>17.902439024390244</v>
      </c>
      <c r="V105" t="s">
        <v>45</v>
      </c>
      <c r="W105" s="17">
        <f>AVERAGE(T89:T90)</f>
        <v>14.791499999999999</v>
      </c>
      <c r="X105" s="17">
        <f>AVERAGE(U89:U90)</f>
        <v>59.403614457831324</v>
      </c>
    </row>
    <row r="106" spans="14:24" x14ac:dyDescent="0.4">
      <c r="N106" s="2" t="s">
        <v>27</v>
      </c>
      <c r="O106" s="5">
        <v>1</v>
      </c>
      <c r="P106" s="4" t="s">
        <v>17</v>
      </c>
      <c r="Q106" s="3">
        <v>2</v>
      </c>
      <c r="R106" s="3">
        <v>3</v>
      </c>
      <c r="S106" s="3">
        <v>2</v>
      </c>
      <c r="T106" s="6">
        <v>3.94</v>
      </c>
      <c r="U106" s="13">
        <v>13.728222996515679</v>
      </c>
      <c r="V106" t="s">
        <v>42</v>
      </c>
      <c r="W106" s="17">
        <f>W105-W104</f>
        <v>10.951499999999999</v>
      </c>
      <c r="X106" s="17">
        <f>X105-X104</f>
        <v>43.981927710843372</v>
      </c>
    </row>
    <row r="107" spans="14:24" x14ac:dyDescent="0.4">
      <c r="N107" s="2" t="s">
        <v>27</v>
      </c>
      <c r="O107" s="5">
        <v>1</v>
      </c>
      <c r="P107" s="4" t="s">
        <v>19</v>
      </c>
      <c r="Q107" s="3">
        <v>2</v>
      </c>
      <c r="R107" s="3">
        <v>3</v>
      </c>
      <c r="S107" s="3">
        <v>2</v>
      </c>
      <c r="T107" s="6">
        <v>4.71</v>
      </c>
      <c r="U107" s="13">
        <v>16.411149825783973</v>
      </c>
      <c r="V107" t="s">
        <v>43</v>
      </c>
      <c r="W107" s="19">
        <f>W106/W104</f>
        <v>2.8519531250000001</v>
      </c>
      <c r="X107" s="19">
        <f>X106/X104</f>
        <v>2.8519531250000001</v>
      </c>
    </row>
    <row r="108" spans="14:24" x14ac:dyDescent="0.4">
      <c r="N108" s="2" t="s">
        <v>28</v>
      </c>
      <c r="O108" s="5">
        <v>1</v>
      </c>
      <c r="P108" s="4" t="s">
        <v>13</v>
      </c>
      <c r="Q108" s="3">
        <v>0</v>
      </c>
      <c r="R108" s="3">
        <v>1</v>
      </c>
      <c r="S108" s="3">
        <v>1</v>
      </c>
      <c r="T108" s="6">
        <v>2.8759999999999999</v>
      </c>
      <c r="U108" s="13">
        <v>11.019157088122604</v>
      </c>
    </row>
    <row r="109" spans="14:24" x14ac:dyDescent="0.4">
      <c r="N109" s="2" t="s">
        <v>28</v>
      </c>
      <c r="O109" s="5">
        <v>1</v>
      </c>
      <c r="P109" s="4" t="s">
        <v>12</v>
      </c>
      <c r="Q109" s="3">
        <v>0</v>
      </c>
      <c r="R109" s="3">
        <v>1</v>
      </c>
      <c r="S109" s="3">
        <v>1</v>
      </c>
      <c r="T109" s="6">
        <v>3.286</v>
      </c>
      <c r="U109" s="13">
        <v>12.587087719298244</v>
      </c>
    </row>
    <row r="110" spans="14:24" x14ac:dyDescent="0.4">
      <c r="N110" s="2" t="s">
        <v>28</v>
      </c>
      <c r="O110" s="5">
        <v>1</v>
      </c>
      <c r="P110" s="4" t="s">
        <v>14</v>
      </c>
      <c r="Q110" s="3">
        <v>1</v>
      </c>
      <c r="R110" s="3">
        <v>1</v>
      </c>
      <c r="S110" s="3">
        <v>1</v>
      </c>
      <c r="T110" s="6">
        <v>5.5780000000000003</v>
      </c>
      <c r="U110" s="13">
        <v>21.371647509578544</v>
      </c>
      <c r="W110" s="17"/>
      <c r="X110" s="17"/>
    </row>
    <row r="111" spans="14:24" x14ac:dyDescent="0.4">
      <c r="N111" s="2" t="s">
        <v>28</v>
      </c>
      <c r="O111" s="5">
        <v>1</v>
      </c>
      <c r="P111" s="4" t="s">
        <v>15</v>
      </c>
      <c r="Q111" s="3">
        <v>1</v>
      </c>
      <c r="R111" s="3">
        <v>1</v>
      </c>
      <c r="S111" s="3">
        <v>1</v>
      </c>
      <c r="T111" s="6">
        <v>7.2859999999999996</v>
      </c>
      <c r="U111" s="13">
        <v>27.915708812260533</v>
      </c>
      <c r="V111" t="s">
        <v>44</v>
      </c>
      <c r="W111" s="17">
        <f>T94</f>
        <v>3.7730000000000001</v>
      </c>
      <c r="X111" s="17">
        <f>U94</f>
        <v>17.228310502283104</v>
      </c>
    </row>
    <row r="112" spans="14:24" x14ac:dyDescent="0.4">
      <c r="N112" s="2" t="s">
        <v>28</v>
      </c>
      <c r="O112" s="5">
        <v>1</v>
      </c>
      <c r="P112" s="4" t="s">
        <v>16</v>
      </c>
      <c r="Q112" s="3">
        <v>2</v>
      </c>
      <c r="R112" s="3">
        <v>1</v>
      </c>
      <c r="S112" s="3">
        <v>1</v>
      </c>
      <c r="T112" s="6">
        <v>2.9769999999999999</v>
      </c>
      <c r="U112" s="13">
        <v>11.406130268199233</v>
      </c>
      <c r="V112" t="s">
        <v>45</v>
      </c>
      <c r="W112" s="17">
        <f>AVERAGE(T96:T97)</f>
        <v>13.103999999999999</v>
      </c>
      <c r="X112" s="17">
        <f>AVERAGE(U96:U97)</f>
        <v>59.835616438356162</v>
      </c>
    </row>
    <row r="113" spans="14:24" x14ac:dyDescent="0.4">
      <c r="N113" s="2" t="s">
        <v>28</v>
      </c>
      <c r="O113" s="5">
        <v>1</v>
      </c>
      <c r="P113" s="4" t="s">
        <v>17</v>
      </c>
      <c r="Q113" s="3">
        <v>2</v>
      </c>
      <c r="R113" s="3">
        <v>1</v>
      </c>
      <c r="S113" s="3">
        <v>1</v>
      </c>
      <c r="T113" s="6">
        <v>3.4990000000000001</v>
      </c>
      <c r="U113" s="13">
        <v>13.406130268199234</v>
      </c>
      <c r="V113" t="s">
        <v>42</v>
      </c>
      <c r="W113" s="17">
        <f>W112-W111</f>
        <v>9.3309999999999995</v>
      </c>
      <c r="X113" s="17">
        <f>X112-X111</f>
        <v>42.607305936073061</v>
      </c>
    </row>
    <row r="114" spans="14:24" x14ac:dyDescent="0.4">
      <c r="N114" s="2" t="s">
        <v>28</v>
      </c>
      <c r="O114" s="5">
        <v>1</v>
      </c>
      <c r="P114" s="4" t="s">
        <v>19</v>
      </c>
      <c r="Q114" s="3">
        <v>2</v>
      </c>
      <c r="R114" s="3">
        <v>1</v>
      </c>
      <c r="S114" s="3">
        <v>1</v>
      </c>
      <c r="T114" s="6">
        <v>3.903</v>
      </c>
      <c r="U114" s="13">
        <v>14.954022988505747</v>
      </c>
      <c r="V114" t="s">
        <v>43</v>
      </c>
      <c r="W114" s="19">
        <f>W113/W111</f>
        <v>2.4730983302411871</v>
      </c>
      <c r="X114" s="19">
        <f>X113/X111</f>
        <v>2.4730983302411875</v>
      </c>
    </row>
    <row r="115" spans="14:24" x14ac:dyDescent="0.4">
      <c r="N115" s="2" t="s">
        <v>28</v>
      </c>
      <c r="O115" s="5">
        <v>1</v>
      </c>
      <c r="P115" s="4" t="s">
        <v>13</v>
      </c>
      <c r="Q115" s="3">
        <v>0</v>
      </c>
      <c r="R115" s="3">
        <v>2</v>
      </c>
      <c r="S115" s="3">
        <v>1</v>
      </c>
      <c r="T115" s="6">
        <v>3.42</v>
      </c>
      <c r="U115" s="13">
        <v>13.846153846153847</v>
      </c>
    </row>
    <row r="116" spans="14:24" x14ac:dyDescent="0.4">
      <c r="N116" s="2" t="s">
        <v>28</v>
      </c>
      <c r="O116" s="5">
        <v>1</v>
      </c>
      <c r="P116" s="4" t="s">
        <v>12</v>
      </c>
      <c r="Q116" s="3">
        <v>0</v>
      </c>
      <c r="R116" s="3">
        <v>2</v>
      </c>
      <c r="S116" s="3">
        <v>1</v>
      </c>
      <c r="T116" s="6">
        <v>3.2930000000000001</v>
      </c>
      <c r="U116" s="13">
        <v>13.354684210526315</v>
      </c>
    </row>
    <row r="117" spans="14:24" x14ac:dyDescent="0.4">
      <c r="N117" s="2" t="s">
        <v>28</v>
      </c>
      <c r="O117" s="5">
        <v>1</v>
      </c>
      <c r="P117" s="4" t="s">
        <v>14</v>
      </c>
      <c r="Q117" s="3">
        <v>1</v>
      </c>
      <c r="R117" s="3">
        <v>2</v>
      </c>
      <c r="S117" s="3">
        <v>1</v>
      </c>
      <c r="T117" s="6" t="s">
        <v>18</v>
      </c>
      <c r="U117" s="13" t="s">
        <v>18</v>
      </c>
    </row>
    <row r="118" spans="14:24" x14ac:dyDescent="0.4">
      <c r="N118" s="2" t="s">
        <v>28</v>
      </c>
      <c r="O118" s="5">
        <v>1</v>
      </c>
      <c r="P118" s="4" t="s">
        <v>15</v>
      </c>
      <c r="Q118" s="3">
        <v>1</v>
      </c>
      <c r="R118" s="3">
        <v>2</v>
      </c>
      <c r="S118" s="3">
        <v>1</v>
      </c>
      <c r="T118" s="6" t="s">
        <v>18</v>
      </c>
      <c r="U118" s="13" t="s">
        <v>18</v>
      </c>
    </row>
    <row r="119" spans="14:24" x14ac:dyDescent="0.4">
      <c r="N119" s="2" t="s">
        <v>28</v>
      </c>
      <c r="O119" s="5">
        <v>1</v>
      </c>
      <c r="P119" s="4" t="s">
        <v>16</v>
      </c>
      <c r="Q119" s="3">
        <v>2</v>
      </c>
      <c r="R119" s="3">
        <v>2</v>
      </c>
      <c r="S119" s="3">
        <v>1</v>
      </c>
      <c r="T119" s="6" t="s">
        <v>18</v>
      </c>
      <c r="U119" s="13" t="s">
        <v>18</v>
      </c>
    </row>
    <row r="120" spans="14:24" x14ac:dyDescent="0.4">
      <c r="N120" s="2" t="s">
        <v>28</v>
      </c>
      <c r="O120" s="5">
        <v>1</v>
      </c>
      <c r="P120" s="4" t="s">
        <v>17</v>
      </c>
      <c r="Q120" s="3">
        <v>2</v>
      </c>
      <c r="R120" s="3">
        <v>2</v>
      </c>
      <c r="S120" s="3">
        <v>1</v>
      </c>
      <c r="T120" s="6" t="s">
        <v>18</v>
      </c>
      <c r="U120" s="13" t="s">
        <v>18</v>
      </c>
    </row>
    <row r="121" spans="14:24" x14ac:dyDescent="0.4">
      <c r="N121" s="2" t="s">
        <v>28</v>
      </c>
      <c r="O121" s="5">
        <v>1</v>
      </c>
      <c r="P121" s="4" t="s">
        <v>19</v>
      </c>
      <c r="Q121" s="3">
        <v>2</v>
      </c>
      <c r="R121" s="3">
        <v>2</v>
      </c>
      <c r="S121" s="3">
        <v>1</v>
      </c>
      <c r="T121" s="6" t="s">
        <v>18</v>
      </c>
      <c r="U121" s="13" t="s">
        <v>18</v>
      </c>
    </row>
    <row r="122" spans="14:24" x14ac:dyDescent="0.4">
      <c r="N122" s="2" t="s">
        <v>28</v>
      </c>
      <c r="O122" s="5">
        <v>1</v>
      </c>
      <c r="P122" s="4" t="s">
        <v>13</v>
      </c>
      <c r="Q122" s="3">
        <v>0</v>
      </c>
      <c r="R122" s="3">
        <v>3</v>
      </c>
      <c r="S122" s="3">
        <v>2</v>
      </c>
      <c r="T122" s="6">
        <v>3.6230000000000002</v>
      </c>
      <c r="U122" s="13">
        <v>14.207843137254903</v>
      </c>
    </row>
    <row r="123" spans="14:24" x14ac:dyDescent="0.4">
      <c r="N123" s="2" t="s">
        <v>28</v>
      </c>
      <c r="O123" s="5">
        <v>1</v>
      </c>
      <c r="P123" s="4" t="s">
        <v>12</v>
      </c>
      <c r="Q123" s="3">
        <v>0</v>
      </c>
      <c r="R123" s="3">
        <v>3</v>
      </c>
      <c r="S123" s="3">
        <v>2</v>
      </c>
      <c r="T123" s="6">
        <v>3.121</v>
      </c>
      <c r="U123" s="13">
        <v>12.235247551502871</v>
      </c>
    </row>
    <row r="124" spans="14:24" x14ac:dyDescent="0.4">
      <c r="N124" s="2" t="s">
        <v>28</v>
      </c>
      <c r="O124" s="5">
        <v>1</v>
      </c>
      <c r="P124" s="4" t="s">
        <v>14</v>
      </c>
      <c r="Q124" s="3">
        <v>1</v>
      </c>
      <c r="R124" s="3">
        <v>3</v>
      </c>
      <c r="S124" s="3">
        <v>2</v>
      </c>
      <c r="T124" s="6">
        <v>5.9619999999999997</v>
      </c>
      <c r="U124" s="13">
        <v>23.380392156862744</v>
      </c>
      <c r="V124" t="s">
        <v>39</v>
      </c>
    </row>
    <row r="125" spans="14:24" x14ac:dyDescent="0.4">
      <c r="N125" s="2" t="s">
        <v>28</v>
      </c>
      <c r="O125" s="5">
        <v>1</v>
      </c>
      <c r="P125" s="4" t="s">
        <v>15</v>
      </c>
      <c r="Q125" s="3">
        <v>1</v>
      </c>
      <c r="R125" s="3">
        <v>3</v>
      </c>
      <c r="S125" s="3">
        <v>2</v>
      </c>
      <c r="T125" s="6">
        <v>4.3479999999999999</v>
      </c>
      <c r="U125" s="13">
        <v>17.050980392156863</v>
      </c>
      <c r="V125" t="s">
        <v>44</v>
      </c>
      <c r="W125" s="17">
        <f>T108</f>
        <v>2.8759999999999999</v>
      </c>
      <c r="X125" s="17">
        <f>U108</f>
        <v>11.019157088122604</v>
      </c>
    </row>
    <row r="126" spans="14:24" x14ac:dyDescent="0.4">
      <c r="N126" s="2" t="s">
        <v>28</v>
      </c>
      <c r="O126" s="5">
        <v>1</v>
      </c>
      <c r="P126" s="4" t="s">
        <v>16</v>
      </c>
      <c r="Q126" s="3">
        <v>2</v>
      </c>
      <c r="R126" s="3">
        <v>3</v>
      </c>
      <c r="S126" s="3">
        <v>2</v>
      </c>
      <c r="T126" s="6">
        <v>1.8420000000000001</v>
      </c>
      <c r="U126" s="13">
        <v>7.223529411764706</v>
      </c>
      <c r="V126" t="s">
        <v>45</v>
      </c>
      <c r="W126" s="17">
        <f>AVERAGE(T110:T111)</f>
        <v>6.4320000000000004</v>
      </c>
      <c r="X126" s="17">
        <f>AVERAGE(U110:U111)</f>
        <v>24.643678160919539</v>
      </c>
    </row>
    <row r="127" spans="14:24" x14ac:dyDescent="0.4">
      <c r="N127" s="2" t="s">
        <v>28</v>
      </c>
      <c r="O127" s="5">
        <v>1</v>
      </c>
      <c r="P127" s="4" t="s">
        <v>17</v>
      </c>
      <c r="Q127" s="3">
        <v>2</v>
      </c>
      <c r="R127" s="3">
        <v>3</v>
      </c>
      <c r="S127" s="3">
        <v>2</v>
      </c>
      <c r="T127" s="6">
        <v>2.081</v>
      </c>
      <c r="U127" s="13">
        <v>8.1607843137254896</v>
      </c>
      <c r="V127" t="s">
        <v>42</v>
      </c>
      <c r="W127" s="17">
        <f>W126-W125</f>
        <v>3.5560000000000005</v>
      </c>
      <c r="X127" s="17">
        <f>X126-X125</f>
        <v>13.624521072796934</v>
      </c>
    </row>
    <row r="128" spans="14:24" x14ac:dyDescent="0.4">
      <c r="N128" s="2" t="s">
        <v>28</v>
      </c>
      <c r="O128" s="5">
        <v>1</v>
      </c>
      <c r="P128" s="4" t="s">
        <v>19</v>
      </c>
      <c r="Q128" s="3">
        <v>2</v>
      </c>
      <c r="R128" s="3">
        <v>3</v>
      </c>
      <c r="S128" s="3">
        <v>2</v>
      </c>
      <c r="T128" s="6">
        <v>2.9780000000000002</v>
      </c>
      <c r="U128" s="13">
        <v>11.678431372549021</v>
      </c>
      <c r="V128" t="s">
        <v>43</v>
      </c>
      <c r="W128" s="19">
        <f>W127/W125</f>
        <v>1.23643949930459</v>
      </c>
      <c r="X128" s="19">
        <f>X127/X125</f>
        <v>1.2364394993045897</v>
      </c>
    </row>
    <row r="131" spans="23:24" x14ac:dyDescent="0.4">
      <c r="W131" s="17"/>
      <c r="X131" s="17"/>
    </row>
    <row r="132" spans="23:24" x14ac:dyDescent="0.4">
      <c r="W132" s="17"/>
      <c r="X132" s="17"/>
    </row>
    <row r="133" spans="23:24" x14ac:dyDescent="0.4">
      <c r="W133" s="17"/>
      <c r="X133" s="17"/>
    </row>
    <row r="134" spans="23:24" x14ac:dyDescent="0.4">
      <c r="W134" s="17"/>
      <c r="X134" s="17"/>
    </row>
    <row r="135" spans="23:24" x14ac:dyDescent="0.4">
      <c r="W135" s="19"/>
      <c r="X135" s="19"/>
    </row>
    <row r="213" spans="1:7" x14ac:dyDescent="0.4">
      <c r="A213" s="2"/>
      <c r="B213" s="5"/>
      <c r="C213" s="4"/>
      <c r="D213" s="3"/>
      <c r="E213" s="3"/>
      <c r="F213" s="3"/>
      <c r="G213" s="5"/>
    </row>
    <row r="214" spans="1:7" x14ac:dyDescent="0.4">
      <c r="A214" s="2"/>
      <c r="B214" s="5"/>
      <c r="C214" s="4"/>
      <c r="D214" s="3"/>
      <c r="E214" s="3"/>
      <c r="F214" s="3"/>
      <c r="G214" s="5"/>
    </row>
    <row r="215" spans="1:7" x14ac:dyDescent="0.4">
      <c r="A215" s="2"/>
      <c r="B215" s="5"/>
      <c r="C215" s="4"/>
      <c r="D215" s="3"/>
      <c r="E215" s="3"/>
      <c r="F215" s="3"/>
      <c r="G215" s="5"/>
    </row>
    <row r="216" spans="1:7" x14ac:dyDescent="0.4">
      <c r="A216" s="2"/>
      <c r="B216" s="5"/>
      <c r="C216" s="4"/>
      <c r="D216" s="3"/>
      <c r="E216" s="3"/>
      <c r="F216" s="3"/>
      <c r="G216" s="5"/>
    </row>
    <row r="217" spans="1:7" x14ac:dyDescent="0.4">
      <c r="A217" s="2"/>
      <c r="B217" s="5"/>
      <c r="C217" s="4"/>
      <c r="D217" s="3"/>
      <c r="E217" s="3"/>
      <c r="F217" s="3"/>
      <c r="G217" s="5"/>
    </row>
    <row r="218" spans="1:7" x14ac:dyDescent="0.4">
      <c r="A218" s="2"/>
      <c r="B218" s="5"/>
      <c r="C218" s="4"/>
      <c r="D218" s="3"/>
      <c r="E218" s="3"/>
      <c r="F218" s="3"/>
      <c r="G218" s="5"/>
    </row>
    <row r="219" spans="1:7" x14ac:dyDescent="0.4">
      <c r="A219" s="2"/>
      <c r="B219" s="5"/>
      <c r="C219" s="4"/>
      <c r="D219" s="3"/>
      <c r="E219" s="3"/>
      <c r="F219" s="3"/>
      <c r="G219" s="5"/>
    </row>
    <row r="220" spans="1:7" x14ac:dyDescent="0.4">
      <c r="A220" s="2"/>
      <c r="B220" s="5"/>
      <c r="C220" s="4"/>
      <c r="D220" s="3"/>
      <c r="E220" s="3"/>
      <c r="F220" s="3"/>
      <c r="G220" s="5"/>
    </row>
    <row r="221" spans="1:7" x14ac:dyDescent="0.4">
      <c r="A221" s="2"/>
      <c r="B221" s="5"/>
      <c r="C221" s="4"/>
      <c r="D221" s="3"/>
      <c r="E221" s="3"/>
      <c r="F221" s="3"/>
      <c r="G221" s="5"/>
    </row>
    <row r="222" spans="1:7" x14ac:dyDescent="0.4">
      <c r="A222" s="2"/>
      <c r="B222" s="5"/>
      <c r="C222" s="4"/>
      <c r="D222" s="3"/>
      <c r="E222" s="3"/>
      <c r="F222" s="3"/>
      <c r="G222" s="5"/>
    </row>
    <row r="223" spans="1:7" x14ac:dyDescent="0.4">
      <c r="A223" s="2"/>
      <c r="B223" s="5"/>
      <c r="C223" s="4"/>
      <c r="D223" s="3"/>
      <c r="E223" s="5"/>
      <c r="F223" s="5"/>
      <c r="G223" s="5"/>
    </row>
    <row r="224" spans="1:7" x14ac:dyDescent="0.4">
      <c r="A224" s="2"/>
      <c r="B224" s="5"/>
      <c r="C224" s="4"/>
      <c r="D224" s="3"/>
      <c r="E224" s="5"/>
      <c r="F224" s="5"/>
      <c r="G224" s="5"/>
    </row>
    <row r="225" spans="1:7" x14ac:dyDescent="0.4">
      <c r="A225" s="2"/>
      <c r="B225" s="5"/>
      <c r="C225" s="4"/>
      <c r="D225" s="3"/>
      <c r="E225" s="5"/>
      <c r="F225" s="5"/>
      <c r="G225" s="5"/>
    </row>
    <row r="226" spans="1:7" x14ac:dyDescent="0.4">
      <c r="A226" s="2"/>
      <c r="B226" s="5"/>
      <c r="C226" s="4"/>
      <c r="D226" s="3"/>
      <c r="E226" s="5"/>
      <c r="F226" s="5"/>
      <c r="G226" s="5"/>
    </row>
    <row r="227" spans="1:7" x14ac:dyDescent="0.4">
      <c r="A227" s="2"/>
      <c r="B227" s="5"/>
      <c r="C227" s="4"/>
      <c r="D227" s="3"/>
      <c r="E227" s="5"/>
      <c r="F227" s="5"/>
      <c r="G227" s="5"/>
    </row>
    <row r="228" spans="1:7" x14ac:dyDescent="0.4">
      <c r="A228" s="2"/>
      <c r="B228" s="5"/>
      <c r="C228" s="4"/>
      <c r="D228" s="3"/>
      <c r="E228" s="5"/>
      <c r="F228" s="5"/>
      <c r="G228" s="5"/>
    </row>
    <row r="229" spans="1:7" x14ac:dyDescent="0.4">
      <c r="A229" s="2"/>
      <c r="B229" s="5"/>
      <c r="C229" s="4"/>
      <c r="D229" s="3"/>
      <c r="E229" s="5"/>
      <c r="F229" s="5"/>
      <c r="G229" s="5"/>
    </row>
    <row r="230" spans="1:7" x14ac:dyDescent="0.4">
      <c r="A230" s="2"/>
      <c r="B230" s="5"/>
      <c r="C230" s="4"/>
      <c r="D230" s="3"/>
      <c r="E230" s="5"/>
      <c r="F230" s="5"/>
      <c r="G230" s="5"/>
    </row>
    <row r="231" spans="1:7" x14ac:dyDescent="0.4">
      <c r="A231" s="2"/>
      <c r="B231" s="5"/>
      <c r="C231" s="4"/>
      <c r="D231" s="3"/>
      <c r="E231" s="5"/>
      <c r="F231" s="5"/>
      <c r="G231" s="5"/>
    </row>
    <row r="232" spans="1:7" x14ac:dyDescent="0.4">
      <c r="A232" s="2"/>
      <c r="B232" s="5"/>
      <c r="C232" s="4"/>
      <c r="D232" s="3"/>
      <c r="E232" s="5"/>
      <c r="F232" s="5"/>
      <c r="G232" s="5"/>
    </row>
  </sheetData>
  <sortState ref="N2:U231">
    <sortCondition ref="O2:O231"/>
    <sortCondition ref="N2:N231"/>
    <sortCondition ref="R2:R231"/>
    <sortCondition ref="Q2:Q231"/>
    <sortCondition ref="P2:P23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sizes</vt:lpstr>
      <vt:lpstr>TNFa IL6</vt:lpstr>
      <vt:lpstr>HIst Elisa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Halliwill</dc:creator>
  <cp:lastModifiedBy>John Halliwill</cp:lastModifiedBy>
  <dcterms:created xsi:type="dcterms:W3CDTF">2017-03-02T01:12:48Z</dcterms:created>
  <dcterms:modified xsi:type="dcterms:W3CDTF">2017-03-17T22:34:02Z</dcterms:modified>
</cp:coreProperties>
</file>