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AE2019-2020\Q1\Operation Research\Assignment\"/>
    </mc:Choice>
  </mc:AlternateContent>
  <xr:revisionPtr revIDLastSave="0" documentId="13_ncr:1_{4600E3F4-C670-44F0-8FDB-1221711938DA}" xr6:coauthVersionLast="44" xr6:coauthVersionMax="44" xr10:uidLastSave="{00000000-0000-0000-0000-000000000000}"/>
  <bookViews>
    <workbookView xWindow="-110" yWindow="-110" windowWidth="19420" windowHeight="10420" xr2:uid="{754AC78B-EF13-4B39-97BB-2EA128343B6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U34" i="1"/>
  <c r="B3" i="2"/>
  <c r="K3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2" i="2"/>
  <c r="S9" i="1"/>
  <c r="S8" i="1"/>
  <c r="S7" i="1"/>
  <c r="S6" i="1"/>
  <c r="S5" i="1"/>
  <c r="S4" i="1"/>
  <c r="S3" i="1"/>
  <c r="U3" i="1"/>
  <c r="J6" i="1" l="1"/>
  <c r="U37" i="1"/>
  <c r="U32" i="1"/>
  <c r="U33" i="1"/>
  <c r="U35" i="1"/>
  <c r="U36" i="1"/>
  <c r="U31" i="1"/>
  <c r="U23" i="1"/>
  <c r="U24" i="1"/>
  <c r="U25" i="1"/>
  <c r="U26" i="1"/>
  <c r="U27" i="1"/>
  <c r="U28" i="1"/>
  <c r="U29" i="1"/>
  <c r="U30" i="1"/>
  <c r="U2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4" i="1"/>
  <c r="AA3" i="1"/>
  <c r="S37" i="1"/>
  <c r="S27" i="1"/>
  <c r="S10" i="1"/>
  <c r="S11" i="1"/>
  <c r="S12" i="1"/>
  <c r="S13" i="1"/>
  <c r="S14" i="1"/>
  <c r="S15" i="1"/>
  <c r="S16" i="1"/>
  <c r="S17" i="1"/>
  <c r="S18" i="1"/>
  <c r="S19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J4" i="1"/>
  <c r="J5" i="1" s="1"/>
  <c r="J3" i="1"/>
</calcChain>
</file>

<file path=xl/sharedStrings.xml><?xml version="1.0" encoding="utf-8"?>
<sst xmlns="http://schemas.openxmlformats.org/spreadsheetml/2006/main" count="114" uniqueCount="71">
  <si>
    <t>Kenia Airways fleet</t>
  </si>
  <si>
    <t>type</t>
  </si>
  <si>
    <t xml:space="preserve">Wingspan </t>
  </si>
  <si>
    <t xml:space="preserve"> nr. Pass</t>
  </si>
  <si>
    <t>B 737-700</t>
  </si>
  <si>
    <t>B 737-800</t>
  </si>
  <si>
    <t>B 777-300</t>
  </si>
  <si>
    <t>B 787-8</t>
  </si>
  <si>
    <t>Embraer 190AR</t>
  </si>
  <si>
    <t>notes</t>
  </si>
  <si>
    <t>Jomo Kenyatta International Airport</t>
  </si>
  <si>
    <t>AC movements per y</t>
  </si>
  <si>
    <t>source: monthly Air Traffic Analysis 2018</t>
  </si>
  <si>
    <t>AC movements per day</t>
  </si>
  <si>
    <t>AC movements per h</t>
  </si>
  <si>
    <t>_</t>
  </si>
  <si>
    <t xml:space="preserve">Bay </t>
  </si>
  <si>
    <t>distance to entrance</t>
  </si>
  <si>
    <t>E190</t>
  </si>
  <si>
    <t>D1</t>
  </si>
  <si>
    <t>D2</t>
  </si>
  <si>
    <t>D3</t>
  </si>
  <si>
    <t>D4</t>
  </si>
  <si>
    <t>D5</t>
  </si>
  <si>
    <t>D6</t>
  </si>
  <si>
    <t>D7</t>
  </si>
  <si>
    <t>D8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</si>
  <si>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</si>
  <si>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</si>
  <si>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</si>
  <si>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</si>
  <si>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</si>
  <si>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</si>
  <si>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</si>
  <si>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</si>
  <si>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</si>
  <si>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</si>
  <si>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</si>
  <si>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</si>
  <si>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</si>
  <si>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</si>
  <si>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</si>
  <si>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</si>
  <si>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</si>
  <si>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</si>
  <si>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</si>
  <si>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E1</t>
  </si>
  <si>
    <t>E2</t>
  </si>
  <si>
    <t>E3</t>
  </si>
  <si>
    <t>E4</t>
  </si>
  <si>
    <t>E5</t>
  </si>
  <si>
    <t>E6</t>
  </si>
  <si>
    <t>I11</t>
  </si>
  <si>
    <t>entrance</t>
  </si>
  <si>
    <t>CARGO</t>
  </si>
  <si>
    <t xml:space="preserve">time to entrance </t>
  </si>
  <si>
    <t>walk speed (m/S)</t>
  </si>
  <si>
    <t>airport bus speed (m/s)</t>
  </si>
  <si>
    <t>dist entrance1- bus stop</t>
  </si>
  <si>
    <t xml:space="preserve">towing cost </t>
  </si>
  <si>
    <t xml:space="preserve"> heavy+driver - Frankfurt airport</t>
  </si>
  <si>
    <t>-</t>
  </si>
  <si>
    <t>turn around time B737</t>
  </si>
  <si>
    <t xml:space="preserve">45 min </t>
  </si>
  <si>
    <t>https://books.google.nl/books?id=1Zvd4TLWEasC&amp;pg=PA19&amp;lpg=PA19&amp;dq=turn+AROUND+time+B737&amp;source=bl&amp;ots=daYN_OWpMh&amp;sig=ACfU3U0t9FwwxmKDlRzBEzH8NvsFMFEtWw&amp;hl=en&amp;sa=X&amp;ved=2ahUKEwiD6IShw-bpAhWMGewKHQDKD7oQ6AEwDXoECA0QAg#v=onepage&amp;q=turn%20AROUND%20time%20B737&amp;f=false</t>
  </si>
  <si>
    <t>turn around time B777</t>
  </si>
  <si>
    <t>https://eu.azcentral.com/story/travel/airlines/2019/05/14/how-long-it-takes-to-get-a-plane-ready-between-flights-airplane-turnaround-time/1123694001/</t>
  </si>
  <si>
    <t>turn around E190</t>
  </si>
  <si>
    <t>35 min</t>
  </si>
  <si>
    <t>90 min</t>
  </si>
  <si>
    <t>https://magazin.lufthansa.com/xx/en/fleet/embraer-190-en/to-italy-and-back/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</si>
</sst>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1" xfId="0" applyFill="1" applyBorder="1"/>
    <xf numFmtId="0" fontId="2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10</xdr:row>
      <xdr:rowOff>12700</xdr:rowOff>
    </xdr:from>
    <xdr:to>
      <xdr:col>7</xdr:col>
      <xdr:colOff>12699</xdr:colOff>
      <xdr:row>25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E805C-37EE-4B52-B97C-A1F596355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1854200"/>
          <a:ext cx="3663949" cy="280035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</xdr:colOff>
      <xdr:row>10</xdr:row>
      <xdr:rowOff>12700</xdr:rowOff>
    </xdr:from>
    <xdr:to>
      <xdr:col>14</xdr:col>
      <xdr:colOff>334387</xdr:colOff>
      <xdr:row>43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64EE27-3BD3-43A0-AB24-AA6E8C2D4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9500" y="1854200"/>
          <a:ext cx="3979287" cy="607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gazin.lufthansa.com/xx/en/fleet/embraer-190-en/to-italy-and-back/" TargetMode="External"/><Relationship Id="rId2" Type="http://schemas.openxmlformats.org/officeDocument/2006/relationships/hyperlink" Target="https://eu.azcentral.com/story/travel/airlines/2019/05/14/how-long-it-takes-to-get-a-plane-ready-between-flights-airplane-turnaround-time/1123694001/" TargetMode="External"/><Relationship Id="rId1" Type="http://schemas.openxmlformats.org/officeDocument/2006/relationships/hyperlink" Target="https://books.google.nl/books?id=1Zvd4TLWEasC&amp;pg=PA19&amp;lpg=PA19&amp;dq=turn+AROUND+time+B737&amp;source=bl&amp;ots=daYN_OWpMh&amp;sig=ACfU3U0t9FwwxmKDlRzBEzH8NvsFMFEtWw&amp;hl=en&amp;sa=X&amp;ved=2ahUKEwiD6IShw-bpAhWMGewKHQDKD7oQ6AEwDXoECA0QA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E26F-064D-480F-B6D2-BD84195F305E}">
  <dimension ref="B2:AB40"/>
  <sheetViews>
    <sheetView tabSelected="1" zoomScale="113" workbookViewId="0">
      <selection activeCell="M10" sqref="M10"/>
    </sheetView>
  </sheetViews>
  <sheetFormatPr defaultRowHeight="14.5" x14ac:dyDescent="0.35"/>
  <sheetData>
    <row r="2" spans="2:28" x14ac:dyDescent="0.35">
      <c r="B2" s="5" t="s">
        <v>0</v>
      </c>
      <c r="C2" s="5"/>
      <c r="D2" s="5"/>
      <c r="E2" s="5"/>
      <c r="F2" s="5"/>
      <c r="H2" s="1" t="s">
        <v>10</v>
      </c>
      <c r="I2" s="1"/>
      <c r="J2" s="1"/>
      <c r="K2" s="1"/>
      <c r="M2" s="8" t="s">
        <v>9</v>
      </c>
      <c r="N2" s="8"/>
      <c r="O2" s="8"/>
      <c r="Q2" t="s">
        <v>53</v>
      </c>
      <c r="R2" s="9" t="s">
        <v>16</v>
      </c>
      <c r="S2" s="23" t="s">
        <v>17</v>
      </c>
      <c r="T2" s="24"/>
      <c r="U2" s="5" t="s">
        <v>55</v>
      </c>
      <c r="V2" s="5"/>
      <c r="W2" s="9">
        <v>777</v>
      </c>
      <c r="X2" s="9">
        <v>737</v>
      </c>
      <c r="Y2" s="9" t="s">
        <v>18</v>
      </c>
      <c r="AA2" s="5" t="s">
        <v>56</v>
      </c>
      <c r="AB2" s="5"/>
    </row>
    <row r="3" spans="2:28" x14ac:dyDescent="0.35">
      <c r="B3" s="6" t="s">
        <v>1</v>
      </c>
      <c r="C3" s="6"/>
      <c r="D3" s="6" t="s">
        <v>2</v>
      </c>
      <c r="E3" s="6"/>
      <c r="F3" s="7" t="s">
        <v>3</v>
      </c>
      <c r="H3" s="2" t="s">
        <v>11</v>
      </c>
      <c r="I3" s="2"/>
      <c r="J3" s="2">
        <f>92524</f>
        <v>92524</v>
      </c>
      <c r="K3" s="2"/>
      <c r="M3" s="2" t="s">
        <v>12</v>
      </c>
      <c r="N3" s="2"/>
      <c r="O3" s="2"/>
      <c r="Q3">
        <v>1</v>
      </c>
      <c r="R3" s="3" t="s">
        <v>27</v>
      </c>
      <c r="S3" s="20">
        <f>200</f>
        <v>200</v>
      </c>
      <c r="T3" s="21"/>
      <c r="U3" s="10">
        <f>S3/$AA$3</f>
        <v>100</v>
      </c>
      <c r="V3" s="18"/>
      <c r="W3" s="16"/>
      <c r="X3" s="17"/>
      <c r="Y3" s="17"/>
      <c r="AA3" s="2">
        <f>2</f>
        <v>2</v>
      </c>
      <c r="AB3" s="2"/>
    </row>
    <row r="4" spans="2:28" x14ac:dyDescent="0.35">
      <c r="B4" s="2" t="s">
        <v>4</v>
      </c>
      <c r="C4" s="2"/>
      <c r="D4" s="2">
        <v>35.799999999999997</v>
      </c>
      <c r="E4" s="2"/>
      <c r="F4" s="3">
        <v>116</v>
      </c>
      <c r="H4" s="2" t="s">
        <v>13</v>
      </c>
      <c r="I4" s="2"/>
      <c r="J4" s="2">
        <f>J3/365</f>
        <v>253.49041095890411</v>
      </c>
      <c r="K4" s="2"/>
      <c r="M4" s="2"/>
      <c r="N4" s="2"/>
      <c r="O4" s="2"/>
      <c r="Q4">
        <v>1</v>
      </c>
      <c r="R4" s="3" t="s">
        <v>28</v>
      </c>
      <c r="S4" s="20">
        <f>240</f>
        <v>240</v>
      </c>
      <c r="T4" s="21"/>
      <c r="U4" s="10">
        <f>S4/$AA$3</f>
        <v>120</v>
      </c>
      <c r="V4" s="18"/>
      <c r="W4" s="16"/>
      <c r="X4" s="17"/>
      <c r="Y4" s="17"/>
    </row>
    <row r="5" spans="2:28" x14ac:dyDescent="0.35">
      <c r="B5" s="2" t="s">
        <v>5</v>
      </c>
      <c r="C5" s="2"/>
      <c r="D5" s="2">
        <v>35.799999999999997</v>
      </c>
      <c r="E5" s="2"/>
      <c r="F5" s="3">
        <v>145</v>
      </c>
      <c r="H5" s="2" t="s">
        <v>14</v>
      </c>
      <c r="I5" s="2"/>
      <c r="J5" s="2">
        <f>J4/24</f>
        <v>10.562100456621005</v>
      </c>
      <c r="K5" s="2"/>
      <c r="M5" s="2"/>
      <c r="N5" s="2"/>
      <c r="O5" s="2"/>
      <c r="Q5">
        <v>1</v>
      </c>
      <c r="R5" s="3" t="s">
        <v>29</v>
      </c>
      <c r="S5" s="20">
        <f>270</f>
        <v>270</v>
      </c>
      <c r="T5" s="21"/>
      <c r="U5" s="10">
        <f t="shared" ref="U5:U21" si="0">S5/$AA$3</f>
        <v>135</v>
      </c>
      <c r="V5" s="18"/>
      <c r="W5" s="17"/>
      <c r="X5" s="17"/>
      <c r="Y5" s="17"/>
      <c r="AA5" s="5" t="s">
        <v>57</v>
      </c>
      <c r="AB5" s="5"/>
    </row>
    <row r="6" spans="2:28" x14ac:dyDescent="0.35">
      <c r="B6" s="2" t="s">
        <v>6</v>
      </c>
      <c r="C6" s="2"/>
      <c r="D6" s="2">
        <v>64.8</v>
      </c>
      <c r="E6" s="2"/>
      <c r="F6" s="3">
        <v>368</v>
      </c>
      <c r="H6" s="2" t="s">
        <v>59</v>
      </c>
      <c r="I6" s="2"/>
      <c r="J6" s="2">
        <f>83.5</f>
        <v>83.5</v>
      </c>
      <c r="K6" s="2"/>
      <c r="M6" s="2" t="s">
        <v>60</v>
      </c>
      <c r="N6" s="2"/>
      <c r="O6" s="2"/>
      <c r="Q6">
        <v>1</v>
      </c>
      <c r="R6" s="3" t="s">
        <v>30</v>
      </c>
      <c r="S6" s="20">
        <f xml:space="preserve"> 300</f>
        <v>300</v>
      </c>
      <c r="T6" s="21"/>
      <c r="U6" s="10">
        <f t="shared" si="0"/>
        <v>150</v>
      </c>
      <c r="V6" s="18"/>
      <c r="W6" s="17"/>
      <c r="X6" s="17"/>
      <c r="Y6" s="17"/>
      <c r="AA6" s="2">
        <v>8.3000000000000007</v>
      </c>
      <c r="AB6" s="2"/>
    </row>
    <row r="7" spans="2:28" x14ac:dyDescent="0.35">
      <c r="B7" s="11" t="s">
        <v>7</v>
      </c>
      <c r="C7" s="11"/>
      <c r="D7" s="11">
        <v>60</v>
      </c>
      <c r="E7" s="11"/>
      <c r="F7" s="12">
        <v>234</v>
      </c>
      <c r="H7" s="2" t="s">
        <v>62</v>
      </c>
      <c r="I7" s="2"/>
      <c r="J7" s="2" t="s">
        <v>63</v>
      </c>
      <c r="K7" s="2"/>
      <c r="M7" s="26" t="s">
        <v>64</v>
      </c>
      <c r="N7" s="2"/>
      <c r="O7" s="2"/>
      <c r="Q7">
        <v>2</v>
      </c>
      <c r="R7" s="3" t="s">
        <v>31</v>
      </c>
      <c r="S7" s="20">
        <f>210</f>
        <v>210</v>
      </c>
      <c r="T7" s="21"/>
      <c r="U7" s="10">
        <f t="shared" si="0"/>
        <v>105</v>
      </c>
      <c r="V7" s="18"/>
      <c r="W7" s="17"/>
      <c r="X7" s="17"/>
      <c r="Y7" s="17"/>
    </row>
    <row r="8" spans="2:28" x14ac:dyDescent="0.35">
      <c r="B8" s="2" t="s">
        <v>8</v>
      </c>
      <c r="C8" s="2"/>
      <c r="D8" s="2">
        <v>28.72</v>
      </c>
      <c r="E8" s="2"/>
      <c r="F8" s="3">
        <v>96</v>
      </c>
      <c r="H8" s="2" t="s">
        <v>65</v>
      </c>
      <c r="I8" s="2"/>
      <c r="J8" s="2" t="s">
        <v>69</v>
      </c>
      <c r="K8" s="2"/>
      <c r="M8" s="26" t="s">
        <v>66</v>
      </c>
      <c r="N8" s="2"/>
      <c r="O8" s="2"/>
      <c r="Q8">
        <v>2</v>
      </c>
      <c r="R8" s="3" t="s">
        <v>32</v>
      </c>
      <c r="S8" s="20">
        <f>220</f>
        <v>220</v>
      </c>
      <c r="T8" s="21"/>
      <c r="U8" s="10">
        <f t="shared" si="0"/>
        <v>110</v>
      </c>
      <c r="V8" s="18"/>
      <c r="W8" s="16"/>
      <c r="X8" s="16"/>
      <c r="Y8" s="17"/>
      <c r="AA8" s="5" t="s">
        <v>58</v>
      </c>
      <c r="AB8" s="5"/>
    </row>
    <row r="9" spans="2:28" x14ac:dyDescent="0.35">
      <c r="B9" s="14"/>
      <c r="C9" s="14"/>
      <c r="D9" s="14"/>
      <c r="E9" s="14"/>
      <c r="F9" s="13"/>
      <c r="H9" s="2" t="s">
        <v>67</v>
      </c>
      <c r="I9" s="2"/>
      <c r="J9" s="2" t="s">
        <v>68</v>
      </c>
      <c r="K9" s="2"/>
      <c r="M9" s="26" t="s">
        <v>70</v>
      </c>
      <c r="N9" s="2"/>
      <c r="O9" s="2"/>
      <c r="Q9">
        <v>2</v>
      </c>
      <c r="R9" s="3" t="s">
        <v>33</v>
      </c>
      <c r="S9" s="20">
        <f>140</f>
        <v>140</v>
      </c>
      <c r="T9" s="21"/>
      <c r="U9" s="10">
        <f t="shared" si="0"/>
        <v>70</v>
      </c>
      <c r="V9" s="18"/>
      <c r="W9" s="17"/>
      <c r="X9" s="17"/>
      <c r="Y9" s="17"/>
      <c r="AA9" s="2">
        <v>120</v>
      </c>
      <c r="AB9" s="2"/>
    </row>
    <row r="10" spans="2:28" x14ac:dyDescent="0.35">
      <c r="Q10">
        <v>2</v>
      </c>
      <c r="R10" s="3" t="s">
        <v>34</v>
      </c>
      <c r="S10" s="20">
        <f>90</f>
        <v>90</v>
      </c>
      <c r="T10" s="21"/>
      <c r="U10" s="10">
        <f t="shared" si="0"/>
        <v>45</v>
      </c>
      <c r="V10" s="18"/>
      <c r="W10" s="17"/>
      <c r="X10" s="17"/>
      <c r="Y10" s="17"/>
    </row>
    <row r="11" spans="2:28" x14ac:dyDescent="0.35">
      <c r="Q11">
        <v>2</v>
      </c>
      <c r="R11" s="3" t="s">
        <v>35</v>
      </c>
      <c r="S11" s="20">
        <f>110</f>
        <v>110</v>
      </c>
      <c r="T11" s="21"/>
      <c r="U11" s="10">
        <f t="shared" si="0"/>
        <v>55</v>
      </c>
      <c r="V11" s="18"/>
      <c r="W11" s="17"/>
      <c r="X11" s="17"/>
      <c r="Y11" s="17"/>
    </row>
    <row r="12" spans="2:28" x14ac:dyDescent="0.35">
      <c r="Q12">
        <v>2</v>
      </c>
      <c r="R12" s="3" t="s">
        <v>36</v>
      </c>
      <c r="S12" s="20">
        <f>140</f>
        <v>140</v>
      </c>
      <c r="T12" s="21"/>
      <c r="U12" s="10">
        <f t="shared" si="0"/>
        <v>70</v>
      </c>
      <c r="V12" s="18"/>
      <c r="W12" s="17"/>
      <c r="X12" s="17"/>
      <c r="Y12" s="17"/>
    </row>
    <row r="13" spans="2:28" x14ac:dyDescent="0.35">
      <c r="Q13">
        <v>2</v>
      </c>
      <c r="R13" s="3" t="s">
        <v>52</v>
      </c>
      <c r="S13" s="20">
        <f xml:space="preserve"> 180</f>
        <v>180</v>
      </c>
      <c r="T13" s="21"/>
      <c r="U13" s="10">
        <f t="shared" si="0"/>
        <v>90</v>
      </c>
      <c r="V13" s="18"/>
      <c r="W13" s="16"/>
      <c r="X13" s="16"/>
      <c r="Y13" s="17"/>
    </row>
    <row r="14" spans="2:28" x14ac:dyDescent="0.35">
      <c r="Q14">
        <v>3</v>
      </c>
      <c r="R14" s="3" t="s">
        <v>19</v>
      </c>
      <c r="S14" s="20">
        <f>100</f>
        <v>100</v>
      </c>
      <c r="T14" s="21"/>
      <c r="U14" s="10">
        <f t="shared" si="0"/>
        <v>50</v>
      </c>
      <c r="V14" s="18"/>
      <c r="W14" s="16"/>
      <c r="X14" s="16"/>
      <c r="Y14" s="17"/>
    </row>
    <row r="15" spans="2:28" x14ac:dyDescent="0.35">
      <c r="Q15">
        <v>3</v>
      </c>
      <c r="R15" s="3" t="s">
        <v>20</v>
      </c>
      <c r="S15" s="20">
        <f>135</f>
        <v>135</v>
      </c>
      <c r="T15" s="21"/>
      <c r="U15" s="10">
        <f t="shared" si="0"/>
        <v>67.5</v>
      </c>
      <c r="V15" s="18"/>
      <c r="W15" s="16"/>
      <c r="X15" s="16"/>
      <c r="Y15" s="17"/>
    </row>
    <row r="16" spans="2:28" x14ac:dyDescent="0.35">
      <c r="I16" t="s">
        <v>15</v>
      </c>
      <c r="Q16">
        <v>3</v>
      </c>
      <c r="R16" s="3" t="s">
        <v>21</v>
      </c>
      <c r="S16" s="20">
        <f>170</f>
        <v>170</v>
      </c>
      <c r="T16" s="21"/>
      <c r="U16" s="10">
        <f t="shared" si="0"/>
        <v>85</v>
      </c>
      <c r="V16" s="18"/>
      <c r="W16" s="16"/>
      <c r="X16" s="16"/>
      <c r="Y16" s="17"/>
    </row>
    <row r="17" spans="17:25" x14ac:dyDescent="0.35">
      <c r="Q17">
        <v>3</v>
      </c>
      <c r="R17" s="3" t="s">
        <v>22</v>
      </c>
      <c r="S17" s="20">
        <f>150</f>
        <v>150</v>
      </c>
      <c r="T17" s="21"/>
      <c r="U17" s="10">
        <f t="shared" si="0"/>
        <v>75</v>
      </c>
      <c r="V17" s="18"/>
      <c r="W17" s="16"/>
      <c r="X17" s="17"/>
      <c r="Y17" s="17"/>
    </row>
    <row r="18" spans="17:25" x14ac:dyDescent="0.35">
      <c r="Q18">
        <v>3</v>
      </c>
      <c r="R18" s="3" t="s">
        <v>23</v>
      </c>
      <c r="S18" s="20">
        <f>185</f>
        <v>185</v>
      </c>
      <c r="T18" s="21"/>
      <c r="U18" s="10">
        <f t="shared" si="0"/>
        <v>92.5</v>
      </c>
      <c r="V18" s="18"/>
      <c r="W18" s="16"/>
      <c r="X18" s="17"/>
      <c r="Y18" s="17"/>
    </row>
    <row r="19" spans="17:25" x14ac:dyDescent="0.35">
      <c r="Q19">
        <v>3</v>
      </c>
      <c r="R19" s="3" t="s">
        <v>24</v>
      </c>
      <c r="S19" s="20">
        <f>220</f>
        <v>220</v>
      </c>
      <c r="T19" s="21"/>
      <c r="U19" s="10">
        <f t="shared" si="0"/>
        <v>110</v>
      </c>
      <c r="V19" s="18"/>
      <c r="W19" s="16"/>
      <c r="X19" s="17"/>
      <c r="Y19" s="17"/>
    </row>
    <row r="20" spans="17:25" x14ac:dyDescent="0.35">
      <c r="Q20">
        <v>3</v>
      </c>
      <c r="R20" s="3" t="s">
        <v>25</v>
      </c>
      <c r="S20" s="20">
        <v>210</v>
      </c>
      <c r="T20" s="21"/>
      <c r="U20" s="10">
        <f t="shared" si="0"/>
        <v>105</v>
      </c>
      <c r="V20" s="18"/>
      <c r="W20" s="16"/>
      <c r="X20" s="16"/>
      <c r="Y20" s="17"/>
    </row>
    <row r="21" spans="17:25" x14ac:dyDescent="0.35">
      <c r="Q21">
        <v>3</v>
      </c>
      <c r="R21" s="3" t="s">
        <v>26</v>
      </c>
      <c r="S21" s="20">
        <v>245</v>
      </c>
      <c r="T21" s="21"/>
      <c r="U21" s="10">
        <f t="shared" si="0"/>
        <v>122.5</v>
      </c>
      <c r="V21" s="18"/>
      <c r="W21" s="16"/>
      <c r="X21" s="17"/>
      <c r="Y21" s="17"/>
    </row>
    <row r="22" spans="17:25" x14ac:dyDescent="0.35">
      <c r="Q22">
        <v>1</v>
      </c>
      <c r="R22" s="15" t="s">
        <v>37</v>
      </c>
      <c r="S22" s="20">
        <f>850</f>
        <v>850</v>
      </c>
      <c r="T22" s="21"/>
      <c r="U22" s="10">
        <f>$AA$9/$AA$3 + (S22-$AA$9)/$AA$6</f>
        <v>147.95180722891564</v>
      </c>
      <c r="V22" s="18"/>
      <c r="W22" s="17"/>
      <c r="X22" s="17"/>
      <c r="Y22" s="17"/>
    </row>
    <row r="23" spans="17:25" x14ac:dyDescent="0.35">
      <c r="Q23">
        <v>1</v>
      </c>
      <c r="R23" s="15" t="s">
        <v>38</v>
      </c>
      <c r="S23" s="20">
        <f>750</f>
        <v>750</v>
      </c>
      <c r="T23" s="21"/>
      <c r="U23" s="10">
        <f t="shared" ref="U23:U30" si="1">$AA$9/$AA$3 + (S23-$AA$9)/$AA$6</f>
        <v>135.90361445783134</v>
      </c>
      <c r="V23" s="18"/>
      <c r="W23" s="17"/>
      <c r="X23" s="17"/>
      <c r="Y23" s="17"/>
    </row>
    <row r="24" spans="17:25" x14ac:dyDescent="0.35">
      <c r="Q24">
        <v>1</v>
      </c>
      <c r="R24" s="15" t="s">
        <v>39</v>
      </c>
      <c r="S24" s="20">
        <f>650</f>
        <v>650</v>
      </c>
      <c r="T24" s="21"/>
      <c r="U24" s="10">
        <f t="shared" si="1"/>
        <v>123.85542168674698</v>
      </c>
      <c r="V24" s="18"/>
      <c r="W24" s="17"/>
      <c r="X24" s="17"/>
      <c r="Y24" s="17"/>
    </row>
    <row r="25" spans="17:25" x14ac:dyDescent="0.35">
      <c r="Q25">
        <v>1</v>
      </c>
      <c r="R25" s="15" t="s">
        <v>40</v>
      </c>
      <c r="S25" s="20">
        <f>550</f>
        <v>550</v>
      </c>
      <c r="T25" s="21"/>
      <c r="U25" s="10">
        <f t="shared" si="1"/>
        <v>111.80722891566265</v>
      </c>
      <c r="V25" s="18"/>
      <c r="W25" s="16"/>
      <c r="X25" s="17"/>
      <c r="Y25" s="17"/>
    </row>
    <row r="26" spans="17:25" x14ac:dyDescent="0.35">
      <c r="Q26">
        <v>1</v>
      </c>
      <c r="R26" s="15" t="s">
        <v>41</v>
      </c>
      <c r="S26" s="20">
        <f>470</f>
        <v>470</v>
      </c>
      <c r="T26" s="21"/>
      <c r="U26" s="10">
        <f t="shared" si="1"/>
        <v>102.16867469879517</v>
      </c>
      <c r="V26" s="18"/>
      <c r="W26" s="16"/>
      <c r="X26" s="17"/>
      <c r="Y26" s="17"/>
    </row>
    <row r="27" spans="17:25" x14ac:dyDescent="0.35">
      <c r="Q27">
        <v>1</v>
      </c>
      <c r="R27" s="15" t="s">
        <v>42</v>
      </c>
      <c r="S27" s="20">
        <f>520</f>
        <v>520</v>
      </c>
      <c r="T27" s="21"/>
      <c r="U27" s="10">
        <f t="shared" si="1"/>
        <v>108.19277108433735</v>
      </c>
      <c r="V27" s="18"/>
      <c r="W27" s="16"/>
      <c r="X27" s="17"/>
      <c r="Y27" s="17"/>
    </row>
    <row r="28" spans="17:25" x14ac:dyDescent="0.35">
      <c r="Q28">
        <v>1</v>
      </c>
      <c r="R28" s="15" t="s">
        <v>43</v>
      </c>
      <c r="S28" s="20">
        <f>550</f>
        <v>550</v>
      </c>
      <c r="T28" s="21"/>
      <c r="U28" s="10">
        <f t="shared" si="1"/>
        <v>111.80722891566265</v>
      </c>
      <c r="V28" s="18"/>
      <c r="W28" s="16"/>
      <c r="X28" s="17"/>
      <c r="Y28" s="17"/>
    </row>
    <row r="29" spans="17:25" x14ac:dyDescent="0.35">
      <c r="Q29">
        <v>1</v>
      </c>
      <c r="R29" s="15" t="s">
        <v>44</v>
      </c>
      <c r="S29" s="20">
        <f>620</f>
        <v>620</v>
      </c>
      <c r="T29" s="21"/>
      <c r="U29" s="10">
        <f t="shared" si="1"/>
        <v>120.24096385542168</v>
      </c>
      <c r="V29" s="18"/>
      <c r="W29" s="16"/>
      <c r="X29" s="17"/>
      <c r="Y29" s="17"/>
    </row>
    <row r="30" spans="17:25" x14ac:dyDescent="0.35">
      <c r="Q30">
        <v>1</v>
      </c>
      <c r="R30" s="15" t="s">
        <v>45</v>
      </c>
      <c r="S30" s="20">
        <f>650</f>
        <v>650</v>
      </c>
      <c r="T30" s="21"/>
      <c r="U30" s="10">
        <f t="shared" si="1"/>
        <v>123.85542168674698</v>
      </c>
      <c r="V30" s="18"/>
      <c r="W30" s="16"/>
      <c r="X30" s="17"/>
      <c r="Y30" s="17"/>
    </row>
    <row r="31" spans="17:25" x14ac:dyDescent="0.35">
      <c r="Q31">
        <v>1</v>
      </c>
      <c r="R31" s="15" t="s">
        <v>46</v>
      </c>
      <c r="S31" s="20">
        <f>100</f>
        <v>100</v>
      </c>
      <c r="T31" s="21"/>
      <c r="U31" s="10">
        <f>S31/$AA$3</f>
        <v>50</v>
      </c>
      <c r="V31" s="18"/>
      <c r="W31" s="16"/>
      <c r="X31" s="17"/>
      <c r="Y31" s="17"/>
    </row>
    <row r="32" spans="17:25" x14ac:dyDescent="0.35">
      <c r="Q32">
        <v>1</v>
      </c>
      <c r="R32" s="15" t="s">
        <v>47</v>
      </c>
      <c r="S32" s="20">
        <f>145</f>
        <v>145</v>
      </c>
      <c r="T32" s="21"/>
      <c r="U32" s="10">
        <f t="shared" ref="U32:U36" si="2">S32/$AA$3</f>
        <v>72.5</v>
      </c>
      <c r="V32" s="18"/>
      <c r="W32" s="17"/>
      <c r="X32" s="17"/>
      <c r="Y32" s="16"/>
    </row>
    <row r="33" spans="17:25" x14ac:dyDescent="0.35">
      <c r="Q33">
        <v>1</v>
      </c>
      <c r="R33" s="15" t="s">
        <v>48</v>
      </c>
      <c r="S33" s="20">
        <f>150</f>
        <v>150</v>
      </c>
      <c r="T33" s="21"/>
      <c r="U33" s="10">
        <f t="shared" si="2"/>
        <v>75</v>
      </c>
      <c r="V33" s="18"/>
      <c r="W33" s="17"/>
      <c r="X33" s="17"/>
      <c r="Y33" s="17"/>
    </row>
    <row r="34" spans="17:25" x14ac:dyDescent="0.35">
      <c r="Q34">
        <v>1</v>
      </c>
      <c r="R34" s="15" t="s">
        <v>49</v>
      </c>
      <c r="S34" s="20">
        <f>200</f>
        <v>200</v>
      </c>
      <c r="T34" s="21"/>
      <c r="U34" s="10">
        <f>S34/$AA$3</f>
        <v>100</v>
      </c>
      <c r="V34" s="18"/>
      <c r="W34" s="17"/>
      <c r="X34" s="17"/>
      <c r="Y34" s="17"/>
    </row>
    <row r="35" spans="17:25" x14ac:dyDescent="0.35">
      <c r="Q35">
        <v>1</v>
      </c>
      <c r="R35" s="15" t="s">
        <v>50</v>
      </c>
      <c r="S35" s="20">
        <f>210</f>
        <v>210</v>
      </c>
      <c r="T35" s="21"/>
      <c r="U35" s="10">
        <f t="shared" si="2"/>
        <v>105</v>
      </c>
      <c r="V35" s="18"/>
      <c r="W35" s="17"/>
      <c r="X35" s="17"/>
      <c r="Y35" s="17"/>
    </row>
    <row r="36" spans="17:25" x14ac:dyDescent="0.35">
      <c r="Q36">
        <v>1</v>
      </c>
      <c r="R36" s="15" t="s">
        <v>51</v>
      </c>
      <c r="S36" s="20">
        <f>210</f>
        <v>210</v>
      </c>
      <c r="T36" s="21"/>
      <c r="U36" s="10">
        <f t="shared" si="2"/>
        <v>105</v>
      </c>
      <c r="V36" s="18"/>
      <c r="W36" s="16"/>
      <c r="X36" s="17"/>
      <c r="Y36" s="17"/>
    </row>
    <row r="37" spans="17:25" x14ac:dyDescent="0.35">
      <c r="Q37">
        <v>1</v>
      </c>
      <c r="R37" s="4" t="s">
        <v>54</v>
      </c>
      <c r="S37" s="2">
        <f>1000</f>
        <v>1000</v>
      </c>
      <c r="T37" s="2"/>
      <c r="U37" s="2">
        <f>$AA$9/$AA$3 + (S37-$AA$9)/$AA$6</f>
        <v>166.02409638554218</v>
      </c>
      <c r="V37" s="2"/>
      <c r="W37" s="17"/>
      <c r="X37" s="17"/>
      <c r="Y37" s="17"/>
    </row>
    <row r="38" spans="17:25" x14ac:dyDescent="0.35">
      <c r="T38" s="13"/>
      <c r="U38" s="13"/>
      <c r="V38" s="13"/>
    </row>
    <row r="39" spans="17:25" x14ac:dyDescent="0.35">
      <c r="T39" s="13"/>
      <c r="U39" s="13"/>
      <c r="V39" s="13"/>
    </row>
    <row r="40" spans="17:25" x14ac:dyDescent="0.35">
      <c r="T40" s="13"/>
      <c r="U40" s="13"/>
      <c r="V40" s="13"/>
    </row>
  </sheetData>
  <mergeCells count="114">
    <mergeCell ref="U34:V34"/>
    <mergeCell ref="U35:V35"/>
    <mergeCell ref="U36:V36"/>
    <mergeCell ref="U37:V37"/>
    <mergeCell ref="AA2:AB2"/>
    <mergeCell ref="AA5:AB5"/>
    <mergeCell ref="AA3:AB3"/>
    <mergeCell ref="AA6:AB6"/>
    <mergeCell ref="AA8:AB8"/>
    <mergeCell ref="AA9:AB9"/>
    <mergeCell ref="U28:V28"/>
    <mergeCell ref="U29:V29"/>
    <mergeCell ref="U30:V30"/>
    <mergeCell ref="U31:V31"/>
    <mergeCell ref="U32:V32"/>
    <mergeCell ref="U33:V33"/>
    <mergeCell ref="U22:V22"/>
    <mergeCell ref="U23:V23"/>
    <mergeCell ref="U24:V24"/>
    <mergeCell ref="U25:V25"/>
    <mergeCell ref="U26:V26"/>
    <mergeCell ref="U27:V27"/>
    <mergeCell ref="U16:V16"/>
    <mergeCell ref="U17:V17"/>
    <mergeCell ref="U18:V18"/>
    <mergeCell ref="U19:V19"/>
    <mergeCell ref="U20:V20"/>
    <mergeCell ref="U21:V21"/>
    <mergeCell ref="U10:V10"/>
    <mergeCell ref="U11:V11"/>
    <mergeCell ref="U12:V12"/>
    <mergeCell ref="U13:V13"/>
    <mergeCell ref="U14:V14"/>
    <mergeCell ref="U15:V15"/>
    <mergeCell ref="S4:T4"/>
    <mergeCell ref="S3:T3"/>
    <mergeCell ref="S2:T2"/>
    <mergeCell ref="S37:T37"/>
    <mergeCell ref="U2:V2"/>
    <mergeCell ref="U3:V3"/>
    <mergeCell ref="U4:V4"/>
    <mergeCell ref="U5:V5"/>
    <mergeCell ref="U6:V6"/>
    <mergeCell ref="U7:V7"/>
    <mergeCell ref="S9:T9"/>
    <mergeCell ref="S8:T8"/>
    <mergeCell ref="S7:T7"/>
    <mergeCell ref="S6:T6"/>
    <mergeCell ref="S5:T5"/>
    <mergeCell ref="U8:V8"/>
    <mergeCell ref="U9:V9"/>
    <mergeCell ref="S27:T27"/>
    <mergeCell ref="S28:T28"/>
    <mergeCell ref="S29:T29"/>
    <mergeCell ref="S30:T30"/>
    <mergeCell ref="S34:T34"/>
    <mergeCell ref="S35:T35"/>
    <mergeCell ref="S36:T36"/>
    <mergeCell ref="S24:T24"/>
    <mergeCell ref="S25:T25"/>
    <mergeCell ref="S26:T26"/>
    <mergeCell ref="S31:T31"/>
    <mergeCell ref="S32:T32"/>
    <mergeCell ref="S33:T33"/>
    <mergeCell ref="S22:T22"/>
    <mergeCell ref="S23:T23"/>
    <mergeCell ref="S16:T16"/>
    <mergeCell ref="S17:T17"/>
    <mergeCell ref="S18:T18"/>
    <mergeCell ref="S19:T19"/>
    <mergeCell ref="S20:T20"/>
    <mergeCell ref="S21:T21"/>
    <mergeCell ref="S10:T10"/>
    <mergeCell ref="S11:T11"/>
    <mergeCell ref="S12:T12"/>
    <mergeCell ref="S13:T13"/>
    <mergeCell ref="S14:T14"/>
    <mergeCell ref="S15:T15"/>
    <mergeCell ref="J9:K9"/>
    <mergeCell ref="J3:K3"/>
    <mergeCell ref="J4:K4"/>
    <mergeCell ref="J5:K5"/>
    <mergeCell ref="J6:K6"/>
    <mergeCell ref="J7:K7"/>
    <mergeCell ref="J8:K8"/>
    <mergeCell ref="M8:O8"/>
    <mergeCell ref="M9:O9"/>
    <mergeCell ref="H2:K2"/>
    <mergeCell ref="H3:I3"/>
    <mergeCell ref="H4:I4"/>
    <mergeCell ref="H5:I5"/>
    <mergeCell ref="H6:I6"/>
    <mergeCell ref="H7:I7"/>
    <mergeCell ref="H8:I8"/>
    <mergeCell ref="H9:I9"/>
    <mergeCell ref="M2:O2"/>
    <mergeCell ref="M3:O3"/>
    <mergeCell ref="M4:O4"/>
    <mergeCell ref="M5:O5"/>
    <mergeCell ref="M6:O6"/>
    <mergeCell ref="M7:O7"/>
    <mergeCell ref="B7:C7"/>
    <mergeCell ref="D7:E7"/>
    <mergeCell ref="B8:C8"/>
    <mergeCell ref="D8:E8"/>
    <mergeCell ref="B4:C4"/>
    <mergeCell ref="D4:E4"/>
    <mergeCell ref="B5:C5"/>
    <mergeCell ref="D5:E5"/>
    <mergeCell ref="B6:C6"/>
    <mergeCell ref="D6:E6"/>
    <mergeCell ref="B2:F2"/>
    <mergeCell ref="B3:C3"/>
    <mergeCell ref="D3:E3"/>
  </mergeCells>
  <phoneticPr fontId="1" type="noConversion"/>
  <hyperlinks>
    <hyperlink ref="M7" r:id="rId1" location="v=onepage&amp;q=turn%20AROUND%20time%20B737&amp;f=false" display="https://books.google.nl/books?id=1Zvd4TLWEasC&amp;pg=PA19&amp;lpg=PA19&amp;dq=turn+AROUND+time+B737&amp;source=bl&amp;ots=daYN_OWpMh&amp;sig=ACfU3U0t9FwwxmKDlRzBEzH8NvsFMFEtWw&amp;hl=en&amp;sa=X&amp;ved=2ahUKEwiD6IShw-bpAhWMGewKHQDKD7oQ6AEwDXoECA0QAg#v=onepage&amp;q=turn%20AROUND%20time%20B737&amp;f=false" xr:uid="{ADADD04A-4421-40B1-AF66-2F7A1D104170}"/>
    <hyperlink ref="M8" r:id="rId2" xr:uid="{07FD645B-12FD-4166-8D93-5BD2600DB09D}"/>
    <hyperlink ref="M9" r:id="rId3" xr:uid="{A6593A9E-8CA7-44FD-AF68-5C804B79A56C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4FD8-BCC6-47A4-9857-E3CD8F03CF13}">
  <dimension ref="A1:L36"/>
  <sheetViews>
    <sheetView topLeftCell="C25" zoomScale="205" zoomScaleNormal="205" workbookViewId="0">
      <selection activeCell="C37" sqref="C37"/>
    </sheetView>
  </sheetViews>
  <sheetFormatPr defaultRowHeight="14.5" x14ac:dyDescent="0.35"/>
  <sheetData>
    <row r="1" spans="1:12" x14ac:dyDescent="0.35">
      <c r="A1" t="s">
        <v>61</v>
      </c>
      <c r="B1" t="s">
        <v>61</v>
      </c>
      <c r="C1" t="s">
        <v>61</v>
      </c>
    </row>
    <row r="2" spans="1:12" x14ac:dyDescent="0.35">
      <c r="A2" s="3" t="s">
        <v>27</v>
      </c>
      <c r="B2" s="22">
        <f>200</f>
        <v>200</v>
      </c>
      <c r="C2" s="19">
        <v>100</v>
      </c>
      <c r="K2" s="5" t="s">
        <v>56</v>
      </c>
      <c r="L2" s="5"/>
    </row>
    <row r="3" spans="1:12" x14ac:dyDescent="0.35">
      <c r="A3" s="3" t="s">
        <v>28</v>
      </c>
      <c r="B3" s="22">
        <f>240</f>
        <v>240</v>
      </c>
      <c r="C3" s="19">
        <v>120</v>
      </c>
      <c r="K3" s="2">
        <f>2</f>
        <v>2</v>
      </c>
      <c r="L3" s="2"/>
    </row>
    <row r="4" spans="1:12" x14ac:dyDescent="0.35">
      <c r="A4" s="3" t="s">
        <v>29</v>
      </c>
      <c r="B4" s="22">
        <f>270</f>
        <v>270</v>
      </c>
      <c r="C4" s="19">
        <v>135</v>
      </c>
    </row>
    <row r="5" spans="1:12" x14ac:dyDescent="0.35">
      <c r="A5" s="3" t="s">
        <v>30</v>
      </c>
      <c r="B5" s="22">
        <f xml:space="preserve"> 300</f>
        <v>300</v>
      </c>
      <c r="C5" s="19">
        <v>150</v>
      </c>
      <c r="K5" s="5" t="s">
        <v>57</v>
      </c>
      <c r="L5" s="5"/>
    </row>
    <row r="6" spans="1:12" x14ac:dyDescent="0.35">
      <c r="A6" s="3" t="s">
        <v>31</v>
      </c>
      <c r="B6" s="22">
        <f>210</f>
        <v>210</v>
      </c>
      <c r="C6" s="19">
        <v>105</v>
      </c>
      <c r="K6" s="2">
        <v>8.3000000000000007</v>
      </c>
      <c r="L6" s="2"/>
    </row>
    <row r="7" spans="1:12" x14ac:dyDescent="0.35">
      <c r="A7" s="3" t="s">
        <v>32</v>
      </c>
      <c r="B7" s="22">
        <f>220</f>
        <v>220</v>
      </c>
      <c r="C7" s="19">
        <v>110</v>
      </c>
    </row>
    <row r="8" spans="1:12" x14ac:dyDescent="0.35">
      <c r="A8" s="3" t="s">
        <v>33</v>
      </c>
      <c r="B8" s="22">
        <f>140</f>
        <v>140</v>
      </c>
      <c r="C8" s="19">
        <v>70</v>
      </c>
      <c r="K8" s="5" t="s">
        <v>58</v>
      </c>
      <c r="L8" s="5"/>
    </row>
    <row r="9" spans="1:12" x14ac:dyDescent="0.35">
      <c r="A9" s="3" t="s">
        <v>34</v>
      </c>
      <c r="B9" s="22">
        <f>90</f>
        <v>90</v>
      </c>
      <c r="C9" s="19">
        <v>45</v>
      </c>
      <c r="K9" s="2">
        <v>120</v>
      </c>
      <c r="L9" s="2"/>
    </row>
    <row r="10" spans="1:12" x14ac:dyDescent="0.35">
      <c r="A10" s="3" t="s">
        <v>35</v>
      </c>
      <c r="B10" s="22">
        <f>110</f>
        <v>110</v>
      </c>
      <c r="C10" s="19">
        <v>55</v>
      </c>
    </row>
    <row r="11" spans="1:12" x14ac:dyDescent="0.35">
      <c r="A11" s="3" t="s">
        <v>36</v>
      </c>
      <c r="B11" s="22">
        <f>140</f>
        <v>140</v>
      </c>
      <c r="C11" s="19">
        <v>70</v>
      </c>
    </row>
    <row r="12" spans="1:12" x14ac:dyDescent="0.35">
      <c r="A12" s="3" t="s">
        <v>52</v>
      </c>
      <c r="B12" s="22">
        <f xml:space="preserve"> 180</f>
        <v>180</v>
      </c>
      <c r="C12" s="19">
        <v>90</v>
      </c>
    </row>
    <row r="13" spans="1:12" x14ac:dyDescent="0.35">
      <c r="A13" s="3" t="s">
        <v>19</v>
      </c>
      <c r="B13" s="22">
        <f>100</f>
        <v>100</v>
      </c>
      <c r="C13" s="19">
        <v>50</v>
      </c>
    </row>
    <row r="14" spans="1:12" x14ac:dyDescent="0.35">
      <c r="A14" s="3" t="s">
        <v>20</v>
      </c>
      <c r="B14" s="22">
        <f>135</f>
        <v>135</v>
      </c>
      <c r="C14" s="19">
        <v>67.5</v>
      </c>
    </row>
    <row r="15" spans="1:12" x14ac:dyDescent="0.35">
      <c r="A15" s="3" t="s">
        <v>21</v>
      </c>
      <c r="B15" s="22">
        <f>170</f>
        <v>170</v>
      </c>
      <c r="C15" s="19">
        <v>85</v>
      </c>
    </row>
    <row r="16" spans="1:12" x14ac:dyDescent="0.35">
      <c r="A16" s="3" t="s">
        <v>22</v>
      </c>
      <c r="B16" s="22">
        <f>150</f>
        <v>150</v>
      </c>
      <c r="C16" s="19">
        <v>75</v>
      </c>
    </row>
    <row r="17" spans="1:3" x14ac:dyDescent="0.35">
      <c r="A17" s="3" t="s">
        <v>23</v>
      </c>
      <c r="B17" s="22">
        <f>185</f>
        <v>185</v>
      </c>
      <c r="C17" s="19">
        <v>92.5</v>
      </c>
    </row>
    <row r="18" spans="1:3" x14ac:dyDescent="0.35">
      <c r="A18" s="3" t="s">
        <v>24</v>
      </c>
      <c r="B18" s="22">
        <f>220</f>
        <v>220</v>
      </c>
      <c r="C18" s="19">
        <v>110</v>
      </c>
    </row>
    <row r="19" spans="1:3" x14ac:dyDescent="0.35">
      <c r="A19" s="3" t="s">
        <v>25</v>
      </c>
      <c r="B19" s="22">
        <v>210</v>
      </c>
      <c r="C19" s="19">
        <v>105</v>
      </c>
    </row>
    <row r="20" spans="1:3" x14ac:dyDescent="0.35">
      <c r="A20" s="3" t="s">
        <v>26</v>
      </c>
      <c r="B20" s="22">
        <v>245</v>
      </c>
      <c r="C20" s="19">
        <v>122.5</v>
      </c>
    </row>
    <row r="21" spans="1:3" x14ac:dyDescent="0.35">
      <c r="A21" s="15" t="s">
        <v>37</v>
      </c>
      <c r="B21" s="22">
        <f>850</f>
        <v>850</v>
      </c>
      <c r="C21" s="19">
        <v>147.94999999999999</v>
      </c>
    </row>
    <row r="22" spans="1:3" x14ac:dyDescent="0.35">
      <c r="A22" s="15" t="s">
        <v>38</v>
      </c>
      <c r="B22" s="22">
        <f>750</f>
        <v>750</v>
      </c>
      <c r="C22" s="19">
        <v>135.9</v>
      </c>
    </row>
    <row r="23" spans="1:3" x14ac:dyDescent="0.35">
      <c r="A23" s="15" t="s">
        <v>39</v>
      </c>
      <c r="B23" s="22">
        <f>650</f>
        <v>650</v>
      </c>
      <c r="C23" s="19">
        <v>123.85</v>
      </c>
    </row>
    <row r="24" spans="1:3" x14ac:dyDescent="0.35">
      <c r="A24" s="15" t="s">
        <v>40</v>
      </c>
      <c r="B24" s="22">
        <f>550</f>
        <v>550</v>
      </c>
      <c r="C24" s="19">
        <v>111.8</v>
      </c>
    </row>
    <row r="25" spans="1:3" x14ac:dyDescent="0.35">
      <c r="A25" s="15" t="s">
        <v>41</v>
      </c>
      <c r="B25" s="22">
        <f>470</f>
        <v>470</v>
      </c>
      <c r="C25" s="19">
        <v>102.16</v>
      </c>
    </row>
    <row r="26" spans="1:3" x14ac:dyDescent="0.35">
      <c r="A26" s="15" t="s">
        <v>42</v>
      </c>
      <c r="B26" s="22">
        <f>520</f>
        <v>520</v>
      </c>
      <c r="C26" s="19">
        <v>108.19</v>
      </c>
    </row>
    <row r="27" spans="1:3" x14ac:dyDescent="0.35">
      <c r="A27" s="15" t="s">
        <v>43</v>
      </c>
      <c r="B27" s="22">
        <f>550</f>
        <v>550</v>
      </c>
      <c r="C27" s="19">
        <v>111.8</v>
      </c>
    </row>
    <row r="28" spans="1:3" x14ac:dyDescent="0.35">
      <c r="A28" s="15" t="s">
        <v>44</v>
      </c>
      <c r="B28" s="22">
        <f>620</f>
        <v>620</v>
      </c>
      <c r="C28" s="19">
        <v>120.24</v>
      </c>
    </row>
    <row r="29" spans="1:3" x14ac:dyDescent="0.35">
      <c r="A29" s="15" t="s">
        <v>45</v>
      </c>
      <c r="B29" s="22">
        <f>650</f>
        <v>650</v>
      </c>
      <c r="C29" s="19">
        <v>123.85</v>
      </c>
    </row>
    <row r="30" spans="1:3" x14ac:dyDescent="0.35">
      <c r="A30" s="15" t="s">
        <v>46</v>
      </c>
      <c r="B30" s="22">
        <f>100</f>
        <v>100</v>
      </c>
      <c r="C30" s="19">
        <v>50</v>
      </c>
    </row>
    <row r="31" spans="1:3" x14ac:dyDescent="0.35">
      <c r="A31" s="15" t="s">
        <v>47</v>
      </c>
      <c r="B31" s="22">
        <f>145</f>
        <v>145</v>
      </c>
      <c r="C31" s="19">
        <v>72.5</v>
      </c>
    </row>
    <row r="32" spans="1:3" x14ac:dyDescent="0.35">
      <c r="A32" s="15" t="s">
        <v>48</v>
      </c>
      <c r="B32" s="22">
        <f>150</f>
        <v>150</v>
      </c>
      <c r="C32" s="19">
        <v>75</v>
      </c>
    </row>
    <row r="33" spans="1:3" x14ac:dyDescent="0.35">
      <c r="A33" s="15" t="s">
        <v>49</v>
      </c>
      <c r="B33" s="22">
        <f>200</f>
        <v>200</v>
      </c>
      <c r="C33" s="19">
        <v>100</v>
      </c>
    </row>
    <row r="34" spans="1:3" x14ac:dyDescent="0.35">
      <c r="A34" s="15" t="s">
        <v>50</v>
      </c>
      <c r="B34" s="22">
        <f>210</f>
        <v>210</v>
      </c>
      <c r="C34" s="19">
        <v>105</v>
      </c>
    </row>
    <row r="35" spans="1:3" x14ac:dyDescent="0.35">
      <c r="A35" s="15" t="s">
        <v>51</v>
      </c>
      <c r="B35" s="22">
        <f>210</f>
        <v>210</v>
      </c>
      <c r="C35" s="19">
        <v>105</v>
      </c>
    </row>
    <row r="36" spans="1:3" x14ac:dyDescent="0.35">
      <c r="A36" s="4" t="s">
        <v>54</v>
      </c>
      <c r="B36" s="4">
        <f>1000</f>
        <v>1000</v>
      </c>
      <c r="C36" s="4">
        <v>166.02</v>
      </c>
    </row>
  </sheetData>
  <mergeCells count="6">
    <mergeCell ref="K2:L2"/>
    <mergeCell ref="K3:L3"/>
    <mergeCell ref="K5:L5"/>
    <mergeCell ref="K6:L6"/>
    <mergeCell ref="K8:L8"/>
    <mergeCell ref="K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A705-9B08-4A29-B981-84133BB3BDF9}">
  <dimension ref="A1:C36"/>
  <sheetViews>
    <sheetView workbookViewId="0">
      <selection activeCell="D1" sqref="D1"/>
    </sheetView>
  </sheetViews>
  <sheetFormatPr defaultRowHeight="14.5" x14ac:dyDescent="0.35"/>
  <sheetData>
    <row r="1" spans="1:3" x14ac:dyDescent="0.35">
      <c r="A1" t="s">
        <v>61</v>
      </c>
      <c r="B1" t="s">
        <v>61</v>
      </c>
      <c r="C1" t="s">
        <v>61</v>
      </c>
    </row>
    <row r="2" spans="1:3" x14ac:dyDescent="0.35">
      <c r="A2" s="25">
        <v>0</v>
      </c>
      <c r="B2" s="25">
        <v>1</v>
      </c>
      <c r="C2" s="25">
        <v>1</v>
      </c>
    </row>
    <row r="3" spans="1:3" x14ac:dyDescent="0.35">
      <c r="A3" s="25">
        <v>0</v>
      </c>
      <c r="B3" s="25">
        <v>1</v>
      </c>
      <c r="C3" s="25">
        <v>1</v>
      </c>
    </row>
    <row r="4" spans="1:3" x14ac:dyDescent="0.35">
      <c r="A4" s="25">
        <v>1</v>
      </c>
      <c r="B4" s="25">
        <v>1</v>
      </c>
      <c r="C4" s="25">
        <v>1</v>
      </c>
    </row>
    <row r="5" spans="1:3" x14ac:dyDescent="0.35">
      <c r="A5" s="25">
        <v>1</v>
      </c>
      <c r="B5" s="25">
        <v>1</v>
      </c>
      <c r="C5" s="25">
        <v>1</v>
      </c>
    </row>
    <row r="6" spans="1:3" x14ac:dyDescent="0.35">
      <c r="A6" s="25">
        <v>1</v>
      </c>
      <c r="B6" s="25">
        <v>1</v>
      </c>
      <c r="C6" s="25">
        <v>1</v>
      </c>
    </row>
    <row r="7" spans="1:3" x14ac:dyDescent="0.35">
      <c r="A7" s="25">
        <v>0</v>
      </c>
      <c r="B7" s="25">
        <v>0</v>
      </c>
      <c r="C7" s="25">
        <v>1</v>
      </c>
    </row>
    <row r="8" spans="1:3" x14ac:dyDescent="0.35">
      <c r="A8" s="25">
        <v>1</v>
      </c>
      <c r="B8" s="25">
        <v>1</v>
      </c>
      <c r="C8" s="25">
        <v>1</v>
      </c>
    </row>
    <row r="9" spans="1:3" x14ac:dyDescent="0.35">
      <c r="A9" s="25">
        <v>1</v>
      </c>
      <c r="B9" s="25">
        <v>1</v>
      </c>
      <c r="C9" s="25">
        <v>1</v>
      </c>
    </row>
    <row r="10" spans="1:3" x14ac:dyDescent="0.35">
      <c r="A10" s="25">
        <v>1</v>
      </c>
      <c r="B10" s="25">
        <v>1</v>
      </c>
      <c r="C10" s="25">
        <v>1</v>
      </c>
    </row>
    <row r="11" spans="1:3" x14ac:dyDescent="0.35">
      <c r="A11" s="25">
        <v>1</v>
      </c>
      <c r="B11" s="25">
        <v>1</v>
      </c>
      <c r="C11" s="25">
        <v>1</v>
      </c>
    </row>
    <row r="12" spans="1:3" x14ac:dyDescent="0.35">
      <c r="A12" s="25">
        <v>0</v>
      </c>
      <c r="B12" s="25">
        <v>0</v>
      </c>
      <c r="C12" s="25">
        <v>1</v>
      </c>
    </row>
    <row r="13" spans="1:3" x14ac:dyDescent="0.35">
      <c r="A13" s="25">
        <v>0</v>
      </c>
      <c r="B13" s="25">
        <v>0</v>
      </c>
      <c r="C13" s="25">
        <v>1</v>
      </c>
    </row>
    <row r="14" spans="1:3" x14ac:dyDescent="0.35">
      <c r="A14" s="25">
        <v>0</v>
      </c>
      <c r="B14" s="25">
        <v>0</v>
      </c>
      <c r="C14" s="25">
        <v>1</v>
      </c>
    </row>
    <row r="15" spans="1:3" x14ac:dyDescent="0.35">
      <c r="A15" s="25">
        <v>0</v>
      </c>
      <c r="B15" s="25">
        <v>0</v>
      </c>
      <c r="C15" s="25">
        <v>1</v>
      </c>
    </row>
    <row r="16" spans="1:3" x14ac:dyDescent="0.35">
      <c r="A16" s="25">
        <v>0</v>
      </c>
      <c r="B16" s="25">
        <v>1</v>
      </c>
      <c r="C16" s="25">
        <v>1</v>
      </c>
    </row>
    <row r="17" spans="1:3" x14ac:dyDescent="0.35">
      <c r="A17" s="25">
        <v>0</v>
      </c>
      <c r="B17" s="25">
        <v>1</v>
      </c>
      <c r="C17" s="25">
        <v>1</v>
      </c>
    </row>
    <row r="18" spans="1:3" x14ac:dyDescent="0.35">
      <c r="A18" s="25">
        <v>0</v>
      </c>
      <c r="B18" s="25">
        <v>1</v>
      </c>
      <c r="C18" s="25">
        <v>1</v>
      </c>
    </row>
    <row r="19" spans="1:3" x14ac:dyDescent="0.35">
      <c r="A19" s="25">
        <v>0</v>
      </c>
      <c r="B19" s="25">
        <v>0</v>
      </c>
      <c r="C19" s="25">
        <v>1</v>
      </c>
    </row>
    <row r="20" spans="1:3" x14ac:dyDescent="0.35">
      <c r="A20" s="25">
        <v>0</v>
      </c>
      <c r="B20" s="25">
        <v>1</v>
      </c>
      <c r="C20" s="25">
        <v>1</v>
      </c>
    </row>
    <row r="21" spans="1:3" x14ac:dyDescent="0.35">
      <c r="A21" s="25">
        <v>1</v>
      </c>
      <c r="B21" s="25">
        <v>1</v>
      </c>
      <c r="C21" s="25">
        <v>1</v>
      </c>
    </row>
    <row r="22" spans="1:3" x14ac:dyDescent="0.35">
      <c r="A22" s="25">
        <v>1</v>
      </c>
      <c r="B22" s="25">
        <v>1</v>
      </c>
      <c r="C22" s="25">
        <v>1</v>
      </c>
    </row>
    <row r="23" spans="1:3" x14ac:dyDescent="0.35">
      <c r="A23" s="25">
        <v>1</v>
      </c>
      <c r="B23" s="25">
        <v>1</v>
      </c>
      <c r="C23" s="25">
        <v>1</v>
      </c>
    </row>
    <row r="24" spans="1:3" x14ac:dyDescent="0.35">
      <c r="A24" s="25">
        <v>0</v>
      </c>
      <c r="B24" s="25">
        <v>1</v>
      </c>
      <c r="C24" s="25">
        <v>1</v>
      </c>
    </row>
    <row r="25" spans="1:3" x14ac:dyDescent="0.35">
      <c r="A25" s="25">
        <v>0</v>
      </c>
      <c r="B25" s="25">
        <v>1</v>
      </c>
      <c r="C25" s="25">
        <v>1</v>
      </c>
    </row>
    <row r="26" spans="1:3" x14ac:dyDescent="0.35">
      <c r="A26" s="25">
        <v>0</v>
      </c>
      <c r="B26" s="25">
        <v>1</v>
      </c>
      <c r="C26" s="25">
        <v>1</v>
      </c>
    </row>
    <row r="27" spans="1:3" x14ac:dyDescent="0.35">
      <c r="A27" s="25">
        <v>0</v>
      </c>
      <c r="B27" s="25">
        <v>1</v>
      </c>
      <c r="C27" s="25">
        <v>1</v>
      </c>
    </row>
    <row r="28" spans="1:3" x14ac:dyDescent="0.35">
      <c r="A28" s="25">
        <v>0</v>
      </c>
      <c r="B28" s="25">
        <v>1</v>
      </c>
      <c r="C28" s="25">
        <v>1</v>
      </c>
    </row>
    <row r="29" spans="1:3" x14ac:dyDescent="0.35">
      <c r="A29" s="25">
        <v>0</v>
      </c>
      <c r="B29" s="25">
        <v>1</v>
      </c>
      <c r="C29" s="25">
        <v>1</v>
      </c>
    </row>
    <row r="30" spans="1:3" x14ac:dyDescent="0.35">
      <c r="A30" s="25">
        <v>0</v>
      </c>
      <c r="B30" s="25">
        <v>1</v>
      </c>
      <c r="C30" s="25">
        <v>1</v>
      </c>
    </row>
    <row r="31" spans="1:3" x14ac:dyDescent="0.35">
      <c r="A31" s="25">
        <v>1</v>
      </c>
      <c r="B31" s="25">
        <v>1</v>
      </c>
      <c r="C31" s="25">
        <v>0</v>
      </c>
    </row>
    <row r="32" spans="1:3" x14ac:dyDescent="0.35">
      <c r="A32" s="25">
        <v>1</v>
      </c>
      <c r="B32" s="25">
        <v>1</v>
      </c>
      <c r="C32" s="25">
        <v>1</v>
      </c>
    </row>
    <row r="33" spans="1:3" x14ac:dyDescent="0.35">
      <c r="A33" s="25">
        <v>1</v>
      </c>
      <c r="B33" s="25">
        <v>1</v>
      </c>
      <c r="C33" s="25">
        <v>1</v>
      </c>
    </row>
    <row r="34" spans="1:3" x14ac:dyDescent="0.35">
      <c r="A34" s="25">
        <v>1</v>
      </c>
      <c r="B34" s="25">
        <v>1</v>
      </c>
      <c r="C34" s="25">
        <v>1</v>
      </c>
    </row>
    <row r="35" spans="1:3" x14ac:dyDescent="0.35">
      <c r="A35" s="25">
        <v>0</v>
      </c>
      <c r="B35" s="25">
        <v>1</v>
      </c>
      <c r="C35" s="25">
        <v>1</v>
      </c>
    </row>
    <row r="36" spans="1:3" x14ac:dyDescent="0.35">
      <c r="A36" s="25">
        <v>1</v>
      </c>
      <c r="B36" s="25">
        <v>1</v>
      </c>
      <c r="C36" s="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2020-05-25T15:21:01Z</dcterms:created>
  <dcterms:modified xsi:type="dcterms:W3CDTF">2020-06-04T09:09:26Z</dcterms:modified>
</cp:coreProperties>
</file>