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Users\GDMLQU\Desktop\"/>
    </mc:Choice>
  </mc:AlternateContent>
  <xr:revisionPtr revIDLastSave="0" documentId="13_ncr:1_{1FEE2496-1C37-4D07-A5C8-80EDC5E2CC32}" xr6:coauthVersionLast="47" xr6:coauthVersionMax="47" xr10:uidLastSave="{00000000-0000-0000-0000-000000000000}"/>
  <bookViews>
    <workbookView xWindow="-120" yWindow="-120" windowWidth="20730" windowHeight="11160" activeTab="1" xr2:uid="{00000000-000D-0000-FFFF-FFFF00000000}"/>
  </bookViews>
  <sheets>
    <sheet name="4-class" sheetId="1" r:id="rId1"/>
    <sheet name="3-class" sheetId="2" r:id="rId2"/>
  </sheets>
  <externalReferences>
    <externalReference r:id="rId3"/>
    <externalReference r:id="rId4"/>
  </externalReferences>
  <definedNames>
    <definedName name="_xlnm._FilterDatabase" localSheetId="0" hidden="1">'4-class'!#REF!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O5" i="2" l="1"/>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4" i="2"/>
  <c r="C4" i="2" l="1"/>
  <c r="F4" i="2"/>
  <c r="P73" i="2"/>
  <c r="H73" i="2"/>
  <c r="G73" i="2"/>
  <c r="F73" i="2"/>
  <c r="C73" i="2"/>
  <c r="P72" i="2"/>
  <c r="H72" i="2"/>
  <c r="G72" i="2"/>
  <c r="F72" i="2"/>
  <c r="N72" i="2" s="1"/>
  <c r="C72" i="2"/>
  <c r="P71" i="2"/>
  <c r="H71" i="2"/>
  <c r="G71" i="2"/>
  <c r="F71" i="2"/>
  <c r="N71" i="2" s="1"/>
  <c r="C71" i="2"/>
  <c r="P70" i="2"/>
  <c r="H70" i="2"/>
  <c r="G70" i="2"/>
  <c r="F70" i="2"/>
  <c r="N70" i="2" s="1"/>
  <c r="C70" i="2"/>
  <c r="Q70" i="2" s="1"/>
  <c r="H69" i="2"/>
  <c r="G69" i="2"/>
  <c r="F69" i="2"/>
  <c r="N69" i="2" s="1"/>
  <c r="C69" i="2"/>
  <c r="P68" i="2"/>
  <c r="H68" i="2"/>
  <c r="G68" i="2"/>
  <c r="F68" i="2"/>
  <c r="N68" i="2" s="1"/>
  <c r="C68" i="2"/>
  <c r="Q68" i="2" s="1"/>
  <c r="P67" i="2"/>
  <c r="H67" i="2"/>
  <c r="G67" i="2"/>
  <c r="F67" i="2"/>
  <c r="C67" i="2"/>
  <c r="Q66" i="2"/>
  <c r="N66" i="2"/>
  <c r="H66" i="2"/>
  <c r="G66" i="2"/>
  <c r="F66" i="2"/>
  <c r="C66" i="2"/>
  <c r="P65" i="2"/>
  <c r="H65" i="2"/>
  <c r="G65" i="2"/>
  <c r="F65" i="2"/>
  <c r="C65" i="2"/>
  <c r="P64" i="2"/>
  <c r="H64" i="2"/>
  <c r="G64" i="2"/>
  <c r="F64" i="2"/>
  <c r="C64" i="2"/>
  <c r="Q64" i="2" s="1"/>
  <c r="P63" i="2"/>
  <c r="H63" i="2"/>
  <c r="G63" i="2"/>
  <c r="F63" i="2"/>
  <c r="C63" i="2"/>
  <c r="Q63" i="2" s="1"/>
  <c r="P62" i="2"/>
  <c r="H62" i="2"/>
  <c r="G62" i="2"/>
  <c r="F62" i="2"/>
  <c r="N62" i="2" s="1"/>
  <c r="C62" i="2"/>
  <c r="Q62" i="2" s="1"/>
  <c r="H61" i="2"/>
  <c r="G61" i="2"/>
  <c r="F61" i="2"/>
  <c r="N61" i="2" s="1"/>
  <c r="C61" i="2"/>
  <c r="P60" i="2"/>
  <c r="H60" i="2"/>
  <c r="G60" i="2"/>
  <c r="F60" i="2"/>
  <c r="N60" i="2" s="1"/>
  <c r="C60" i="2"/>
  <c r="Q60" i="2" s="1"/>
  <c r="H59" i="2"/>
  <c r="G59" i="2"/>
  <c r="F59" i="2"/>
  <c r="C59" i="2"/>
  <c r="Q58" i="2"/>
  <c r="N58" i="2"/>
  <c r="H58" i="2"/>
  <c r="G58" i="2"/>
  <c r="F58" i="2"/>
  <c r="C58" i="2"/>
  <c r="P57" i="2"/>
  <c r="H57" i="2"/>
  <c r="G57" i="2"/>
  <c r="F57" i="2"/>
  <c r="C57" i="2"/>
  <c r="P56" i="2"/>
  <c r="H56" i="2"/>
  <c r="G56" i="2"/>
  <c r="F56" i="2"/>
  <c r="C56" i="2"/>
  <c r="Q56" i="2" s="1"/>
  <c r="P55" i="2"/>
  <c r="N55" i="2"/>
  <c r="H55" i="2"/>
  <c r="G55" i="2"/>
  <c r="F55" i="2"/>
  <c r="C55" i="2"/>
  <c r="Q55" i="2" s="1"/>
  <c r="P54" i="2"/>
  <c r="H54" i="2"/>
  <c r="G54" i="2"/>
  <c r="F54" i="2"/>
  <c r="C54" i="2"/>
  <c r="Q53" i="2"/>
  <c r="H53" i="2"/>
  <c r="G53" i="2"/>
  <c r="F53" i="2"/>
  <c r="N53" i="2" s="1"/>
  <c r="C53" i="2"/>
  <c r="P52" i="2"/>
  <c r="H52" i="2"/>
  <c r="G52" i="2"/>
  <c r="F52" i="2"/>
  <c r="N52" i="2" s="1"/>
  <c r="C52" i="2"/>
  <c r="Q52" i="2" s="1"/>
  <c r="H51" i="2"/>
  <c r="G51" i="2"/>
  <c r="F51" i="2"/>
  <c r="N51" i="2" s="1"/>
  <c r="C51" i="2"/>
  <c r="Q51" i="2" s="1"/>
  <c r="Q50" i="2"/>
  <c r="H50" i="2"/>
  <c r="G50" i="2"/>
  <c r="F50" i="2"/>
  <c r="N50" i="2" s="1"/>
  <c r="C50" i="2"/>
  <c r="P49" i="2"/>
  <c r="H49" i="2"/>
  <c r="G49" i="2"/>
  <c r="F49" i="2"/>
  <c r="C49" i="2"/>
  <c r="P48" i="2"/>
  <c r="H48" i="2"/>
  <c r="G48" i="2"/>
  <c r="F48" i="2"/>
  <c r="C48" i="2"/>
  <c r="P47" i="2"/>
  <c r="N47" i="2"/>
  <c r="H47" i="2"/>
  <c r="G47" i="2"/>
  <c r="F47" i="2"/>
  <c r="C47" i="2"/>
  <c r="P46" i="2"/>
  <c r="H46" i="2"/>
  <c r="G46" i="2"/>
  <c r="F46" i="2"/>
  <c r="C46" i="2"/>
  <c r="N45" i="2"/>
  <c r="H45" i="2"/>
  <c r="G45" i="2"/>
  <c r="F45" i="2"/>
  <c r="C45" i="2"/>
  <c r="P44" i="2"/>
  <c r="H44" i="2"/>
  <c r="G44" i="2"/>
  <c r="F44" i="2"/>
  <c r="N44" i="2" s="1"/>
  <c r="C44" i="2"/>
  <c r="Q44" i="2" s="1"/>
  <c r="P43" i="2"/>
  <c r="H43" i="2"/>
  <c r="G43" i="2"/>
  <c r="F43" i="2"/>
  <c r="N43" i="2" s="1"/>
  <c r="C43" i="2"/>
  <c r="Q43" i="2" s="1"/>
  <c r="P42" i="2"/>
  <c r="H42" i="2"/>
  <c r="G42" i="2"/>
  <c r="F42" i="2"/>
  <c r="N42" i="2" s="1"/>
  <c r="C42" i="2"/>
  <c r="P41" i="2"/>
  <c r="H41" i="2"/>
  <c r="G41" i="2"/>
  <c r="F41" i="2"/>
  <c r="N41" i="2" s="1"/>
  <c r="C41" i="2"/>
  <c r="Q41" i="2" s="1"/>
  <c r="N40" i="2"/>
  <c r="H40" i="2"/>
  <c r="G40" i="2"/>
  <c r="F40" i="2"/>
  <c r="C40" i="2"/>
  <c r="P39" i="2"/>
  <c r="N39" i="2"/>
  <c r="H39" i="2"/>
  <c r="G39" i="2"/>
  <c r="F39" i="2"/>
  <c r="C39" i="2"/>
  <c r="P38" i="2"/>
  <c r="H38" i="2"/>
  <c r="G38" i="2"/>
  <c r="F38" i="2"/>
  <c r="C38" i="2"/>
  <c r="N37" i="2"/>
  <c r="H37" i="2"/>
  <c r="G37" i="2"/>
  <c r="F37" i="2"/>
  <c r="C37" i="2"/>
  <c r="P36" i="2"/>
  <c r="H36" i="2"/>
  <c r="G36" i="2"/>
  <c r="F36" i="2"/>
  <c r="C36" i="2"/>
  <c r="H35" i="2"/>
  <c r="G35" i="2"/>
  <c r="F35" i="2"/>
  <c r="N35" i="2" s="1"/>
  <c r="C35" i="2"/>
  <c r="Q35" i="2" s="1"/>
  <c r="P34" i="2"/>
  <c r="H34" i="2"/>
  <c r="G34" i="2"/>
  <c r="F34" i="2"/>
  <c r="N34" i="2" s="1"/>
  <c r="C34" i="2"/>
  <c r="P33" i="2"/>
  <c r="H33" i="2"/>
  <c r="G33" i="2"/>
  <c r="F33" i="2"/>
  <c r="N33" i="2" s="1"/>
  <c r="C33" i="2"/>
  <c r="Q33" i="2" s="1"/>
  <c r="H32" i="2"/>
  <c r="G32" i="2"/>
  <c r="F32" i="2"/>
  <c r="N32" i="2" s="1"/>
  <c r="C32" i="2"/>
  <c r="P31" i="2"/>
  <c r="H31" i="2"/>
  <c r="G31" i="2"/>
  <c r="F31" i="2"/>
  <c r="N31" i="2" s="1"/>
  <c r="C31" i="2"/>
  <c r="P30" i="2"/>
  <c r="H30" i="2"/>
  <c r="G30" i="2"/>
  <c r="F30" i="2"/>
  <c r="C30" i="2"/>
  <c r="Q29" i="2"/>
  <c r="N29" i="2"/>
  <c r="H29" i="2"/>
  <c r="G29" i="2"/>
  <c r="F29" i="2"/>
  <c r="C29" i="2"/>
  <c r="P28" i="2"/>
  <c r="H28" i="2"/>
  <c r="G28" i="2"/>
  <c r="F28" i="2"/>
  <c r="C28" i="2"/>
  <c r="P27" i="2"/>
  <c r="H27" i="2"/>
  <c r="G27" i="2"/>
  <c r="F27" i="2"/>
  <c r="N27" i="2" s="1"/>
  <c r="C27" i="2"/>
  <c r="Q27" i="2" s="1"/>
  <c r="Q26" i="2"/>
  <c r="H26" i="2"/>
  <c r="G26" i="2"/>
  <c r="F26" i="2"/>
  <c r="N26" i="2" s="1"/>
  <c r="C26" i="2"/>
  <c r="P25" i="2"/>
  <c r="H25" i="2"/>
  <c r="G25" i="2"/>
  <c r="F25" i="2"/>
  <c r="N25" i="2" s="1"/>
  <c r="C25" i="2"/>
  <c r="Q25" i="2" s="1"/>
  <c r="P24" i="2"/>
  <c r="H24" i="2"/>
  <c r="G24" i="2"/>
  <c r="F24" i="2"/>
  <c r="N24" i="2" s="1"/>
  <c r="C24" i="2"/>
  <c r="Q24" i="2" s="1"/>
  <c r="P23" i="2"/>
  <c r="H23" i="2"/>
  <c r="G23" i="2"/>
  <c r="F23" i="2"/>
  <c r="N23" i="2" s="1"/>
  <c r="C23" i="2"/>
  <c r="Q23" i="2" s="1"/>
  <c r="P22" i="2"/>
  <c r="H22" i="2"/>
  <c r="G22" i="2"/>
  <c r="F22" i="2"/>
  <c r="N22" i="2" s="1"/>
  <c r="C22" i="2"/>
  <c r="Q22" i="2" s="1"/>
  <c r="Q21" i="2"/>
  <c r="N21" i="2"/>
  <c r="H21" i="2"/>
  <c r="G21" i="2"/>
  <c r="F21" i="2"/>
  <c r="C21" i="2"/>
  <c r="P20" i="2"/>
  <c r="H20" i="2"/>
  <c r="G20" i="2"/>
  <c r="F20" i="2"/>
  <c r="C20" i="2"/>
  <c r="P19" i="2"/>
  <c r="H19" i="2"/>
  <c r="G19" i="2"/>
  <c r="F19" i="2"/>
  <c r="C19" i="2"/>
  <c r="P18" i="2"/>
  <c r="H18" i="2"/>
  <c r="G18" i="2"/>
  <c r="F18" i="2"/>
  <c r="C18" i="2"/>
  <c r="P17" i="2"/>
  <c r="H17" i="2"/>
  <c r="G17" i="2"/>
  <c r="F17" i="2"/>
  <c r="N17" i="2" s="1"/>
  <c r="C17" i="2"/>
  <c r="Q17" i="2" s="1"/>
  <c r="H16" i="2"/>
  <c r="G16" i="2"/>
  <c r="F16" i="2"/>
  <c r="N16" i="2" s="1"/>
  <c r="C16" i="2"/>
  <c r="Q16" i="2" s="1"/>
  <c r="P15" i="2"/>
  <c r="H15" i="2"/>
  <c r="G15" i="2"/>
  <c r="F15" i="2"/>
  <c r="N15" i="2" s="1"/>
  <c r="C15" i="2"/>
  <c r="Q15" i="2" s="1"/>
  <c r="P14" i="2"/>
  <c r="H14" i="2"/>
  <c r="G14" i="2"/>
  <c r="F14" i="2"/>
  <c r="N14" i="2" s="1"/>
  <c r="C14" i="2"/>
  <c r="Q14" i="2" s="1"/>
  <c r="Q13" i="2"/>
  <c r="H13" i="2"/>
  <c r="G13" i="2"/>
  <c r="F13" i="2"/>
  <c r="N13" i="2" s="1"/>
  <c r="C13" i="2"/>
  <c r="P12" i="2"/>
  <c r="H12" i="2"/>
  <c r="G12" i="2"/>
  <c r="F12" i="2"/>
  <c r="C12" i="2"/>
  <c r="P11" i="2"/>
  <c r="H11" i="2"/>
  <c r="G11" i="2"/>
  <c r="F11" i="2"/>
  <c r="C11" i="2"/>
  <c r="N10" i="2"/>
  <c r="H10" i="2"/>
  <c r="G10" i="2"/>
  <c r="F10" i="2"/>
  <c r="C10" i="2"/>
  <c r="P9" i="2"/>
  <c r="H9" i="2"/>
  <c r="G9" i="2"/>
  <c r="F9" i="2"/>
  <c r="N9" i="2" s="1"/>
  <c r="C9" i="2"/>
  <c r="Q9" i="2" s="1"/>
  <c r="H8" i="2"/>
  <c r="G8" i="2"/>
  <c r="F8" i="2"/>
  <c r="C8" i="2"/>
  <c r="Q8" i="2" s="1"/>
  <c r="P7" i="2"/>
  <c r="H7" i="2"/>
  <c r="G7" i="2"/>
  <c r="F7" i="2"/>
  <c r="N7" i="2" s="1"/>
  <c r="C7" i="2"/>
  <c r="Q7" i="2" s="1"/>
  <c r="P6" i="2"/>
  <c r="H6" i="2"/>
  <c r="G6" i="2"/>
  <c r="F6" i="2"/>
  <c r="N6" i="2" s="1"/>
  <c r="C6" i="2"/>
  <c r="Q6" i="2" s="1"/>
  <c r="Q5" i="2"/>
  <c r="N5" i="2"/>
  <c r="H5" i="2"/>
  <c r="G5" i="2"/>
  <c r="F5" i="2"/>
  <c r="C5" i="2"/>
  <c r="P4" i="2"/>
  <c r="H4" i="2"/>
  <c r="G4" i="2"/>
  <c r="K74" i="1"/>
  <c r="N56" i="2" l="1"/>
  <c r="P58" i="2"/>
  <c r="Q12" i="2"/>
  <c r="N18" i="2"/>
  <c r="Q30" i="2"/>
  <c r="Q37" i="2"/>
  <c r="Q39" i="2"/>
  <c r="S39" i="2" s="1"/>
  <c r="Q40" i="2"/>
  <c r="R40" i="2" s="1"/>
  <c r="S40" i="2" s="1"/>
  <c r="Q49" i="2"/>
  <c r="Q59" i="2"/>
  <c r="N63" i="2"/>
  <c r="N64" i="2"/>
  <c r="P66" i="2"/>
  <c r="N48" i="2"/>
  <c r="Q31" i="2"/>
  <c r="R31" i="2" s="1"/>
  <c r="S31" i="2" s="1"/>
  <c r="P10" i="2"/>
  <c r="N12" i="2"/>
  <c r="P16" i="2"/>
  <c r="Q18" i="2"/>
  <c r="Q20" i="2"/>
  <c r="N30" i="2"/>
  <c r="P35" i="2"/>
  <c r="Q38" i="2"/>
  <c r="R38" i="2" s="1"/>
  <c r="Q45" i="2"/>
  <c r="Q47" i="2"/>
  <c r="Q48" i="2"/>
  <c r="R48" i="2" s="1"/>
  <c r="N49" i="2"/>
  <c r="Q57" i="2"/>
  <c r="N59" i="2"/>
  <c r="Q67" i="2"/>
  <c r="Q11" i="2"/>
  <c r="R11" i="2" s="1"/>
  <c r="Q28" i="2"/>
  <c r="S28" i="2" s="1"/>
  <c r="N38" i="2"/>
  <c r="Q46" i="2"/>
  <c r="S46" i="2" s="1"/>
  <c r="N57" i="2"/>
  <c r="Q65" i="2"/>
  <c r="N67" i="2"/>
  <c r="N4" i="2"/>
  <c r="Q32" i="2"/>
  <c r="R32" i="2" s="1"/>
  <c r="N8" i="2"/>
  <c r="N11" i="2"/>
  <c r="Q19" i="2"/>
  <c r="P26" i="2"/>
  <c r="N28" i="2"/>
  <c r="P32" i="2"/>
  <c r="Q34" i="2"/>
  <c r="S34" i="2" s="1"/>
  <c r="Q36" i="2"/>
  <c r="R36" i="2" s="1"/>
  <c r="N46" i="2"/>
  <c r="P51" i="2"/>
  <c r="Q54" i="2"/>
  <c r="Q61" i="2"/>
  <c r="N65" i="2"/>
  <c r="Q73" i="2"/>
  <c r="S73" i="2" s="1"/>
  <c r="Q4" i="2"/>
  <c r="R4" i="2" s="1"/>
  <c r="P50" i="2"/>
  <c r="N20" i="2"/>
  <c r="N19" i="2"/>
  <c r="N36" i="2"/>
  <c r="P40" i="2"/>
  <c r="Q42" i="2"/>
  <c r="N54" i="2"/>
  <c r="P59" i="2"/>
  <c r="Q69" i="2"/>
  <c r="R69" i="2" s="1"/>
  <c r="Q71" i="2"/>
  <c r="R71" i="2" s="1"/>
  <c r="S71" i="2" s="1"/>
  <c r="Q72" i="2"/>
  <c r="N73" i="2"/>
  <c r="R53" i="2"/>
  <c r="S55" i="2"/>
  <c r="R55" i="2"/>
  <c r="R65" i="2"/>
  <c r="S65" i="2" s="1"/>
  <c r="S19" i="2"/>
  <c r="R19" i="2"/>
  <c r="R54" i="2"/>
  <c r="S54" i="2" s="1"/>
  <c r="R61" i="2"/>
  <c r="R63" i="2"/>
  <c r="S63" i="2" s="1"/>
  <c r="R64" i="2"/>
  <c r="S64" i="2" s="1"/>
  <c r="R73" i="2"/>
  <c r="R9" i="2"/>
  <c r="S9" i="2"/>
  <c r="R17" i="2"/>
  <c r="S17" i="2"/>
  <c r="R27" i="2"/>
  <c r="S27" i="2" s="1"/>
  <c r="S42" i="2"/>
  <c r="R42" i="2"/>
  <c r="R44" i="2"/>
  <c r="S44" i="2"/>
  <c r="S62" i="2"/>
  <c r="R62" i="2"/>
  <c r="R72" i="2"/>
  <c r="S72" i="2" s="1"/>
  <c r="S26" i="2"/>
  <c r="R26" i="2"/>
  <c r="S13" i="2"/>
  <c r="R13" i="2"/>
  <c r="R15" i="2"/>
  <c r="S15" i="2" s="1"/>
  <c r="S16" i="2"/>
  <c r="R16" i="2"/>
  <c r="R25" i="2"/>
  <c r="S25" i="2"/>
  <c r="S35" i="2"/>
  <c r="R35" i="2"/>
  <c r="S50" i="2"/>
  <c r="R50" i="2"/>
  <c r="S52" i="2"/>
  <c r="R52" i="2"/>
  <c r="S70" i="2"/>
  <c r="R70" i="2"/>
  <c r="R56" i="2"/>
  <c r="S5" i="2"/>
  <c r="R5" i="2"/>
  <c r="R7" i="2"/>
  <c r="S7" i="2" s="1"/>
  <c r="R8" i="2"/>
  <c r="R14" i="2"/>
  <c r="S14" i="2" s="1"/>
  <c r="R21" i="2"/>
  <c r="R23" i="2"/>
  <c r="S23" i="2" s="1"/>
  <c r="S24" i="2"/>
  <c r="R24" i="2"/>
  <c r="R33" i="2"/>
  <c r="S33" i="2"/>
  <c r="S43" i="2"/>
  <c r="R43" i="2"/>
  <c r="R58" i="2"/>
  <c r="R60" i="2"/>
  <c r="S60" i="2"/>
  <c r="R6" i="2"/>
  <c r="S6" i="2" s="1"/>
  <c r="R22" i="2"/>
  <c r="S22" i="2" s="1"/>
  <c r="S29" i="2"/>
  <c r="R29" i="2"/>
  <c r="R41" i="2"/>
  <c r="S41" i="2"/>
  <c r="S51" i="2"/>
  <c r="R51" i="2"/>
  <c r="S66" i="2"/>
  <c r="R66" i="2"/>
  <c r="R68" i="2"/>
  <c r="S68" i="2"/>
  <c r="R12" i="2"/>
  <c r="S12" i="2"/>
  <c r="S30" i="2"/>
  <c r="R30" i="2"/>
  <c r="R49" i="2"/>
  <c r="S49" i="2"/>
  <c r="S59" i="2"/>
  <c r="R59" i="2"/>
  <c r="S18" i="2"/>
  <c r="R18" i="2"/>
  <c r="R20" i="2"/>
  <c r="S20" i="2"/>
  <c r="S38" i="2"/>
  <c r="R47" i="2"/>
  <c r="S47" i="2" s="1"/>
  <c r="S48" i="2"/>
  <c r="R57" i="2"/>
  <c r="S57" i="2"/>
  <c r="P5" i="2"/>
  <c r="Q10" i="2"/>
  <c r="P13" i="2"/>
  <c r="P21" i="2"/>
  <c r="S21" i="2" s="1"/>
  <c r="P29" i="2"/>
  <c r="P37" i="2"/>
  <c r="P45" i="2"/>
  <c r="P53" i="2"/>
  <c r="P61" i="2"/>
  <c r="P69" i="2"/>
  <c r="P8" i="2"/>
  <c r="S45" i="2" l="1"/>
  <c r="S32" i="2"/>
  <c r="R28" i="2"/>
  <c r="S36" i="2"/>
  <c r="R46" i="2"/>
  <c r="S58" i="2"/>
  <c r="S11" i="2"/>
  <c r="S53" i="2"/>
  <c r="S69" i="2"/>
  <c r="S56" i="2"/>
  <c r="R34" i="2"/>
  <c r="R39" i="2"/>
  <c r="S8" i="2"/>
  <c r="R45" i="2"/>
  <c r="S4" i="2"/>
  <c r="S61" i="2"/>
  <c r="R67" i="2"/>
  <c r="S67" i="2" s="1"/>
  <c r="R37" i="2"/>
  <c r="S37" i="2" s="1"/>
  <c r="S10" i="2"/>
  <c r="R10" i="2"/>
</calcChain>
</file>

<file path=xl/sharedStrings.xml><?xml version="1.0" encoding="utf-8"?>
<sst xmlns="http://schemas.openxmlformats.org/spreadsheetml/2006/main" count="687" uniqueCount="281">
  <si>
    <t>cLLM Answer</t>
  </si>
  <si>
    <t>For marking only- Part 2 scoring</t>
  </si>
  <si>
    <t>Comparison with part 1 (no LLM advice)</t>
  </si>
  <si>
    <t>Case number</t>
  </si>
  <si>
    <t>Clinical File</t>
  </si>
  <si>
    <t xml:space="preserve"> Approp Score </t>
  </si>
  <si>
    <t>If UNA, recommend imaging modality (state without and/or with IV contrast if applicable)</t>
  </si>
  <si>
    <t>GPT Raw Answer</t>
  </si>
  <si>
    <t>Appropriateness</t>
  </si>
  <si>
    <t>Recommendation</t>
  </si>
  <si>
    <t>Comments</t>
  </si>
  <si>
    <t xml:space="preserve">ANSKEY2
</t>
  </si>
  <si>
    <t>Marker1</t>
  </si>
  <si>
    <t>Marker2</t>
  </si>
  <si>
    <t>Final Mark</t>
  </si>
  <si>
    <t>ExtraComm</t>
  </si>
  <si>
    <t>part 1 NEWscoring</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</si>
  <si>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</si>
  <si>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</si>
  <si>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Radiography of the hip or pelvis</t>
  </si>
  <si>
    <t>1. Relevant information from the patient profile includes the patient's age (78 years old), symptoms (left hip pain, unable to walk), and the fact that she experienced a fall. No previous imaging has been performed, so this would be the initial imaging study.
2. According to the context provided, for acute hip pain with suspected fracture due to a fall or minor trauma, the initial imaging recommended is radiography of the hip or pelvis. MRI pelvis and affected hip without IV contrast is not recommended as the initial imaging modality in this scenario.
3. A superior imaging procedure in this case would be radiography of the hip or pelvis, as it is usually appropriate for initial imaging in cases of acute hip pain with suspected fracture due to a fall or minor trauma.
4. Based on the scoring criteria, the scan order of MRI pelvis and left hip without IV contrast is USUALLY NOT APPROPRIATE for this patient's initial imaging. The recommended procedure would be radiography of the hip or pelvis.</t>
  </si>
  <si>
    <t>UNA</t>
  </si>
  <si>
    <t>XR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</si>
  <si>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</si>
  <si>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</si>
  <si>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MRI shoulder without IV contrast</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</si>
  <si>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</si>
  <si>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</si>
  <si>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</si>
  <si>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MAY BE APPROPRIATE</t>
  </si>
  <si>
    <t>MRI sacroiliac joints without and with IV contrast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</si>
  <si>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</si>
  <si>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</si>
  <si>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</si>
  <si>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Ultrasound (US) or CT without IV contrast</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</si>
  <si>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</si>
  <si>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CT right wrist without contrast</t>
  </si>
  <si>
    <t>X-ray right wrist</t>
  </si>
  <si>
    <t>58 year old Chinese male.  MRI right foot without and with IV contrast for ?Charcot foot.</t>
  </si>
  <si>
    <t>INSUFFICIENT INFORMATION</t>
  </si>
  <si>
    <t>There is insufficient clinical information to determine the appropriateness of the imaging request. Suggest retrieving information from EMR or contacting the referring clinician.</t>
  </si>
  <si>
    <t>ICI</t>
  </si>
  <si>
    <t>XR right foot</t>
  </si>
  <si>
    <t>XR first. MRI if XR already done and looking for infection/abscess</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</si>
  <si>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</si>
  <si>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US area of interest or a CT area of interest without IV contrast</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</si>
  <si>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</si>
  <si>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US left hand</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</si>
  <si>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</si>
  <si>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</si>
  <si>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</si>
  <si>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</si>
  <si>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</si>
  <si>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</si>
  <si>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</si>
  <si>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laxity on anterior drawer stress test.  X-rays: no fracture or dislocation or osteochondral injury.  MRI right ankle without IV contrast to assess for ligamentous injury.  </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</si>
  <si>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laxity on anterior drawer stress test.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</si>
  <si>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</si>
  <si>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</si>
  <si>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</si>
  <si>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Radiography knee or CTA lower extremity with IV contrast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</si>
  <si>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</si>
  <si>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XR Left knee</t>
  </si>
  <si>
    <t>XR first</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</si>
  <si>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</si>
  <si>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</si>
  <si>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</si>
  <si>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</si>
  <si>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</si>
  <si>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</si>
  <si>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</si>
  <si>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</si>
  <si>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</si>
  <si>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 xml:space="preserve">48 year old Caucasian male.  MRI right foot without and with IV contrast for ?osteonecrosis of navicular.  </t>
  </si>
  <si>
    <t>XR left ankle</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</si>
  <si>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</si>
  <si>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Radiography elbow</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</si>
  <si>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</si>
  <si>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XR Left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</si>
  <si>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</si>
  <si>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</si>
  <si>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elbow or MRI elbow without IV contrast</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</si>
  <si>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</si>
  <si>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US right elbow or MRI right elbow without contrast</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</si>
  <si>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</si>
  <si>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</si>
  <si>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</si>
  <si>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22 year old Malay male.  MRI right shoulder arthrography for ?dislocation.</t>
  </si>
  <si>
    <t>XR Right shoulder</t>
  </si>
  <si>
    <t>XR if looking for dislocation. MRI if looking for instability</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</si>
  <si>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</si>
  <si>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Radiography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</si>
  <si>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</si>
  <si>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XR Right foot or DECT right 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</si>
  <si>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</si>
  <si>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</si>
  <si>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None</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</si>
  <si>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</si>
  <si>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</si>
  <si>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</si>
  <si>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XR Right foot</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</si>
  <si>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</si>
  <si>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</si>
  <si>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</si>
  <si>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</si>
  <si>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</si>
  <si>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wrist without IV contrast</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</si>
  <si>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</si>
  <si>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8 year old Indian male.  MRI left knee without IV contrast for trauma</t>
  </si>
  <si>
    <t>XR left knee</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</si>
  <si>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</si>
  <si>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</si>
  <si>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MRI Left wrist with and without contrast</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</si>
  <si>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</si>
  <si>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</si>
  <si>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Radiography of the pelvis or hip</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</si>
  <si>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</si>
  <si>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</si>
  <si>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</si>
  <si>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hip or MRI hip without IV contrast</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</si>
  <si>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</si>
  <si>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US left hip or MRI left hip without contrast</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</si>
  <si>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</si>
  <si>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</si>
  <si>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</si>
  <si>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</si>
  <si>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</si>
  <si>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</si>
  <si>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MRI bilateral knees without contrast</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</si>
  <si>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</si>
  <si>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</si>
  <si>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</si>
  <si>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 xml:space="preserve">24 year old Indian female.  MRI left shoulder without IV contrast for ?Hill Sachs lesion.  </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</si>
  <si>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</si>
  <si>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</si>
  <si>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</si>
  <si>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</si>
  <si>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</si>
  <si>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</si>
  <si>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 or Image-guided anesthetic +/- corticosteroid injection shoulder or surrounding structures</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</si>
  <si>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</si>
  <si>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</si>
  <si>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 US shoulder, or MR arthrography shoulder</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</si>
  <si>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</si>
  <si>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MRI right shoulder without contrast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</si>
  <si>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</si>
  <si>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</si>
  <si>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Radiography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</si>
  <si>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</si>
  <si>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XR Left shoulder</t>
  </si>
  <si>
    <t>XR to check implant first</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</si>
  <si>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</si>
  <si>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</si>
  <si>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</si>
  <si>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CT Right shoulder without contrast</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</si>
  <si>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</si>
  <si>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Radiography hip</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</si>
  <si>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</si>
  <si>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XR Left hip</t>
  </si>
  <si>
    <t>X-ray left hip</t>
  </si>
  <si>
    <t>34 year old Indian male.  MRI lumbosacral spine without and with IV contrast for ?ankylosing spondylitis.</t>
  </si>
  <si>
    <t>Usually MRI sacrum will suffice. Need more information if there are neurological signs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</si>
  <si>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</si>
  <si>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MRI hip without IV contrast</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</si>
  <si>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</si>
  <si>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</si>
  <si>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</si>
  <si>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</si>
  <si>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</si>
  <si>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CHY did not answer this scenario</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</si>
  <si>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</si>
  <si>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</si>
  <si>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28 year old Bangladeshi male.  MRI left wrist without IV contrast for ?tendon injury.</t>
  </si>
  <si>
    <t>Depending on which tendon</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</si>
  <si>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</si>
  <si>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Image-guided aspiration knee</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</si>
  <si>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</si>
  <si>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Image-guided aspiration of right knee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</si>
  <si>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</si>
  <si>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</si>
  <si>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</si>
  <si>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</si>
  <si>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</si>
  <si>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MRI Lumbar spine without contrast</t>
  </si>
  <si>
    <t>Review on table if need to add contrast</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</si>
  <si>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</si>
  <si>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Knee radiograph</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</si>
  <si>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</si>
  <si>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XR right knee</t>
  </si>
  <si>
    <t>55 year old Chinese female.  MRI thoracic and lumbar spine without and with IV contrast for ?pathological vertebral compression fracture.</t>
  </si>
  <si>
    <t>Depending on where the fracture is, MRI of that region will suffice. However if there is history of malignancy, may need to add MRI Cervical spine for full screen</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</si>
  <si>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</si>
  <si>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</si>
  <si>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CT right thigh with and without contrast</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</si>
  <si>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</si>
  <si>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</si>
  <si>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</si>
  <si>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</si>
  <si>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shoulder without IV contrast</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</si>
  <si>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</si>
  <si>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</si>
  <si>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</si>
  <si>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or Radiography</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</si>
  <si>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</si>
  <si>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US Right thigh</t>
  </si>
  <si>
    <t>X-ray right femur/thigh
US right thigh</t>
  </si>
  <si>
    <t>19 year old Chinese male. MRI right knee without IV contrast for proximal tibia fracture</t>
  </si>
  <si>
    <t>CT Right knee if XR already done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</si>
  <si>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</si>
  <si>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without IV contrast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</si>
  <si>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</si>
  <si>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KIV contrast on table</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</si>
  <si>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</si>
  <si>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Radiography foot</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</si>
  <si>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</si>
  <si>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</si>
  <si>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MRI of the right leg without IV contrast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</si>
  <si>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</si>
  <si>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MRI Right leg without contrast</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</si>
  <si>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</si>
  <si>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</si>
  <si>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</si>
  <si>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</si>
  <si>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</si>
  <si>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</si>
  <si>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</si>
  <si>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CT Cervical spine</t>
  </si>
  <si>
    <t>CT first</t>
  </si>
  <si>
    <t>did not mention without IV contrast, but give full mark</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</si>
  <si>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</si>
  <si>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</si>
  <si>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</si>
  <si>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IV contrast or Radiography lumbar spine</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</si>
  <si>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</si>
  <si>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31 year old Malay female.  MRI left forearm without and with IV contrast for lump.</t>
  </si>
  <si>
    <t>Consider US if possible</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</si>
  <si>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</si>
  <si>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</si>
  <si>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</si>
  <si>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</si>
  <si>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</si>
  <si>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</si>
  <si>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MRI lumbar spine without contrast</t>
  </si>
  <si>
    <t>ESRF cannot give contrast</t>
  </si>
  <si>
    <t>MRI lumbar spine without IV contrast (patient on hemodialysis, risk of NSF)</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</si>
  <si>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</si>
  <si>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Radiography cervical spine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</si>
  <si>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</si>
  <si>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pain &gt;6 weeks can offer MRI</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</si>
  <si>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</si>
  <si>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Aspiration of the wrist, possibly guided by fluoroscopy or US. If aspiration confirms infection, then MRI with IV contrast may be considered to further delineate the extent of the infection.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</si>
  <si>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</si>
  <si>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X-ray left wrist</t>
  </si>
  <si>
    <t>Score</t>
  </si>
  <si>
    <t>Time taken (mins)</t>
  </si>
  <si>
    <t>Human-AI Comment</t>
  </si>
  <si>
    <t>part 2 NEWscoring</t>
  </si>
  <si>
    <t>part1 responese</t>
  </si>
  <si>
    <t>Part2 Respondent Answer</t>
  </si>
  <si>
    <t>ANSKEY1 (Correct answer)</t>
  </si>
  <si>
    <t>Part2 Follow (column C vs F)</t>
  </si>
  <si>
    <t xml:space="preserve">Discrepancy </t>
  </si>
  <si>
    <t>Part 2 Respondent Answer</t>
  </si>
  <si>
    <t>For marking only</t>
  </si>
  <si>
    <t xml:space="preserve">Comparison with part 1 </t>
  </si>
  <si>
    <t>ANSKEY1</t>
  </si>
  <si>
    <t>part2 NEWscore</t>
  </si>
  <si>
    <t>part1 response</t>
  </si>
  <si>
    <t>part1 NEWscore</t>
  </si>
  <si>
    <t>Discrepancy</t>
  </si>
  <si>
    <t>Following</t>
  </si>
  <si>
    <t>Category Rename Table</t>
  </si>
  <si>
    <t>Human-AI Comment Table</t>
  </si>
  <si>
    <t>UA/MBA</t>
  </si>
  <si>
    <t>1|1|0</t>
  </si>
  <si>
    <t>1|0|1</t>
  </si>
  <si>
    <t>1|0|0</t>
  </si>
  <si>
    <t>0|1|1</t>
  </si>
  <si>
    <t>0|1|0</t>
  </si>
  <si>
    <t>0|0|1</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</si>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</sst>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
      <sz val="11"/>
      <color rgb="FF000000"/>
      <name val="Calibri"/>
      <family val="2"/>
      <scheme val="minor"/>
    </font>
    <font>
      <sz val="14"/>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4"/>
        <bgColor theme="4"/>
      </patternFill>
    </fill>
    <fill>
      <patternFill patternType="solid">
        <fgColor rgb="FFFFFF00"/>
        <bgColor theme="4"/>
      </patternFill>
    </fill>
    <fill>
      <patternFill patternType="solid">
        <fgColor rgb="FF00B050"/>
        <bgColor theme="4"/>
      </patternFill>
    </fill>
    <fill>
      <patternFill patternType="solid">
        <fgColor theme="4" tint="0.79998168889431442"/>
        <bgColor indexed="64"/>
      </patternFill>
    </fill>
    <fill>
      <patternFill patternType="solid">
        <fgColor theme="4"/>
        <bgColor indexed="64"/>
      </patternFill>
    </fill>
    <fill>
      <patternFill patternType="solid">
        <fgColor rgb="FFFFC000"/>
        <bgColor indexed="64"/>
      </patternFill>
    </fill>
    <fill>
      <patternFill patternType="solid">
        <fgColor rgb="FFD9E2F3"/>
        <bgColor rgb="FFD9E2F3"/>
      </patternFill>
    </fill>
    <fill>
      <patternFill patternType="solid">
        <fgColor rgb="FFF8CBAD"/>
        <bgColor rgb="FF000000"/>
      </patternFill>
    </fill>
    <fill>
      <patternFill patternType="solid">
        <fgColor rgb="FFFFC000"/>
        <bgColor theme="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50">
    <xf numFmtId="0" fontId="0" fillId="0" borderId="0" xfId="0"/>
    <xf numFmtId="0" fontId="6" fillId="0" borderId="0" xfId="0" applyFont="1" applyAlignment="1">
      <alignment wrapText="1"/>
    </xf>
    <xf numFmtId="0" fontId="5" fillId="0" borderId="1" xfId="0" applyFont="1" applyBorder="1"/>
    <xf numFmtId="0" fontId="5" fillId="0" borderId="1" xfId="0" applyFont="1" applyBorder="1" applyAlignment="1">
      <alignment wrapText="1"/>
    </xf>
    <xf numFmtId="0" fontId="6" fillId="2" borderId="1" xfId="0" applyFont="1" applyFill="1" applyBorder="1" applyAlignment="1">
      <alignment vertical="center" wrapText="1"/>
    </xf>
    <xf numFmtId="0" fontId="0" fillId="0" borderId="1" xfId="0" applyBorder="1"/>
    <xf numFmtId="0" fontId="7" fillId="2" borderId="1" xfId="0" applyFont="1" applyFill="1" applyBorder="1"/>
    <xf numFmtId="0" fontId="8"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xf>
    <xf numFmtId="0" fontId="8" fillId="0" borderId="1" xfId="0" applyFont="1" applyBorder="1" applyAlignment="1">
      <alignment horizontal="center" wrapText="1"/>
    </xf>
    <xf numFmtId="0" fontId="6" fillId="0" borderId="1" xfId="0" applyFont="1" applyBorder="1" applyAlignment="1">
      <alignment horizontal="center" wrapText="1"/>
    </xf>
    <xf numFmtId="0" fontId="5" fillId="2" borderId="2" xfId="0" applyFont="1" applyFill="1" applyBorder="1" applyAlignment="1">
      <alignment horizontal="left" wrapText="1"/>
    </xf>
    <xf numFmtId="0" fontId="0" fillId="0" borderId="2" xfId="0" applyBorder="1" applyAlignment="1">
      <alignment horizontal="left" wrapText="1"/>
    </xf>
    <xf numFmtId="0" fontId="6" fillId="0" borderId="2" xfId="0" applyFont="1" applyBorder="1" applyAlignment="1">
      <alignment horizontal="left"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6" fillId="0" borderId="0" xfId="0" applyFont="1" applyAlignment="1">
      <alignment vertical="center" wrapText="1"/>
    </xf>
    <xf numFmtId="0" fontId="0" fillId="0" borderId="1" xfId="0" applyBorder="1" applyAlignment="1">
      <alignment horizontal="center" wrapText="1"/>
    </xf>
    <xf numFmtId="0" fontId="6" fillId="0" borderId="4" xfId="0" applyFont="1" applyBorder="1" applyAlignment="1">
      <alignment vertical="center" wrapText="1"/>
    </xf>
    <xf numFmtId="0" fontId="5" fillId="0" borderId="4" xfId="0" applyFont="1" applyBorder="1" applyAlignment="1">
      <alignment wrapText="1"/>
    </xf>
    <xf numFmtId="0" fontId="0" fillId="6" borderId="1" xfId="0" applyFill="1" applyBorder="1"/>
    <xf numFmtId="0" fontId="0" fillId="2" borderId="0" xfId="0" applyFill="1"/>
    <xf numFmtId="0" fontId="0" fillId="7" borderId="0" xfId="0" applyFill="1"/>
    <xf numFmtId="0" fontId="8" fillId="0" borderId="1" xfId="0" applyFont="1" applyBorder="1" applyAlignment="1">
      <alignment vertical="center" wrapText="1"/>
    </xf>
    <xf numFmtId="0" fontId="8" fillId="0" borderId="1" xfId="0" applyFont="1" applyBorder="1" applyAlignment="1">
      <alignment wrapText="1"/>
    </xf>
    <xf numFmtId="0" fontId="10" fillId="10" borderId="0" xfId="0" applyFont="1" applyFill="1"/>
    <xf numFmtId="0" fontId="10" fillId="9" borderId="0" xfId="0" applyFont="1" applyFill="1" applyAlignment="1">
      <alignment wrapText="1"/>
    </xf>
    <xf numFmtId="0" fontId="10" fillId="9" borderId="1" xfId="0" applyFont="1" applyFill="1" applyBorder="1"/>
    <xf numFmtId="0" fontId="4" fillId="0" borderId="1" xfId="0" applyFont="1" applyBorder="1"/>
    <xf numFmtId="0" fontId="4" fillId="2" borderId="1" xfId="0" applyFont="1" applyFill="1" applyBorder="1" applyAlignment="1">
      <alignment horizontal="center" wrapText="1"/>
    </xf>
    <xf numFmtId="0" fontId="3" fillId="0" borderId="1" xfId="0" applyFont="1" applyBorder="1"/>
    <xf numFmtId="0" fontId="4" fillId="4" borderId="5" xfId="0" applyFont="1" applyFill="1" applyBorder="1"/>
    <xf numFmtId="0" fontId="0" fillId="4" borderId="0" xfId="0" applyFill="1"/>
    <xf numFmtId="0" fontId="4" fillId="8" borderId="0" xfId="0" applyFont="1" applyFill="1"/>
    <xf numFmtId="0" fontId="2" fillId="0" borderId="1" xfId="0" applyFont="1" applyBorder="1"/>
    <xf numFmtId="0" fontId="0" fillId="4" borderId="5" xfId="0" applyFill="1" applyBorder="1"/>
    <xf numFmtId="0" fontId="1" fillId="0" borderId="1" xfId="0" applyFont="1" applyBorder="1"/>
    <xf numFmtId="0" fontId="1" fillId="0" borderId="0" xfId="0" applyFont="1"/>
    <xf numFmtId="0" fontId="1" fillId="2" borderId="1" xfId="0" applyFont="1" applyFill="1" applyBorder="1" applyAlignment="1">
      <alignment horizontal="center" wrapText="1"/>
    </xf>
    <xf numFmtId="0" fontId="11" fillId="0" borderId="0" xfId="0" applyFont="1"/>
    <xf numFmtId="0" fontId="8" fillId="0" borderId="0" xfId="0" applyFont="1" applyAlignment="1">
      <alignment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11" borderId="0" xfId="0" applyFill="1"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188051</xdr:colOff>
      <xdr:row>1</xdr:row>
      <xdr:rowOff>94704</xdr:rowOff>
    </xdr:from>
    <xdr:to>
      <xdr:col>8</xdr:col>
      <xdr:colOff>1108710</xdr:colOff>
      <xdr:row>1</xdr:row>
      <xdr:rowOff>1256755</xdr:rowOff>
    </xdr:to>
    <xdr:sp macro="" textlink="">
      <xdr:nvSpPr>
        <xdr:cNvPr id="3" name="TextBox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4000000}"/>
            </a:ext>
          </a:extLst>
        </xdr:cNvPr>
        <xdr:cNvSpPr txBox="1"/>
      </xdr:nvSpPr>
      <xdr:spPr>
        <a:xfrm>
          <a:off x="8882471" y="369024"/>
          <a:ext cx="2833279" cy="1162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solidFill>
                <a:schemeClr val="dk1"/>
              </a:solidFill>
              <a:effectLst/>
              <a:latin typeface="+mn-lt"/>
              <a:ea typeface="+mn-ea"/>
              <a:cs typeface="+mn-cs"/>
            </a:rPr>
            <a:t>Original</a:t>
          </a:r>
          <a:r>
            <a:rPr lang="en-SG" sz="1100" b="1" baseline="0">
              <a:solidFill>
                <a:schemeClr val="dk1"/>
              </a:solidFill>
              <a:effectLst/>
              <a:latin typeface="+mn-lt"/>
              <a:ea typeface="+mn-ea"/>
              <a:cs typeface="+mn-cs"/>
            </a:rPr>
            <a:t> </a:t>
          </a:r>
          <a:r>
            <a:rPr lang="en-SG" sz="1100" b="1">
              <a:solidFill>
                <a:schemeClr val="dk1"/>
              </a:solidFill>
              <a:effectLst/>
              <a:latin typeface="+mn-lt"/>
              <a:ea typeface="+mn-ea"/>
              <a:cs typeface="+mn-cs"/>
            </a:rPr>
            <a:t>Marking legend (column K, L)</a:t>
          </a:r>
          <a:endParaRPr lang="en-US">
            <a:effectLst/>
          </a:endParaRPr>
        </a:p>
        <a:p>
          <a:r>
            <a:rPr lang="en-SG" sz="1100">
              <a:solidFill>
                <a:schemeClr val="dk1"/>
              </a:solidFill>
              <a:effectLst/>
              <a:latin typeface="+mn-lt"/>
              <a:ea typeface="+mn-ea"/>
              <a:cs typeface="+mn-cs"/>
            </a:rPr>
            <a:t>1 mark if concordant.  </a:t>
          </a:r>
        </a:p>
        <a:p>
          <a:r>
            <a:rPr lang="en-SG" sz="1100">
              <a:solidFill>
                <a:schemeClr val="dk1"/>
              </a:solidFill>
              <a:effectLst/>
              <a:latin typeface="+mn-lt"/>
              <a:ea typeface="+mn-ea"/>
              <a:cs typeface="+mn-cs"/>
            </a:rPr>
            <a:t>0.75 mark if UA=MBA or vice versa.  </a:t>
          </a:r>
        </a:p>
        <a:p>
          <a:r>
            <a:rPr lang="en-SG" sz="1100">
              <a:solidFill>
                <a:schemeClr val="dk1"/>
              </a:solidFill>
              <a:effectLst/>
              <a:latin typeface="+mn-lt"/>
              <a:ea typeface="+mn-ea"/>
              <a:cs typeface="+mn-cs"/>
            </a:rPr>
            <a:t>0 mark if non concordant on UNA or ICI.  </a:t>
          </a:r>
        </a:p>
        <a:p>
          <a:r>
            <a:rPr lang="en-SG" sz="1100">
              <a:solidFill>
                <a:schemeClr val="dk1"/>
              </a:solidFill>
              <a:effectLst/>
              <a:latin typeface="+mn-lt"/>
              <a:ea typeface="+mn-ea"/>
              <a:cs typeface="+mn-cs"/>
            </a:rPr>
            <a:t>0.5 mark if UNA is correct but wrong recommendation</a:t>
          </a:r>
        </a:p>
        <a:p>
          <a:endParaRPr lang="en-US">
            <a:effectLst/>
          </a:endParaRPr>
        </a:p>
      </xdr:txBody>
    </xdr:sp>
    <xdr:clientData/>
  </xdr:twoCellAnchor>
  <xdr:oneCellAnchor>
    <xdr:from>
      <xdr:col>18</xdr:col>
      <xdr:colOff>24399</xdr:colOff>
      <xdr:row>0</xdr:row>
      <xdr:rowOff>158900</xdr:rowOff>
    </xdr:from>
    <xdr:ext cx="8087091" cy="216139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879839" y="158900"/>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twoCellAnchor>
    <xdr:from>
      <xdr:col>13</xdr:col>
      <xdr:colOff>76201</xdr:colOff>
      <xdr:row>1</xdr:row>
      <xdr:rowOff>69122</xdr:rowOff>
    </xdr:from>
    <xdr:to>
      <xdr:col>17</xdr:col>
      <xdr:colOff>0</xdr:colOff>
      <xdr:row>1</xdr:row>
      <xdr:rowOff>1231173</xdr:rowOff>
    </xdr:to>
    <xdr:sp macro="" textlink="">
      <xdr:nvSpPr>
        <xdr:cNvPr id="5" name="TextBox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SpPr txBox="1"/>
      </xdr:nvSpPr>
      <xdr:spPr>
        <a:xfrm>
          <a:off x="12131041" y="343442"/>
          <a:ext cx="2388870" cy="1162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baseline="0">
              <a:solidFill>
                <a:schemeClr val="dk1"/>
              </a:solidFill>
              <a:effectLst/>
              <a:latin typeface="+mn-lt"/>
              <a:ea typeface="+mn-ea"/>
              <a:cs typeface="+mn-cs"/>
            </a:rPr>
            <a:t>NEW </a:t>
          </a:r>
          <a:r>
            <a:rPr lang="en-SG" sz="1100" b="1">
              <a:solidFill>
                <a:schemeClr val="dk1"/>
              </a:solidFill>
              <a:effectLst/>
              <a:latin typeface="+mn-lt"/>
              <a:ea typeface="+mn-ea"/>
              <a:cs typeface="+mn-cs"/>
            </a:rPr>
            <a:t>Marking legend (column N)</a:t>
          </a:r>
          <a:endParaRPr lang="en-US">
            <a:effectLst/>
          </a:endParaRPr>
        </a:p>
        <a:p>
          <a:r>
            <a:rPr lang="en-SG" sz="1100">
              <a:solidFill>
                <a:schemeClr val="dk1"/>
              </a:solidFill>
              <a:effectLst/>
              <a:latin typeface="+mn-lt"/>
              <a:ea typeface="+mn-ea"/>
              <a:cs typeface="+mn-cs"/>
            </a:rPr>
            <a:t>1 =</a:t>
          </a:r>
          <a:r>
            <a:rPr lang="en-SG" sz="1100" baseline="0">
              <a:solidFill>
                <a:schemeClr val="dk1"/>
              </a:solidFill>
              <a:effectLst/>
              <a:latin typeface="+mn-lt"/>
              <a:ea typeface="+mn-ea"/>
              <a:cs typeface="+mn-cs"/>
            </a:rPr>
            <a:t> respondent "UA/MBA" and answer "UA/MBA"</a:t>
          </a:r>
        </a:p>
        <a:p>
          <a:r>
            <a:rPr lang="en-SG" sz="1100" baseline="0">
              <a:solidFill>
                <a:schemeClr val="dk1"/>
              </a:solidFill>
              <a:effectLst/>
              <a:latin typeface="+mn-lt"/>
              <a:ea typeface="+mn-ea"/>
              <a:cs typeface="+mn-cs"/>
            </a:rPr>
            <a:t>1 = respondent "UNA" and answer "UNA"</a:t>
          </a:r>
        </a:p>
        <a:p>
          <a:r>
            <a:rPr lang="en-SG" sz="1100" baseline="0">
              <a:solidFill>
                <a:schemeClr val="dk1"/>
              </a:solidFill>
              <a:effectLst/>
              <a:latin typeface="+mn-lt"/>
              <a:ea typeface="+mn-ea"/>
              <a:cs typeface="+mn-cs"/>
            </a:rPr>
            <a:t>1 = respondent "ICI" and answer "ICI"</a:t>
          </a:r>
          <a:endParaRPr lang="en-SG" sz="1100">
            <a:solidFill>
              <a:schemeClr val="dk1"/>
            </a:solidFill>
            <a:effectLst/>
            <a:latin typeface="+mn-lt"/>
            <a:ea typeface="+mn-ea"/>
            <a:cs typeface="+mn-cs"/>
          </a:endParaRPr>
        </a:p>
        <a:p>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27</xdr:col>
      <xdr:colOff>36634</xdr:colOff>
      <xdr:row>3</xdr:row>
      <xdr:rowOff>134327</xdr:rowOff>
    </xdr:from>
    <xdr:ext cx="8087091" cy="2161390"/>
    <xdr:sp macro="" textlink="">
      <xdr:nvSpPr>
        <xdr:cNvPr id="2" name="TextBox 1">
          <a:extLst>
            <a:ext uri="{FF2B5EF4-FFF2-40B4-BE49-F238E27FC236}">
              <a16:creationId xmlns:a16="http://schemas.microsoft.com/office/drawing/2014/main" id="{D15DE2A5-5DE3-4138-A70D-037229B15815}"/>
            </a:ext>
          </a:extLst>
        </xdr:cNvPr>
        <xdr:cNvSpPr txBox="1"/>
      </xdr:nvSpPr>
      <xdr:spPr>
        <a:xfrm>
          <a:off x="20801134" y="1877402"/>
          <a:ext cx="8087091" cy="216139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SG" sz="1000" b="1">
              <a:solidFill>
                <a:schemeClr val="tx1"/>
              </a:solidFill>
              <a:effectLst/>
              <a:latin typeface="+mn-lt"/>
              <a:ea typeface="+mn-ea"/>
              <a:cs typeface="+mn-cs"/>
            </a:rPr>
            <a:t>Human-AI Comment</a:t>
          </a:r>
          <a:r>
            <a:rPr lang="en-SG" sz="1000" b="1" baseline="0">
              <a:solidFill>
                <a:schemeClr val="tx1"/>
              </a:solidFill>
              <a:effectLst/>
              <a:latin typeface="+mn-lt"/>
              <a:ea typeface="+mn-ea"/>
              <a:cs typeface="+mn-cs"/>
            </a:rPr>
            <a:t> legend (Column R)</a:t>
          </a:r>
        </a:p>
        <a:p>
          <a:pPr rtl="0"/>
          <a:r>
            <a:rPr lang="en-SG" sz="1000" b="1" baseline="0">
              <a:solidFill>
                <a:schemeClr val="tx1"/>
              </a:solidFill>
              <a:effectLst/>
              <a:latin typeface="+mn-lt"/>
              <a:ea typeface="+mn-ea"/>
              <a:cs typeface="+mn-cs"/>
            </a:rPr>
            <a:t>This compares column P vs column N</a:t>
          </a:r>
        </a:p>
        <a:p>
          <a:pPr rtl="0"/>
          <a:r>
            <a:rPr lang="en-SG" sz="1000" b="0" i="0" u="none" strike="noStrike">
              <a:solidFill>
                <a:schemeClr val="tx1"/>
              </a:solidFill>
              <a:effectLst/>
              <a:latin typeface="+mn-lt"/>
              <a:ea typeface="+mn-ea"/>
              <a:cs typeface="+mn-cs"/>
            </a:rPr>
            <a:t>Amongst the discrepancies between clinician’s 1st run and cLLM output, </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following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1 = Clinician correct on 1st run, wrong on 2nd run (clinician followed LLM which gave a wrong answer)</a:t>
          </a:r>
          <a:endParaRPr lang="en-SG" sz="1000" b="0">
            <a:effectLst/>
          </a:endParaRPr>
        </a:p>
        <a:p>
          <a:pPr rtl="0"/>
          <a:r>
            <a:rPr lang="en-SG" sz="1000" b="0" i="0" u="none" strike="noStrike">
              <a:solidFill>
                <a:schemeClr val="tx1"/>
              </a:solidFill>
              <a:effectLst/>
              <a:latin typeface="+mn-lt"/>
              <a:ea typeface="+mn-ea"/>
              <a:cs typeface="+mn-cs"/>
            </a:rPr>
            <a:t>2 = Clinician wrong on 1st run, correct on 2nd run (clinician followed LLM which gave a correct answer)</a:t>
          </a:r>
          <a:endParaRPr lang="en-SG" sz="1000" b="0">
            <a:effectLst/>
          </a:endParaRPr>
        </a:p>
        <a:p>
          <a:pPr rtl="0"/>
          <a:r>
            <a:rPr lang="en-SG" sz="1000" b="0" i="0" u="none" strike="noStrike">
              <a:solidFill>
                <a:schemeClr val="tx1"/>
              </a:solidFill>
              <a:effectLst/>
              <a:latin typeface="+mn-lt"/>
              <a:ea typeface="+mn-ea"/>
              <a:cs typeface="+mn-cs"/>
            </a:rPr>
            <a:t>3 = Clinician wrong on 1st run, wrong on 2nd run (clinician followed LLM which gave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answer)</a:t>
          </a:r>
          <a:endParaRPr lang="en-SG" sz="1000" b="0">
            <a:effectLst/>
          </a:endParaRPr>
        </a:p>
        <a:p>
          <a:pPr rtl="0"/>
          <a:r>
            <a:rPr lang="en-SG" sz="1000" b="0" i="0" u="none" strike="noStrike">
              <a:solidFill>
                <a:schemeClr val="tx1"/>
              </a:solidFill>
              <a:effectLst/>
              <a:latin typeface="+mn-lt"/>
              <a:ea typeface="+mn-ea"/>
              <a:cs typeface="+mn-cs"/>
            </a:rPr>
            <a:t>(Clinician correct on 1st run, correct on 2nd run - this scenario does not exist because there is no discrepancy when both human and LLM chose the only correct option)</a:t>
          </a:r>
          <a:endParaRPr lang="en-SG" sz="1000" b="0">
            <a:effectLst/>
          </a:endParaRPr>
        </a:p>
        <a:p>
          <a:pPr rtl="0"/>
          <a:r>
            <a:rPr lang="en-SG" sz="1000" b="0" i="0" u="none" strike="noStrike">
              <a:solidFill>
                <a:schemeClr val="tx1"/>
              </a:solidFill>
              <a:effectLst/>
              <a:latin typeface="+mn-lt"/>
              <a:ea typeface="+mn-ea"/>
              <a:cs typeface="+mn-cs"/>
            </a:rPr>
            <a:t>By </a:t>
          </a:r>
          <a:r>
            <a:rPr lang="en-SG" sz="1000" b="1" i="0" u="none" strike="noStrike">
              <a:solidFill>
                <a:schemeClr val="tx1"/>
              </a:solidFill>
              <a:effectLst/>
              <a:latin typeface="+mn-lt"/>
              <a:ea typeface="+mn-ea"/>
              <a:cs typeface="+mn-cs"/>
            </a:rPr>
            <a:t>ignoring</a:t>
          </a:r>
          <a:r>
            <a:rPr lang="en-SG" sz="1000" b="0" i="0" u="none" strike="noStrike">
              <a:solidFill>
                <a:schemeClr val="tx1"/>
              </a:solidFill>
              <a:effectLst/>
              <a:latin typeface="+mn-lt"/>
              <a:ea typeface="+mn-ea"/>
              <a:cs typeface="+mn-cs"/>
            </a:rPr>
            <a:t> the LLM on 2nd run:</a:t>
          </a:r>
          <a:endParaRPr lang="en-SG" sz="1000" b="0">
            <a:effectLst/>
          </a:endParaRPr>
        </a:p>
        <a:p>
          <a:pPr rtl="0"/>
          <a:r>
            <a:rPr lang="en-SG" sz="1000" b="0" i="0" u="none" strike="noStrike">
              <a:solidFill>
                <a:schemeClr val="tx1"/>
              </a:solidFill>
              <a:effectLst/>
              <a:latin typeface="+mn-lt"/>
              <a:ea typeface="+mn-ea"/>
              <a:cs typeface="+mn-cs"/>
            </a:rPr>
            <a:t>4 = Clinician correct on 1st run, correct on 2nd run (i.e. clinician continued to choose the correct answer)</a:t>
          </a:r>
          <a:endParaRPr lang="en-SG" sz="1000" b="0">
            <a:effectLst/>
          </a:endParaRPr>
        </a:p>
        <a:p>
          <a:pPr rtl="0"/>
          <a:r>
            <a:rPr lang="en-SG" sz="1000" b="0" i="0" u="none" strike="noStrike">
              <a:solidFill>
                <a:schemeClr val="tx1"/>
              </a:solidFill>
              <a:effectLst/>
              <a:latin typeface="+mn-lt"/>
              <a:ea typeface="+mn-ea"/>
              <a:cs typeface="+mn-cs"/>
            </a:rPr>
            <a:t>5 = Clinician correct on 1st run, wrong on 2nd run (i.e. clinician didn't follow LLM's wrong recommendation, but changed to </a:t>
          </a:r>
          <a:r>
            <a:rPr lang="en-SG" sz="1000" b="0" i="1" u="none" strike="noStrike">
              <a:solidFill>
                <a:schemeClr val="tx1"/>
              </a:solidFill>
              <a:effectLst/>
              <a:latin typeface="+mn-lt"/>
              <a:ea typeface="+mn-ea"/>
              <a:cs typeface="+mn-cs"/>
            </a:rPr>
            <a:t>another</a:t>
          </a:r>
          <a:r>
            <a:rPr lang="en-SG" sz="1000" b="0" i="0" u="none" strike="noStrike">
              <a:solidFill>
                <a:schemeClr val="tx1"/>
              </a:solidFill>
              <a:effectLst/>
              <a:latin typeface="+mn-lt"/>
              <a:ea typeface="+mn-ea"/>
              <a:cs typeface="+mn-cs"/>
            </a:rPr>
            <a:t> wrong option on 2nd run)</a:t>
          </a:r>
          <a:endParaRPr lang="en-SG" sz="1000" b="0">
            <a:effectLst/>
          </a:endParaRPr>
        </a:p>
        <a:p>
          <a:pPr rtl="0"/>
          <a:r>
            <a:rPr lang="en-SG" sz="1000" b="0" i="0" u="none" strike="noStrike">
              <a:solidFill>
                <a:schemeClr val="tx1"/>
              </a:solidFill>
              <a:effectLst/>
              <a:latin typeface="+mn-lt"/>
              <a:ea typeface="+mn-ea"/>
              <a:cs typeface="+mn-cs"/>
            </a:rPr>
            <a:t>6 = Clinician wrong on 1st run, correct on 2nd run (i.e. LLM and clinician each gave a different wrong answer, clinician ignored cLLM and subsequently changed to correct answer)</a:t>
          </a:r>
          <a:endParaRPr lang="en-SG" sz="1000" b="0">
            <a:effectLst/>
          </a:endParaRPr>
        </a:p>
        <a:p>
          <a:r>
            <a:rPr lang="en-SG" sz="1000" b="0" i="0" u="none" strike="noStrike">
              <a:solidFill>
                <a:schemeClr val="tx1"/>
              </a:solidFill>
              <a:effectLst/>
              <a:latin typeface="+mn-lt"/>
              <a:ea typeface="+mn-ea"/>
              <a:cs typeface="+mn-cs"/>
            </a:rPr>
            <a:t>7 = Clinician wrong on 1st run, wrong on 2nd run (clinician ignored LLM’s correct answer or LLM’s </a:t>
          </a:r>
          <a:r>
            <a:rPr lang="en-SG" sz="1000" b="0" i="1" u="none" strike="noStrike">
              <a:solidFill>
                <a:schemeClr val="tx1"/>
              </a:solidFill>
              <a:effectLst/>
              <a:latin typeface="+mn-lt"/>
              <a:ea typeface="+mn-ea"/>
              <a:cs typeface="+mn-cs"/>
            </a:rPr>
            <a:t>other</a:t>
          </a:r>
          <a:r>
            <a:rPr lang="en-SG" sz="1000" b="0" i="0" u="none" strike="noStrike">
              <a:solidFill>
                <a:schemeClr val="tx1"/>
              </a:solidFill>
              <a:effectLst/>
              <a:latin typeface="+mn-lt"/>
              <a:ea typeface="+mn-ea"/>
              <a:cs typeface="+mn-cs"/>
            </a:rPr>
            <a:t> wrong recommendation, and continued with his/her wrong answer)</a:t>
          </a:r>
          <a:br>
            <a:rPr lang="en-SG" sz="1000"/>
          </a:br>
          <a:br>
            <a:rPr lang="en-SG" sz="1000"/>
          </a:br>
          <a:endParaRPr lang="en-SG" sz="1000" b="1" baseline="0">
            <a:solidFill>
              <a:schemeClr val="tx1"/>
            </a:solidFill>
            <a:effectLst/>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ase%202%20MARK2-%20Yeong%20Huei-%20Ortho%20202402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hase%202%20MARK2%20-%20CLP-%20MSK%20Radiologist%202024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class"/>
      <sheetName val="3-class"/>
      <sheetName val="phase 2 MARK2- Yeong Huei- Orth"/>
    </sheet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class"/>
      <sheetName val="3-clas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T77">
  <autoFilter ref="B2:T77" xr:uid="{00000000-0009-0000-0100-000001000000}"/>
  <tableColumns count="19">
    <tableColumn id="5" xr3:uid="{00000000-0010-0000-0000-000005000000}" name="Clinical File" dataDxfId="13"/>
    <tableColumn id="6" xr3:uid="{00000000-0010-0000-0000-000006000000}" name=" Approp Score "/>
    <tableColumn id="9" xr3:uid="{00000000-0010-0000-0000-000009000000}" name="If UNA, recommend imaging modality (state without and/or with IV contrast if applicable)" dataDxfId="12"/>
    <tableColumn id="10" xr3:uid="{00000000-0010-0000-0000-00000A000000}" name="GPT Raw Answer" dataDxfId="11"/>
    <tableColumn id="1" xr3:uid="{00000000-0010-0000-0000-000001000000}" name="Appropriateness"/>
    <tableColumn id="2" xr3:uid="{00000000-0010-0000-0000-000002000000}" name="Recommendation"/>
    <tableColumn id="3" xr3:uid="{00000000-0010-0000-0000-000003000000}" name="Comments"/>
    <tableColumn id="4" xr3:uid="{00000000-0010-0000-0000-000004000000}" name="ANSKEY1 (Correct answer)"/>
    <tableColumn id="14" xr3:uid="{00000000-0010-0000-0000-00000E000000}" name="ANSKEY2_x000a_"/>
    <tableColumn id="13" xr3:uid="{00000000-0010-0000-0000-00000D000000}" name="Marker1"/>
    <tableColumn id="12" xr3:uid="{00000000-0010-0000-0000-00000C000000}" name="Marker2"/>
    <tableColumn id="11" xr3:uid="{00000000-0010-0000-0000-00000B000000}" name="Final Mark"/>
    <tableColumn id="15" xr3:uid="{00000000-0010-0000-0000-00000F000000}" name="part 2 NEWscoring"/>
    <tableColumn id="19" xr3:uid="{8007F547-16AC-4B79-B1EF-ACCD0D2E5468}" name="part1 responese"/>
    <tableColumn id="18" xr3:uid="{A53C0490-A777-4D1F-8974-7EC5B15A52B0}" name="part 1 NEWscoring"/>
    <tableColumn id="20" xr3:uid="{9CF1D21A-E2E6-4D29-8106-1F2F0EFF5FE5}" name="Discrepancy "/>
    <tableColumn id="17" xr3:uid="{8A0F77CA-6C4D-4270-9299-C303FFA11DC1}" name="Part2 Follow (column C vs F)"/>
    <tableColumn id="8" xr3:uid="{00000000-0010-0000-0000-000008000000}" name="Human-AI Comment"/>
    <tableColumn id="7" xr3:uid="{00000000-0010-0000-0000-000007000000}" name="ExtraComm"/>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C540A8-51E0-4171-A14F-FC1E1B669E5F}" name="Table_13" displayName="Table_13" ref="B2:T74" totalsRowCount="1">
  <autoFilter ref="B2:T73" xr:uid="{00000000-0009-0000-0100-000001000000}"/>
  <tableColumns count="19">
    <tableColumn id="5" xr3:uid="{D965B101-76D6-4510-A25B-BDF5FAD47093}" name="Clinical File" dataDxfId="10" totalsRowDxfId="2"/>
    <tableColumn id="6" xr3:uid="{56A2BDBC-9F35-4E30-B120-A6353B9AE2AF}" name=" Approp Score "/>
    <tableColumn id="9" xr3:uid="{376ED8EE-6F91-42EB-8617-0FA4374DB1FD}" name="If UNA, recommend imaging modality (state without and/or with IV contrast if applicable)" dataDxfId="9" totalsRowDxfId="1"/>
    <tableColumn id="10" xr3:uid="{311FEF07-DE21-417B-B2A6-4BD78BFA7A31}" name="GPT Raw Answer" dataDxfId="8" totalsRowDxfId="0"/>
    <tableColumn id="1" xr3:uid="{4C48B1BD-C8A4-45FF-B90F-2C42EEFA5CF8}" name="Appropriateness" dataDxfId="7">
      <calculatedColumnFormula>VLOOKUP([1]!Table_1[[#This Row],[Appropriateness]],'3-class'!$V$4:$W$11,2,FALSE)</calculatedColumnFormula>
    </tableColumn>
    <tableColumn id="2" xr3:uid="{553C64F8-8E39-4843-B047-0D52211B8429}" name="Recommendation"/>
    <tableColumn id="3" xr3:uid="{F8CABB3B-511B-4D6D-9007-386ED29CC11E}" name="Comments"/>
    <tableColumn id="4" xr3:uid="{C0914D41-A53C-4AB4-B2A3-7920F7B504B9}" name="ANSKEY1" dataDxfId="6">
      <calculatedColumnFormula>VLOOKUP([1]!Table_1[[#This Row],[ANSKEY1]],'3-class'!$V$4:$W$11,2,FALSE)</calculatedColumnFormula>
    </tableColumn>
    <tableColumn id="14" xr3:uid="{021DD4BB-D31E-4B33-984B-AF81D9127059}" name="ANSKEY2_x000a_"/>
    <tableColumn id="13" xr3:uid="{F041E5B9-E45C-425D-B8F9-8C041971805A}" name="Marker1"/>
    <tableColumn id="12" xr3:uid="{7C8DBE8C-DAE9-4249-9372-93356479671B}" name="Marker2"/>
    <tableColumn id="11" xr3:uid="{727E845D-79F6-4257-A525-FFB0203CAB8C}" name="Final Mark"/>
    <tableColumn id="8" xr3:uid="{48EB5EB5-B9CD-4E65-BF8A-199818941CC2}" name="part2 NEWscore"/>
    <tableColumn id="19" xr3:uid="{6081FE62-0537-407E-B3C6-1ABFD2EA760D}" name="part1 response" dataDxfId="5">
      <calculatedColumnFormula>VLOOKUP([1]!Table_1[[#This Row],[part1 response]],'3-class'!$V$4:$W$11,2,FALSE)</calculatedColumnFormula>
    </tableColumn>
    <tableColumn id="18" xr3:uid="{31D17DA4-DEC8-4784-90AB-56205C8BC7C0}" name="part1 NEWscore"/>
    <tableColumn id="17" xr3:uid="{9D10E5E1-392E-4C2A-859B-6C8A75A7F248}" name="Discrepancy"/>
    <tableColumn id="16" xr3:uid="{46BA0685-ECDB-4E66-B65C-5BE298524CA0}" name="Following"/>
    <tableColumn id="15" xr3:uid="{64B53557-C350-4E79-A25C-80FC06AF0B24}" name="Human-AI Comment" dataDxfId="4"/>
    <tableColumn id="7" xr3:uid="{3B36ECC3-9073-4885-B8B4-84253BC7D1BB}" name="ExtraComm" dataDxfId="3">
      <calculatedColumnFormula>IF(Table_13[[#This Row],[ Approp Score ]]="USUALLY NOT APPROPRIATE", "UNA", IF(Table_13[[#This Row],[ Approp Score ]]="INSUFFICIENT INFORMATION", "ICI", "UA/MBA"))</calculatedColumnFormula>
    </tableColumn>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opLeftCell="B1" zoomScale="65" zoomScaleNormal="100" workbookViewId="0">
      <pane ySplit="2" topLeftCell="A3" activePane="bottomLeft" state="frozen"/>
      <selection activeCell="H1" sqref="H1"/>
      <selection pane="bottomLeft" activeCell="C5" sqref="C5"/>
    </sheetView>
  </sheetViews>
  <sheetFormatPr defaultColWidth="14.42578125" defaultRowHeight="84.6" customHeight="1" x14ac:dyDescent="0.25"/>
  <cols>
    <col min="2" max="2" width="81.7109375" style="16" customWidth="1"/>
    <col min="3" max="3" width="24" customWidth="1"/>
    <col min="4" max="4" width="26.42578125" style="16" hidden="1" customWidth="1"/>
    <col min="5" max="5" width="61.28515625" style="16" hidden="1" customWidth="1"/>
    <col min="6" max="6" width="26.42578125" customWidth="1"/>
    <col min="7" max="7" width="25.5703125" hidden="1" customWidth="1"/>
    <col min="8" max="8" width="18.5703125" hidden="1" customWidth="1"/>
    <col min="9" max="9" width="20" customWidth="1"/>
    <col min="10" max="10" width="18.85546875" hidden="1" customWidth="1"/>
    <col min="11" max="12" width="8.7109375" hidden="1" customWidth="1"/>
    <col min="13" max="13" width="9.42578125" hidden="1" customWidth="1"/>
    <col min="14" max="18" width="13.28515625" customWidth="1"/>
    <col min="19" max="19" width="8.7109375" customWidth="1"/>
    <col min="20" max="20" width="28.140625" customWidth="1"/>
    <col min="21" max="22" width="8.7109375" customWidth="1"/>
  </cols>
  <sheetData>
    <row r="1" spans="1:20" ht="21.75" customHeight="1" x14ac:dyDescent="0.25">
      <c r="A1" s="24"/>
      <c r="B1" s="17"/>
      <c r="C1" s="43" t="s">
        <v>0</v>
      </c>
      <c r="D1" s="44"/>
      <c r="E1" s="45"/>
      <c r="F1" s="46" t="s">
        <v>258</v>
      </c>
      <c r="G1" s="47"/>
      <c r="H1" s="48"/>
      <c r="I1" s="33" t="s">
        <v>1</v>
      </c>
      <c r="J1" s="34"/>
      <c r="K1" s="34"/>
      <c r="L1" s="34"/>
      <c r="M1" s="34"/>
      <c r="N1" s="34"/>
      <c r="O1" s="35" t="s">
        <v>2</v>
      </c>
      <c r="P1" s="35"/>
      <c r="Q1" s="35"/>
      <c r="R1" s="35"/>
      <c r="S1" s="35"/>
      <c r="T1" s="35"/>
    </row>
    <row r="2" spans="1:20" ht="190.9" customHeight="1" x14ac:dyDescent="0.25">
      <c r="A2" s="24" t="s">
        <v>3</v>
      </c>
      <c r="B2" s="3" t="s">
        <v>4</v>
      </c>
      <c r="C2" s="2" t="s">
        <v>5</v>
      </c>
      <c r="D2" s="3" t="s">
        <v>6</v>
      </c>
      <c r="E2" s="15" t="s">
        <v>7</v>
      </c>
      <c r="F2" t="s">
        <v>8</v>
      </c>
      <c r="G2" t="s">
        <v>9</v>
      </c>
      <c r="H2" s="5" t="s">
        <v>10</v>
      </c>
      <c r="I2" s="5" t="s">
        <v>259</v>
      </c>
      <c r="J2" s="15" t="s">
        <v>11</v>
      </c>
      <c r="K2" s="30" t="s">
        <v>12</v>
      </c>
      <c r="L2" s="30" t="s">
        <v>13</v>
      </c>
      <c r="M2" s="30" t="s">
        <v>14</v>
      </c>
      <c r="N2" s="32" t="s">
        <v>256</v>
      </c>
      <c r="O2" s="32" t="s">
        <v>257</v>
      </c>
      <c r="P2" s="32" t="s">
        <v>16</v>
      </c>
      <c r="Q2" s="36" t="s">
        <v>261</v>
      </c>
      <c r="R2" s="36" t="s">
        <v>260</v>
      </c>
      <c r="S2" s="32" t="s">
        <v>255</v>
      </c>
      <c r="T2" t="s">
        <v>15</v>
      </c>
    </row>
    <row r="3" spans="1:20" ht="72" customHeight="1" x14ac:dyDescent="0.25">
      <c r="A3" s="23"/>
      <c r="B3" s="4" t="s">
        <v>17</v>
      </c>
      <c r="C3" s="7" t="s">
        <v>18</v>
      </c>
      <c r="D3" s="31" t="s">
        <v>19</v>
      </c>
      <c r="E3" s="12" t="s">
        <v>20</v>
      </c>
      <c r="F3" s="7" t="s">
        <v>21</v>
      </c>
      <c r="G3" s="31" t="s">
        <v>22</v>
      </c>
      <c r="H3" s="6"/>
      <c r="I3" s="6"/>
      <c r="J3" s="6"/>
      <c r="K3" s="6"/>
      <c r="L3" s="6"/>
      <c r="M3" s="6"/>
      <c r="N3" s="6"/>
      <c r="O3" s="27"/>
      <c r="P3" s="6"/>
      <c r="Q3" s="6"/>
      <c r="R3" s="6"/>
      <c r="S3" s="6"/>
      <c r="T3" s="6"/>
    </row>
    <row r="4" spans="1:20" ht="84.6" customHeight="1" x14ac:dyDescent="0.25">
      <c r="A4" s="22">
        <v>1</v>
      </c>
      <c r="B4" s="20" t="s">
        <v>23</v>
      </c>
      <c r="C4" s="9" t="s">
        <v>24</v>
      </c>
      <c r="D4" s="19" t="s">
        <v>25</v>
      </c>
      <c r="E4" s="13" t="s">
        <v>26</v>
      </c>
      <c r="F4" s="8" t="s">
        <v>27</v>
      </c>
      <c r="G4" s="10"/>
      <c r="H4" s="5"/>
      <c r="I4" s="25" t="s">
        <v>27</v>
      </c>
      <c r="J4" s="26"/>
      <c r="K4" s="5">
        <v>1</v>
      </c>
      <c r="L4" s="5">
        <v>1</v>
      </c>
      <c r="M4" s="15"/>
      <c r="N4" s="15">
        <v>1</v>
      </c>
      <c r="O4" s="28" t="s">
        <v>27</v>
      </c>
      <c r="P4" s="29">
        <v>1</v>
      </c>
      <c r="Q4" s="29">
        <v>0</v>
      </c>
      <c r="R4" s="15"/>
      <c r="S4" s="15"/>
    </row>
    <row r="5" spans="1:20" ht="84.6" customHeight="1" x14ac:dyDescent="0.25">
      <c r="A5" s="22">
        <v>2</v>
      </c>
      <c r="B5" s="20" t="s">
        <v>28</v>
      </c>
      <c r="C5" s="9" t="s">
        <v>29</v>
      </c>
      <c r="D5" s="19" t="s">
        <v>30</v>
      </c>
      <c r="E5" s="13" t="s">
        <v>31</v>
      </c>
      <c r="F5" s="8" t="s">
        <v>32</v>
      </c>
      <c r="G5" s="10"/>
      <c r="H5" s="5"/>
      <c r="I5" s="25" t="s">
        <v>32</v>
      </c>
      <c r="J5" s="26"/>
      <c r="K5" s="5">
        <v>1</v>
      </c>
      <c r="L5" s="5">
        <v>1</v>
      </c>
      <c r="M5" s="5"/>
      <c r="N5" s="5">
        <v>1</v>
      </c>
      <c r="O5" s="28" t="s">
        <v>27</v>
      </c>
      <c r="P5" s="29">
        <v>1</v>
      </c>
      <c r="Q5" s="29">
        <v>0</v>
      </c>
      <c r="R5" s="5"/>
      <c r="S5" s="5"/>
    </row>
    <row r="6" spans="1:20" ht="102.75" customHeight="1" x14ac:dyDescent="0.25">
      <c r="A6" s="22">
        <v>3</v>
      </c>
      <c r="B6" s="20" t="s">
        <v>33</v>
      </c>
      <c r="C6" s="9" t="s">
        <v>29</v>
      </c>
      <c r="D6" s="19" t="s">
        <v>34</v>
      </c>
      <c r="E6" s="13" t="s">
        <v>35</v>
      </c>
      <c r="F6" s="8" t="s">
        <v>21</v>
      </c>
      <c r="G6" s="10" t="s">
        <v>36</v>
      </c>
      <c r="H6" s="5"/>
      <c r="I6" s="25" t="s">
        <v>21</v>
      </c>
      <c r="J6" s="26" t="s">
        <v>37</v>
      </c>
      <c r="K6" s="5">
        <v>0.5</v>
      </c>
      <c r="L6" s="5">
        <v>0.5</v>
      </c>
      <c r="M6" s="5"/>
      <c r="N6" s="5">
        <v>1</v>
      </c>
      <c r="O6" s="28" t="s">
        <v>21</v>
      </c>
      <c r="P6" s="29">
        <v>1</v>
      </c>
      <c r="Q6" s="29">
        <v>1</v>
      </c>
      <c r="R6" s="5">
        <v>0</v>
      </c>
      <c r="S6" s="5">
        <v>4</v>
      </c>
    </row>
    <row r="7" spans="1:20" ht="102.75" customHeight="1" x14ac:dyDescent="0.25">
      <c r="A7" s="22">
        <v>4</v>
      </c>
      <c r="B7" s="20" t="s">
        <v>38</v>
      </c>
      <c r="C7" s="9" t="s">
        <v>39</v>
      </c>
      <c r="D7" s="10"/>
      <c r="E7" s="13" t="s">
        <v>40</v>
      </c>
      <c r="F7" s="8" t="s">
        <v>41</v>
      </c>
      <c r="G7" s="10" t="s">
        <v>42</v>
      </c>
      <c r="H7" s="5" t="s">
        <v>43</v>
      </c>
      <c r="I7" s="25" t="s">
        <v>41</v>
      </c>
      <c r="J7" s="26"/>
      <c r="K7" s="5">
        <v>1</v>
      </c>
      <c r="L7" s="5">
        <v>1</v>
      </c>
      <c r="M7" s="5"/>
      <c r="N7" s="5">
        <v>1</v>
      </c>
      <c r="O7" s="28" t="s">
        <v>27</v>
      </c>
      <c r="P7" s="29">
        <v>0</v>
      </c>
      <c r="Q7" s="29">
        <v>1</v>
      </c>
      <c r="R7" s="5">
        <v>1</v>
      </c>
      <c r="S7" s="5">
        <v>2</v>
      </c>
    </row>
    <row r="8" spans="1:20" ht="102.75" customHeight="1" x14ac:dyDescent="0.25">
      <c r="A8" s="22">
        <v>5</v>
      </c>
      <c r="B8" s="20" t="s">
        <v>44</v>
      </c>
      <c r="C8" s="9" t="s">
        <v>29</v>
      </c>
      <c r="D8" s="19" t="s">
        <v>45</v>
      </c>
      <c r="E8" s="13" t="s">
        <v>46</v>
      </c>
      <c r="F8" s="8" t="s">
        <v>32</v>
      </c>
      <c r="G8" s="10" t="s">
        <v>47</v>
      </c>
      <c r="H8" s="5"/>
      <c r="I8" s="25" t="s">
        <v>32</v>
      </c>
      <c r="J8" s="26"/>
      <c r="K8" s="5">
        <v>1</v>
      </c>
      <c r="L8" s="5">
        <v>1</v>
      </c>
      <c r="M8" s="5"/>
      <c r="N8" s="5">
        <v>1</v>
      </c>
      <c r="O8" s="28" t="s">
        <v>32</v>
      </c>
      <c r="P8" s="29">
        <v>1</v>
      </c>
      <c r="Q8" s="29">
        <v>0</v>
      </c>
      <c r="R8" s="5"/>
      <c r="S8" s="5"/>
    </row>
    <row r="9" spans="1:20" ht="102.75" customHeight="1" x14ac:dyDescent="0.25">
      <c r="A9" s="22">
        <v>6</v>
      </c>
      <c r="B9" s="20" t="s">
        <v>48</v>
      </c>
      <c r="C9" s="9" t="s">
        <v>24</v>
      </c>
      <c r="D9" s="19"/>
      <c r="E9" s="13" t="s">
        <v>49</v>
      </c>
      <c r="F9" s="8" t="s">
        <v>27</v>
      </c>
      <c r="G9" s="10"/>
      <c r="H9" s="5"/>
      <c r="I9" s="25" t="s">
        <v>27</v>
      </c>
      <c r="J9" s="26"/>
      <c r="K9" s="5">
        <v>1</v>
      </c>
      <c r="L9" s="5">
        <v>1</v>
      </c>
      <c r="M9" s="5"/>
      <c r="N9" s="5">
        <v>1</v>
      </c>
      <c r="O9" s="28" t="s">
        <v>27</v>
      </c>
      <c r="P9" s="29">
        <v>1</v>
      </c>
      <c r="Q9" s="29">
        <v>0</v>
      </c>
      <c r="R9" s="5"/>
      <c r="S9" s="5"/>
    </row>
    <row r="10" spans="1:20" ht="102.75" customHeight="1" x14ac:dyDescent="0.25">
      <c r="A10" s="22">
        <v>7</v>
      </c>
      <c r="B10" s="20" t="s">
        <v>50</v>
      </c>
      <c r="C10" s="9" t="s">
        <v>24</v>
      </c>
      <c r="D10" s="19"/>
      <c r="E10" s="13" t="s">
        <v>51</v>
      </c>
      <c r="F10" s="8" t="s">
        <v>27</v>
      </c>
      <c r="G10" s="10"/>
      <c r="H10" s="5"/>
      <c r="I10" s="25" t="s">
        <v>27</v>
      </c>
      <c r="J10" s="26"/>
      <c r="K10" s="5">
        <v>1</v>
      </c>
      <c r="L10" s="5">
        <v>1</v>
      </c>
      <c r="M10" s="5"/>
      <c r="N10" s="5">
        <v>1</v>
      </c>
      <c r="O10" s="28" t="s">
        <v>27</v>
      </c>
      <c r="P10" s="29">
        <v>1</v>
      </c>
      <c r="Q10" s="29">
        <v>0</v>
      </c>
      <c r="R10" s="5"/>
      <c r="S10" s="5"/>
    </row>
    <row r="11" spans="1:20" ht="102.75" customHeight="1" x14ac:dyDescent="0.25">
      <c r="A11" s="22">
        <v>8</v>
      </c>
      <c r="B11" s="20" t="s">
        <v>52</v>
      </c>
      <c r="C11" s="9" t="s">
        <v>18</v>
      </c>
      <c r="D11" s="19" t="s">
        <v>53</v>
      </c>
      <c r="E11" s="13" t="s">
        <v>54</v>
      </c>
      <c r="F11" s="8" t="s">
        <v>21</v>
      </c>
      <c r="G11" s="10" t="s">
        <v>53</v>
      </c>
      <c r="H11" s="5"/>
      <c r="I11" s="25" t="s">
        <v>21</v>
      </c>
      <c r="J11" s="26" t="s">
        <v>53</v>
      </c>
      <c r="K11" s="5">
        <v>1</v>
      </c>
      <c r="L11" s="5">
        <v>1</v>
      </c>
      <c r="M11" s="5"/>
      <c r="N11" s="5">
        <v>1</v>
      </c>
      <c r="O11" s="28" t="s">
        <v>32</v>
      </c>
      <c r="P11" s="29">
        <v>0</v>
      </c>
      <c r="Q11" s="29">
        <v>1</v>
      </c>
      <c r="R11" s="5">
        <v>1</v>
      </c>
      <c r="S11" s="5">
        <v>2</v>
      </c>
    </row>
    <row r="12" spans="1:20" ht="102.75" customHeight="1" x14ac:dyDescent="0.25">
      <c r="A12" s="22">
        <v>9</v>
      </c>
      <c r="B12" s="20" t="s">
        <v>55</v>
      </c>
      <c r="C12" s="9" t="s">
        <v>24</v>
      </c>
      <c r="D12" s="19"/>
      <c r="E12" s="13" t="s">
        <v>56</v>
      </c>
      <c r="F12" s="8" t="s">
        <v>27</v>
      </c>
      <c r="G12" s="10"/>
      <c r="H12" s="5"/>
      <c r="I12" s="25" t="s">
        <v>27</v>
      </c>
      <c r="J12" s="26"/>
      <c r="K12" s="5">
        <v>1</v>
      </c>
      <c r="L12" s="5">
        <v>1</v>
      </c>
      <c r="M12" s="5"/>
      <c r="N12" s="5">
        <v>1</v>
      </c>
      <c r="O12" s="28" t="s">
        <v>27</v>
      </c>
      <c r="P12" s="29">
        <v>1</v>
      </c>
      <c r="Q12" s="29">
        <v>0</v>
      </c>
      <c r="R12" s="5"/>
      <c r="S12" s="5"/>
    </row>
    <row r="13" spans="1:20" ht="102.75" customHeight="1" x14ac:dyDescent="0.25">
      <c r="A13" s="22">
        <v>10</v>
      </c>
      <c r="B13" s="20" t="s">
        <v>57</v>
      </c>
      <c r="C13" s="9" t="s">
        <v>24</v>
      </c>
      <c r="D13" s="19"/>
      <c r="E13" s="13" t="s">
        <v>58</v>
      </c>
      <c r="F13" s="8" t="s">
        <v>27</v>
      </c>
      <c r="G13" s="10"/>
      <c r="H13" s="5"/>
      <c r="I13" s="25" t="s">
        <v>27</v>
      </c>
      <c r="J13" s="26"/>
      <c r="K13" s="5">
        <v>1</v>
      </c>
      <c r="L13" s="5">
        <v>1</v>
      </c>
      <c r="M13" s="5"/>
      <c r="N13" s="5">
        <v>1</v>
      </c>
      <c r="O13" s="28" t="s">
        <v>27</v>
      </c>
      <c r="P13" s="29">
        <v>1</v>
      </c>
      <c r="Q13" s="29">
        <v>0</v>
      </c>
      <c r="R13" s="5"/>
      <c r="S13" s="5"/>
    </row>
    <row r="14" spans="1:20" ht="102.75" customHeight="1" x14ac:dyDescent="0.25">
      <c r="A14" s="22">
        <v>11</v>
      </c>
      <c r="B14" s="20" t="s">
        <v>59</v>
      </c>
      <c r="C14" s="9" t="s">
        <v>29</v>
      </c>
      <c r="D14" s="19" t="s">
        <v>60</v>
      </c>
      <c r="E14" s="13" t="s">
        <v>61</v>
      </c>
      <c r="F14" s="8" t="s">
        <v>32</v>
      </c>
      <c r="G14" s="10" t="s">
        <v>62</v>
      </c>
      <c r="H14" s="5" t="s">
        <v>63</v>
      </c>
      <c r="I14" s="25" t="s">
        <v>32</v>
      </c>
      <c r="J14" s="26"/>
      <c r="K14" s="5">
        <v>1</v>
      </c>
      <c r="L14" s="5">
        <v>1</v>
      </c>
      <c r="M14" s="5"/>
      <c r="N14" s="5">
        <v>1</v>
      </c>
      <c r="O14" s="28" t="s">
        <v>21</v>
      </c>
      <c r="P14" s="29">
        <v>0</v>
      </c>
      <c r="Q14" s="29">
        <v>1</v>
      </c>
      <c r="R14" s="5">
        <v>1</v>
      </c>
      <c r="S14" s="5">
        <v>2</v>
      </c>
    </row>
    <row r="15" spans="1:20" ht="102.75" customHeight="1" x14ac:dyDescent="0.25">
      <c r="A15" s="22">
        <v>12</v>
      </c>
      <c r="B15" s="20" t="s">
        <v>64</v>
      </c>
      <c r="C15" s="9" t="s">
        <v>39</v>
      </c>
      <c r="D15" s="19"/>
      <c r="E15" s="13" t="s">
        <v>65</v>
      </c>
      <c r="F15" s="8" t="s">
        <v>27</v>
      </c>
      <c r="G15" s="10"/>
      <c r="H15" s="5"/>
      <c r="I15" s="25" t="s">
        <v>21</v>
      </c>
      <c r="J15" s="26" t="s">
        <v>66</v>
      </c>
      <c r="K15" s="5">
        <v>0</v>
      </c>
      <c r="L15" s="5">
        <v>0</v>
      </c>
      <c r="M15" s="5"/>
      <c r="N15" s="22">
        <v>0</v>
      </c>
      <c r="O15" s="28" t="s">
        <v>27</v>
      </c>
      <c r="P15" s="29">
        <v>0</v>
      </c>
      <c r="Q15" s="29">
        <v>1</v>
      </c>
      <c r="R15" s="22">
        <v>0</v>
      </c>
      <c r="S15" s="5">
        <v>7</v>
      </c>
    </row>
    <row r="16" spans="1:20" ht="102.75" customHeight="1" x14ac:dyDescent="0.25">
      <c r="A16" s="22">
        <v>13</v>
      </c>
      <c r="B16" s="20" t="s">
        <v>67</v>
      </c>
      <c r="C16" s="9" t="s">
        <v>24</v>
      </c>
      <c r="D16" s="19"/>
      <c r="E16" s="13" t="s">
        <v>68</v>
      </c>
      <c r="F16" s="8" t="s">
        <v>27</v>
      </c>
      <c r="G16" s="10"/>
      <c r="H16" s="5"/>
      <c r="I16" s="25" t="s">
        <v>27</v>
      </c>
      <c r="J16" s="26"/>
      <c r="K16" s="5">
        <v>1</v>
      </c>
      <c r="L16" s="5">
        <v>1</v>
      </c>
      <c r="M16" s="5"/>
      <c r="N16" s="5">
        <v>1</v>
      </c>
      <c r="O16" s="28" t="s">
        <v>27</v>
      </c>
      <c r="P16" s="29">
        <v>1</v>
      </c>
      <c r="Q16" s="29">
        <v>0</v>
      </c>
      <c r="R16" s="5"/>
      <c r="S16" s="5"/>
    </row>
    <row r="17" spans="1:19" ht="102.75" customHeight="1" x14ac:dyDescent="0.25">
      <c r="A17" s="22">
        <v>14</v>
      </c>
      <c r="B17" s="20" t="s">
        <v>69</v>
      </c>
      <c r="C17" s="9" t="s">
        <v>24</v>
      </c>
      <c r="D17" s="19"/>
      <c r="E17" s="13" t="s">
        <v>70</v>
      </c>
      <c r="F17" s="8" t="s">
        <v>27</v>
      </c>
      <c r="G17" s="10"/>
      <c r="H17" s="5"/>
      <c r="I17" s="25" t="s">
        <v>32</v>
      </c>
      <c r="J17" s="26"/>
      <c r="K17" s="5">
        <v>0.75</v>
      </c>
      <c r="L17" s="5">
        <v>0.75</v>
      </c>
      <c r="M17" s="5"/>
      <c r="N17" s="5">
        <v>1</v>
      </c>
      <c r="O17" s="28" t="s">
        <v>21</v>
      </c>
      <c r="P17" s="29">
        <v>0</v>
      </c>
      <c r="Q17" s="29">
        <v>1</v>
      </c>
      <c r="R17" s="5">
        <v>1</v>
      </c>
      <c r="S17" s="5">
        <v>2</v>
      </c>
    </row>
    <row r="18" spans="1:19" ht="102.75" customHeight="1" x14ac:dyDescent="0.25">
      <c r="A18" s="22">
        <v>15</v>
      </c>
      <c r="B18" s="20" t="s">
        <v>71</v>
      </c>
      <c r="C18" s="9" t="s">
        <v>24</v>
      </c>
      <c r="D18" s="19"/>
      <c r="E18" s="13" t="s">
        <v>72</v>
      </c>
      <c r="F18" s="8" t="s">
        <v>27</v>
      </c>
      <c r="G18" s="10"/>
      <c r="H18" s="5"/>
      <c r="I18" s="25" t="s">
        <v>27</v>
      </c>
      <c r="J18" s="26"/>
      <c r="K18" s="5">
        <v>1</v>
      </c>
      <c r="L18" s="5">
        <v>1</v>
      </c>
      <c r="M18" s="5"/>
      <c r="N18" s="5">
        <v>1</v>
      </c>
      <c r="O18" s="28" t="s">
        <v>27</v>
      </c>
      <c r="P18" s="29">
        <v>1</v>
      </c>
      <c r="Q18" s="29">
        <v>0</v>
      </c>
      <c r="R18" s="5"/>
      <c r="S18" s="5"/>
    </row>
    <row r="19" spans="1:19" ht="102.75" customHeight="1" x14ac:dyDescent="0.25">
      <c r="A19" s="22">
        <v>16</v>
      </c>
      <c r="B19" s="20" t="s">
        <v>73</v>
      </c>
      <c r="C19" s="8" t="s">
        <v>39</v>
      </c>
      <c r="D19" s="10"/>
      <c r="E19" s="14" t="s">
        <v>40</v>
      </c>
      <c r="F19" s="8" t="s">
        <v>41</v>
      </c>
      <c r="G19" s="10" t="s">
        <v>74</v>
      </c>
      <c r="H19" s="5" t="s">
        <v>63</v>
      </c>
      <c r="I19" s="25" t="s">
        <v>41</v>
      </c>
      <c r="J19" s="26"/>
      <c r="K19" s="5">
        <v>1</v>
      </c>
      <c r="L19" s="5">
        <v>1</v>
      </c>
      <c r="M19" s="5"/>
      <c r="N19" s="5">
        <v>1</v>
      </c>
      <c r="O19" s="28" t="s">
        <v>27</v>
      </c>
      <c r="P19" s="29">
        <v>0</v>
      </c>
      <c r="Q19" s="29">
        <v>1</v>
      </c>
      <c r="R19" s="5">
        <v>1</v>
      </c>
      <c r="S19" s="5">
        <v>2</v>
      </c>
    </row>
    <row r="20" spans="1:19" ht="102.75" customHeight="1" x14ac:dyDescent="0.25">
      <c r="A20" s="22">
        <v>17</v>
      </c>
      <c r="B20" s="20" t="s">
        <v>75</v>
      </c>
      <c r="C20" s="9" t="s">
        <v>18</v>
      </c>
      <c r="D20" s="19" t="s">
        <v>76</v>
      </c>
      <c r="E20" s="13" t="s">
        <v>77</v>
      </c>
      <c r="F20" s="8" t="s">
        <v>32</v>
      </c>
      <c r="G20" s="10" t="s">
        <v>78</v>
      </c>
      <c r="H20" s="5" t="s">
        <v>63</v>
      </c>
      <c r="I20" s="25" t="s">
        <v>21</v>
      </c>
      <c r="J20" s="26" t="s">
        <v>79</v>
      </c>
      <c r="K20" s="5">
        <v>0</v>
      </c>
      <c r="L20" s="5">
        <v>0</v>
      </c>
      <c r="M20" s="5"/>
      <c r="N20" s="22">
        <v>0</v>
      </c>
      <c r="O20" s="28" t="s">
        <v>21</v>
      </c>
      <c r="P20" s="29">
        <v>1</v>
      </c>
      <c r="Q20" s="29">
        <v>0</v>
      </c>
      <c r="R20" s="22"/>
      <c r="S20" s="5"/>
    </row>
    <row r="21" spans="1:19" ht="102.75" customHeight="1" x14ac:dyDescent="0.25">
      <c r="A21" s="22">
        <v>18</v>
      </c>
      <c r="B21" s="20" t="s">
        <v>80</v>
      </c>
      <c r="C21" s="9" t="s">
        <v>18</v>
      </c>
      <c r="D21" s="19" t="s">
        <v>81</v>
      </c>
      <c r="E21" s="13" t="s">
        <v>82</v>
      </c>
      <c r="F21" s="8" t="s">
        <v>21</v>
      </c>
      <c r="G21" s="10" t="s">
        <v>83</v>
      </c>
      <c r="H21" s="5"/>
      <c r="I21" s="25" t="s">
        <v>21</v>
      </c>
      <c r="J21" s="26" t="s">
        <v>84</v>
      </c>
      <c r="K21" s="5">
        <v>1</v>
      </c>
      <c r="L21" s="5">
        <v>1</v>
      </c>
      <c r="M21" s="5"/>
      <c r="N21" s="5">
        <v>1</v>
      </c>
      <c r="O21" s="28" t="s">
        <v>27</v>
      </c>
      <c r="P21" s="29">
        <v>0</v>
      </c>
      <c r="Q21" s="29">
        <v>1</v>
      </c>
      <c r="R21" s="5">
        <v>1</v>
      </c>
      <c r="S21" s="5">
        <v>2</v>
      </c>
    </row>
    <row r="22" spans="1:19" ht="102.75" customHeight="1" x14ac:dyDescent="0.25">
      <c r="A22" s="22">
        <v>19</v>
      </c>
      <c r="B22" s="20" t="s">
        <v>85</v>
      </c>
      <c r="C22" s="9" t="s">
        <v>24</v>
      </c>
      <c r="D22" s="19"/>
      <c r="E22" s="13" t="s">
        <v>86</v>
      </c>
      <c r="F22" s="8" t="s">
        <v>27</v>
      </c>
      <c r="G22" s="10"/>
      <c r="H22" s="5"/>
      <c r="I22" s="25" t="s">
        <v>27</v>
      </c>
      <c r="J22" s="26"/>
      <c r="K22" s="5">
        <v>1</v>
      </c>
      <c r="L22" s="5">
        <v>1</v>
      </c>
      <c r="M22" s="5"/>
      <c r="N22" s="5">
        <v>1</v>
      </c>
      <c r="O22" s="28" t="s">
        <v>21</v>
      </c>
      <c r="P22" s="29">
        <v>0</v>
      </c>
      <c r="Q22" s="29">
        <v>1</v>
      </c>
      <c r="R22" s="5">
        <v>1</v>
      </c>
      <c r="S22" s="5">
        <v>2</v>
      </c>
    </row>
    <row r="23" spans="1:19" ht="102.75" customHeight="1" x14ac:dyDescent="0.25">
      <c r="A23" s="22">
        <v>20</v>
      </c>
      <c r="B23" s="20" t="s">
        <v>87</v>
      </c>
      <c r="C23" s="9" t="s">
        <v>39</v>
      </c>
      <c r="D23" s="10"/>
      <c r="E23" s="14" t="s">
        <v>40</v>
      </c>
      <c r="F23" s="8" t="s">
        <v>41</v>
      </c>
      <c r="G23" s="10" t="s">
        <v>88</v>
      </c>
      <c r="H23" s="5" t="s">
        <v>89</v>
      </c>
      <c r="I23" s="25" t="s">
        <v>41</v>
      </c>
      <c r="J23" s="26"/>
      <c r="K23" s="5">
        <v>1</v>
      </c>
      <c r="L23" s="5">
        <v>1</v>
      </c>
      <c r="M23" s="5"/>
      <c r="N23" s="5">
        <v>1</v>
      </c>
      <c r="O23" s="28" t="s">
        <v>41</v>
      </c>
      <c r="P23" s="29">
        <v>1</v>
      </c>
      <c r="Q23" s="29">
        <v>0</v>
      </c>
      <c r="R23" s="5"/>
      <c r="S23" s="5"/>
    </row>
    <row r="24" spans="1:19" ht="102.75" customHeight="1" x14ac:dyDescent="0.25">
      <c r="A24" s="22">
        <v>21</v>
      </c>
      <c r="B24" s="20" t="s">
        <v>90</v>
      </c>
      <c r="C24" s="9" t="s">
        <v>18</v>
      </c>
      <c r="D24" s="19" t="s">
        <v>91</v>
      </c>
      <c r="E24" s="13" t="s">
        <v>92</v>
      </c>
      <c r="F24" s="8" t="s">
        <v>21</v>
      </c>
      <c r="G24" s="10" t="s">
        <v>93</v>
      </c>
      <c r="H24" s="5"/>
      <c r="I24" s="25" t="s">
        <v>21</v>
      </c>
      <c r="J24" s="26" t="s">
        <v>94</v>
      </c>
      <c r="K24" s="5">
        <v>1</v>
      </c>
      <c r="L24" s="5">
        <v>1</v>
      </c>
      <c r="M24" s="5"/>
      <c r="N24" s="5">
        <v>1</v>
      </c>
      <c r="O24" s="28" t="s">
        <v>21</v>
      </c>
      <c r="P24" s="29">
        <v>1</v>
      </c>
      <c r="Q24" s="29">
        <v>0</v>
      </c>
      <c r="R24" s="5"/>
      <c r="S24" s="5"/>
    </row>
    <row r="25" spans="1:19" ht="102.75" customHeight="1" x14ac:dyDescent="0.25">
      <c r="A25" s="22">
        <v>22</v>
      </c>
      <c r="B25" s="20" t="s">
        <v>95</v>
      </c>
      <c r="C25" s="9" t="s">
        <v>39</v>
      </c>
      <c r="D25" s="19" t="s">
        <v>96</v>
      </c>
      <c r="E25" s="13" t="s">
        <v>97</v>
      </c>
      <c r="F25" s="8" t="s">
        <v>27</v>
      </c>
      <c r="G25" s="10"/>
      <c r="H25" s="5"/>
      <c r="I25" s="25" t="s">
        <v>32</v>
      </c>
      <c r="J25" s="26"/>
      <c r="K25" s="5">
        <v>0.75</v>
      </c>
      <c r="L25" s="5">
        <v>0.75</v>
      </c>
      <c r="M25" s="5"/>
      <c r="N25" s="5">
        <v>1</v>
      </c>
      <c r="O25" s="28" t="s">
        <v>27</v>
      </c>
      <c r="P25" s="29">
        <v>1</v>
      </c>
      <c r="Q25" s="29">
        <v>1</v>
      </c>
      <c r="R25" s="5">
        <v>0</v>
      </c>
      <c r="S25" s="5">
        <v>4</v>
      </c>
    </row>
    <row r="26" spans="1:19" ht="102.75" customHeight="1" x14ac:dyDescent="0.25">
      <c r="A26" s="22">
        <v>23</v>
      </c>
      <c r="B26" s="20" t="s">
        <v>98</v>
      </c>
      <c r="C26" s="9" t="s">
        <v>18</v>
      </c>
      <c r="D26" s="19" t="s">
        <v>91</v>
      </c>
      <c r="E26" s="13" t="s">
        <v>99</v>
      </c>
      <c r="F26" s="8" t="s">
        <v>21</v>
      </c>
      <c r="G26" s="10" t="s">
        <v>100</v>
      </c>
      <c r="H26" s="5" t="s">
        <v>63</v>
      </c>
      <c r="I26" s="25" t="s">
        <v>21</v>
      </c>
      <c r="J26" s="26" t="s">
        <v>94</v>
      </c>
      <c r="K26" s="5">
        <v>1</v>
      </c>
      <c r="L26" s="5">
        <v>1</v>
      </c>
      <c r="M26" s="5"/>
      <c r="N26" s="5">
        <v>1</v>
      </c>
      <c r="O26" s="28" t="s">
        <v>27</v>
      </c>
      <c r="P26" s="29">
        <v>0</v>
      </c>
      <c r="Q26" s="29">
        <v>1</v>
      </c>
      <c r="R26" s="5">
        <v>1</v>
      </c>
      <c r="S26" s="5">
        <v>2</v>
      </c>
    </row>
    <row r="27" spans="1:19" ht="102.75" customHeight="1" x14ac:dyDescent="0.25">
      <c r="A27" s="22">
        <v>24</v>
      </c>
      <c r="B27" s="20" t="s">
        <v>101</v>
      </c>
      <c r="C27" s="9" t="s">
        <v>24</v>
      </c>
      <c r="D27" s="19"/>
      <c r="E27" s="13" t="s">
        <v>102</v>
      </c>
      <c r="F27" s="8" t="s">
        <v>27</v>
      </c>
      <c r="G27" s="10"/>
      <c r="H27" s="5"/>
      <c r="I27" s="25" t="s">
        <v>27</v>
      </c>
      <c r="J27" s="26"/>
      <c r="K27" s="5">
        <v>1</v>
      </c>
      <c r="L27" s="5">
        <v>1</v>
      </c>
      <c r="M27" s="5"/>
      <c r="N27" s="5">
        <v>1</v>
      </c>
      <c r="O27" s="28" t="s">
        <v>27</v>
      </c>
      <c r="P27" s="29">
        <v>1</v>
      </c>
      <c r="Q27" s="29">
        <v>0</v>
      </c>
      <c r="R27" s="5"/>
      <c r="S27" s="5"/>
    </row>
    <row r="28" spans="1:19" ht="102.75" customHeight="1" x14ac:dyDescent="0.25">
      <c r="A28" s="22">
        <v>25</v>
      </c>
      <c r="B28" s="20" t="s">
        <v>103</v>
      </c>
      <c r="C28" s="9" t="s">
        <v>24</v>
      </c>
      <c r="D28" s="19"/>
      <c r="E28" s="13" t="s">
        <v>104</v>
      </c>
      <c r="F28" s="8" t="s">
        <v>27</v>
      </c>
      <c r="G28" s="10"/>
      <c r="H28" s="5"/>
      <c r="I28" s="25" t="s">
        <v>27</v>
      </c>
      <c r="J28" s="26"/>
      <c r="K28" s="5">
        <v>1</v>
      </c>
      <c r="L28" s="5">
        <v>1</v>
      </c>
      <c r="M28" s="5"/>
      <c r="N28" s="5">
        <v>1</v>
      </c>
      <c r="O28" s="28" t="s">
        <v>27</v>
      </c>
      <c r="P28" s="29">
        <v>1</v>
      </c>
      <c r="Q28" s="29">
        <v>0</v>
      </c>
      <c r="R28" s="5"/>
      <c r="S28" s="5"/>
    </row>
    <row r="29" spans="1:19" ht="102.75" customHeight="1" x14ac:dyDescent="0.25">
      <c r="A29" s="22">
        <v>26</v>
      </c>
      <c r="B29" s="20" t="s">
        <v>105</v>
      </c>
      <c r="C29" s="9" t="s">
        <v>29</v>
      </c>
      <c r="D29" s="19" t="s">
        <v>106</v>
      </c>
      <c r="E29" s="13" t="s">
        <v>107</v>
      </c>
      <c r="F29" s="8" t="s">
        <v>27</v>
      </c>
      <c r="G29" s="10"/>
      <c r="H29" s="5"/>
      <c r="I29" s="25" t="s">
        <v>32</v>
      </c>
      <c r="J29" s="26"/>
      <c r="K29" s="5">
        <v>0.75</v>
      </c>
      <c r="L29" s="5">
        <v>0.75</v>
      </c>
      <c r="M29" s="5"/>
      <c r="N29" s="5">
        <v>1</v>
      </c>
      <c r="O29" s="28" t="s">
        <v>27</v>
      </c>
      <c r="P29" s="29">
        <v>1</v>
      </c>
      <c r="Q29" s="29">
        <v>0</v>
      </c>
      <c r="R29" s="5"/>
      <c r="S29" s="5"/>
    </row>
    <row r="30" spans="1:19" ht="102.75" customHeight="1" x14ac:dyDescent="0.25">
      <c r="A30" s="22">
        <v>27</v>
      </c>
      <c r="B30" s="20" t="s">
        <v>108</v>
      </c>
      <c r="C30" s="8" t="s">
        <v>39</v>
      </c>
      <c r="D30" s="10"/>
      <c r="E30" s="13" t="s">
        <v>40</v>
      </c>
      <c r="F30" s="8" t="s">
        <v>41</v>
      </c>
      <c r="G30" s="10" t="s">
        <v>109</v>
      </c>
      <c r="H30" s="5" t="s">
        <v>63</v>
      </c>
      <c r="I30" s="25" t="s">
        <v>41</v>
      </c>
      <c r="J30" s="26"/>
      <c r="K30" s="5">
        <v>1</v>
      </c>
      <c r="L30" s="5">
        <v>1</v>
      </c>
      <c r="M30" s="5"/>
      <c r="N30" s="5">
        <v>1</v>
      </c>
      <c r="O30" s="28" t="s">
        <v>41</v>
      </c>
      <c r="P30" s="29">
        <v>1</v>
      </c>
      <c r="Q30" s="29">
        <v>0</v>
      </c>
      <c r="R30" s="5"/>
      <c r="S30" s="5"/>
    </row>
    <row r="31" spans="1:19" ht="102.75" customHeight="1" x14ac:dyDescent="0.25">
      <c r="A31" s="22">
        <v>28</v>
      </c>
      <c r="B31" s="20" t="s">
        <v>110</v>
      </c>
      <c r="C31" s="9" t="s">
        <v>39</v>
      </c>
      <c r="D31" s="19" t="s">
        <v>96</v>
      </c>
      <c r="E31" s="13" t="s">
        <v>111</v>
      </c>
      <c r="F31" s="8" t="s">
        <v>21</v>
      </c>
      <c r="G31" s="10" t="s">
        <v>112</v>
      </c>
      <c r="H31" s="5"/>
      <c r="I31" s="25" t="s">
        <v>21</v>
      </c>
      <c r="J31" s="26" t="s">
        <v>113</v>
      </c>
      <c r="K31" s="5">
        <v>1</v>
      </c>
      <c r="L31" s="5">
        <v>1</v>
      </c>
      <c r="M31" s="5"/>
      <c r="N31" s="5">
        <v>1</v>
      </c>
      <c r="O31" s="28" t="s">
        <v>21</v>
      </c>
      <c r="P31" s="29">
        <v>1</v>
      </c>
      <c r="Q31" s="29">
        <v>1</v>
      </c>
      <c r="R31" s="5">
        <v>0</v>
      </c>
      <c r="S31" s="5">
        <v>4</v>
      </c>
    </row>
    <row r="32" spans="1:19" ht="102.75" customHeight="1" x14ac:dyDescent="0.25">
      <c r="A32" s="22">
        <v>29</v>
      </c>
      <c r="B32" s="20" t="s">
        <v>114</v>
      </c>
      <c r="C32" s="9" t="s">
        <v>18</v>
      </c>
      <c r="D32" s="19" t="s">
        <v>115</v>
      </c>
      <c r="E32" s="13" t="s">
        <v>116</v>
      </c>
      <c r="F32" s="8" t="s">
        <v>27</v>
      </c>
      <c r="G32" s="10"/>
      <c r="H32" s="5"/>
      <c r="I32" s="25" t="s">
        <v>21</v>
      </c>
      <c r="J32" s="26" t="s">
        <v>117</v>
      </c>
      <c r="K32" s="5">
        <v>0</v>
      </c>
      <c r="L32" s="5">
        <v>0</v>
      </c>
      <c r="M32" s="5"/>
      <c r="N32" s="22">
        <v>0</v>
      </c>
      <c r="O32" s="28" t="s">
        <v>27</v>
      </c>
      <c r="P32" s="29">
        <v>0</v>
      </c>
      <c r="Q32" s="29">
        <v>1</v>
      </c>
      <c r="R32" s="22">
        <v>0</v>
      </c>
      <c r="S32" s="5">
        <v>7</v>
      </c>
    </row>
    <row r="33" spans="1:20" ht="102.75" customHeight="1" x14ac:dyDescent="0.25">
      <c r="A33" s="22">
        <v>30</v>
      </c>
      <c r="B33" s="20" t="s">
        <v>118</v>
      </c>
      <c r="C33" s="9" t="s">
        <v>18</v>
      </c>
      <c r="D33" s="19" t="s">
        <v>119</v>
      </c>
      <c r="E33" s="13" t="s">
        <v>120</v>
      </c>
      <c r="F33" s="8" t="s">
        <v>21</v>
      </c>
      <c r="G33" s="10" t="s">
        <v>121</v>
      </c>
      <c r="H33" s="5"/>
      <c r="I33" s="25" t="s">
        <v>21</v>
      </c>
      <c r="J33" s="26" t="s">
        <v>122</v>
      </c>
      <c r="K33" s="5">
        <v>1</v>
      </c>
      <c r="L33" s="5">
        <v>1</v>
      </c>
      <c r="M33" s="5"/>
      <c r="N33" s="5">
        <v>1</v>
      </c>
      <c r="O33" s="28" t="s">
        <v>32</v>
      </c>
      <c r="P33" s="29">
        <v>0</v>
      </c>
      <c r="Q33" s="29">
        <v>1</v>
      </c>
      <c r="R33" s="5">
        <v>1</v>
      </c>
      <c r="S33" s="5">
        <v>2</v>
      </c>
    </row>
    <row r="34" spans="1:20" ht="102.75" customHeight="1" x14ac:dyDescent="0.25">
      <c r="A34" s="22">
        <v>31</v>
      </c>
      <c r="B34" s="20" t="s">
        <v>123</v>
      </c>
      <c r="C34" s="9" t="s">
        <v>24</v>
      </c>
      <c r="D34" s="19"/>
      <c r="E34" s="13" t="s">
        <v>124</v>
      </c>
      <c r="F34" s="8" t="s">
        <v>27</v>
      </c>
      <c r="G34" s="10"/>
      <c r="H34" s="5"/>
      <c r="I34" s="25" t="s">
        <v>27</v>
      </c>
      <c r="J34" s="26"/>
      <c r="K34" s="5">
        <v>1</v>
      </c>
      <c r="L34" s="5">
        <v>1</v>
      </c>
      <c r="M34" s="5"/>
      <c r="N34" s="5">
        <v>1</v>
      </c>
      <c r="O34" s="28" t="s">
        <v>27</v>
      </c>
      <c r="P34" s="29">
        <v>1</v>
      </c>
      <c r="Q34" s="29">
        <v>0</v>
      </c>
      <c r="R34" s="5"/>
      <c r="S34" s="5"/>
    </row>
    <row r="35" spans="1:20" ht="102.75" customHeight="1" x14ac:dyDescent="0.25">
      <c r="A35" s="22">
        <v>32</v>
      </c>
      <c r="B35" s="21" t="s">
        <v>125</v>
      </c>
      <c r="C35" s="9" t="s">
        <v>18</v>
      </c>
      <c r="D35" s="19" t="s">
        <v>126</v>
      </c>
      <c r="E35" s="13" t="s">
        <v>127</v>
      </c>
      <c r="F35" s="8" t="s">
        <v>21</v>
      </c>
      <c r="G35" s="10" t="s">
        <v>128</v>
      </c>
      <c r="H35" s="5"/>
      <c r="I35" s="25" t="s">
        <v>21</v>
      </c>
      <c r="J35" s="26" t="s">
        <v>129</v>
      </c>
      <c r="K35" s="5">
        <v>1</v>
      </c>
      <c r="L35" s="5">
        <v>1</v>
      </c>
      <c r="M35" s="5"/>
      <c r="N35" s="5">
        <v>1</v>
      </c>
      <c r="O35" s="28" t="s">
        <v>21</v>
      </c>
      <c r="P35" s="29">
        <v>1</v>
      </c>
      <c r="Q35" s="29">
        <v>0</v>
      </c>
      <c r="R35" s="5"/>
      <c r="S35" s="5"/>
    </row>
    <row r="36" spans="1:20" ht="102.75" customHeight="1" x14ac:dyDescent="0.25">
      <c r="A36" s="22">
        <v>33</v>
      </c>
      <c r="B36" s="20" t="s">
        <v>130</v>
      </c>
      <c r="C36" s="9" t="s">
        <v>29</v>
      </c>
      <c r="D36" s="19" t="s">
        <v>126</v>
      </c>
      <c r="E36" s="13" t="s">
        <v>131</v>
      </c>
      <c r="F36" s="8" t="s">
        <v>27</v>
      </c>
      <c r="G36" s="10"/>
      <c r="H36" s="5"/>
      <c r="I36" s="25" t="s">
        <v>32</v>
      </c>
      <c r="J36" s="26"/>
      <c r="K36" s="5">
        <v>0.75</v>
      </c>
      <c r="L36" s="5">
        <v>0.75</v>
      </c>
      <c r="M36" s="5"/>
      <c r="N36" s="5">
        <v>1</v>
      </c>
      <c r="O36" s="28" t="s">
        <v>32</v>
      </c>
      <c r="P36" s="29">
        <v>1</v>
      </c>
      <c r="Q36" s="29">
        <v>0</v>
      </c>
      <c r="R36" s="5"/>
      <c r="S36" s="5"/>
    </row>
    <row r="37" spans="1:20" ht="102.75" customHeight="1" x14ac:dyDescent="0.25">
      <c r="A37" s="22">
        <v>34</v>
      </c>
      <c r="B37" s="20" t="s">
        <v>132</v>
      </c>
      <c r="C37" s="8" t="s">
        <v>39</v>
      </c>
      <c r="D37" s="10"/>
      <c r="E37" s="14" t="s">
        <v>40</v>
      </c>
      <c r="F37" s="8" t="s">
        <v>27</v>
      </c>
      <c r="G37" s="10"/>
      <c r="H37" s="5"/>
      <c r="I37" s="25" t="s">
        <v>133</v>
      </c>
      <c r="J37" s="26"/>
      <c r="K37" s="5">
        <v>0</v>
      </c>
      <c r="L37" s="5">
        <v>0</v>
      </c>
      <c r="M37" s="5"/>
      <c r="N37" s="22">
        <v>0</v>
      </c>
      <c r="O37" s="28" t="s">
        <v>27</v>
      </c>
      <c r="P37" s="29">
        <v>0</v>
      </c>
      <c r="Q37" s="29">
        <v>1</v>
      </c>
      <c r="R37" s="22">
        <v>0</v>
      </c>
      <c r="S37" s="5">
        <v>7</v>
      </c>
    </row>
    <row r="38" spans="1:20" ht="102.75" customHeight="1" x14ac:dyDescent="0.25">
      <c r="A38" s="22">
        <v>35</v>
      </c>
      <c r="B38" s="20" t="s">
        <v>134</v>
      </c>
      <c r="C38" s="9" t="s">
        <v>24</v>
      </c>
      <c r="D38" s="10"/>
      <c r="E38" s="13" t="s">
        <v>135</v>
      </c>
      <c r="F38" s="8" t="s">
        <v>27</v>
      </c>
      <c r="G38" s="10"/>
      <c r="H38" s="5"/>
      <c r="I38" s="25" t="s">
        <v>27</v>
      </c>
      <c r="J38" s="26"/>
      <c r="K38" s="5">
        <v>1</v>
      </c>
      <c r="L38" s="5">
        <v>1</v>
      </c>
      <c r="M38" s="5"/>
      <c r="N38" s="5">
        <v>1</v>
      </c>
      <c r="O38" s="28" t="s">
        <v>27</v>
      </c>
      <c r="P38" s="29">
        <v>1</v>
      </c>
      <c r="Q38" s="29">
        <v>0</v>
      </c>
      <c r="R38" s="5"/>
      <c r="S38" s="5"/>
    </row>
    <row r="39" spans="1:20" ht="102.75" customHeight="1" x14ac:dyDescent="0.25">
      <c r="A39" s="22">
        <v>36</v>
      </c>
      <c r="B39" s="20" t="s">
        <v>136</v>
      </c>
      <c r="C39" s="9" t="s">
        <v>24</v>
      </c>
      <c r="D39" s="10"/>
      <c r="E39" s="13" t="s">
        <v>137</v>
      </c>
      <c r="F39" s="8" t="s">
        <v>27</v>
      </c>
      <c r="G39" s="10"/>
      <c r="H39" s="5"/>
      <c r="I39" s="25" t="s">
        <v>27</v>
      </c>
      <c r="J39" s="26"/>
      <c r="K39" s="5">
        <v>1</v>
      </c>
      <c r="L39" s="5">
        <v>1</v>
      </c>
      <c r="M39" s="5"/>
      <c r="N39" s="5">
        <v>1</v>
      </c>
      <c r="O39" s="28" t="s">
        <v>27</v>
      </c>
      <c r="P39" s="29">
        <v>1</v>
      </c>
      <c r="Q39" s="29">
        <v>0</v>
      </c>
      <c r="R39" s="5"/>
      <c r="S39" s="5"/>
    </row>
    <row r="40" spans="1:20" ht="102.75" customHeight="1" x14ac:dyDescent="0.25">
      <c r="A40" s="22">
        <v>37</v>
      </c>
      <c r="B40" s="20" t="s">
        <v>138</v>
      </c>
      <c r="C40" s="9" t="s">
        <v>29</v>
      </c>
      <c r="D40" s="19" t="s">
        <v>139</v>
      </c>
      <c r="E40" s="13" t="s">
        <v>140</v>
      </c>
      <c r="F40" s="8" t="s">
        <v>27</v>
      </c>
      <c r="G40" s="10"/>
      <c r="H40" s="5"/>
      <c r="I40" s="25" t="s">
        <v>32</v>
      </c>
      <c r="J40" s="26"/>
      <c r="K40" s="5">
        <v>0.75</v>
      </c>
      <c r="L40" s="5">
        <v>0.75</v>
      </c>
      <c r="M40" s="5"/>
      <c r="N40" s="5">
        <v>1</v>
      </c>
      <c r="O40" s="28" t="s">
        <v>32</v>
      </c>
      <c r="P40" s="29">
        <v>1</v>
      </c>
      <c r="Q40" s="29">
        <v>0</v>
      </c>
      <c r="R40" s="5"/>
      <c r="S40" s="5"/>
    </row>
    <row r="41" spans="1:20" ht="102.75" customHeight="1" x14ac:dyDescent="0.25">
      <c r="A41" s="22">
        <v>38</v>
      </c>
      <c r="B41" s="20" t="s">
        <v>141</v>
      </c>
      <c r="C41" s="9" t="s">
        <v>18</v>
      </c>
      <c r="D41" s="19" t="s">
        <v>142</v>
      </c>
      <c r="E41" s="13" t="s">
        <v>143</v>
      </c>
      <c r="F41" s="8" t="s">
        <v>21</v>
      </c>
      <c r="G41" s="10" t="s">
        <v>144</v>
      </c>
      <c r="H41" s="5"/>
      <c r="I41" s="25" t="s">
        <v>21</v>
      </c>
      <c r="J41" s="26" t="s">
        <v>145</v>
      </c>
      <c r="K41" s="5">
        <v>1</v>
      </c>
      <c r="L41" s="5">
        <v>1</v>
      </c>
      <c r="M41" s="5"/>
      <c r="N41" s="5">
        <v>1</v>
      </c>
      <c r="O41" s="28" t="s">
        <v>21</v>
      </c>
      <c r="P41" s="29">
        <v>1</v>
      </c>
      <c r="Q41" s="29">
        <v>0</v>
      </c>
      <c r="R41" s="5"/>
      <c r="S41" s="5"/>
    </row>
    <row r="42" spans="1:20" ht="102.75" customHeight="1" x14ac:dyDescent="0.25">
      <c r="A42" s="22">
        <v>39</v>
      </c>
      <c r="B42" s="20" t="s">
        <v>146</v>
      </c>
      <c r="C42" s="9" t="s">
        <v>18</v>
      </c>
      <c r="D42" s="19" t="s">
        <v>147</v>
      </c>
      <c r="E42" s="13" t="s">
        <v>148</v>
      </c>
      <c r="F42" s="8" t="s">
        <v>32</v>
      </c>
      <c r="G42" s="10" t="s">
        <v>149</v>
      </c>
      <c r="H42" s="5" t="s">
        <v>150</v>
      </c>
      <c r="I42" s="25" t="s">
        <v>21</v>
      </c>
      <c r="J42" s="26" t="s">
        <v>151</v>
      </c>
      <c r="K42" s="5">
        <v>0</v>
      </c>
      <c r="L42" s="5">
        <v>0</v>
      </c>
      <c r="M42" s="5"/>
      <c r="N42" s="22">
        <v>0</v>
      </c>
      <c r="O42" s="28" t="s">
        <v>27</v>
      </c>
      <c r="P42" s="29">
        <v>0</v>
      </c>
      <c r="Q42" s="29">
        <v>1</v>
      </c>
      <c r="R42" s="22">
        <v>0</v>
      </c>
      <c r="S42" s="5">
        <v>7</v>
      </c>
    </row>
    <row r="43" spans="1:20" ht="102.75" customHeight="1" x14ac:dyDescent="0.25">
      <c r="A43" s="22">
        <v>40</v>
      </c>
      <c r="B43" s="20" t="s">
        <v>152</v>
      </c>
      <c r="C43" s="9" t="s">
        <v>24</v>
      </c>
      <c r="D43" s="11"/>
      <c r="E43" s="13" t="s">
        <v>153</v>
      </c>
      <c r="F43" s="8" t="s">
        <v>27</v>
      </c>
      <c r="G43" s="10"/>
      <c r="H43" s="5"/>
      <c r="I43" s="25" t="s">
        <v>27</v>
      </c>
      <c r="J43" s="26"/>
      <c r="K43" s="5">
        <v>1</v>
      </c>
      <c r="L43" s="5">
        <v>1</v>
      </c>
      <c r="M43" s="5"/>
      <c r="N43" s="5">
        <v>1</v>
      </c>
      <c r="O43" s="28" t="s">
        <v>21</v>
      </c>
      <c r="P43" s="29">
        <v>0</v>
      </c>
      <c r="Q43" s="29">
        <v>1</v>
      </c>
      <c r="R43" s="5">
        <v>1</v>
      </c>
      <c r="S43" s="5">
        <v>2</v>
      </c>
    </row>
    <row r="44" spans="1:20" ht="102.75" customHeight="1" x14ac:dyDescent="0.25">
      <c r="A44" s="22">
        <v>41</v>
      </c>
      <c r="B44" s="20" t="s">
        <v>155</v>
      </c>
      <c r="C44" s="9" t="s">
        <v>18</v>
      </c>
      <c r="D44" s="19" t="s">
        <v>156</v>
      </c>
      <c r="E44" s="13" t="s">
        <v>157</v>
      </c>
      <c r="F44" s="8" t="s">
        <v>32</v>
      </c>
      <c r="G44" s="10" t="s">
        <v>158</v>
      </c>
      <c r="H44" s="5" t="s">
        <v>150</v>
      </c>
      <c r="I44" s="25" t="s">
        <v>21</v>
      </c>
      <c r="J44" s="26" t="s">
        <v>159</v>
      </c>
      <c r="K44" s="5">
        <v>0</v>
      </c>
      <c r="L44" s="5">
        <v>0</v>
      </c>
      <c r="M44" s="5"/>
      <c r="N44" s="22">
        <v>0</v>
      </c>
      <c r="O44" s="28" t="s">
        <v>27</v>
      </c>
      <c r="P44" s="29">
        <v>0</v>
      </c>
      <c r="Q44" s="29">
        <v>1</v>
      </c>
      <c r="R44" s="22">
        <v>0</v>
      </c>
      <c r="S44" s="5">
        <v>7</v>
      </c>
    </row>
    <row r="45" spans="1:20" ht="102.75" customHeight="1" x14ac:dyDescent="0.25">
      <c r="A45" s="22">
        <v>42</v>
      </c>
      <c r="B45" s="20" t="s">
        <v>160</v>
      </c>
      <c r="C45" s="9" t="s">
        <v>39</v>
      </c>
      <c r="D45" s="19"/>
      <c r="E45" s="14" t="s">
        <v>40</v>
      </c>
      <c r="F45" s="8" t="s">
        <v>41</v>
      </c>
      <c r="G45" s="10"/>
      <c r="H45" s="5" t="s">
        <v>161</v>
      </c>
      <c r="I45" s="25" t="s">
        <v>41</v>
      </c>
      <c r="J45" s="26"/>
      <c r="K45" s="5">
        <v>1</v>
      </c>
      <c r="L45" s="5">
        <v>1</v>
      </c>
      <c r="M45" s="5"/>
      <c r="N45" s="5">
        <v>1</v>
      </c>
      <c r="O45" s="28" t="s">
        <v>27</v>
      </c>
      <c r="P45" s="29">
        <v>0</v>
      </c>
      <c r="Q45" s="29">
        <v>1</v>
      </c>
      <c r="R45" s="5">
        <v>1</v>
      </c>
      <c r="S45" s="5">
        <v>2</v>
      </c>
    </row>
    <row r="46" spans="1:20" ht="102.75" customHeight="1" x14ac:dyDescent="0.25">
      <c r="A46" s="22">
        <v>43</v>
      </c>
      <c r="B46" s="20" t="s">
        <v>162</v>
      </c>
      <c r="C46" s="9" t="s">
        <v>29</v>
      </c>
      <c r="D46" s="19" t="s">
        <v>163</v>
      </c>
      <c r="E46" s="13" t="s">
        <v>164</v>
      </c>
      <c r="F46" s="8" t="s">
        <v>27</v>
      </c>
      <c r="G46" s="10"/>
      <c r="H46" s="5"/>
      <c r="I46" s="25" t="s">
        <v>32</v>
      </c>
      <c r="J46" s="26"/>
      <c r="K46" s="5">
        <v>0.75</v>
      </c>
      <c r="L46" s="5">
        <v>0.75</v>
      </c>
      <c r="M46" s="5"/>
      <c r="N46" s="5">
        <v>1</v>
      </c>
      <c r="O46" s="28" t="s">
        <v>27</v>
      </c>
      <c r="P46" s="29">
        <v>1</v>
      </c>
      <c r="Q46" s="29">
        <v>0</v>
      </c>
      <c r="R46" s="5"/>
      <c r="S46" s="5"/>
    </row>
    <row r="47" spans="1:20" ht="102.75" customHeight="1" x14ac:dyDescent="0.25">
      <c r="A47" s="22">
        <v>44</v>
      </c>
      <c r="B47" s="20" t="s">
        <v>165</v>
      </c>
      <c r="C47" s="9" t="s">
        <v>24</v>
      </c>
      <c r="D47" s="19"/>
      <c r="E47" s="13" t="s">
        <v>166</v>
      </c>
      <c r="F47" s="10" t="s">
        <v>27</v>
      </c>
      <c r="G47" s="10"/>
      <c r="H47" s="5"/>
      <c r="I47" s="26" t="s">
        <v>27</v>
      </c>
      <c r="J47" s="26"/>
      <c r="K47">
        <v>1</v>
      </c>
      <c r="L47" s="5">
        <v>1</v>
      </c>
      <c r="M47" s="5"/>
      <c r="N47" s="5">
        <v>1</v>
      </c>
      <c r="O47" s="28" t="s">
        <v>32</v>
      </c>
      <c r="P47" s="29">
        <v>1</v>
      </c>
      <c r="Q47" s="29">
        <v>0</v>
      </c>
      <c r="R47" s="5"/>
      <c r="S47" s="5"/>
    </row>
    <row r="48" spans="1:20" ht="102.75" customHeight="1" x14ac:dyDescent="0.25">
      <c r="A48" s="22">
        <v>45</v>
      </c>
      <c r="B48" s="20" t="s">
        <v>167</v>
      </c>
      <c r="C48" s="9" t="s">
        <v>24</v>
      </c>
      <c r="D48" s="19"/>
      <c r="E48" s="13" t="s">
        <v>168</v>
      </c>
      <c r="F48" s="8"/>
      <c r="G48" s="10"/>
      <c r="H48" s="5"/>
      <c r="I48" s="25" t="s">
        <v>27</v>
      </c>
      <c r="J48" s="26"/>
      <c r="K48" s="5">
        <v>0</v>
      </c>
      <c r="L48" s="5">
        <v>0</v>
      </c>
      <c r="M48" s="5"/>
      <c r="N48" s="22">
        <v>0</v>
      </c>
      <c r="O48" s="28" t="s">
        <v>27</v>
      </c>
      <c r="P48" s="29">
        <v>1</v>
      </c>
      <c r="Q48" s="29">
        <v>0</v>
      </c>
      <c r="R48" s="22"/>
      <c r="S48" s="5"/>
      <c r="T48" t="s">
        <v>169</v>
      </c>
    </row>
    <row r="49" spans="1:19" ht="102.75" customHeight="1" x14ac:dyDescent="0.25">
      <c r="A49" s="22">
        <v>46</v>
      </c>
      <c r="B49" s="20" t="s">
        <v>170</v>
      </c>
      <c r="C49" s="9" t="s">
        <v>24</v>
      </c>
      <c r="D49" s="19"/>
      <c r="E49" s="13" t="s">
        <v>171</v>
      </c>
      <c r="F49" s="8" t="s">
        <v>27</v>
      </c>
      <c r="G49" s="10"/>
      <c r="H49" s="5"/>
      <c r="I49" s="25" t="s">
        <v>32</v>
      </c>
      <c r="J49" s="26"/>
      <c r="K49" s="5">
        <v>0.75</v>
      </c>
      <c r="L49" s="5">
        <v>0.75</v>
      </c>
      <c r="M49" s="5"/>
      <c r="N49" s="5">
        <v>1</v>
      </c>
      <c r="O49" s="28" t="s">
        <v>32</v>
      </c>
      <c r="P49" s="29">
        <v>1</v>
      </c>
      <c r="Q49" s="29">
        <v>0</v>
      </c>
      <c r="R49" s="5"/>
      <c r="S49" s="5"/>
    </row>
    <row r="50" spans="1:19" ht="102.75" customHeight="1" x14ac:dyDescent="0.25">
      <c r="A50" s="22">
        <v>47</v>
      </c>
      <c r="B50" s="20" t="s">
        <v>172</v>
      </c>
      <c r="C50" s="9" t="s">
        <v>39</v>
      </c>
      <c r="D50" s="19"/>
      <c r="E50" s="14" t="s">
        <v>40</v>
      </c>
      <c r="F50" s="25" t="s">
        <v>41</v>
      </c>
      <c r="G50" s="10"/>
      <c r="H50" s="5" t="s">
        <v>173</v>
      </c>
      <c r="I50" s="25" t="s">
        <v>41</v>
      </c>
      <c r="J50" s="26"/>
      <c r="K50" s="5">
        <v>1</v>
      </c>
      <c r="L50" s="5">
        <v>1</v>
      </c>
      <c r="M50" s="5"/>
      <c r="N50" s="5">
        <v>1</v>
      </c>
      <c r="O50" s="28" t="s">
        <v>41</v>
      </c>
      <c r="P50" s="29">
        <v>1</v>
      </c>
      <c r="Q50" s="29">
        <v>0</v>
      </c>
      <c r="R50" s="5"/>
      <c r="S50" s="5"/>
    </row>
    <row r="51" spans="1:19" ht="102.75" customHeight="1" x14ac:dyDescent="0.25">
      <c r="A51" s="22">
        <v>48</v>
      </c>
      <c r="B51" s="20" t="s">
        <v>174</v>
      </c>
      <c r="C51" s="9" t="s">
        <v>29</v>
      </c>
      <c r="D51" s="19" t="s">
        <v>175</v>
      </c>
      <c r="E51" s="13" t="s">
        <v>176</v>
      </c>
      <c r="F51" s="8" t="s">
        <v>32</v>
      </c>
      <c r="G51" s="10" t="s">
        <v>177</v>
      </c>
      <c r="H51" s="5"/>
      <c r="I51" s="25" t="s">
        <v>32</v>
      </c>
      <c r="J51" s="26"/>
      <c r="K51" s="5">
        <v>1</v>
      </c>
      <c r="L51" s="5">
        <v>1</v>
      </c>
      <c r="M51" s="5"/>
      <c r="N51" s="5">
        <v>1</v>
      </c>
      <c r="O51" s="28" t="s">
        <v>27</v>
      </c>
      <c r="P51" s="29">
        <v>1</v>
      </c>
      <c r="Q51" s="29">
        <v>0</v>
      </c>
      <c r="R51" s="5"/>
      <c r="S51" s="5"/>
    </row>
    <row r="52" spans="1:19" ht="102.75" customHeight="1" x14ac:dyDescent="0.25">
      <c r="A52" s="22">
        <v>49</v>
      </c>
      <c r="B52" s="20" t="s">
        <v>178</v>
      </c>
      <c r="C52" s="9" t="s">
        <v>24</v>
      </c>
      <c r="D52" s="19"/>
      <c r="E52" s="13" t="s">
        <v>179</v>
      </c>
      <c r="F52" s="8" t="s">
        <v>27</v>
      </c>
      <c r="G52" s="10"/>
      <c r="H52" s="5"/>
      <c r="I52" s="25" t="s">
        <v>27</v>
      </c>
      <c r="J52" s="26"/>
      <c r="K52" s="5">
        <v>1</v>
      </c>
      <c r="L52" s="5">
        <v>1</v>
      </c>
      <c r="M52" s="5"/>
      <c r="N52" s="5">
        <v>1</v>
      </c>
      <c r="O52" s="28" t="s">
        <v>27</v>
      </c>
      <c r="P52" s="29">
        <v>1</v>
      </c>
      <c r="Q52" s="29">
        <v>0</v>
      </c>
      <c r="R52" s="5"/>
      <c r="S52" s="5"/>
    </row>
    <row r="53" spans="1:19" ht="102.75" customHeight="1" x14ac:dyDescent="0.25">
      <c r="A53" s="22">
        <v>50</v>
      </c>
      <c r="B53" s="20" t="s">
        <v>180</v>
      </c>
      <c r="C53" s="9" t="s">
        <v>29</v>
      </c>
      <c r="D53" s="19" t="s">
        <v>181</v>
      </c>
      <c r="E53" s="13" t="s">
        <v>182</v>
      </c>
      <c r="F53" s="8" t="s">
        <v>32</v>
      </c>
      <c r="G53" s="10" t="s">
        <v>183</v>
      </c>
      <c r="H53" s="5" t="s">
        <v>184</v>
      </c>
      <c r="I53" s="25" t="s">
        <v>27</v>
      </c>
      <c r="J53" s="26"/>
      <c r="K53" s="5">
        <v>0.75</v>
      </c>
      <c r="L53" s="5">
        <v>0.75</v>
      </c>
      <c r="M53" s="5"/>
      <c r="N53" s="5">
        <v>1</v>
      </c>
      <c r="O53" s="28" t="s">
        <v>27</v>
      </c>
      <c r="P53" s="29">
        <v>1</v>
      </c>
      <c r="Q53" s="29">
        <v>0</v>
      </c>
      <c r="R53" s="5"/>
      <c r="S53" s="5"/>
    </row>
    <row r="54" spans="1:19" ht="102.75" customHeight="1" x14ac:dyDescent="0.25">
      <c r="A54" s="22">
        <v>51</v>
      </c>
      <c r="B54" s="20" t="s">
        <v>185</v>
      </c>
      <c r="C54" s="9" t="s">
        <v>18</v>
      </c>
      <c r="D54" s="19" t="s">
        <v>186</v>
      </c>
      <c r="E54" s="13" t="s">
        <v>187</v>
      </c>
      <c r="F54" s="8" t="s">
        <v>21</v>
      </c>
      <c r="G54" s="10" t="s">
        <v>188</v>
      </c>
      <c r="H54" s="5"/>
      <c r="I54" s="25" t="s">
        <v>21</v>
      </c>
      <c r="J54" s="26" t="s">
        <v>66</v>
      </c>
      <c r="K54" s="5">
        <v>1</v>
      </c>
      <c r="L54" s="5">
        <v>1</v>
      </c>
      <c r="M54" s="5"/>
      <c r="N54" s="5">
        <v>1</v>
      </c>
      <c r="O54" s="28" t="s">
        <v>32</v>
      </c>
      <c r="P54" s="29">
        <v>0</v>
      </c>
      <c r="Q54" s="29">
        <v>1</v>
      </c>
      <c r="R54" s="5">
        <v>1</v>
      </c>
      <c r="S54" s="5">
        <v>2</v>
      </c>
    </row>
    <row r="55" spans="1:19" ht="102.75" customHeight="1" x14ac:dyDescent="0.25">
      <c r="A55" s="22">
        <v>52</v>
      </c>
      <c r="B55" s="20" t="s">
        <v>189</v>
      </c>
      <c r="C55" s="11" t="s">
        <v>39</v>
      </c>
      <c r="D55" s="11"/>
      <c r="E55" s="14" t="s">
        <v>40</v>
      </c>
      <c r="F55" s="8" t="s">
        <v>32</v>
      </c>
      <c r="G55" s="10"/>
      <c r="H55" s="5" t="s">
        <v>190</v>
      </c>
      <c r="I55" s="25" t="s">
        <v>41</v>
      </c>
      <c r="J55" s="26"/>
      <c r="K55" s="5">
        <v>0</v>
      </c>
      <c r="L55" s="5">
        <v>0</v>
      </c>
      <c r="M55" s="5"/>
      <c r="N55" s="22">
        <v>0</v>
      </c>
      <c r="O55" s="28" t="s">
        <v>27</v>
      </c>
      <c r="P55" s="29">
        <v>0</v>
      </c>
      <c r="Q55" s="29">
        <v>1</v>
      </c>
      <c r="R55" s="22">
        <v>0</v>
      </c>
      <c r="S55" s="5">
        <v>7</v>
      </c>
    </row>
    <row r="56" spans="1:19" ht="102.75" customHeight="1" x14ac:dyDescent="0.25">
      <c r="A56" s="22">
        <v>53</v>
      </c>
      <c r="B56" s="20" t="s">
        <v>191</v>
      </c>
      <c r="C56" s="9" t="s">
        <v>39</v>
      </c>
      <c r="D56" s="19" t="s">
        <v>96</v>
      </c>
      <c r="E56" s="13" t="s">
        <v>192</v>
      </c>
      <c r="F56" s="8" t="s">
        <v>21</v>
      </c>
      <c r="G56" s="10" t="s">
        <v>193</v>
      </c>
      <c r="H56" s="5"/>
      <c r="I56" s="25" t="s">
        <v>32</v>
      </c>
      <c r="J56" s="26"/>
      <c r="K56" s="5">
        <v>0</v>
      </c>
      <c r="L56" s="5">
        <v>0</v>
      </c>
      <c r="M56" s="5"/>
      <c r="N56" s="22">
        <v>0</v>
      </c>
      <c r="O56" s="28" t="s">
        <v>21</v>
      </c>
      <c r="P56" s="29">
        <v>0</v>
      </c>
      <c r="Q56" s="29">
        <v>1</v>
      </c>
      <c r="R56" s="22">
        <v>0</v>
      </c>
      <c r="S56" s="5">
        <v>7</v>
      </c>
    </row>
    <row r="57" spans="1:19" ht="102.75" customHeight="1" x14ac:dyDescent="0.25">
      <c r="A57" s="22">
        <v>54</v>
      </c>
      <c r="B57" s="20" t="s">
        <v>194</v>
      </c>
      <c r="C57" s="9" t="s">
        <v>24</v>
      </c>
      <c r="D57" s="19"/>
      <c r="E57" s="13" t="s">
        <v>195</v>
      </c>
      <c r="F57" s="8" t="s">
        <v>32</v>
      </c>
      <c r="G57" s="10" t="s">
        <v>88</v>
      </c>
      <c r="H57" s="5" t="s">
        <v>63</v>
      </c>
      <c r="I57" s="25" t="s">
        <v>21</v>
      </c>
      <c r="J57" s="26" t="s">
        <v>196</v>
      </c>
      <c r="K57" s="5">
        <v>0</v>
      </c>
      <c r="L57" s="5">
        <v>0</v>
      </c>
      <c r="M57" s="5"/>
      <c r="N57" s="22">
        <v>0</v>
      </c>
      <c r="O57" s="28" t="s">
        <v>32</v>
      </c>
      <c r="P57" s="29">
        <v>0</v>
      </c>
      <c r="Q57" s="29">
        <v>0</v>
      </c>
      <c r="R57" s="22"/>
      <c r="S57" s="5"/>
    </row>
    <row r="58" spans="1:19" ht="102.75" customHeight="1" x14ac:dyDescent="0.25">
      <c r="A58" s="22">
        <v>55</v>
      </c>
      <c r="B58" s="20" t="s">
        <v>197</v>
      </c>
      <c r="C58" s="9" t="s">
        <v>18</v>
      </c>
      <c r="D58" s="19" t="s">
        <v>198</v>
      </c>
      <c r="E58" s="13" t="s">
        <v>199</v>
      </c>
      <c r="F58" s="8" t="s">
        <v>21</v>
      </c>
      <c r="G58" s="10" t="s">
        <v>154</v>
      </c>
      <c r="H58" s="5"/>
      <c r="I58" s="25" t="s">
        <v>21</v>
      </c>
      <c r="J58" s="26" t="s">
        <v>200</v>
      </c>
      <c r="K58" s="5">
        <v>1</v>
      </c>
      <c r="L58" s="5">
        <v>1</v>
      </c>
      <c r="M58" s="5"/>
      <c r="N58" s="5">
        <v>1</v>
      </c>
      <c r="O58" s="28" t="s">
        <v>32</v>
      </c>
      <c r="P58" s="29">
        <v>0</v>
      </c>
      <c r="Q58" s="29">
        <v>1</v>
      </c>
      <c r="R58" s="5">
        <v>1</v>
      </c>
      <c r="S58" s="5">
        <v>2</v>
      </c>
    </row>
    <row r="59" spans="1:19" ht="102.75" customHeight="1" x14ac:dyDescent="0.25">
      <c r="A59" s="22">
        <v>56</v>
      </c>
      <c r="B59" s="20" t="s">
        <v>201</v>
      </c>
      <c r="C59" s="9" t="s">
        <v>18</v>
      </c>
      <c r="D59" s="19" t="s">
        <v>202</v>
      </c>
      <c r="E59" s="13" t="s">
        <v>203</v>
      </c>
      <c r="F59" s="8" t="s">
        <v>32</v>
      </c>
      <c r="G59" s="10" t="s">
        <v>204</v>
      </c>
      <c r="H59" s="5"/>
      <c r="I59" s="25" t="s">
        <v>21</v>
      </c>
      <c r="J59" s="26" t="s">
        <v>205</v>
      </c>
      <c r="K59" s="5">
        <v>0</v>
      </c>
      <c r="L59" s="5">
        <v>0</v>
      </c>
      <c r="M59" s="5"/>
      <c r="N59" s="22">
        <v>0</v>
      </c>
      <c r="O59" s="28" t="s">
        <v>32</v>
      </c>
      <c r="P59" s="29">
        <v>0</v>
      </c>
      <c r="Q59" s="29">
        <v>1</v>
      </c>
      <c r="R59" s="22">
        <v>0</v>
      </c>
      <c r="S59" s="5">
        <v>7</v>
      </c>
    </row>
    <row r="60" spans="1:19" ht="102.75" customHeight="1" x14ac:dyDescent="0.25">
      <c r="A60" s="22">
        <v>57</v>
      </c>
      <c r="B60" s="20" t="s">
        <v>206</v>
      </c>
      <c r="C60" s="11" t="s">
        <v>39</v>
      </c>
      <c r="D60" s="11"/>
      <c r="E60" s="14" t="s">
        <v>40</v>
      </c>
      <c r="F60" s="8" t="s">
        <v>21</v>
      </c>
      <c r="G60" s="10" t="s">
        <v>207</v>
      </c>
      <c r="H60" s="5"/>
      <c r="I60" s="25" t="s">
        <v>41</v>
      </c>
      <c r="J60" s="26"/>
      <c r="K60" s="5">
        <v>0</v>
      </c>
      <c r="L60" s="5">
        <v>0</v>
      </c>
      <c r="M60" s="5"/>
      <c r="N60" s="22">
        <v>0</v>
      </c>
      <c r="O60" s="28" t="s">
        <v>21</v>
      </c>
      <c r="P60" s="29">
        <v>0</v>
      </c>
      <c r="Q60" s="29">
        <v>1</v>
      </c>
      <c r="R60" s="22">
        <v>0</v>
      </c>
      <c r="S60" s="5">
        <v>7</v>
      </c>
    </row>
    <row r="61" spans="1:19" ht="102.75" customHeight="1" x14ac:dyDescent="0.25">
      <c r="A61" s="22">
        <v>58</v>
      </c>
      <c r="B61" s="20" t="s">
        <v>208</v>
      </c>
      <c r="C61" s="9" t="s">
        <v>29</v>
      </c>
      <c r="D61" s="19" t="s">
        <v>209</v>
      </c>
      <c r="E61" s="13" t="s">
        <v>210</v>
      </c>
      <c r="F61" s="8" t="s">
        <v>32</v>
      </c>
      <c r="G61" s="10"/>
      <c r="H61" s="5" t="s">
        <v>211</v>
      </c>
      <c r="I61" s="25" t="s">
        <v>32</v>
      </c>
      <c r="J61" s="26"/>
      <c r="K61" s="5">
        <v>1</v>
      </c>
      <c r="L61" s="5">
        <v>1</v>
      </c>
      <c r="M61" s="5"/>
      <c r="N61" s="5">
        <v>1</v>
      </c>
      <c r="O61" s="28" t="s">
        <v>27</v>
      </c>
      <c r="P61" s="29">
        <v>1</v>
      </c>
      <c r="Q61" s="29">
        <v>0</v>
      </c>
      <c r="R61" s="5"/>
      <c r="S61" s="5"/>
    </row>
    <row r="62" spans="1:19" ht="102.75" customHeight="1" x14ac:dyDescent="0.25">
      <c r="A62" s="22">
        <v>59</v>
      </c>
      <c r="B62" s="20" t="s">
        <v>212</v>
      </c>
      <c r="C62" s="9" t="s">
        <v>18</v>
      </c>
      <c r="D62" s="19" t="s">
        <v>213</v>
      </c>
      <c r="E62" s="13" t="s">
        <v>214</v>
      </c>
      <c r="F62" s="8" t="s">
        <v>32</v>
      </c>
      <c r="G62" s="10" t="s">
        <v>42</v>
      </c>
      <c r="H62" s="5" t="s">
        <v>63</v>
      </c>
      <c r="I62" s="25" t="s">
        <v>21</v>
      </c>
      <c r="J62" s="26" t="s">
        <v>94</v>
      </c>
      <c r="K62" s="5">
        <v>0</v>
      </c>
      <c r="L62" s="5">
        <v>0</v>
      </c>
      <c r="M62" s="5"/>
      <c r="N62" s="22">
        <v>0</v>
      </c>
      <c r="O62" s="28" t="s">
        <v>21</v>
      </c>
      <c r="P62" s="29">
        <v>1</v>
      </c>
      <c r="Q62" s="29">
        <v>0</v>
      </c>
      <c r="R62" s="22"/>
      <c r="S62" s="5"/>
    </row>
    <row r="63" spans="1:19" ht="102.75" customHeight="1" x14ac:dyDescent="0.25">
      <c r="A63" s="22">
        <v>60</v>
      </c>
      <c r="B63" s="20" t="s">
        <v>215</v>
      </c>
      <c r="C63" s="9" t="s">
        <v>18</v>
      </c>
      <c r="D63" s="19" t="s">
        <v>216</v>
      </c>
      <c r="E63" s="13" t="s">
        <v>217</v>
      </c>
      <c r="F63" s="8" t="s">
        <v>21</v>
      </c>
      <c r="G63" s="10" t="s">
        <v>218</v>
      </c>
      <c r="H63" s="5"/>
      <c r="I63" s="25" t="s">
        <v>21</v>
      </c>
      <c r="J63" s="26" t="s">
        <v>219</v>
      </c>
      <c r="K63" s="5">
        <v>1</v>
      </c>
      <c r="L63" s="5">
        <v>1</v>
      </c>
      <c r="M63" s="5"/>
      <c r="N63" s="5">
        <v>1</v>
      </c>
      <c r="O63" s="28" t="s">
        <v>21</v>
      </c>
      <c r="P63" s="29">
        <v>1</v>
      </c>
      <c r="Q63" s="29">
        <v>0</v>
      </c>
      <c r="R63" s="5"/>
      <c r="S63" s="5"/>
    </row>
    <row r="64" spans="1:19" ht="102.75" customHeight="1" x14ac:dyDescent="0.25">
      <c r="A64" s="22">
        <v>61</v>
      </c>
      <c r="B64" s="20" t="s">
        <v>220</v>
      </c>
      <c r="C64" s="9" t="s">
        <v>24</v>
      </c>
      <c r="D64" s="19"/>
      <c r="E64" s="13" t="s">
        <v>221</v>
      </c>
      <c r="F64" s="8" t="s">
        <v>27</v>
      </c>
      <c r="G64" s="10"/>
      <c r="H64" s="5"/>
      <c r="I64" s="25" t="s">
        <v>21</v>
      </c>
      <c r="J64" s="26" t="s">
        <v>222</v>
      </c>
      <c r="K64" s="5">
        <v>0</v>
      </c>
      <c r="L64" s="5">
        <v>0</v>
      </c>
      <c r="M64" s="5"/>
      <c r="N64" s="22">
        <v>0</v>
      </c>
      <c r="O64" s="28" t="s">
        <v>27</v>
      </c>
      <c r="P64" s="29">
        <v>0</v>
      </c>
      <c r="Q64" s="29">
        <v>0</v>
      </c>
      <c r="R64" s="22"/>
      <c r="S64" s="5"/>
    </row>
    <row r="65" spans="1:20" ht="102.75" customHeight="1" x14ac:dyDescent="0.25">
      <c r="A65" s="22">
        <v>62</v>
      </c>
      <c r="B65" s="20" t="s">
        <v>223</v>
      </c>
      <c r="C65" s="9" t="s">
        <v>18</v>
      </c>
      <c r="D65" s="19" t="s">
        <v>224</v>
      </c>
      <c r="E65" s="13" t="s">
        <v>225</v>
      </c>
      <c r="F65" s="8" t="s">
        <v>21</v>
      </c>
      <c r="G65" s="10" t="s">
        <v>226</v>
      </c>
      <c r="H65" s="5" t="s">
        <v>227</v>
      </c>
      <c r="I65" s="25" t="s">
        <v>21</v>
      </c>
      <c r="J65" s="26" t="s">
        <v>224</v>
      </c>
      <c r="K65" s="5">
        <v>1</v>
      </c>
      <c r="L65" s="5">
        <v>1</v>
      </c>
      <c r="M65" s="30"/>
      <c r="N65" s="30">
        <v>1</v>
      </c>
      <c r="O65" s="28" t="s">
        <v>32</v>
      </c>
      <c r="P65" s="29">
        <v>0</v>
      </c>
      <c r="Q65" s="29">
        <v>1</v>
      </c>
      <c r="R65" s="30">
        <v>1</v>
      </c>
      <c r="S65" s="30">
        <v>2</v>
      </c>
      <c r="T65" t="s">
        <v>228</v>
      </c>
    </row>
    <row r="66" spans="1:20" ht="102.75" customHeight="1" x14ac:dyDescent="0.25">
      <c r="A66" s="22">
        <v>63</v>
      </c>
      <c r="B66" s="20" t="s">
        <v>229</v>
      </c>
      <c r="C66" s="9" t="s">
        <v>24</v>
      </c>
      <c r="D66" s="11"/>
      <c r="E66" s="13" t="s">
        <v>230</v>
      </c>
      <c r="F66" s="8" t="s">
        <v>27</v>
      </c>
      <c r="G66" s="10"/>
      <c r="H66" s="5"/>
      <c r="I66" s="25" t="s">
        <v>27</v>
      </c>
      <c r="J66" s="26"/>
      <c r="K66" s="5">
        <v>1</v>
      </c>
      <c r="L66" s="5">
        <v>1</v>
      </c>
      <c r="M66" s="5"/>
      <c r="N66" s="5">
        <v>1</v>
      </c>
      <c r="O66" s="28" t="s">
        <v>27</v>
      </c>
      <c r="P66" s="29">
        <v>1</v>
      </c>
      <c r="Q66" s="29">
        <v>0</v>
      </c>
      <c r="R66" s="5"/>
      <c r="S66" s="5"/>
    </row>
    <row r="67" spans="1:20" ht="102.75" customHeight="1" x14ac:dyDescent="0.25">
      <c r="A67" s="22">
        <v>64</v>
      </c>
      <c r="B67" s="20" t="s">
        <v>231</v>
      </c>
      <c r="C67" s="9" t="s">
        <v>18</v>
      </c>
      <c r="D67" s="19" t="s">
        <v>232</v>
      </c>
      <c r="E67" s="13" t="s">
        <v>233</v>
      </c>
      <c r="F67" s="8" t="s">
        <v>21</v>
      </c>
      <c r="G67" s="10" t="s">
        <v>183</v>
      </c>
      <c r="H67" s="5"/>
      <c r="I67" s="25" t="s">
        <v>21</v>
      </c>
      <c r="J67" s="26" t="s">
        <v>53</v>
      </c>
      <c r="K67" s="5">
        <v>0.5</v>
      </c>
      <c r="L67" s="5">
        <v>1</v>
      </c>
      <c r="M67" s="5"/>
      <c r="N67" s="5">
        <v>1</v>
      </c>
      <c r="O67" s="28" t="s">
        <v>32</v>
      </c>
      <c r="P67" s="29">
        <v>0</v>
      </c>
      <c r="Q67" s="29">
        <v>1</v>
      </c>
      <c r="R67" s="5">
        <v>1</v>
      </c>
      <c r="S67" s="5">
        <v>2</v>
      </c>
    </row>
    <row r="68" spans="1:20" ht="102.75" customHeight="1" x14ac:dyDescent="0.25">
      <c r="A68" s="22">
        <v>65</v>
      </c>
      <c r="B68" s="20" t="s">
        <v>234</v>
      </c>
      <c r="C68" s="11" t="s">
        <v>39</v>
      </c>
      <c r="D68" s="11"/>
      <c r="E68" s="14" t="s">
        <v>40</v>
      </c>
      <c r="F68" s="8" t="s">
        <v>41</v>
      </c>
      <c r="G68" s="10"/>
      <c r="H68" s="5" t="s">
        <v>235</v>
      </c>
      <c r="I68" s="25" t="s">
        <v>41</v>
      </c>
      <c r="J68" s="26"/>
      <c r="K68" s="5">
        <v>1</v>
      </c>
      <c r="L68" s="5">
        <v>1</v>
      </c>
      <c r="M68" s="5"/>
      <c r="N68" s="5">
        <v>1</v>
      </c>
      <c r="O68" s="28" t="s">
        <v>41</v>
      </c>
      <c r="P68" s="29">
        <v>1</v>
      </c>
      <c r="Q68" s="29">
        <v>0</v>
      </c>
      <c r="R68" s="5"/>
      <c r="S68" s="5"/>
    </row>
    <row r="69" spans="1:20" ht="102.75" customHeight="1" x14ac:dyDescent="0.25">
      <c r="A69" s="22">
        <v>66</v>
      </c>
      <c r="B69" s="20" t="s">
        <v>236</v>
      </c>
      <c r="C69" s="9" t="s">
        <v>24</v>
      </c>
      <c r="D69" s="19"/>
      <c r="E69" s="13" t="s">
        <v>237</v>
      </c>
      <c r="F69" s="8" t="s">
        <v>27</v>
      </c>
      <c r="G69" s="10"/>
      <c r="H69" s="5"/>
      <c r="I69" s="25" t="s">
        <v>27</v>
      </c>
      <c r="J69" s="26"/>
      <c r="K69" s="5">
        <v>1</v>
      </c>
      <c r="L69" s="5">
        <v>1</v>
      </c>
      <c r="M69" s="5"/>
      <c r="N69" s="5">
        <v>1</v>
      </c>
      <c r="O69" s="28" t="s">
        <v>21</v>
      </c>
      <c r="P69" s="29">
        <v>0</v>
      </c>
      <c r="Q69" s="29">
        <v>1</v>
      </c>
      <c r="R69" s="5">
        <v>1</v>
      </c>
      <c r="S69" s="5">
        <v>2</v>
      </c>
    </row>
    <row r="70" spans="1:20" ht="102.75" customHeight="1" x14ac:dyDescent="0.25">
      <c r="A70" s="22">
        <v>67</v>
      </c>
      <c r="B70" s="20" t="s">
        <v>238</v>
      </c>
      <c r="C70" s="9" t="s">
        <v>24</v>
      </c>
      <c r="D70" s="19"/>
      <c r="E70" s="13" t="s">
        <v>239</v>
      </c>
      <c r="F70" s="8" t="s">
        <v>27</v>
      </c>
      <c r="G70" s="10"/>
      <c r="H70" s="5"/>
      <c r="I70" s="25" t="s">
        <v>27</v>
      </c>
      <c r="J70" s="26"/>
      <c r="K70" s="5">
        <v>1</v>
      </c>
      <c r="L70" s="5">
        <v>1</v>
      </c>
      <c r="M70" s="5"/>
      <c r="N70" s="5">
        <v>1</v>
      </c>
      <c r="O70" s="28" t="s">
        <v>27</v>
      </c>
      <c r="P70" s="29">
        <v>1</v>
      </c>
      <c r="Q70" s="29">
        <v>0</v>
      </c>
      <c r="R70" s="5"/>
      <c r="S70" s="5"/>
    </row>
    <row r="71" spans="1:20" ht="102.75" customHeight="1" x14ac:dyDescent="0.25">
      <c r="A71" s="22">
        <v>68</v>
      </c>
      <c r="B71" s="20" t="s">
        <v>240</v>
      </c>
      <c r="C71" s="9" t="s">
        <v>24</v>
      </c>
      <c r="D71" s="19"/>
      <c r="E71" s="13" t="s">
        <v>241</v>
      </c>
      <c r="F71" s="8" t="s">
        <v>21</v>
      </c>
      <c r="G71" s="10" t="s">
        <v>242</v>
      </c>
      <c r="H71" s="5" t="s">
        <v>243</v>
      </c>
      <c r="I71" s="25" t="s">
        <v>21</v>
      </c>
      <c r="J71" s="26" t="s">
        <v>244</v>
      </c>
      <c r="K71" s="5">
        <v>1</v>
      </c>
      <c r="L71" s="5">
        <v>1</v>
      </c>
      <c r="M71" s="5"/>
      <c r="N71" s="5">
        <v>1</v>
      </c>
      <c r="O71" s="28" t="s">
        <v>21</v>
      </c>
      <c r="P71" s="29">
        <v>1</v>
      </c>
      <c r="Q71" s="29">
        <v>1</v>
      </c>
      <c r="R71" s="5">
        <v>0</v>
      </c>
      <c r="S71" s="5">
        <v>4</v>
      </c>
    </row>
    <row r="72" spans="1:20" ht="102.75" customHeight="1" x14ac:dyDescent="0.25">
      <c r="A72" s="22">
        <v>69</v>
      </c>
      <c r="B72" s="20" t="s">
        <v>245</v>
      </c>
      <c r="C72" s="9" t="s">
        <v>29</v>
      </c>
      <c r="D72" s="19" t="s">
        <v>246</v>
      </c>
      <c r="E72" s="13" t="s">
        <v>247</v>
      </c>
      <c r="F72" s="8" t="s">
        <v>27</v>
      </c>
      <c r="G72" s="10"/>
      <c r="H72" s="5" t="s">
        <v>248</v>
      </c>
      <c r="I72" s="25" t="s">
        <v>32</v>
      </c>
      <c r="J72" s="26"/>
      <c r="K72" s="5">
        <v>0.75</v>
      </c>
      <c r="L72" s="5">
        <v>0.75</v>
      </c>
      <c r="M72" s="5"/>
      <c r="N72" s="5">
        <v>1</v>
      </c>
      <c r="O72" s="28" t="s">
        <v>21</v>
      </c>
      <c r="P72" s="29">
        <v>0</v>
      </c>
      <c r="Q72" s="29">
        <v>1</v>
      </c>
      <c r="R72" s="5">
        <v>1</v>
      </c>
      <c r="S72" s="5">
        <v>2</v>
      </c>
    </row>
    <row r="73" spans="1:20" ht="102.75" customHeight="1" x14ac:dyDescent="0.25">
      <c r="A73" s="22">
        <v>70</v>
      </c>
      <c r="B73" s="20" t="s">
        <v>249</v>
      </c>
      <c r="C73" s="9" t="s">
        <v>18</v>
      </c>
      <c r="D73" s="19" t="s">
        <v>250</v>
      </c>
      <c r="E73" s="13" t="s">
        <v>251</v>
      </c>
      <c r="F73" s="8" t="s">
        <v>32</v>
      </c>
      <c r="G73" s="10"/>
      <c r="H73" s="5"/>
      <c r="I73" s="25" t="s">
        <v>21</v>
      </c>
      <c r="J73" s="26" t="s">
        <v>252</v>
      </c>
      <c r="K73" s="5">
        <v>0</v>
      </c>
      <c r="L73" s="5">
        <v>0</v>
      </c>
      <c r="M73" s="5"/>
      <c r="N73" s="22">
        <v>0</v>
      </c>
      <c r="O73" s="28" t="s">
        <v>27</v>
      </c>
      <c r="P73" s="29">
        <v>0</v>
      </c>
      <c r="Q73" s="29">
        <v>1</v>
      </c>
      <c r="R73" s="22">
        <v>0</v>
      </c>
      <c r="S73" s="5">
        <v>7</v>
      </c>
    </row>
    <row r="74" spans="1:20" ht="84.6" customHeight="1" x14ac:dyDescent="0.25">
      <c r="A74" s="22"/>
      <c r="B74" s="18"/>
      <c r="D74" s="1"/>
      <c r="E74" s="1"/>
      <c r="J74" t="s">
        <v>253</v>
      </c>
      <c r="K74">
        <f>SUBTOTAL(109,K3:K73)</f>
        <v>51.75</v>
      </c>
    </row>
    <row r="75" spans="1:20" ht="84.6" customHeight="1" x14ac:dyDescent="0.25">
      <c r="A75" s="22"/>
      <c r="D75" s="1"/>
      <c r="E75" s="1"/>
      <c r="J75" t="s">
        <v>254</v>
      </c>
      <c r="K75">
        <v>47</v>
      </c>
    </row>
    <row r="76" spans="1:20" ht="84.6" customHeight="1" x14ac:dyDescent="0.25">
      <c r="D76" s="1"/>
      <c r="E76" s="1"/>
    </row>
    <row r="77" spans="1:20" ht="84.6" customHeight="1" x14ac:dyDescent="0.25">
      <c r="D77" s="1"/>
      <c r="E77" s="1"/>
    </row>
  </sheetData>
  <mergeCells count="2">
    <mergeCell ref="C1:E1"/>
    <mergeCell ref="F1:H1"/>
  </mergeCells>
  <phoneticPr fontId="9" type="noConversion"/>
  <pageMargins left="0.7" right="0.7" top="0.75" bottom="0.75" header="0" footer="0"/>
  <pageSetup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1C3C-5FD4-4447-883C-8274AB248D57}">
  <dimension ref="A1:Z74"/>
  <sheetViews>
    <sheetView tabSelected="1" zoomScale="78" zoomScaleNormal="115" workbookViewId="0">
      <pane ySplit="2" topLeftCell="A3" activePane="bottomLeft" state="frozen"/>
      <selection activeCell="H1" sqref="H1"/>
      <selection pane="bottomLeft" activeCell="B4" sqref="B4"/>
    </sheetView>
  </sheetViews>
  <sheetFormatPr defaultColWidth="14.42578125" defaultRowHeight="84.6" customHeight="1" x14ac:dyDescent="0.25"/>
  <cols>
    <col min="2" max="2" width="81.7109375" style="16" customWidth="1"/>
    <col min="3" max="3" width="24" customWidth="1"/>
    <col min="4" max="4" width="26.42578125" style="16" hidden="1" customWidth="1"/>
    <col min="5" max="5" width="61.28515625" style="16" hidden="1" customWidth="1"/>
    <col min="6" max="6" width="26.42578125" customWidth="1"/>
    <col min="7" max="7" width="25.5703125" hidden="1" customWidth="1"/>
    <col min="8" max="8" width="20.28515625" hidden="1" customWidth="1"/>
    <col min="9" max="9" width="20" customWidth="1"/>
    <col min="10" max="10" width="18.85546875" hidden="1" customWidth="1"/>
    <col min="11" max="13" width="8.7109375" hidden="1" customWidth="1"/>
    <col min="14" max="23" width="8.7109375" customWidth="1"/>
  </cols>
  <sheetData>
    <row r="1" spans="1:26" ht="21.75" customHeight="1" x14ac:dyDescent="0.25">
      <c r="A1" s="24"/>
      <c r="B1" s="17"/>
      <c r="C1" s="43" t="s">
        <v>0</v>
      </c>
      <c r="D1" s="44"/>
      <c r="E1" s="45"/>
      <c r="F1" s="46" t="s">
        <v>262</v>
      </c>
      <c r="G1" s="47"/>
      <c r="H1" s="48"/>
      <c r="I1" s="37" t="s">
        <v>263</v>
      </c>
      <c r="J1" s="34"/>
      <c r="K1" s="34"/>
      <c r="L1" s="34"/>
      <c r="M1" s="34"/>
      <c r="N1" s="34"/>
      <c r="O1" s="49" t="s">
        <v>264</v>
      </c>
      <c r="P1" s="49"/>
      <c r="Q1" s="49"/>
      <c r="R1" s="49"/>
      <c r="S1" s="49"/>
      <c r="T1" s="49"/>
    </row>
    <row r="2" spans="1:26" ht="44.1" customHeight="1" x14ac:dyDescent="0.25">
      <c r="A2" s="24" t="s">
        <v>3</v>
      </c>
      <c r="B2" s="3" t="s">
        <v>4</v>
      </c>
      <c r="C2" s="2" t="s">
        <v>5</v>
      </c>
      <c r="D2" s="3" t="s">
        <v>6</v>
      </c>
      <c r="E2" s="15" t="s">
        <v>7</v>
      </c>
      <c r="F2" t="s">
        <v>8</v>
      </c>
      <c r="G2" t="s">
        <v>9</v>
      </c>
      <c r="H2" s="5" t="s">
        <v>10</v>
      </c>
      <c r="I2" s="5" t="s">
        <v>265</v>
      </c>
      <c r="J2" s="15" t="s">
        <v>11</v>
      </c>
      <c r="K2" s="38" t="s">
        <v>12</v>
      </c>
      <c r="L2" s="38" t="s">
        <v>13</v>
      </c>
      <c r="M2" s="38" t="s">
        <v>14</v>
      </c>
      <c r="N2" s="38" t="s">
        <v>266</v>
      </c>
      <c r="O2" s="39" t="s">
        <v>267</v>
      </c>
      <c r="P2" s="39" t="s">
        <v>268</v>
      </c>
      <c r="Q2" s="39" t="s">
        <v>269</v>
      </c>
      <c r="R2" s="39" t="s">
        <v>270</v>
      </c>
      <c r="S2" s="39" t="s">
        <v>255</v>
      </c>
      <c r="T2" t="s">
        <v>15</v>
      </c>
    </row>
    <row r="3" spans="1:26" ht="72" customHeight="1" x14ac:dyDescent="0.3">
      <c r="A3" s="23"/>
      <c r="B3" s="4" t="s">
        <v>17</v>
      </c>
      <c r="C3" s="7" t="s">
        <v>21</v>
      </c>
      <c r="D3" s="40" t="s">
        <v>19</v>
      </c>
      <c r="E3" s="12" t="s">
        <v>20</v>
      </c>
      <c r="F3" s="7"/>
      <c r="G3" s="40"/>
      <c r="H3" s="6"/>
      <c r="I3" s="6"/>
      <c r="J3" s="6"/>
      <c r="K3" s="6"/>
      <c r="L3" s="6"/>
      <c r="M3" s="6"/>
      <c r="N3" s="6"/>
      <c r="O3" s="6"/>
      <c r="P3" s="6"/>
      <c r="Q3" s="6"/>
      <c r="R3" s="6"/>
      <c r="S3" s="6"/>
      <c r="T3" s="6"/>
      <c r="V3" s="41" t="s">
        <v>271</v>
      </c>
      <c r="Y3" s="41" t="s">
        <v>272</v>
      </c>
    </row>
    <row r="4" spans="1:26" ht="84.6" customHeight="1" x14ac:dyDescent="0.25">
      <c r="A4" s="22">
        <v>1</v>
      </c>
      <c r="B4" s="20" t="s">
        <v>23</v>
      </c>
      <c r="C4" s="9" t="str">
        <f>VLOOKUP(Table_1[[#This Row],[ Approp Score ]],'3-class'!$V$4:$W$14,2,FALSE)</f>
        <v>UA/MBA</v>
      </c>
      <c r="D4" s="19"/>
      <c r="E4" s="13"/>
      <c r="F4" s="8" t="str">
        <f>VLOOKUP(Table_1[[#This Row],[Appropriateness]],'3-class'!$V$4:$W$11,2,FALSE)</f>
        <v>UA/MBA</v>
      </c>
      <c r="G4" s="8" t="e">
        <f>VLOOKUP([1]!Table_1[[#This Row],[Recommendation]],'3-class'!$V$4:$W$11,2,FALSE)</f>
        <v>#N/A</v>
      </c>
      <c r="H4" s="8" t="e">
        <f>VLOOKUP([1]!Table_1[[#This Row],[Comments]],'3-class'!$V$4:$W$11,2,FALSE)</f>
        <v>#N/A</v>
      </c>
      <c r="I4" s="25" t="str">
        <f>VLOOKUP(Table_1[[#This Row],[ANSKEY1 (Correct answer)]],'3-class'!$V$4:$W$11,2,FALSE)</f>
        <v>UA/MBA</v>
      </c>
      <c r="J4" s="26"/>
      <c r="K4" s="5">
        <v>1</v>
      </c>
      <c r="L4" s="5"/>
      <c r="M4" s="15"/>
      <c r="N4" s="15">
        <f>IF(Table_13[[#This Row],[Appropriateness]]=Table_13[[#This Row],[ANSKEY1]],1,0)</f>
        <v>1</v>
      </c>
      <c r="O4" s="29" t="str">
        <f>VLOOKUP(Table_1[[#This Row],[part1 responese]],'3-class'!$V$4:$W$11,2,FALSE)</f>
        <v>UA/MBA</v>
      </c>
      <c r="P4" s="29">
        <f>IF(Table_13[[#This Row],[part1 response]]=Table_13[[#This Row],[ANSKEY1]],1,0)</f>
        <v>1</v>
      </c>
      <c r="Q4" s="15">
        <f>IF(Table_13[[#This Row],[part1 response]]=Table_13[[#This Row],[ Approp Score ]],0,1)</f>
        <v>0</v>
      </c>
      <c r="R4" s="15" t="str">
        <f>IF(Table_13[[#This Row],[Discrepancy]]=1, IF(Table_13[[#This Row],[Appropriateness]]=Table_13[[#This Row],[ Approp Score ]],1,0),"")</f>
        <v/>
      </c>
      <c r="S4" s="15" t="str">
        <f>IF(Table_13[[#This Row],[Discrepancy]]=1, VLOOKUP(Table_13[[#This Row],[Following]]&amp;"|"&amp;Table_13[[#This Row],[part1 NEWscore]]&amp;"|"&amp;Table_13[[#This Row],[part2 NEWscore]],$Y$4:$Z$10,2,FALSE), "")</f>
        <v/>
      </c>
      <c r="T4" s="5"/>
      <c r="V4" t="s">
        <v>27</v>
      </c>
      <c r="W4" t="s">
        <v>273</v>
      </c>
      <c r="Y4" s="39" t="s">
        <v>274</v>
      </c>
      <c r="Z4">
        <v>1</v>
      </c>
    </row>
    <row r="5" spans="1:26" ht="84.6" customHeight="1" x14ac:dyDescent="0.25">
      <c r="A5" s="22">
        <v>2</v>
      </c>
      <c r="B5" s="20" t="s">
        <v>28</v>
      </c>
      <c r="C5" s="9" t="str">
        <f>VLOOKUP([2]!Table_1[[#This Row],[ Approp Score ]],'3-class'!$V$4:$W$14,2,FALSE)</f>
        <v>UA/MBA</v>
      </c>
      <c r="D5" s="19"/>
      <c r="E5" s="13"/>
      <c r="F5" s="8" t="str">
        <f>VLOOKUP([2]!Table_1[[#This Row],[Appropriateness]],'3-class'!$V$4:$W$11,2,FALSE)</f>
        <v>UA/MBA</v>
      </c>
      <c r="G5" s="8" t="e">
        <f>VLOOKUP([1]!Table_1[[#This Row],[Recommendation]],'3-class'!$V$4:$W$11,2,FALSE)</f>
        <v>#N/A</v>
      </c>
      <c r="H5" s="8" t="e">
        <f>VLOOKUP([1]!Table_1[[#This Row],[Comments]],'3-class'!$V$4:$W$11,2,FALSE)</f>
        <v>#N/A</v>
      </c>
      <c r="I5" s="25" t="str">
        <f>VLOOKUP(Table_1[[#This Row],[ANSKEY1 (Correct answer)]],'3-class'!$V$4:$W$11,2,FALSE)</f>
        <v>UA/MBA</v>
      </c>
      <c r="J5" s="26"/>
      <c r="K5" s="5">
        <v>2</v>
      </c>
      <c r="L5" s="5"/>
      <c r="M5" s="15"/>
      <c r="N5" s="15">
        <f>IF(Table_13[[#This Row],[Appropriateness]]=Table_13[[#This Row],[ANSKEY1]],1,0)</f>
        <v>1</v>
      </c>
      <c r="O5" s="29" t="str">
        <f>VLOOKUP(Table_1[[#This Row],[part1 responese]],'3-class'!$V$4:$W$11,2,FALSE)</f>
        <v>UA/MBA</v>
      </c>
      <c r="P5" s="29">
        <f>IF(Table_13[[#This Row],[part1 response]]=Table_13[[#This Row],[ANSKEY1]],1,0)</f>
        <v>1</v>
      </c>
      <c r="Q5" s="15">
        <f>IF(Table_13[[#This Row],[part1 response]]=Table_13[[#This Row],[ Approp Score ]],0,1)</f>
        <v>0</v>
      </c>
      <c r="R5" s="15" t="str">
        <f>IF(Table_13[[#This Row],[Discrepancy]]=1, IF(Table_13[[#This Row],[Appropriateness]]=Table_13[[#This Row],[ Approp Score ]],1,0),"")</f>
        <v/>
      </c>
      <c r="S5" s="15" t="str">
        <f>IF(Table_13[[#This Row],[Discrepancy]]=1, VLOOKUP(Table_13[[#This Row],[Following]]&amp;"|"&amp;Table_13[[#This Row],[part1 NEWscore]]&amp;"|"&amp;Table_13[[#This Row],[part2 NEWscore]],$Y$4:$Z$10,2,FALSE), "")</f>
        <v/>
      </c>
      <c r="T5" s="5"/>
      <c r="V5" t="s">
        <v>24</v>
      </c>
      <c r="W5" t="s">
        <v>273</v>
      </c>
      <c r="Y5" s="39" t="s">
        <v>275</v>
      </c>
      <c r="Z5">
        <v>2</v>
      </c>
    </row>
    <row r="6" spans="1:26" ht="84.6" customHeight="1" x14ac:dyDescent="0.25">
      <c r="A6" s="22">
        <v>3</v>
      </c>
      <c r="B6" s="20" t="s">
        <v>33</v>
      </c>
      <c r="C6" s="9" t="str">
        <f>VLOOKUP([2]!Table_1[[#This Row],[ Approp Score ]],'3-class'!$V$4:$W$14,2,FALSE)</f>
        <v>UA/MBA</v>
      </c>
      <c r="D6" s="19"/>
      <c r="E6" s="13"/>
      <c r="F6" s="8" t="str">
        <f>VLOOKUP([2]!Table_1[[#This Row],[Appropriateness]],'3-class'!$V$4:$W$11,2,FALSE)</f>
        <v>UNA</v>
      </c>
      <c r="G6" s="8" t="e">
        <f>VLOOKUP([1]!Table_1[[#This Row],[Recommendation]],'3-class'!$V$4:$W$11,2,FALSE)</f>
        <v>#N/A</v>
      </c>
      <c r="H6" s="8" t="e">
        <f>VLOOKUP([1]!Table_1[[#This Row],[Comments]],'3-class'!$V$4:$W$11,2,FALSE)</f>
        <v>#N/A</v>
      </c>
      <c r="I6" s="25" t="str">
        <f>VLOOKUP(Table_1[[#This Row],[ANSKEY1 (Correct answer)]],'3-class'!$V$4:$W$11,2,FALSE)</f>
        <v>UNA</v>
      </c>
      <c r="J6" s="26"/>
      <c r="K6" s="5">
        <v>3</v>
      </c>
      <c r="L6" s="5"/>
      <c r="M6" s="15"/>
      <c r="N6" s="15">
        <f>IF(Table_13[[#This Row],[Appropriateness]]=Table_13[[#This Row],[ANSKEY1]],1,0)</f>
        <v>1</v>
      </c>
      <c r="O6" s="29" t="str">
        <f>VLOOKUP(Table_1[[#This Row],[part1 responese]],'3-class'!$V$4:$W$11,2,FALSE)</f>
        <v>UNA</v>
      </c>
      <c r="P6" s="29">
        <f>IF(Table_13[[#This Row],[part1 response]]=Table_13[[#This Row],[ANSKEY1]],1,0)</f>
        <v>1</v>
      </c>
      <c r="Q6" s="15">
        <f>IF(Table_13[[#This Row],[part1 response]]=Table_13[[#This Row],[ Approp Score ]],0,1)</f>
        <v>1</v>
      </c>
      <c r="R6" s="15">
        <f>IF(Table_13[[#This Row],[Discrepancy]]=1, IF(Table_13[[#This Row],[Appropriateness]]=Table_13[[#This Row],[ Approp Score ]],1,0),"")</f>
        <v>0</v>
      </c>
      <c r="S6" s="15">
        <f>IF(Table_13[[#This Row],[Discrepancy]]=1, VLOOKUP(Table_13[[#This Row],[Following]]&amp;"|"&amp;Table_13[[#This Row],[part1 NEWscore]]&amp;"|"&amp;Table_13[[#This Row],[part2 NEWscore]],$Y$4:$Z$10,2,FALSE), "")</f>
        <v>4</v>
      </c>
      <c r="T6" s="5"/>
      <c r="V6" t="s">
        <v>32</v>
      </c>
      <c r="W6" t="s">
        <v>273</v>
      </c>
      <c r="Y6" s="39" t="s">
        <v>276</v>
      </c>
      <c r="Z6">
        <v>3</v>
      </c>
    </row>
    <row r="7" spans="1:26" ht="84.6" customHeight="1" x14ac:dyDescent="0.25">
      <c r="A7" s="22">
        <v>4</v>
      </c>
      <c r="B7" s="20" t="s">
        <v>38</v>
      </c>
      <c r="C7" s="9" t="str">
        <f>VLOOKUP([2]!Table_1[[#This Row],[ Approp Score ]],'3-class'!$V$4:$W$14,2,FALSE)</f>
        <v>ICI</v>
      </c>
      <c r="D7" s="19"/>
      <c r="E7" s="13"/>
      <c r="F7" s="8" t="str">
        <f>VLOOKUP([2]!Table_1[[#This Row],[Appropriateness]],'3-class'!$V$4:$W$11,2,FALSE)</f>
        <v>ICI</v>
      </c>
      <c r="G7" s="8" t="e">
        <f>VLOOKUP([1]!Table_1[[#This Row],[Recommendation]],'3-class'!$V$4:$W$11,2,FALSE)</f>
        <v>#N/A</v>
      </c>
      <c r="H7" s="8" t="e">
        <f>VLOOKUP([1]!Table_1[[#This Row],[Comments]],'3-class'!$V$4:$W$11,2,FALSE)</f>
        <v>#N/A</v>
      </c>
      <c r="I7" s="25" t="str">
        <f>VLOOKUP(Table_1[[#This Row],[ANSKEY1 (Correct answer)]],'3-class'!$V$4:$W$11,2,FALSE)</f>
        <v>ICI</v>
      </c>
      <c r="J7" s="26"/>
      <c r="K7" s="5">
        <v>4</v>
      </c>
      <c r="L7" s="5"/>
      <c r="M7" s="15"/>
      <c r="N7" s="15">
        <f>IF(Table_13[[#This Row],[Appropriateness]]=Table_13[[#This Row],[ANSKEY1]],1,0)</f>
        <v>1</v>
      </c>
      <c r="O7" s="29" t="str">
        <f>VLOOKUP(Table_1[[#This Row],[part1 responese]],'3-class'!$V$4:$W$11,2,FALSE)</f>
        <v>UA/MBA</v>
      </c>
      <c r="P7" s="29">
        <f>IF(Table_13[[#This Row],[part1 response]]=Table_13[[#This Row],[ANSKEY1]],1,0)</f>
        <v>0</v>
      </c>
      <c r="Q7" s="15">
        <f>IF(Table_13[[#This Row],[part1 response]]=Table_13[[#This Row],[ Approp Score ]],0,1)</f>
        <v>1</v>
      </c>
      <c r="R7" s="15">
        <f>IF(Table_13[[#This Row],[Discrepancy]]=1, IF(Table_13[[#This Row],[Appropriateness]]=Table_13[[#This Row],[ Approp Score ]],1,0),"")</f>
        <v>1</v>
      </c>
      <c r="S7" s="15">
        <f>IF(Table_13[[#This Row],[Discrepancy]]=1, VLOOKUP(Table_13[[#This Row],[Following]]&amp;"|"&amp;Table_13[[#This Row],[part1 NEWscore]]&amp;"|"&amp;Table_13[[#This Row],[part2 NEWscore]],$Y$4:$Z$10,2,FALSE), "")</f>
        <v>2</v>
      </c>
      <c r="T7" s="5"/>
      <c r="V7" t="s">
        <v>29</v>
      </c>
      <c r="W7" t="s">
        <v>273</v>
      </c>
      <c r="Y7" s="39" t="s">
        <v>277</v>
      </c>
      <c r="Z7">
        <v>4</v>
      </c>
    </row>
    <row r="8" spans="1:26" ht="84.6" customHeight="1" x14ac:dyDescent="0.25">
      <c r="A8" s="22">
        <v>5</v>
      </c>
      <c r="B8" s="20" t="s">
        <v>44</v>
      </c>
      <c r="C8" s="9" t="str">
        <f>VLOOKUP([2]!Table_1[[#This Row],[ Approp Score ]],'3-class'!$V$4:$W$14,2,FALSE)</f>
        <v>UA/MBA</v>
      </c>
      <c r="D8" s="19"/>
      <c r="E8" s="13"/>
      <c r="F8" s="8" t="str">
        <f>VLOOKUP([2]!Table_1[[#This Row],[Appropriateness]],'3-class'!$V$4:$W$11,2,FALSE)</f>
        <v>UA/MBA</v>
      </c>
      <c r="G8" s="8" t="e">
        <f>VLOOKUP([1]!Table_1[[#This Row],[Recommendation]],'3-class'!$V$4:$W$11,2,FALSE)</f>
        <v>#N/A</v>
      </c>
      <c r="H8" s="8" t="e">
        <f>VLOOKUP([1]!Table_1[[#This Row],[Comments]],'3-class'!$V$4:$W$11,2,FALSE)</f>
        <v>#N/A</v>
      </c>
      <c r="I8" s="25" t="str">
        <f>VLOOKUP(Table_1[[#This Row],[ANSKEY1 (Correct answer)]],'3-class'!$V$4:$W$11,2,FALSE)</f>
        <v>UA/MBA</v>
      </c>
      <c r="J8" s="26"/>
      <c r="K8" s="5">
        <v>5</v>
      </c>
      <c r="L8" s="5"/>
      <c r="M8" s="15"/>
      <c r="N8" s="15">
        <f>IF(Table_13[[#This Row],[Appropriateness]]=Table_13[[#This Row],[ANSKEY1]],1,0)</f>
        <v>1</v>
      </c>
      <c r="O8" s="29" t="str">
        <f>VLOOKUP(Table_1[[#This Row],[part1 responese]],'3-class'!$V$4:$W$11,2,FALSE)</f>
        <v>UA/MBA</v>
      </c>
      <c r="P8" s="29">
        <f>IF(Table_13[[#This Row],[part1 response]]=Table_13[[#This Row],[ANSKEY1]],1,0)</f>
        <v>1</v>
      </c>
      <c r="Q8" s="15">
        <f>IF(Table_13[[#This Row],[part1 response]]=Table_13[[#This Row],[ Approp Score ]],0,1)</f>
        <v>0</v>
      </c>
      <c r="R8" s="15" t="str">
        <f>IF(Table_13[[#This Row],[Discrepancy]]=1, IF(Table_13[[#This Row],[Appropriateness]]=Table_13[[#This Row],[ Approp Score ]],1,0),"")</f>
        <v/>
      </c>
      <c r="S8" s="15" t="str">
        <f>IF(Table_13[[#This Row],[Discrepancy]]=1, VLOOKUP(Table_13[[#This Row],[Following]]&amp;"|"&amp;Table_13[[#This Row],[part1 NEWscore]]&amp;"|"&amp;Table_13[[#This Row],[part2 NEWscore]],$Y$4:$Z$10,2,FALSE), "")</f>
        <v/>
      </c>
      <c r="T8" s="5"/>
      <c r="V8" t="s">
        <v>21</v>
      </c>
      <c r="W8" t="s">
        <v>21</v>
      </c>
      <c r="Y8" s="39" t="s">
        <v>278</v>
      </c>
      <c r="Z8">
        <v>5</v>
      </c>
    </row>
    <row r="9" spans="1:26" ht="84.6" customHeight="1" x14ac:dyDescent="0.25">
      <c r="A9" s="22">
        <v>6</v>
      </c>
      <c r="B9" s="20" t="s">
        <v>48</v>
      </c>
      <c r="C9" s="9" t="str">
        <f>VLOOKUP([2]!Table_1[[#This Row],[ Approp Score ]],'3-class'!$V$4:$W$14,2,FALSE)</f>
        <v>UA/MBA</v>
      </c>
      <c r="D9" s="19"/>
      <c r="E9" s="13"/>
      <c r="F9" s="8" t="str">
        <f>VLOOKUP([2]!Table_1[[#This Row],[Appropriateness]],'3-class'!$V$4:$W$11,2,FALSE)</f>
        <v>UA/MBA</v>
      </c>
      <c r="G9" s="8" t="e">
        <f>VLOOKUP([1]!Table_1[[#This Row],[Recommendation]],'3-class'!$V$4:$W$11,2,FALSE)</f>
        <v>#N/A</v>
      </c>
      <c r="H9" s="8" t="e">
        <f>VLOOKUP([1]!Table_1[[#This Row],[Comments]],'3-class'!$V$4:$W$11,2,FALSE)</f>
        <v>#N/A</v>
      </c>
      <c r="I9" s="25" t="str">
        <f>VLOOKUP(Table_1[[#This Row],[ANSKEY1 (Correct answer)]],'3-class'!$V$4:$W$11,2,FALSE)</f>
        <v>UA/MBA</v>
      </c>
      <c r="J9" s="26"/>
      <c r="K9" s="5">
        <v>6</v>
      </c>
      <c r="L9" s="5"/>
      <c r="M9" s="15"/>
      <c r="N9" s="15">
        <f>IF(Table_13[[#This Row],[Appropriateness]]=Table_13[[#This Row],[ANSKEY1]],1,0)</f>
        <v>1</v>
      </c>
      <c r="O9" s="29" t="str">
        <f>VLOOKUP(Table_1[[#This Row],[part1 responese]],'3-class'!$V$4:$W$11,2,FALSE)</f>
        <v>UA/MBA</v>
      </c>
      <c r="P9" s="29">
        <f>IF(Table_13[[#This Row],[part1 response]]=Table_13[[#This Row],[ANSKEY1]],1,0)</f>
        <v>1</v>
      </c>
      <c r="Q9" s="15">
        <f>IF(Table_13[[#This Row],[part1 response]]=Table_13[[#This Row],[ Approp Score ]],0,1)</f>
        <v>0</v>
      </c>
      <c r="R9" s="15" t="str">
        <f>IF(Table_13[[#This Row],[Discrepancy]]=1, IF(Table_13[[#This Row],[Appropriateness]]=Table_13[[#This Row],[ Approp Score ]],1,0),"")</f>
        <v/>
      </c>
      <c r="S9" s="15" t="str">
        <f>IF(Table_13[[#This Row],[Discrepancy]]=1, VLOOKUP(Table_13[[#This Row],[Following]]&amp;"|"&amp;Table_13[[#This Row],[part1 NEWscore]]&amp;"|"&amp;Table_13[[#This Row],[part2 NEWscore]],$Y$4:$Z$10,2,FALSE), "")</f>
        <v/>
      </c>
      <c r="T9" s="5"/>
      <c r="V9" t="s">
        <v>18</v>
      </c>
      <c r="W9" t="s">
        <v>21</v>
      </c>
      <c r="Y9" s="39" t="s">
        <v>279</v>
      </c>
      <c r="Z9">
        <v>6</v>
      </c>
    </row>
    <row r="10" spans="1:26" ht="84.6" customHeight="1" x14ac:dyDescent="0.25">
      <c r="A10" s="22">
        <v>7</v>
      </c>
      <c r="B10" s="20" t="s">
        <v>50</v>
      </c>
      <c r="C10" s="9" t="str">
        <f>VLOOKUP([2]!Table_1[[#This Row],[ Approp Score ]],'3-class'!$V$4:$W$14,2,FALSE)</f>
        <v>UA/MBA</v>
      </c>
      <c r="D10" s="19"/>
      <c r="E10" s="13"/>
      <c r="F10" s="8" t="str">
        <f>VLOOKUP([2]!Table_1[[#This Row],[Appropriateness]],'3-class'!$V$4:$W$11,2,FALSE)</f>
        <v>UA/MBA</v>
      </c>
      <c r="G10" s="8" t="e">
        <f>VLOOKUP([1]!Table_1[[#This Row],[Recommendation]],'3-class'!$V$4:$W$11,2,FALSE)</f>
        <v>#N/A</v>
      </c>
      <c r="H10" s="8" t="e">
        <f>VLOOKUP([1]!Table_1[[#This Row],[Comments]],'3-class'!$V$4:$W$11,2,FALSE)</f>
        <v>#N/A</v>
      </c>
      <c r="I10" s="25" t="str">
        <f>VLOOKUP(Table_1[[#This Row],[ANSKEY1 (Correct answer)]],'3-class'!$V$4:$W$11,2,FALSE)</f>
        <v>UA/MBA</v>
      </c>
      <c r="J10" s="26"/>
      <c r="K10" s="5">
        <v>7</v>
      </c>
      <c r="L10" s="5"/>
      <c r="M10" s="15"/>
      <c r="N10" s="15">
        <f>IF(Table_13[[#This Row],[Appropriateness]]=Table_13[[#This Row],[ANSKEY1]],1,0)</f>
        <v>1</v>
      </c>
      <c r="O10" s="29" t="str">
        <f>VLOOKUP(Table_1[[#This Row],[part1 responese]],'3-class'!$V$4:$W$11,2,FALSE)</f>
        <v>UA/MBA</v>
      </c>
      <c r="P10" s="29">
        <f>IF(Table_13[[#This Row],[part1 response]]=Table_13[[#This Row],[ANSKEY1]],1,0)</f>
        <v>1</v>
      </c>
      <c r="Q10" s="15">
        <f>IF(Table_13[[#This Row],[part1 response]]=Table_13[[#This Row],[ Approp Score ]],0,1)</f>
        <v>0</v>
      </c>
      <c r="R10" s="15" t="str">
        <f>IF(Table_13[[#This Row],[Discrepancy]]=1, IF(Table_13[[#This Row],[Appropriateness]]=Table_13[[#This Row],[ Approp Score ]],1,0),"")</f>
        <v/>
      </c>
      <c r="S10" s="15" t="str">
        <f>IF(Table_13[[#This Row],[Discrepancy]]=1, VLOOKUP(Table_13[[#This Row],[Following]]&amp;"|"&amp;Table_13[[#This Row],[part1 NEWscore]]&amp;"|"&amp;Table_13[[#This Row],[part2 NEWscore]],$Y$4:$Z$10,2,FALSE), "")</f>
        <v/>
      </c>
      <c r="T10" s="5"/>
      <c r="V10" t="s">
        <v>41</v>
      </c>
      <c r="W10" t="s">
        <v>41</v>
      </c>
      <c r="Y10" s="39" t="s">
        <v>280</v>
      </c>
      <c r="Z10">
        <v>7</v>
      </c>
    </row>
    <row r="11" spans="1:26" ht="84.6" customHeight="1" x14ac:dyDescent="0.25">
      <c r="A11" s="22">
        <v>8</v>
      </c>
      <c r="B11" s="20" t="s">
        <v>52</v>
      </c>
      <c r="C11" s="9" t="str">
        <f>VLOOKUP([2]!Table_1[[#This Row],[ Approp Score ]],'3-class'!$V$4:$W$14,2,FALSE)</f>
        <v>UNA</v>
      </c>
      <c r="D11" s="19"/>
      <c r="E11" s="13"/>
      <c r="F11" s="8" t="str">
        <f>VLOOKUP([2]!Table_1[[#This Row],[Appropriateness]],'3-class'!$V$4:$W$11,2,FALSE)</f>
        <v>UNA</v>
      </c>
      <c r="G11" s="8" t="e">
        <f>VLOOKUP([1]!Table_1[[#This Row],[Recommendation]],'3-class'!$V$4:$W$11,2,FALSE)</f>
        <v>#N/A</v>
      </c>
      <c r="H11" s="8" t="e">
        <f>VLOOKUP([1]!Table_1[[#This Row],[Comments]],'3-class'!$V$4:$W$11,2,FALSE)</f>
        <v>#N/A</v>
      </c>
      <c r="I11" s="25" t="str">
        <f>VLOOKUP(Table_1[[#This Row],[ANSKEY1 (Correct answer)]],'3-class'!$V$4:$W$11,2,FALSE)</f>
        <v>UNA</v>
      </c>
      <c r="J11" s="26"/>
      <c r="K11" s="5">
        <v>8</v>
      </c>
      <c r="L11" s="5"/>
      <c r="M11" s="15"/>
      <c r="N11" s="15">
        <f>IF(Table_13[[#This Row],[Appropriateness]]=Table_13[[#This Row],[ANSKEY1]],1,0)</f>
        <v>1</v>
      </c>
      <c r="O11" s="29" t="str">
        <f>VLOOKUP(Table_1[[#This Row],[part1 responese]],'3-class'!$V$4:$W$11,2,FALSE)</f>
        <v>UA/MBA</v>
      </c>
      <c r="P11" s="29">
        <f>IF(Table_13[[#This Row],[part1 response]]=Table_13[[#This Row],[ANSKEY1]],1,0)</f>
        <v>0</v>
      </c>
      <c r="Q11" s="15">
        <f>IF(Table_13[[#This Row],[part1 response]]=Table_13[[#This Row],[ Approp Score ]],0,1)</f>
        <v>1</v>
      </c>
      <c r="R11" s="15">
        <f>IF(Table_13[[#This Row],[Discrepancy]]=1, IF(Table_13[[#This Row],[Appropriateness]]=Table_13[[#This Row],[ Approp Score ]],1,0),"")</f>
        <v>1</v>
      </c>
      <c r="S11" s="15">
        <f>IF(Table_13[[#This Row],[Discrepancy]]=1, VLOOKUP(Table_13[[#This Row],[Following]]&amp;"|"&amp;Table_13[[#This Row],[part1 NEWscore]]&amp;"|"&amp;Table_13[[#This Row],[part2 NEWscore]],$Y$4:$Z$10,2,FALSE), "")</f>
        <v>2</v>
      </c>
      <c r="T11" s="5"/>
      <c r="V11" t="s">
        <v>39</v>
      </c>
      <c r="W11" t="s">
        <v>41</v>
      </c>
    </row>
    <row r="12" spans="1:26" ht="84.6" customHeight="1" x14ac:dyDescent="0.25">
      <c r="A12" s="22">
        <v>9</v>
      </c>
      <c r="B12" s="20" t="s">
        <v>55</v>
      </c>
      <c r="C12" s="9" t="str">
        <f>VLOOKUP([2]!Table_1[[#This Row],[ Approp Score ]],'3-class'!$V$4:$W$14,2,FALSE)</f>
        <v>UA/MBA</v>
      </c>
      <c r="D12" s="19"/>
      <c r="E12" s="13"/>
      <c r="F12" s="8" t="str">
        <f>VLOOKUP([2]!Table_1[[#This Row],[Appropriateness]],'3-class'!$V$4:$W$11,2,FALSE)</f>
        <v>UA/MBA</v>
      </c>
      <c r="G12" s="8" t="e">
        <f>VLOOKUP([1]!Table_1[[#This Row],[Recommendation]],'3-class'!$V$4:$W$11,2,FALSE)</f>
        <v>#N/A</v>
      </c>
      <c r="H12" s="8" t="e">
        <f>VLOOKUP([1]!Table_1[[#This Row],[Comments]],'3-class'!$V$4:$W$11,2,FALSE)</f>
        <v>#N/A</v>
      </c>
      <c r="I12" s="25" t="str">
        <f>VLOOKUP(Table_1[[#This Row],[ANSKEY1 (Correct answer)]],'3-class'!$V$4:$W$11,2,FALSE)</f>
        <v>UA/MBA</v>
      </c>
      <c r="J12" s="26"/>
      <c r="K12" s="5">
        <v>9</v>
      </c>
      <c r="L12" s="5"/>
      <c r="M12" s="15"/>
      <c r="N12" s="15">
        <f>IF(Table_13[[#This Row],[Appropriateness]]=Table_13[[#This Row],[ANSKEY1]],1,0)</f>
        <v>1</v>
      </c>
      <c r="O12" s="29" t="str">
        <f>VLOOKUP(Table_1[[#This Row],[part1 responese]],'3-class'!$V$4:$W$11,2,FALSE)</f>
        <v>UA/MBA</v>
      </c>
      <c r="P12" s="29">
        <f>IF(Table_13[[#This Row],[part1 response]]=Table_13[[#This Row],[ANSKEY1]],1,0)</f>
        <v>1</v>
      </c>
      <c r="Q12" s="15">
        <f>IF(Table_13[[#This Row],[part1 response]]=Table_13[[#This Row],[ Approp Score ]],0,1)</f>
        <v>0</v>
      </c>
      <c r="R12" s="15" t="str">
        <f>IF(Table_13[[#This Row],[Discrepancy]]=1, IF(Table_13[[#This Row],[Appropriateness]]=Table_13[[#This Row],[ Approp Score ]],1,0),"")</f>
        <v/>
      </c>
      <c r="S12" s="15" t="str">
        <f>IF(Table_13[[#This Row],[Discrepancy]]=1, VLOOKUP(Table_13[[#This Row],[Following]]&amp;"|"&amp;Table_13[[#This Row],[part1 NEWscore]]&amp;"|"&amp;Table_13[[#This Row],[part2 NEWscore]],$Y$4:$Z$10,2,FALSE), "")</f>
        <v/>
      </c>
      <c r="T12" s="5"/>
    </row>
    <row r="13" spans="1:26" ht="84.6" customHeight="1" x14ac:dyDescent="0.25">
      <c r="A13" s="22">
        <v>10</v>
      </c>
      <c r="B13" s="20" t="s">
        <v>57</v>
      </c>
      <c r="C13" s="9" t="str">
        <f>VLOOKUP([2]!Table_1[[#This Row],[ Approp Score ]],'3-class'!$V$4:$W$14,2,FALSE)</f>
        <v>UA/MBA</v>
      </c>
      <c r="D13" s="19"/>
      <c r="E13" s="13"/>
      <c r="F13" s="8" t="str">
        <f>VLOOKUP([2]!Table_1[[#This Row],[Appropriateness]],'3-class'!$V$4:$W$11,2,FALSE)</f>
        <v>UA/MBA</v>
      </c>
      <c r="G13" s="8" t="e">
        <f>VLOOKUP([1]!Table_1[[#This Row],[Recommendation]],'3-class'!$V$4:$W$11,2,FALSE)</f>
        <v>#N/A</v>
      </c>
      <c r="H13" s="8" t="e">
        <f>VLOOKUP([1]!Table_1[[#This Row],[Comments]],'3-class'!$V$4:$W$11,2,FALSE)</f>
        <v>#N/A</v>
      </c>
      <c r="I13" s="25" t="str">
        <f>VLOOKUP(Table_1[[#This Row],[ANSKEY1 (Correct answer)]],'3-class'!$V$4:$W$11,2,FALSE)</f>
        <v>UA/MBA</v>
      </c>
      <c r="J13" s="26"/>
      <c r="K13" s="5">
        <v>10</v>
      </c>
      <c r="L13" s="5"/>
      <c r="M13" s="15"/>
      <c r="N13" s="15">
        <f>IF(Table_13[[#This Row],[Appropriateness]]=Table_13[[#This Row],[ANSKEY1]],1,0)</f>
        <v>1</v>
      </c>
      <c r="O13" s="29" t="str">
        <f>VLOOKUP(Table_1[[#This Row],[part1 responese]],'3-class'!$V$4:$W$11,2,FALSE)</f>
        <v>UA/MBA</v>
      </c>
      <c r="P13" s="29">
        <f>IF(Table_13[[#This Row],[part1 response]]=Table_13[[#This Row],[ANSKEY1]],1,0)</f>
        <v>1</v>
      </c>
      <c r="Q13" s="15">
        <f>IF(Table_13[[#This Row],[part1 response]]=Table_13[[#This Row],[ Approp Score ]],0,1)</f>
        <v>0</v>
      </c>
      <c r="R13" s="15" t="str">
        <f>IF(Table_13[[#This Row],[Discrepancy]]=1, IF(Table_13[[#This Row],[Appropriateness]]=Table_13[[#This Row],[ Approp Score ]],1,0),"")</f>
        <v/>
      </c>
      <c r="S13" s="15" t="str">
        <f>IF(Table_13[[#This Row],[Discrepancy]]=1, VLOOKUP(Table_13[[#This Row],[Following]]&amp;"|"&amp;Table_13[[#This Row],[part1 NEWscore]]&amp;"|"&amp;Table_13[[#This Row],[part2 NEWscore]],$Y$4:$Z$10,2,FALSE), "")</f>
        <v/>
      </c>
      <c r="T13" s="5"/>
    </row>
    <row r="14" spans="1:26" ht="84.6" customHeight="1" x14ac:dyDescent="0.25">
      <c r="A14" s="22">
        <v>11</v>
      </c>
      <c r="B14" s="20" t="s">
        <v>59</v>
      </c>
      <c r="C14" s="9" t="str">
        <f>VLOOKUP([2]!Table_1[[#This Row],[ Approp Score ]],'3-class'!$V$4:$W$14,2,FALSE)</f>
        <v>UA/MBA</v>
      </c>
      <c r="D14" s="19"/>
      <c r="E14" s="13"/>
      <c r="F14" s="8" t="str">
        <f>VLOOKUP([2]!Table_1[[#This Row],[Appropriateness]],'3-class'!$V$4:$W$11,2,FALSE)</f>
        <v>UNA</v>
      </c>
      <c r="G14" s="8" t="e">
        <f>VLOOKUP([1]!Table_1[[#This Row],[Recommendation]],'3-class'!$V$4:$W$11,2,FALSE)</f>
        <v>#N/A</v>
      </c>
      <c r="H14" s="8" t="e">
        <f>VLOOKUP([1]!Table_1[[#This Row],[Comments]],'3-class'!$V$4:$W$11,2,FALSE)</f>
        <v>#N/A</v>
      </c>
      <c r="I14" s="25" t="str">
        <f>VLOOKUP(Table_1[[#This Row],[ANSKEY1 (Correct answer)]],'3-class'!$V$4:$W$11,2,FALSE)</f>
        <v>UA/MBA</v>
      </c>
      <c r="J14" s="26"/>
      <c r="K14" s="5">
        <v>11</v>
      </c>
      <c r="L14" s="5"/>
      <c r="M14" s="15"/>
      <c r="N14" s="15">
        <f>IF(Table_13[[#This Row],[Appropriateness]]=Table_13[[#This Row],[ANSKEY1]],1,0)</f>
        <v>0</v>
      </c>
      <c r="O14" s="29" t="str">
        <f>VLOOKUP(Table_1[[#This Row],[part1 responese]],'3-class'!$V$4:$W$11,2,FALSE)</f>
        <v>UNA</v>
      </c>
      <c r="P14" s="29">
        <f>IF(Table_13[[#This Row],[part1 response]]=Table_13[[#This Row],[ANSKEY1]],1,0)</f>
        <v>0</v>
      </c>
      <c r="Q14" s="15">
        <f>IF(Table_13[[#This Row],[part1 response]]=Table_13[[#This Row],[ Approp Score ]],0,1)</f>
        <v>1</v>
      </c>
      <c r="R14" s="15">
        <f>IF(Table_13[[#This Row],[Discrepancy]]=1, IF(Table_13[[#This Row],[Appropriateness]]=Table_13[[#This Row],[ Approp Score ]],1,0),"")</f>
        <v>0</v>
      </c>
      <c r="S14" s="15">
        <f>IF(Table_13[[#This Row],[Discrepancy]]=1, VLOOKUP(Table_13[[#This Row],[Following]]&amp;"|"&amp;Table_13[[#This Row],[part1 NEWscore]]&amp;"|"&amp;Table_13[[#This Row],[part2 NEWscore]],$Y$4:$Z$10,2,FALSE), "")</f>
        <v>7</v>
      </c>
      <c r="T14" s="5"/>
    </row>
    <row r="15" spans="1:26" ht="84.6" customHeight="1" x14ac:dyDescent="0.25">
      <c r="A15" s="22">
        <v>12</v>
      </c>
      <c r="B15" s="20" t="s">
        <v>64</v>
      </c>
      <c r="C15" s="9" t="str">
        <f>VLOOKUP([2]!Table_1[[#This Row],[ Approp Score ]],'3-class'!$V$4:$W$14,2,FALSE)</f>
        <v>ICI</v>
      </c>
      <c r="D15" s="19"/>
      <c r="E15" s="13"/>
      <c r="F15" s="8" t="str">
        <f>VLOOKUP([2]!Table_1[[#This Row],[Appropriateness]],'3-class'!$V$4:$W$11,2,FALSE)</f>
        <v>UA/MBA</v>
      </c>
      <c r="G15" s="8" t="e">
        <f>VLOOKUP([1]!Table_1[[#This Row],[Recommendation]],'3-class'!$V$4:$W$11,2,FALSE)</f>
        <v>#N/A</v>
      </c>
      <c r="H15" s="8" t="e">
        <f>VLOOKUP([1]!Table_1[[#This Row],[Comments]],'3-class'!$V$4:$W$11,2,FALSE)</f>
        <v>#N/A</v>
      </c>
      <c r="I15" s="25" t="str">
        <f>VLOOKUP(Table_1[[#This Row],[ANSKEY1 (Correct answer)]],'3-class'!$V$4:$W$11,2,FALSE)</f>
        <v>UNA</v>
      </c>
      <c r="J15" s="26"/>
      <c r="K15" s="5">
        <v>12</v>
      </c>
      <c r="L15" s="5"/>
      <c r="M15" s="15"/>
      <c r="N15" s="15">
        <f>IF(Table_13[[#This Row],[Appropriateness]]=Table_13[[#This Row],[ANSKEY1]],1,0)</f>
        <v>0</v>
      </c>
      <c r="O15" s="29" t="str">
        <f>VLOOKUP(Table_1[[#This Row],[part1 responese]],'3-class'!$V$4:$W$11,2,FALSE)</f>
        <v>UA/MBA</v>
      </c>
      <c r="P15" s="29">
        <f>IF(Table_13[[#This Row],[part1 response]]=Table_13[[#This Row],[ANSKEY1]],1,0)</f>
        <v>0</v>
      </c>
      <c r="Q15" s="15">
        <f>IF(Table_13[[#This Row],[part1 response]]=Table_13[[#This Row],[ Approp Score ]],0,1)</f>
        <v>1</v>
      </c>
      <c r="R15" s="15">
        <f>IF(Table_13[[#This Row],[Discrepancy]]=1, IF(Table_13[[#This Row],[Appropriateness]]=Table_13[[#This Row],[ Approp Score ]],1,0),"")</f>
        <v>0</v>
      </c>
      <c r="S15" s="15">
        <f>IF(Table_13[[#This Row],[Discrepancy]]=1, VLOOKUP(Table_13[[#This Row],[Following]]&amp;"|"&amp;Table_13[[#This Row],[part1 NEWscore]]&amp;"|"&amp;Table_13[[#This Row],[part2 NEWscore]],$Y$4:$Z$10,2,FALSE), "")</f>
        <v>7</v>
      </c>
      <c r="T15" s="5"/>
    </row>
    <row r="16" spans="1:26" ht="84.6" customHeight="1" x14ac:dyDescent="0.25">
      <c r="A16" s="22">
        <v>13</v>
      </c>
      <c r="B16" s="20" t="s">
        <v>67</v>
      </c>
      <c r="C16" s="9" t="str">
        <f>VLOOKUP([2]!Table_1[[#This Row],[ Approp Score ]],'3-class'!$V$4:$W$14,2,FALSE)</f>
        <v>UA/MBA</v>
      </c>
      <c r="D16" s="19"/>
      <c r="E16" s="13"/>
      <c r="F16" s="8" t="str">
        <f>VLOOKUP([2]!Table_1[[#This Row],[Appropriateness]],'3-class'!$V$4:$W$11,2,FALSE)</f>
        <v>UA/MBA</v>
      </c>
      <c r="G16" s="8" t="e">
        <f>VLOOKUP([1]!Table_1[[#This Row],[Recommendation]],'3-class'!$V$4:$W$11,2,FALSE)</f>
        <v>#N/A</v>
      </c>
      <c r="H16" s="8" t="e">
        <f>VLOOKUP([1]!Table_1[[#This Row],[Comments]],'3-class'!$V$4:$W$11,2,FALSE)</f>
        <v>#N/A</v>
      </c>
      <c r="I16" s="25" t="str">
        <f>VLOOKUP(Table_1[[#This Row],[ANSKEY1 (Correct answer)]],'3-class'!$V$4:$W$11,2,FALSE)</f>
        <v>UA/MBA</v>
      </c>
      <c r="J16" s="26"/>
      <c r="K16" s="5">
        <v>13</v>
      </c>
      <c r="L16" s="5"/>
      <c r="M16" s="15"/>
      <c r="N16" s="15">
        <f>IF(Table_13[[#This Row],[Appropriateness]]=Table_13[[#This Row],[ANSKEY1]],1,0)</f>
        <v>1</v>
      </c>
      <c r="O16" s="29" t="str">
        <f>VLOOKUP(Table_1[[#This Row],[part1 responese]],'3-class'!$V$4:$W$11,2,FALSE)</f>
        <v>UA/MBA</v>
      </c>
      <c r="P16" s="29">
        <f>IF(Table_13[[#This Row],[part1 response]]=Table_13[[#This Row],[ANSKEY1]],1,0)</f>
        <v>1</v>
      </c>
      <c r="Q16" s="15">
        <f>IF(Table_13[[#This Row],[part1 response]]=Table_13[[#This Row],[ Approp Score ]],0,1)</f>
        <v>0</v>
      </c>
      <c r="R16" s="15" t="str">
        <f>IF(Table_13[[#This Row],[Discrepancy]]=1, IF(Table_13[[#This Row],[Appropriateness]]=Table_13[[#This Row],[ Approp Score ]],1,0),"")</f>
        <v/>
      </c>
      <c r="S16" s="15" t="str">
        <f>IF(Table_13[[#This Row],[Discrepancy]]=1, VLOOKUP(Table_13[[#This Row],[Following]]&amp;"|"&amp;Table_13[[#This Row],[part1 NEWscore]]&amp;"|"&amp;Table_13[[#This Row],[part2 NEWscore]],$Y$4:$Z$10,2,FALSE), "")</f>
        <v/>
      </c>
      <c r="T16" s="5"/>
    </row>
    <row r="17" spans="1:20" ht="84.6" customHeight="1" x14ac:dyDescent="0.25">
      <c r="A17" s="22">
        <v>14</v>
      </c>
      <c r="B17" s="20" t="s">
        <v>69</v>
      </c>
      <c r="C17" s="9" t="str">
        <f>VLOOKUP([2]!Table_1[[#This Row],[ Approp Score ]],'3-class'!$V$4:$W$14,2,FALSE)</f>
        <v>UA/MBA</v>
      </c>
      <c r="D17" s="19"/>
      <c r="E17" s="13"/>
      <c r="F17" s="8" t="str">
        <f>VLOOKUP([2]!Table_1[[#This Row],[Appropriateness]],'3-class'!$V$4:$W$11,2,FALSE)</f>
        <v>UA/MBA</v>
      </c>
      <c r="G17" s="8" t="e">
        <f>VLOOKUP([1]!Table_1[[#This Row],[Recommendation]],'3-class'!$V$4:$W$11,2,FALSE)</f>
        <v>#N/A</v>
      </c>
      <c r="H17" s="8" t="e">
        <f>VLOOKUP([1]!Table_1[[#This Row],[Comments]],'3-class'!$V$4:$W$11,2,FALSE)</f>
        <v>#N/A</v>
      </c>
      <c r="I17" s="25" t="str">
        <f>VLOOKUP(Table_1[[#This Row],[ANSKEY1 (Correct answer)]],'3-class'!$V$4:$W$11,2,FALSE)</f>
        <v>UA/MBA</v>
      </c>
      <c r="J17" s="26"/>
      <c r="K17" s="5">
        <v>14</v>
      </c>
      <c r="L17" s="5"/>
      <c r="M17" s="15"/>
      <c r="N17" s="15">
        <f>IF(Table_13[[#This Row],[Appropriateness]]=Table_13[[#This Row],[ANSKEY1]],1,0)</f>
        <v>1</v>
      </c>
      <c r="O17" s="29" t="str">
        <f>VLOOKUP(Table_1[[#This Row],[part1 responese]],'3-class'!$V$4:$W$11,2,FALSE)</f>
        <v>UNA</v>
      </c>
      <c r="P17" s="29">
        <f>IF(Table_13[[#This Row],[part1 response]]=Table_13[[#This Row],[ANSKEY1]],1,0)</f>
        <v>0</v>
      </c>
      <c r="Q17" s="15">
        <f>IF(Table_13[[#This Row],[part1 response]]=Table_13[[#This Row],[ Approp Score ]],0,1)</f>
        <v>1</v>
      </c>
      <c r="R17" s="15">
        <f>IF(Table_13[[#This Row],[Discrepancy]]=1, IF(Table_13[[#This Row],[Appropriateness]]=Table_13[[#This Row],[ Approp Score ]],1,0),"")</f>
        <v>1</v>
      </c>
      <c r="S17" s="15">
        <f>IF(Table_13[[#This Row],[Discrepancy]]=1, VLOOKUP(Table_13[[#This Row],[Following]]&amp;"|"&amp;Table_13[[#This Row],[part1 NEWscore]]&amp;"|"&amp;Table_13[[#This Row],[part2 NEWscore]],$Y$4:$Z$10,2,FALSE), "")</f>
        <v>2</v>
      </c>
      <c r="T17" s="5"/>
    </row>
    <row r="18" spans="1:20" ht="84.6" customHeight="1" x14ac:dyDescent="0.25">
      <c r="A18" s="22">
        <v>15</v>
      </c>
      <c r="B18" s="20" t="s">
        <v>71</v>
      </c>
      <c r="C18" s="9" t="str">
        <f>VLOOKUP([2]!Table_1[[#This Row],[ Approp Score ]],'3-class'!$V$4:$W$14,2,FALSE)</f>
        <v>UA/MBA</v>
      </c>
      <c r="D18" s="19"/>
      <c r="E18" s="13"/>
      <c r="F18" s="8" t="str">
        <f>VLOOKUP([2]!Table_1[[#This Row],[Appropriateness]],'3-class'!$V$4:$W$11,2,FALSE)</f>
        <v>UA/MBA</v>
      </c>
      <c r="G18" s="8" t="e">
        <f>VLOOKUP([1]!Table_1[[#This Row],[Recommendation]],'3-class'!$V$4:$W$11,2,FALSE)</f>
        <v>#N/A</v>
      </c>
      <c r="H18" s="8" t="e">
        <f>VLOOKUP([1]!Table_1[[#This Row],[Comments]],'3-class'!$V$4:$W$11,2,FALSE)</f>
        <v>#N/A</v>
      </c>
      <c r="I18" s="25" t="str">
        <f>VLOOKUP(Table_1[[#This Row],[ANSKEY1 (Correct answer)]],'3-class'!$V$4:$W$11,2,FALSE)</f>
        <v>UA/MBA</v>
      </c>
      <c r="J18" s="26"/>
      <c r="K18" s="5">
        <v>15</v>
      </c>
      <c r="L18" s="5"/>
      <c r="M18" s="15"/>
      <c r="N18" s="15">
        <f>IF(Table_13[[#This Row],[Appropriateness]]=Table_13[[#This Row],[ANSKEY1]],1,0)</f>
        <v>1</v>
      </c>
      <c r="O18" s="29" t="str">
        <f>VLOOKUP(Table_1[[#This Row],[part1 responese]],'3-class'!$V$4:$W$11,2,FALSE)</f>
        <v>UA/MBA</v>
      </c>
      <c r="P18" s="29">
        <f>IF(Table_13[[#This Row],[part1 response]]=Table_13[[#This Row],[ANSKEY1]],1,0)</f>
        <v>1</v>
      </c>
      <c r="Q18" s="15">
        <f>IF(Table_13[[#This Row],[part1 response]]=Table_13[[#This Row],[ Approp Score ]],0,1)</f>
        <v>0</v>
      </c>
      <c r="R18" s="15" t="str">
        <f>IF(Table_13[[#This Row],[Discrepancy]]=1, IF(Table_13[[#This Row],[Appropriateness]]=Table_13[[#This Row],[ Approp Score ]],1,0),"")</f>
        <v/>
      </c>
      <c r="S18" s="15" t="str">
        <f>IF(Table_13[[#This Row],[Discrepancy]]=1, VLOOKUP(Table_13[[#This Row],[Following]]&amp;"|"&amp;Table_13[[#This Row],[part1 NEWscore]]&amp;"|"&amp;Table_13[[#This Row],[part2 NEWscore]],$Y$4:$Z$10,2,FALSE), "")</f>
        <v/>
      </c>
      <c r="T18" s="5"/>
    </row>
    <row r="19" spans="1:20" ht="84.6" customHeight="1" x14ac:dyDescent="0.25">
      <c r="A19" s="22">
        <v>16</v>
      </c>
      <c r="B19" s="20" t="s">
        <v>73</v>
      </c>
      <c r="C19" s="9" t="str">
        <f>VLOOKUP([2]!Table_1[[#This Row],[ Approp Score ]],'3-class'!$V$4:$W$14,2,FALSE)</f>
        <v>ICI</v>
      </c>
      <c r="D19" s="19"/>
      <c r="E19" s="13"/>
      <c r="F19" s="8" t="str">
        <f>VLOOKUP([2]!Table_1[[#This Row],[Appropriateness]],'3-class'!$V$4:$W$11,2,FALSE)</f>
        <v>ICI</v>
      </c>
      <c r="G19" s="8" t="e">
        <f>VLOOKUP([1]!Table_1[[#This Row],[Recommendation]],'3-class'!$V$4:$W$11,2,FALSE)</f>
        <v>#N/A</v>
      </c>
      <c r="H19" s="8" t="e">
        <f>VLOOKUP([1]!Table_1[[#This Row],[Comments]],'3-class'!$V$4:$W$11,2,FALSE)</f>
        <v>#N/A</v>
      </c>
      <c r="I19" s="25" t="str">
        <f>VLOOKUP(Table_1[[#This Row],[ANSKEY1 (Correct answer)]],'3-class'!$V$4:$W$11,2,FALSE)</f>
        <v>ICI</v>
      </c>
      <c r="J19" s="26"/>
      <c r="K19" s="5">
        <v>16</v>
      </c>
      <c r="L19" s="5"/>
      <c r="M19" s="15"/>
      <c r="N19" s="15">
        <f>IF(Table_13[[#This Row],[Appropriateness]]=Table_13[[#This Row],[ANSKEY1]],1,0)</f>
        <v>1</v>
      </c>
      <c r="O19" s="29" t="str">
        <f>VLOOKUP(Table_1[[#This Row],[part1 responese]],'3-class'!$V$4:$W$11,2,FALSE)</f>
        <v>UA/MBA</v>
      </c>
      <c r="P19" s="29">
        <f>IF(Table_13[[#This Row],[part1 response]]=Table_13[[#This Row],[ANSKEY1]],1,0)</f>
        <v>0</v>
      </c>
      <c r="Q19" s="15">
        <f>IF(Table_13[[#This Row],[part1 response]]=Table_13[[#This Row],[ Approp Score ]],0,1)</f>
        <v>1</v>
      </c>
      <c r="R19" s="15">
        <f>IF(Table_13[[#This Row],[Discrepancy]]=1, IF(Table_13[[#This Row],[Appropriateness]]=Table_13[[#This Row],[ Approp Score ]],1,0),"")</f>
        <v>1</v>
      </c>
      <c r="S19" s="15">
        <f>IF(Table_13[[#This Row],[Discrepancy]]=1, VLOOKUP(Table_13[[#This Row],[Following]]&amp;"|"&amp;Table_13[[#This Row],[part1 NEWscore]]&amp;"|"&amp;Table_13[[#This Row],[part2 NEWscore]],$Y$4:$Z$10,2,FALSE), "")</f>
        <v>2</v>
      </c>
      <c r="T19" s="5"/>
    </row>
    <row r="20" spans="1:20" ht="84.6" customHeight="1" x14ac:dyDescent="0.25">
      <c r="A20" s="22">
        <v>17</v>
      </c>
      <c r="B20" s="20" t="s">
        <v>75</v>
      </c>
      <c r="C20" s="9" t="str">
        <f>VLOOKUP([2]!Table_1[[#This Row],[ Approp Score ]],'3-class'!$V$4:$W$14,2,FALSE)</f>
        <v>UNA</v>
      </c>
      <c r="D20" s="19"/>
      <c r="E20" s="13"/>
      <c r="F20" s="8" t="str">
        <f>VLOOKUP([2]!Table_1[[#This Row],[Appropriateness]],'3-class'!$V$4:$W$11,2,FALSE)</f>
        <v>UNA</v>
      </c>
      <c r="G20" s="8" t="e">
        <f>VLOOKUP([1]!Table_1[[#This Row],[Recommendation]],'3-class'!$V$4:$W$11,2,FALSE)</f>
        <v>#N/A</v>
      </c>
      <c r="H20" s="8" t="e">
        <f>VLOOKUP([1]!Table_1[[#This Row],[Comments]],'3-class'!$V$4:$W$11,2,FALSE)</f>
        <v>#N/A</v>
      </c>
      <c r="I20" s="25" t="str">
        <f>VLOOKUP(Table_1[[#This Row],[ANSKEY1 (Correct answer)]],'3-class'!$V$4:$W$11,2,FALSE)</f>
        <v>UNA</v>
      </c>
      <c r="J20" s="26"/>
      <c r="K20" s="5">
        <v>17</v>
      </c>
      <c r="L20" s="5"/>
      <c r="M20" s="15"/>
      <c r="N20" s="15">
        <f>IF(Table_13[[#This Row],[Appropriateness]]=Table_13[[#This Row],[ANSKEY1]],1,0)</f>
        <v>1</v>
      </c>
      <c r="O20" s="29" t="str">
        <f>VLOOKUP(Table_1[[#This Row],[part1 responese]],'3-class'!$V$4:$W$11,2,FALSE)</f>
        <v>UNA</v>
      </c>
      <c r="P20" s="29">
        <f>IF(Table_13[[#This Row],[part1 response]]=Table_13[[#This Row],[ANSKEY1]],1,0)</f>
        <v>1</v>
      </c>
      <c r="Q20" s="15">
        <f>IF(Table_13[[#This Row],[part1 response]]=Table_13[[#This Row],[ Approp Score ]],0,1)</f>
        <v>0</v>
      </c>
      <c r="R20" s="15" t="str">
        <f>IF(Table_13[[#This Row],[Discrepancy]]=1, IF(Table_13[[#This Row],[Appropriateness]]=Table_13[[#This Row],[ Approp Score ]],1,0),"")</f>
        <v/>
      </c>
      <c r="S20" s="15" t="str">
        <f>IF(Table_13[[#This Row],[Discrepancy]]=1, VLOOKUP(Table_13[[#This Row],[Following]]&amp;"|"&amp;Table_13[[#This Row],[part1 NEWscore]]&amp;"|"&amp;Table_13[[#This Row],[part2 NEWscore]],$Y$4:$Z$10,2,FALSE), "")</f>
        <v/>
      </c>
      <c r="T20" s="5"/>
    </row>
    <row r="21" spans="1:20" ht="84.6" customHeight="1" x14ac:dyDescent="0.25">
      <c r="A21" s="22">
        <v>18</v>
      </c>
      <c r="B21" s="20" t="s">
        <v>80</v>
      </c>
      <c r="C21" s="9" t="str">
        <f>VLOOKUP([2]!Table_1[[#This Row],[ Approp Score ]],'3-class'!$V$4:$W$14,2,FALSE)</f>
        <v>UNA</v>
      </c>
      <c r="D21" s="19"/>
      <c r="E21" s="13"/>
      <c r="F21" s="8" t="str">
        <f>VLOOKUP([2]!Table_1[[#This Row],[Appropriateness]],'3-class'!$V$4:$W$11,2,FALSE)</f>
        <v>UNA</v>
      </c>
      <c r="G21" s="8" t="e">
        <f>VLOOKUP([1]!Table_1[[#This Row],[Recommendation]],'3-class'!$V$4:$W$11,2,FALSE)</f>
        <v>#N/A</v>
      </c>
      <c r="H21" s="8" t="e">
        <f>VLOOKUP([1]!Table_1[[#This Row],[Comments]],'3-class'!$V$4:$W$11,2,FALSE)</f>
        <v>#N/A</v>
      </c>
      <c r="I21" s="25" t="str">
        <f>VLOOKUP(Table_1[[#This Row],[ANSKEY1 (Correct answer)]],'3-class'!$V$4:$W$11,2,FALSE)</f>
        <v>UNA</v>
      </c>
      <c r="J21" s="26"/>
      <c r="K21" s="5">
        <v>18</v>
      </c>
      <c r="L21" s="5"/>
      <c r="M21" s="15"/>
      <c r="N21" s="15">
        <f>IF(Table_13[[#This Row],[Appropriateness]]=Table_13[[#This Row],[ANSKEY1]],1,0)</f>
        <v>1</v>
      </c>
      <c r="O21" s="29" t="str">
        <f>VLOOKUP(Table_1[[#This Row],[part1 responese]],'3-class'!$V$4:$W$11,2,FALSE)</f>
        <v>UA/MBA</v>
      </c>
      <c r="P21" s="29">
        <f>IF(Table_13[[#This Row],[part1 response]]=Table_13[[#This Row],[ANSKEY1]],1,0)</f>
        <v>0</v>
      </c>
      <c r="Q21" s="15">
        <f>IF(Table_13[[#This Row],[part1 response]]=Table_13[[#This Row],[ Approp Score ]],0,1)</f>
        <v>1</v>
      </c>
      <c r="R21" s="15">
        <f>IF(Table_13[[#This Row],[Discrepancy]]=1, IF(Table_13[[#This Row],[Appropriateness]]=Table_13[[#This Row],[ Approp Score ]],1,0),"")</f>
        <v>1</v>
      </c>
      <c r="S21" s="15">
        <f>IF(Table_13[[#This Row],[Discrepancy]]=1, VLOOKUP(Table_13[[#This Row],[Following]]&amp;"|"&amp;Table_13[[#This Row],[part1 NEWscore]]&amp;"|"&amp;Table_13[[#This Row],[part2 NEWscore]],$Y$4:$Z$10,2,FALSE), "")</f>
        <v>2</v>
      </c>
      <c r="T21" s="5"/>
    </row>
    <row r="22" spans="1:20" ht="84.6" customHeight="1" x14ac:dyDescent="0.25">
      <c r="A22" s="22">
        <v>19</v>
      </c>
      <c r="B22" s="20" t="s">
        <v>85</v>
      </c>
      <c r="C22" s="9" t="str">
        <f>VLOOKUP([2]!Table_1[[#This Row],[ Approp Score ]],'3-class'!$V$4:$W$14,2,FALSE)</f>
        <v>UA/MBA</v>
      </c>
      <c r="D22" s="19"/>
      <c r="E22" s="13"/>
      <c r="F22" s="8" t="str">
        <f>VLOOKUP([2]!Table_1[[#This Row],[Appropriateness]],'3-class'!$V$4:$W$11,2,FALSE)</f>
        <v>UA/MBA</v>
      </c>
      <c r="G22" s="8" t="e">
        <f>VLOOKUP([1]!Table_1[[#This Row],[Recommendation]],'3-class'!$V$4:$W$11,2,FALSE)</f>
        <v>#N/A</v>
      </c>
      <c r="H22" s="8" t="e">
        <f>VLOOKUP([1]!Table_1[[#This Row],[Comments]],'3-class'!$V$4:$W$11,2,FALSE)</f>
        <v>#N/A</v>
      </c>
      <c r="I22" s="25" t="str">
        <f>VLOOKUP(Table_1[[#This Row],[ANSKEY1 (Correct answer)]],'3-class'!$V$4:$W$11,2,FALSE)</f>
        <v>UA/MBA</v>
      </c>
      <c r="J22" s="26"/>
      <c r="K22" s="5">
        <v>19</v>
      </c>
      <c r="L22" s="5"/>
      <c r="M22" s="15"/>
      <c r="N22" s="15">
        <f>IF(Table_13[[#This Row],[Appropriateness]]=Table_13[[#This Row],[ANSKEY1]],1,0)</f>
        <v>1</v>
      </c>
      <c r="O22" s="29" t="str">
        <f>VLOOKUP(Table_1[[#This Row],[part1 responese]],'3-class'!$V$4:$W$11,2,FALSE)</f>
        <v>UNA</v>
      </c>
      <c r="P22" s="29">
        <f>IF(Table_13[[#This Row],[part1 response]]=Table_13[[#This Row],[ANSKEY1]],1,0)</f>
        <v>0</v>
      </c>
      <c r="Q22" s="15">
        <f>IF(Table_13[[#This Row],[part1 response]]=Table_13[[#This Row],[ Approp Score ]],0,1)</f>
        <v>1</v>
      </c>
      <c r="R22" s="15">
        <f>IF(Table_13[[#This Row],[Discrepancy]]=1, IF(Table_13[[#This Row],[Appropriateness]]=Table_13[[#This Row],[ Approp Score ]],1,0),"")</f>
        <v>1</v>
      </c>
      <c r="S22" s="15">
        <f>IF(Table_13[[#This Row],[Discrepancy]]=1, VLOOKUP(Table_13[[#This Row],[Following]]&amp;"|"&amp;Table_13[[#This Row],[part1 NEWscore]]&amp;"|"&amp;Table_13[[#This Row],[part2 NEWscore]],$Y$4:$Z$10,2,FALSE), "")</f>
        <v>2</v>
      </c>
      <c r="T22" s="5"/>
    </row>
    <row r="23" spans="1:20" ht="84.6" customHeight="1" x14ac:dyDescent="0.25">
      <c r="A23" s="22">
        <v>20</v>
      </c>
      <c r="B23" s="20" t="s">
        <v>87</v>
      </c>
      <c r="C23" s="9" t="str">
        <f>VLOOKUP([2]!Table_1[[#This Row],[ Approp Score ]],'3-class'!$V$4:$W$14,2,FALSE)</f>
        <v>ICI</v>
      </c>
      <c r="D23" s="19"/>
      <c r="E23" s="13"/>
      <c r="F23" s="8" t="str">
        <f>VLOOKUP([2]!Table_1[[#This Row],[Appropriateness]],'3-class'!$V$4:$W$11,2,FALSE)</f>
        <v>ICI</v>
      </c>
      <c r="G23" s="8" t="e">
        <f>VLOOKUP([1]!Table_1[[#This Row],[Recommendation]],'3-class'!$V$4:$W$11,2,FALSE)</f>
        <v>#N/A</v>
      </c>
      <c r="H23" s="8" t="e">
        <f>VLOOKUP([1]!Table_1[[#This Row],[Comments]],'3-class'!$V$4:$W$11,2,FALSE)</f>
        <v>#N/A</v>
      </c>
      <c r="I23" s="25" t="str">
        <f>VLOOKUP(Table_1[[#This Row],[ANSKEY1 (Correct answer)]],'3-class'!$V$4:$W$11,2,FALSE)</f>
        <v>ICI</v>
      </c>
      <c r="J23" s="26"/>
      <c r="K23" s="5">
        <v>20</v>
      </c>
      <c r="L23" s="5"/>
      <c r="M23" s="15"/>
      <c r="N23" s="15">
        <f>IF(Table_13[[#This Row],[Appropriateness]]=Table_13[[#This Row],[ANSKEY1]],1,0)</f>
        <v>1</v>
      </c>
      <c r="O23" s="29" t="str">
        <f>VLOOKUP(Table_1[[#This Row],[part1 responese]],'3-class'!$V$4:$W$11,2,FALSE)</f>
        <v>ICI</v>
      </c>
      <c r="P23" s="29">
        <f>IF(Table_13[[#This Row],[part1 response]]=Table_13[[#This Row],[ANSKEY1]],1,0)</f>
        <v>1</v>
      </c>
      <c r="Q23" s="15">
        <f>IF(Table_13[[#This Row],[part1 response]]=Table_13[[#This Row],[ Approp Score ]],0,1)</f>
        <v>0</v>
      </c>
      <c r="R23" s="15" t="str">
        <f>IF(Table_13[[#This Row],[Discrepancy]]=1, IF(Table_13[[#This Row],[Appropriateness]]=Table_13[[#This Row],[ Approp Score ]],1,0),"")</f>
        <v/>
      </c>
      <c r="S23" s="15" t="str">
        <f>IF(Table_13[[#This Row],[Discrepancy]]=1, VLOOKUP(Table_13[[#This Row],[Following]]&amp;"|"&amp;Table_13[[#This Row],[part1 NEWscore]]&amp;"|"&amp;Table_13[[#This Row],[part2 NEWscore]],$Y$4:$Z$10,2,FALSE), "")</f>
        <v/>
      </c>
      <c r="T23" s="5"/>
    </row>
    <row r="24" spans="1:20" ht="84.6" customHeight="1" x14ac:dyDescent="0.25">
      <c r="A24" s="22">
        <v>21</v>
      </c>
      <c r="B24" s="20" t="s">
        <v>90</v>
      </c>
      <c r="C24" s="9" t="str">
        <f>VLOOKUP([2]!Table_1[[#This Row],[ Approp Score ]],'3-class'!$V$4:$W$14,2,FALSE)</f>
        <v>UNA</v>
      </c>
      <c r="D24" s="19"/>
      <c r="E24" s="13"/>
      <c r="F24" s="8" t="str">
        <f>VLOOKUP([2]!Table_1[[#This Row],[Appropriateness]],'3-class'!$V$4:$W$11,2,FALSE)</f>
        <v>UNA</v>
      </c>
      <c r="G24" s="8" t="e">
        <f>VLOOKUP([1]!Table_1[[#This Row],[Recommendation]],'3-class'!$V$4:$W$11,2,FALSE)</f>
        <v>#N/A</v>
      </c>
      <c r="H24" s="8" t="e">
        <f>VLOOKUP([1]!Table_1[[#This Row],[Comments]],'3-class'!$V$4:$W$11,2,FALSE)</f>
        <v>#N/A</v>
      </c>
      <c r="I24" s="25" t="str">
        <f>VLOOKUP(Table_1[[#This Row],[ANSKEY1 (Correct answer)]],'3-class'!$V$4:$W$11,2,FALSE)</f>
        <v>UNA</v>
      </c>
      <c r="J24" s="26"/>
      <c r="K24" s="5">
        <v>21</v>
      </c>
      <c r="L24" s="5"/>
      <c r="M24" s="15"/>
      <c r="N24" s="15">
        <f>IF(Table_13[[#This Row],[Appropriateness]]=Table_13[[#This Row],[ANSKEY1]],1,0)</f>
        <v>1</v>
      </c>
      <c r="O24" s="29" t="str">
        <f>VLOOKUP(Table_1[[#This Row],[part1 responese]],'3-class'!$V$4:$W$11,2,FALSE)</f>
        <v>UNA</v>
      </c>
      <c r="P24" s="29">
        <f>IF(Table_13[[#This Row],[part1 response]]=Table_13[[#This Row],[ANSKEY1]],1,0)</f>
        <v>1</v>
      </c>
      <c r="Q24" s="15">
        <f>IF(Table_13[[#This Row],[part1 response]]=Table_13[[#This Row],[ Approp Score ]],0,1)</f>
        <v>0</v>
      </c>
      <c r="R24" s="15" t="str">
        <f>IF(Table_13[[#This Row],[Discrepancy]]=1, IF(Table_13[[#This Row],[Appropriateness]]=Table_13[[#This Row],[ Approp Score ]],1,0),"")</f>
        <v/>
      </c>
      <c r="S24" s="15" t="str">
        <f>IF(Table_13[[#This Row],[Discrepancy]]=1, VLOOKUP(Table_13[[#This Row],[Following]]&amp;"|"&amp;Table_13[[#This Row],[part1 NEWscore]]&amp;"|"&amp;Table_13[[#This Row],[part2 NEWscore]],$Y$4:$Z$10,2,FALSE), "")</f>
        <v/>
      </c>
      <c r="T24" s="5"/>
    </row>
    <row r="25" spans="1:20" ht="84.6" customHeight="1" x14ac:dyDescent="0.25">
      <c r="A25" s="22">
        <v>22</v>
      </c>
      <c r="B25" s="20" t="s">
        <v>95</v>
      </c>
      <c r="C25" s="9" t="str">
        <f>VLOOKUP([2]!Table_1[[#This Row],[ Approp Score ]],'3-class'!$V$4:$W$14,2,FALSE)</f>
        <v>ICI</v>
      </c>
      <c r="D25" s="19"/>
      <c r="E25" s="13"/>
      <c r="F25" s="8" t="str">
        <f>VLOOKUP([2]!Table_1[[#This Row],[Appropriateness]],'3-class'!$V$4:$W$11,2,FALSE)</f>
        <v>UNA</v>
      </c>
      <c r="G25" s="8" t="e">
        <f>VLOOKUP([1]!Table_1[[#This Row],[Recommendation]],'3-class'!$V$4:$W$11,2,FALSE)</f>
        <v>#N/A</v>
      </c>
      <c r="H25" s="8" t="e">
        <f>VLOOKUP([1]!Table_1[[#This Row],[Comments]],'3-class'!$V$4:$W$11,2,FALSE)</f>
        <v>#N/A</v>
      </c>
      <c r="I25" s="25" t="str">
        <f>VLOOKUP(Table_1[[#This Row],[ANSKEY1 (Correct answer)]],'3-class'!$V$4:$W$11,2,FALSE)</f>
        <v>UA/MBA</v>
      </c>
      <c r="J25" s="26"/>
      <c r="K25" s="5">
        <v>22</v>
      </c>
      <c r="L25" s="5"/>
      <c r="M25" s="15"/>
      <c r="N25" s="15">
        <f>IF(Table_13[[#This Row],[Appropriateness]]=Table_13[[#This Row],[ANSKEY1]],1,0)</f>
        <v>0</v>
      </c>
      <c r="O25" s="29" t="str">
        <f>VLOOKUP(Table_1[[#This Row],[part1 responese]],'3-class'!$V$4:$W$11,2,FALSE)</f>
        <v>UA/MBA</v>
      </c>
      <c r="P25" s="29">
        <f>IF(Table_13[[#This Row],[part1 response]]=Table_13[[#This Row],[ANSKEY1]],1,0)</f>
        <v>1</v>
      </c>
      <c r="Q25" s="15">
        <f>IF(Table_13[[#This Row],[part1 response]]=Table_13[[#This Row],[ Approp Score ]],0,1)</f>
        <v>1</v>
      </c>
      <c r="R25" s="15">
        <f>IF(Table_13[[#This Row],[Discrepancy]]=1, IF(Table_13[[#This Row],[Appropriateness]]=Table_13[[#This Row],[ Approp Score ]],1,0),"")</f>
        <v>0</v>
      </c>
      <c r="S25" s="15">
        <f>IF(Table_13[[#This Row],[Discrepancy]]=1, VLOOKUP(Table_13[[#This Row],[Following]]&amp;"|"&amp;Table_13[[#This Row],[part1 NEWscore]]&amp;"|"&amp;Table_13[[#This Row],[part2 NEWscore]],$Y$4:$Z$10,2,FALSE), "")</f>
        <v>5</v>
      </c>
      <c r="T25" s="5"/>
    </row>
    <row r="26" spans="1:20" ht="84.6" customHeight="1" x14ac:dyDescent="0.25">
      <c r="A26" s="22">
        <v>23</v>
      </c>
      <c r="B26" s="20" t="s">
        <v>98</v>
      </c>
      <c r="C26" s="9" t="str">
        <f>VLOOKUP([2]!Table_1[[#This Row],[ Approp Score ]],'3-class'!$V$4:$W$14,2,FALSE)</f>
        <v>UNA</v>
      </c>
      <c r="D26" s="19"/>
      <c r="E26" s="13"/>
      <c r="F26" s="8" t="str">
        <f>VLOOKUP([2]!Table_1[[#This Row],[Appropriateness]],'3-class'!$V$4:$W$11,2,FALSE)</f>
        <v>UNA</v>
      </c>
      <c r="G26" s="8" t="e">
        <f>VLOOKUP([1]!Table_1[[#This Row],[Recommendation]],'3-class'!$V$4:$W$11,2,FALSE)</f>
        <v>#N/A</v>
      </c>
      <c r="H26" s="8" t="e">
        <f>VLOOKUP([1]!Table_1[[#This Row],[Comments]],'3-class'!$V$4:$W$11,2,FALSE)</f>
        <v>#N/A</v>
      </c>
      <c r="I26" s="25" t="str">
        <f>VLOOKUP(Table_1[[#This Row],[ANSKEY1 (Correct answer)]],'3-class'!$V$4:$W$11,2,FALSE)</f>
        <v>UNA</v>
      </c>
      <c r="J26" s="26"/>
      <c r="K26" s="5">
        <v>23</v>
      </c>
      <c r="L26" s="5"/>
      <c r="M26" s="15"/>
      <c r="N26" s="15">
        <f>IF(Table_13[[#This Row],[Appropriateness]]=Table_13[[#This Row],[ANSKEY1]],1,0)</f>
        <v>1</v>
      </c>
      <c r="O26" s="29" t="str">
        <f>VLOOKUP(Table_1[[#This Row],[part1 responese]],'3-class'!$V$4:$W$11,2,FALSE)</f>
        <v>UA/MBA</v>
      </c>
      <c r="P26" s="29">
        <f>IF(Table_13[[#This Row],[part1 response]]=Table_13[[#This Row],[ANSKEY1]],1,0)</f>
        <v>0</v>
      </c>
      <c r="Q26" s="15">
        <f>IF(Table_13[[#This Row],[part1 response]]=Table_13[[#This Row],[ Approp Score ]],0,1)</f>
        <v>1</v>
      </c>
      <c r="R26" s="15">
        <f>IF(Table_13[[#This Row],[Discrepancy]]=1, IF(Table_13[[#This Row],[Appropriateness]]=Table_13[[#This Row],[ Approp Score ]],1,0),"")</f>
        <v>1</v>
      </c>
      <c r="S26" s="15">
        <f>IF(Table_13[[#This Row],[Discrepancy]]=1, VLOOKUP(Table_13[[#This Row],[Following]]&amp;"|"&amp;Table_13[[#This Row],[part1 NEWscore]]&amp;"|"&amp;Table_13[[#This Row],[part2 NEWscore]],$Y$4:$Z$10,2,FALSE), "")</f>
        <v>2</v>
      </c>
      <c r="T26" s="5"/>
    </row>
    <row r="27" spans="1:20" ht="84.6" customHeight="1" x14ac:dyDescent="0.25">
      <c r="A27" s="22">
        <v>24</v>
      </c>
      <c r="B27" s="20" t="s">
        <v>101</v>
      </c>
      <c r="C27" s="9" t="str">
        <f>VLOOKUP([2]!Table_1[[#This Row],[ Approp Score ]],'3-class'!$V$4:$W$14,2,FALSE)</f>
        <v>UA/MBA</v>
      </c>
      <c r="D27" s="19"/>
      <c r="E27" s="13"/>
      <c r="F27" s="8" t="str">
        <f>VLOOKUP([2]!Table_1[[#This Row],[Appropriateness]],'3-class'!$V$4:$W$11,2,FALSE)</f>
        <v>UA/MBA</v>
      </c>
      <c r="G27" s="8" t="e">
        <f>VLOOKUP([1]!Table_1[[#This Row],[Recommendation]],'3-class'!$V$4:$W$11,2,FALSE)</f>
        <v>#N/A</v>
      </c>
      <c r="H27" s="8" t="e">
        <f>VLOOKUP([1]!Table_1[[#This Row],[Comments]],'3-class'!$V$4:$W$11,2,FALSE)</f>
        <v>#N/A</v>
      </c>
      <c r="I27" s="25" t="str">
        <f>VLOOKUP(Table_1[[#This Row],[ANSKEY1 (Correct answer)]],'3-class'!$V$4:$W$11,2,FALSE)</f>
        <v>UA/MBA</v>
      </c>
      <c r="J27" s="26"/>
      <c r="K27" s="5">
        <v>24</v>
      </c>
      <c r="L27" s="5"/>
      <c r="M27" s="15"/>
      <c r="N27" s="15">
        <f>IF(Table_13[[#This Row],[Appropriateness]]=Table_13[[#This Row],[ANSKEY1]],1,0)</f>
        <v>1</v>
      </c>
      <c r="O27" s="29" t="str">
        <f>VLOOKUP(Table_1[[#This Row],[part1 responese]],'3-class'!$V$4:$W$11,2,FALSE)</f>
        <v>UA/MBA</v>
      </c>
      <c r="P27" s="29">
        <f>IF(Table_13[[#This Row],[part1 response]]=Table_13[[#This Row],[ANSKEY1]],1,0)</f>
        <v>1</v>
      </c>
      <c r="Q27" s="15">
        <f>IF(Table_13[[#This Row],[part1 response]]=Table_13[[#This Row],[ Approp Score ]],0,1)</f>
        <v>0</v>
      </c>
      <c r="R27" s="15" t="str">
        <f>IF(Table_13[[#This Row],[Discrepancy]]=1, IF(Table_13[[#This Row],[Appropriateness]]=Table_13[[#This Row],[ Approp Score ]],1,0),"")</f>
        <v/>
      </c>
      <c r="S27" s="15" t="str">
        <f>IF(Table_13[[#This Row],[Discrepancy]]=1, VLOOKUP(Table_13[[#This Row],[Following]]&amp;"|"&amp;Table_13[[#This Row],[part1 NEWscore]]&amp;"|"&amp;Table_13[[#This Row],[part2 NEWscore]],$Y$4:$Z$10,2,FALSE), "")</f>
        <v/>
      </c>
      <c r="T27" s="5"/>
    </row>
    <row r="28" spans="1:20" ht="84.6" customHeight="1" x14ac:dyDescent="0.25">
      <c r="A28" s="22">
        <v>25</v>
      </c>
      <c r="B28" s="20" t="s">
        <v>103</v>
      </c>
      <c r="C28" s="9" t="str">
        <f>VLOOKUP([2]!Table_1[[#This Row],[ Approp Score ]],'3-class'!$V$4:$W$14,2,FALSE)</f>
        <v>UA/MBA</v>
      </c>
      <c r="D28" s="19"/>
      <c r="E28" s="13"/>
      <c r="F28" s="8" t="str">
        <f>VLOOKUP([2]!Table_1[[#This Row],[Appropriateness]],'3-class'!$V$4:$W$11,2,FALSE)</f>
        <v>UA/MBA</v>
      </c>
      <c r="G28" s="8" t="e">
        <f>VLOOKUP([1]!Table_1[[#This Row],[Recommendation]],'3-class'!$V$4:$W$11,2,FALSE)</f>
        <v>#N/A</v>
      </c>
      <c r="H28" s="8" t="e">
        <f>VLOOKUP([1]!Table_1[[#This Row],[Comments]],'3-class'!$V$4:$W$11,2,FALSE)</f>
        <v>#N/A</v>
      </c>
      <c r="I28" s="25" t="str">
        <f>VLOOKUP(Table_1[[#This Row],[ANSKEY1 (Correct answer)]],'3-class'!$V$4:$W$11,2,FALSE)</f>
        <v>UA/MBA</v>
      </c>
      <c r="J28" s="26"/>
      <c r="K28" s="5">
        <v>25</v>
      </c>
      <c r="L28" s="5"/>
      <c r="M28" s="15"/>
      <c r="N28" s="15">
        <f>IF(Table_13[[#This Row],[Appropriateness]]=Table_13[[#This Row],[ANSKEY1]],1,0)</f>
        <v>1</v>
      </c>
      <c r="O28" s="29" t="str">
        <f>VLOOKUP(Table_1[[#This Row],[part1 responese]],'3-class'!$V$4:$W$11,2,FALSE)</f>
        <v>UA/MBA</v>
      </c>
      <c r="P28" s="29">
        <f>IF(Table_13[[#This Row],[part1 response]]=Table_13[[#This Row],[ANSKEY1]],1,0)</f>
        <v>1</v>
      </c>
      <c r="Q28" s="15">
        <f>IF(Table_13[[#This Row],[part1 response]]=Table_13[[#This Row],[ Approp Score ]],0,1)</f>
        <v>0</v>
      </c>
      <c r="R28" s="15" t="str">
        <f>IF(Table_13[[#This Row],[Discrepancy]]=1, IF(Table_13[[#This Row],[Appropriateness]]=Table_13[[#This Row],[ Approp Score ]],1,0),"")</f>
        <v/>
      </c>
      <c r="S28" s="15" t="str">
        <f>IF(Table_13[[#This Row],[Discrepancy]]=1, VLOOKUP(Table_13[[#This Row],[Following]]&amp;"|"&amp;Table_13[[#This Row],[part1 NEWscore]]&amp;"|"&amp;Table_13[[#This Row],[part2 NEWscore]],$Y$4:$Z$10,2,FALSE), "")</f>
        <v/>
      </c>
      <c r="T28" s="5"/>
    </row>
    <row r="29" spans="1:20" ht="84.6" customHeight="1" x14ac:dyDescent="0.25">
      <c r="A29" s="22">
        <v>26</v>
      </c>
      <c r="B29" s="20" t="s">
        <v>105</v>
      </c>
      <c r="C29" s="9" t="str">
        <f>VLOOKUP([2]!Table_1[[#This Row],[ Approp Score ]],'3-class'!$V$4:$W$14,2,FALSE)</f>
        <v>UA/MBA</v>
      </c>
      <c r="D29" s="19"/>
      <c r="E29" s="13"/>
      <c r="F29" s="8" t="str">
        <f>VLOOKUP([2]!Table_1[[#This Row],[Appropriateness]],'3-class'!$V$4:$W$11,2,FALSE)</f>
        <v>UA/MBA</v>
      </c>
      <c r="G29" s="8" t="e">
        <f>VLOOKUP([1]!Table_1[[#This Row],[Recommendation]],'3-class'!$V$4:$W$11,2,FALSE)</f>
        <v>#N/A</v>
      </c>
      <c r="H29" s="8" t="e">
        <f>VLOOKUP([1]!Table_1[[#This Row],[Comments]],'3-class'!$V$4:$W$11,2,FALSE)</f>
        <v>#N/A</v>
      </c>
      <c r="I29" s="25" t="str">
        <f>VLOOKUP(Table_1[[#This Row],[ANSKEY1 (Correct answer)]],'3-class'!$V$4:$W$11,2,FALSE)</f>
        <v>UA/MBA</v>
      </c>
      <c r="J29" s="26"/>
      <c r="K29" s="5">
        <v>26</v>
      </c>
      <c r="L29" s="5"/>
      <c r="M29" s="15"/>
      <c r="N29" s="15">
        <f>IF(Table_13[[#This Row],[Appropriateness]]=Table_13[[#This Row],[ANSKEY1]],1,0)</f>
        <v>1</v>
      </c>
      <c r="O29" s="29" t="str">
        <f>VLOOKUP(Table_1[[#This Row],[part1 responese]],'3-class'!$V$4:$W$11,2,FALSE)</f>
        <v>UA/MBA</v>
      </c>
      <c r="P29" s="29">
        <f>IF(Table_13[[#This Row],[part1 response]]=Table_13[[#This Row],[ANSKEY1]],1,0)</f>
        <v>1</v>
      </c>
      <c r="Q29" s="15">
        <f>IF(Table_13[[#This Row],[part1 response]]=Table_13[[#This Row],[ Approp Score ]],0,1)</f>
        <v>0</v>
      </c>
      <c r="R29" s="15" t="str">
        <f>IF(Table_13[[#This Row],[Discrepancy]]=1, IF(Table_13[[#This Row],[Appropriateness]]=Table_13[[#This Row],[ Approp Score ]],1,0),"")</f>
        <v/>
      </c>
      <c r="S29" s="15" t="str">
        <f>IF(Table_13[[#This Row],[Discrepancy]]=1, VLOOKUP(Table_13[[#This Row],[Following]]&amp;"|"&amp;Table_13[[#This Row],[part1 NEWscore]]&amp;"|"&amp;Table_13[[#This Row],[part2 NEWscore]],$Y$4:$Z$10,2,FALSE), "")</f>
        <v/>
      </c>
      <c r="T29" s="5"/>
    </row>
    <row r="30" spans="1:20" ht="84.6" customHeight="1" x14ac:dyDescent="0.25">
      <c r="A30" s="22">
        <v>27</v>
      </c>
      <c r="B30" s="20" t="s">
        <v>108</v>
      </c>
      <c r="C30" s="9" t="str">
        <f>VLOOKUP([2]!Table_1[[#This Row],[ Approp Score ]],'3-class'!$V$4:$W$14,2,FALSE)</f>
        <v>ICI</v>
      </c>
      <c r="D30" s="19"/>
      <c r="E30" s="13"/>
      <c r="F30" s="8" t="str">
        <f>VLOOKUP([2]!Table_1[[#This Row],[Appropriateness]],'3-class'!$V$4:$W$11,2,FALSE)</f>
        <v>ICI</v>
      </c>
      <c r="G30" s="8" t="e">
        <f>VLOOKUP([1]!Table_1[[#This Row],[Recommendation]],'3-class'!$V$4:$W$11,2,FALSE)</f>
        <v>#N/A</v>
      </c>
      <c r="H30" s="8" t="e">
        <f>VLOOKUP([1]!Table_1[[#This Row],[Comments]],'3-class'!$V$4:$W$11,2,FALSE)</f>
        <v>#N/A</v>
      </c>
      <c r="I30" s="25" t="str">
        <f>VLOOKUP(Table_1[[#This Row],[ANSKEY1 (Correct answer)]],'3-class'!$V$4:$W$11,2,FALSE)</f>
        <v>ICI</v>
      </c>
      <c r="J30" s="26"/>
      <c r="K30" s="5">
        <v>27</v>
      </c>
      <c r="L30" s="5"/>
      <c r="M30" s="15"/>
      <c r="N30" s="15">
        <f>IF(Table_13[[#This Row],[Appropriateness]]=Table_13[[#This Row],[ANSKEY1]],1,0)</f>
        <v>1</v>
      </c>
      <c r="O30" s="29" t="str">
        <f>VLOOKUP(Table_1[[#This Row],[part1 responese]],'3-class'!$V$4:$W$11,2,FALSE)</f>
        <v>ICI</v>
      </c>
      <c r="P30" s="29">
        <f>IF(Table_13[[#This Row],[part1 response]]=Table_13[[#This Row],[ANSKEY1]],1,0)</f>
        <v>1</v>
      </c>
      <c r="Q30" s="15">
        <f>IF(Table_13[[#This Row],[part1 response]]=Table_13[[#This Row],[ Approp Score ]],0,1)</f>
        <v>0</v>
      </c>
      <c r="R30" s="15" t="str">
        <f>IF(Table_13[[#This Row],[Discrepancy]]=1, IF(Table_13[[#This Row],[Appropriateness]]=Table_13[[#This Row],[ Approp Score ]],1,0),"")</f>
        <v/>
      </c>
      <c r="S30" s="15" t="str">
        <f>IF(Table_13[[#This Row],[Discrepancy]]=1, VLOOKUP(Table_13[[#This Row],[Following]]&amp;"|"&amp;Table_13[[#This Row],[part1 NEWscore]]&amp;"|"&amp;Table_13[[#This Row],[part2 NEWscore]],$Y$4:$Z$10,2,FALSE), "")</f>
        <v/>
      </c>
      <c r="T30" s="5"/>
    </row>
    <row r="31" spans="1:20" ht="148.5" customHeight="1" x14ac:dyDescent="0.25">
      <c r="A31" s="22">
        <v>28</v>
      </c>
      <c r="B31" s="20" t="s">
        <v>110</v>
      </c>
      <c r="C31" s="9" t="str">
        <f>VLOOKUP([2]!Table_1[[#This Row],[ Approp Score ]],'3-class'!$V$4:$W$14,2,FALSE)</f>
        <v>ICI</v>
      </c>
      <c r="D31" s="19"/>
      <c r="E31" s="13"/>
      <c r="F31" s="8" t="str">
        <f>VLOOKUP([2]!Table_1[[#This Row],[Appropriateness]],'3-class'!$V$4:$W$11,2,FALSE)</f>
        <v>UNA</v>
      </c>
      <c r="G31" s="8" t="e">
        <f>VLOOKUP([1]!Table_1[[#This Row],[Recommendation]],'3-class'!$V$4:$W$11,2,FALSE)</f>
        <v>#N/A</v>
      </c>
      <c r="H31" s="8" t="e">
        <f>VLOOKUP([1]!Table_1[[#This Row],[Comments]],'3-class'!$V$4:$W$11,2,FALSE)</f>
        <v>#N/A</v>
      </c>
      <c r="I31" s="25" t="str">
        <f>VLOOKUP(Table_1[[#This Row],[ANSKEY1 (Correct answer)]],'3-class'!$V$4:$W$11,2,FALSE)</f>
        <v>UNA</v>
      </c>
      <c r="J31" s="26"/>
      <c r="K31" s="5">
        <v>28</v>
      </c>
      <c r="L31" s="5"/>
      <c r="M31" s="15"/>
      <c r="N31" s="15">
        <f>IF(Table_13[[#This Row],[Appropriateness]]=Table_13[[#This Row],[ANSKEY1]],1,0)</f>
        <v>1</v>
      </c>
      <c r="O31" s="29" t="str">
        <f>VLOOKUP(Table_1[[#This Row],[part1 responese]],'3-class'!$V$4:$W$11,2,FALSE)</f>
        <v>UNA</v>
      </c>
      <c r="P31" s="29">
        <f>IF(Table_13[[#This Row],[part1 response]]=Table_13[[#This Row],[ANSKEY1]],1,0)</f>
        <v>1</v>
      </c>
      <c r="Q31" s="15">
        <f>IF(Table_13[[#This Row],[part1 response]]=Table_13[[#This Row],[ Approp Score ]],0,1)</f>
        <v>1</v>
      </c>
      <c r="R31" s="15">
        <f>IF(Table_13[[#This Row],[Discrepancy]]=1, IF(Table_13[[#This Row],[Appropriateness]]=Table_13[[#This Row],[ Approp Score ]],1,0),"")</f>
        <v>0</v>
      </c>
      <c r="S31" s="15">
        <f>IF(Table_13[[#This Row],[Discrepancy]]=1, VLOOKUP(Table_13[[#This Row],[Following]]&amp;"|"&amp;Table_13[[#This Row],[part1 NEWscore]]&amp;"|"&amp;Table_13[[#This Row],[part2 NEWscore]],$Y$4:$Z$10,2,FALSE), "")</f>
        <v>4</v>
      </c>
      <c r="T31" s="5"/>
    </row>
    <row r="32" spans="1:20" ht="84.6" customHeight="1" x14ac:dyDescent="0.25">
      <c r="A32" s="22">
        <v>29</v>
      </c>
      <c r="B32" s="20" t="s">
        <v>114</v>
      </c>
      <c r="C32" s="9" t="str">
        <f>VLOOKUP([2]!Table_1[[#This Row],[ Approp Score ]],'3-class'!$V$4:$W$14,2,FALSE)</f>
        <v>UNA</v>
      </c>
      <c r="D32" s="19"/>
      <c r="E32" s="13"/>
      <c r="F32" s="8" t="str">
        <f>VLOOKUP([2]!Table_1[[#This Row],[Appropriateness]],'3-class'!$V$4:$W$11,2,FALSE)</f>
        <v>UNA</v>
      </c>
      <c r="G32" s="8" t="e">
        <f>VLOOKUP([1]!Table_1[[#This Row],[Recommendation]],'3-class'!$V$4:$W$11,2,FALSE)</f>
        <v>#N/A</v>
      </c>
      <c r="H32" s="8" t="e">
        <f>VLOOKUP([1]!Table_1[[#This Row],[Comments]],'3-class'!$V$4:$W$11,2,FALSE)</f>
        <v>#N/A</v>
      </c>
      <c r="I32" s="25" t="str">
        <f>VLOOKUP(Table_1[[#This Row],[ANSKEY1 (Correct answer)]],'3-class'!$V$4:$W$11,2,FALSE)</f>
        <v>UNA</v>
      </c>
      <c r="J32" s="26"/>
      <c r="K32" s="5">
        <v>29</v>
      </c>
      <c r="L32" s="5"/>
      <c r="M32" s="15"/>
      <c r="N32" s="15">
        <f>IF(Table_13[[#This Row],[Appropriateness]]=Table_13[[#This Row],[ANSKEY1]],1,0)</f>
        <v>1</v>
      </c>
      <c r="O32" s="29" t="str">
        <f>VLOOKUP(Table_1[[#This Row],[part1 responese]],'3-class'!$V$4:$W$11,2,FALSE)</f>
        <v>UA/MBA</v>
      </c>
      <c r="P32" s="29">
        <f>IF(Table_13[[#This Row],[part1 response]]=Table_13[[#This Row],[ANSKEY1]],1,0)</f>
        <v>0</v>
      </c>
      <c r="Q32" s="15">
        <f>IF(Table_13[[#This Row],[part1 response]]=Table_13[[#This Row],[ Approp Score ]],0,1)</f>
        <v>1</v>
      </c>
      <c r="R32" s="15">
        <f>IF(Table_13[[#This Row],[Discrepancy]]=1, IF(Table_13[[#This Row],[Appropriateness]]=Table_13[[#This Row],[ Approp Score ]],1,0),"")</f>
        <v>1</v>
      </c>
      <c r="S32" s="15">
        <f>IF(Table_13[[#This Row],[Discrepancy]]=1, VLOOKUP(Table_13[[#This Row],[Following]]&amp;"|"&amp;Table_13[[#This Row],[part1 NEWscore]]&amp;"|"&amp;Table_13[[#This Row],[part2 NEWscore]],$Y$4:$Z$10,2,FALSE), "")</f>
        <v>2</v>
      </c>
      <c r="T32" s="5"/>
    </row>
    <row r="33" spans="1:20" ht="120" customHeight="1" x14ac:dyDescent="0.25">
      <c r="A33" s="22">
        <v>30</v>
      </c>
      <c r="B33" s="20" t="s">
        <v>118</v>
      </c>
      <c r="C33" s="9" t="str">
        <f>VLOOKUP([2]!Table_1[[#This Row],[ Approp Score ]],'3-class'!$V$4:$W$14,2,FALSE)</f>
        <v>UNA</v>
      </c>
      <c r="D33" s="19"/>
      <c r="E33" s="13"/>
      <c r="F33" s="8" t="str">
        <f>VLOOKUP([2]!Table_1[[#This Row],[Appropriateness]],'3-class'!$V$4:$W$11,2,FALSE)</f>
        <v>UNA</v>
      </c>
      <c r="G33" s="8" t="e">
        <f>VLOOKUP([1]!Table_1[[#This Row],[Recommendation]],'3-class'!$V$4:$W$11,2,FALSE)</f>
        <v>#N/A</v>
      </c>
      <c r="H33" s="8" t="e">
        <f>VLOOKUP([1]!Table_1[[#This Row],[Comments]],'3-class'!$V$4:$W$11,2,FALSE)</f>
        <v>#N/A</v>
      </c>
      <c r="I33" s="25" t="str">
        <f>VLOOKUP(Table_1[[#This Row],[ANSKEY1 (Correct answer)]],'3-class'!$V$4:$W$11,2,FALSE)</f>
        <v>UNA</v>
      </c>
      <c r="J33" s="26"/>
      <c r="K33" s="5">
        <v>30</v>
      </c>
      <c r="L33" s="5"/>
      <c r="M33" s="15"/>
      <c r="N33" s="15">
        <f>IF(Table_13[[#This Row],[Appropriateness]]=Table_13[[#This Row],[ANSKEY1]],1,0)</f>
        <v>1</v>
      </c>
      <c r="O33" s="29" t="str">
        <f>VLOOKUP(Table_1[[#This Row],[part1 responese]],'3-class'!$V$4:$W$11,2,FALSE)</f>
        <v>UA/MBA</v>
      </c>
      <c r="P33" s="29">
        <f>IF(Table_13[[#This Row],[part1 response]]=Table_13[[#This Row],[ANSKEY1]],1,0)</f>
        <v>0</v>
      </c>
      <c r="Q33" s="15">
        <f>IF(Table_13[[#This Row],[part1 response]]=Table_13[[#This Row],[ Approp Score ]],0,1)</f>
        <v>1</v>
      </c>
      <c r="R33" s="15">
        <f>IF(Table_13[[#This Row],[Discrepancy]]=1, IF(Table_13[[#This Row],[Appropriateness]]=Table_13[[#This Row],[ Approp Score ]],1,0),"")</f>
        <v>1</v>
      </c>
      <c r="S33" s="15">
        <f>IF(Table_13[[#This Row],[Discrepancy]]=1, VLOOKUP(Table_13[[#This Row],[Following]]&amp;"|"&amp;Table_13[[#This Row],[part1 NEWscore]]&amp;"|"&amp;Table_13[[#This Row],[part2 NEWscore]],$Y$4:$Z$10,2,FALSE), "")</f>
        <v>2</v>
      </c>
      <c r="T33" s="5"/>
    </row>
    <row r="34" spans="1:20" ht="84.6" customHeight="1" x14ac:dyDescent="0.25">
      <c r="A34" s="22">
        <v>31</v>
      </c>
      <c r="B34" s="20" t="s">
        <v>123</v>
      </c>
      <c r="C34" s="9" t="str">
        <f>VLOOKUP([2]!Table_1[[#This Row],[ Approp Score ]],'3-class'!$V$4:$W$14,2,FALSE)</f>
        <v>UA/MBA</v>
      </c>
      <c r="D34" s="19"/>
      <c r="E34" s="13"/>
      <c r="F34" s="8" t="str">
        <f>VLOOKUP([2]!Table_1[[#This Row],[Appropriateness]],'3-class'!$V$4:$W$11,2,FALSE)</f>
        <v>UA/MBA</v>
      </c>
      <c r="G34" s="8" t="e">
        <f>VLOOKUP([1]!Table_1[[#This Row],[Recommendation]],'3-class'!$V$4:$W$11,2,FALSE)</f>
        <v>#N/A</v>
      </c>
      <c r="H34" s="8" t="e">
        <f>VLOOKUP([1]!Table_1[[#This Row],[Comments]],'3-class'!$V$4:$W$11,2,FALSE)</f>
        <v>#N/A</v>
      </c>
      <c r="I34" s="25" t="str">
        <f>VLOOKUP(Table_1[[#This Row],[ANSKEY1 (Correct answer)]],'3-class'!$V$4:$W$11,2,FALSE)</f>
        <v>UA/MBA</v>
      </c>
      <c r="J34" s="26"/>
      <c r="K34" s="5">
        <v>31</v>
      </c>
      <c r="L34" s="5"/>
      <c r="M34" s="15"/>
      <c r="N34" s="15">
        <f>IF(Table_13[[#This Row],[Appropriateness]]=Table_13[[#This Row],[ANSKEY1]],1,0)</f>
        <v>1</v>
      </c>
      <c r="O34" s="29" t="str">
        <f>VLOOKUP(Table_1[[#This Row],[part1 responese]],'3-class'!$V$4:$W$11,2,FALSE)</f>
        <v>UA/MBA</v>
      </c>
      <c r="P34" s="29">
        <f>IF(Table_13[[#This Row],[part1 response]]=Table_13[[#This Row],[ANSKEY1]],1,0)</f>
        <v>1</v>
      </c>
      <c r="Q34" s="15">
        <f>IF(Table_13[[#This Row],[part1 response]]=Table_13[[#This Row],[ Approp Score ]],0,1)</f>
        <v>0</v>
      </c>
      <c r="R34" s="15" t="str">
        <f>IF(Table_13[[#This Row],[Discrepancy]]=1, IF(Table_13[[#This Row],[Appropriateness]]=Table_13[[#This Row],[ Approp Score ]],1,0),"")</f>
        <v/>
      </c>
      <c r="S34" s="15" t="str">
        <f>IF(Table_13[[#This Row],[Discrepancy]]=1, VLOOKUP(Table_13[[#This Row],[Following]]&amp;"|"&amp;Table_13[[#This Row],[part1 NEWscore]]&amp;"|"&amp;Table_13[[#This Row],[part2 NEWscore]],$Y$4:$Z$10,2,FALSE), "")</f>
        <v/>
      </c>
      <c r="T34" s="5"/>
    </row>
    <row r="35" spans="1:20" ht="148.5" customHeight="1" x14ac:dyDescent="0.25">
      <c r="A35" s="22">
        <v>32</v>
      </c>
      <c r="B35" s="21" t="s">
        <v>125</v>
      </c>
      <c r="C35" s="9" t="str">
        <f>VLOOKUP([2]!Table_1[[#This Row],[ Approp Score ]],'3-class'!$V$4:$W$14,2,FALSE)</f>
        <v>UNA</v>
      </c>
      <c r="D35" s="19"/>
      <c r="E35" s="13"/>
      <c r="F35" s="8" t="str">
        <f>VLOOKUP([2]!Table_1[[#This Row],[Appropriateness]],'3-class'!$V$4:$W$11,2,FALSE)</f>
        <v>UNA</v>
      </c>
      <c r="G35" s="8" t="e">
        <f>VLOOKUP([1]!Table_1[[#This Row],[Recommendation]],'3-class'!$V$4:$W$11,2,FALSE)</f>
        <v>#N/A</v>
      </c>
      <c r="H35" s="8" t="e">
        <f>VLOOKUP([1]!Table_1[[#This Row],[Comments]],'3-class'!$V$4:$W$11,2,FALSE)</f>
        <v>#N/A</v>
      </c>
      <c r="I35" s="25" t="str">
        <f>VLOOKUP(Table_1[[#This Row],[ANSKEY1 (Correct answer)]],'3-class'!$V$4:$W$11,2,FALSE)</f>
        <v>UNA</v>
      </c>
      <c r="J35" s="26"/>
      <c r="K35" s="5">
        <v>32</v>
      </c>
      <c r="L35" s="5"/>
      <c r="M35" s="15"/>
      <c r="N35" s="15">
        <f>IF(Table_13[[#This Row],[Appropriateness]]=Table_13[[#This Row],[ANSKEY1]],1,0)</f>
        <v>1</v>
      </c>
      <c r="O35" s="29" t="str">
        <f>VLOOKUP(Table_1[[#This Row],[part1 responese]],'3-class'!$V$4:$W$11,2,FALSE)</f>
        <v>UNA</v>
      </c>
      <c r="P35" s="29">
        <f>IF(Table_13[[#This Row],[part1 response]]=Table_13[[#This Row],[ANSKEY1]],1,0)</f>
        <v>1</v>
      </c>
      <c r="Q35" s="15">
        <f>IF(Table_13[[#This Row],[part1 response]]=Table_13[[#This Row],[ Approp Score ]],0,1)</f>
        <v>0</v>
      </c>
      <c r="R35" s="15" t="str">
        <f>IF(Table_13[[#This Row],[Discrepancy]]=1, IF(Table_13[[#This Row],[Appropriateness]]=Table_13[[#This Row],[ Approp Score ]],1,0),"")</f>
        <v/>
      </c>
      <c r="S35" s="15" t="str">
        <f>IF(Table_13[[#This Row],[Discrepancy]]=1, VLOOKUP(Table_13[[#This Row],[Following]]&amp;"|"&amp;Table_13[[#This Row],[part1 NEWscore]]&amp;"|"&amp;Table_13[[#This Row],[part2 NEWscore]],$Y$4:$Z$10,2,FALSE), "")</f>
        <v/>
      </c>
      <c r="T35" s="5"/>
    </row>
    <row r="36" spans="1:20" ht="121.5" customHeight="1" x14ac:dyDescent="0.25">
      <c r="A36" s="22">
        <v>33</v>
      </c>
      <c r="B36" s="20" t="s">
        <v>130</v>
      </c>
      <c r="C36" s="9" t="str">
        <f>VLOOKUP([2]!Table_1[[#This Row],[ Approp Score ]],'3-class'!$V$4:$W$14,2,FALSE)</f>
        <v>UA/MBA</v>
      </c>
      <c r="D36" s="19"/>
      <c r="E36" s="13"/>
      <c r="F36" s="8" t="str">
        <f>VLOOKUP([2]!Table_1[[#This Row],[Appropriateness]],'3-class'!$V$4:$W$11,2,FALSE)</f>
        <v>UA/MBA</v>
      </c>
      <c r="G36" s="8" t="e">
        <f>VLOOKUP([1]!Table_1[[#This Row],[Recommendation]],'3-class'!$V$4:$W$11,2,FALSE)</f>
        <v>#N/A</v>
      </c>
      <c r="H36" s="8" t="e">
        <f>VLOOKUP([1]!Table_1[[#This Row],[Comments]],'3-class'!$V$4:$W$11,2,FALSE)</f>
        <v>#N/A</v>
      </c>
      <c r="I36" s="25" t="str">
        <f>VLOOKUP(Table_1[[#This Row],[ANSKEY1 (Correct answer)]],'3-class'!$V$4:$W$11,2,FALSE)</f>
        <v>UA/MBA</v>
      </c>
      <c r="J36" s="26"/>
      <c r="K36" s="5">
        <v>33</v>
      </c>
      <c r="L36" s="5"/>
      <c r="M36" s="15"/>
      <c r="N36" s="15">
        <f>IF(Table_13[[#This Row],[Appropriateness]]=Table_13[[#This Row],[ANSKEY1]],1,0)</f>
        <v>1</v>
      </c>
      <c r="O36" s="29" t="str">
        <f>VLOOKUP(Table_1[[#This Row],[part1 responese]],'3-class'!$V$4:$W$11,2,FALSE)</f>
        <v>UA/MBA</v>
      </c>
      <c r="P36" s="29">
        <f>IF(Table_13[[#This Row],[part1 response]]=Table_13[[#This Row],[ANSKEY1]],1,0)</f>
        <v>1</v>
      </c>
      <c r="Q36" s="15">
        <f>IF(Table_13[[#This Row],[part1 response]]=Table_13[[#This Row],[ Approp Score ]],0,1)</f>
        <v>0</v>
      </c>
      <c r="R36" s="15" t="str">
        <f>IF(Table_13[[#This Row],[Discrepancy]]=1, IF(Table_13[[#This Row],[Appropriateness]]=Table_13[[#This Row],[ Approp Score ]],1,0),"")</f>
        <v/>
      </c>
      <c r="S36" s="15" t="str">
        <f>IF(Table_13[[#This Row],[Discrepancy]]=1, VLOOKUP(Table_13[[#This Row],[Following]]&amp;"|"&amp;Table_13[[#This Row],[part1 NEWscore]]&amp;"|"&amp;Table_13[[#This Row],[part2 NEWscore]],$Y$4:$Z$10,2,FALSE), "")</f>
        <v/>
      </c>
      <c r="T36" s="5"/>
    </row>
    <row r="37" spans="1:20" ht="84.6" customHeight="1" x14ac:dyDescent="0.25">
      <c r="A37" s="22">
        <v>34</v>
      </c>
      <c r="B37" s="20" t="s">
        <v>132</v>
      </c>
      <c r="C37" s="9" t="str">
        <f>VLOOKUP([2]!Table_1[[#This Row],[ Approp Score ]],'3-class'!$V$4:$W$14,2,FALSE)</f>
        <v>ICI</v>
      </c>
      <c r="D37" s="19"/>
      <c r="E37" s="13"/>
      <c r="F37" s="8" t="str">
        <f>VLOOKUP([2]!Table_1[[#This Row],[Appropriateness]],'3-class'!$V$4:$W$11,2,FALSE)</f>
        <v>ICI</v>
      </c>
      <c r="G37" s="8" t="e">
        <f>VLOOKUP([1]!Table_1[[#This Row],[Recommendation]],'3-class'!$V$4:$W$11,2,FALSE)</f>
        <v>#N/A</v>
      </c>
      <c r="H37" s="8" t="e">
        <f>VLOOKUP([1]!Table_1[[#This Row],[Comments]],'3-class'!$V$4:$W$11,2,FALSE)</f>
        <v>#N/A</v>
      </c>
      <c r="I37" s="25" t="e">
        <f>VLOOKUP(Table_1[[#This Row],[ANSKEY1 (Correct answer)]],'3-class'!$V$4:$W$11,2,FALSE)</f>
        <v>#N/A</v>
      </c>
      <c r="J37" s="26"/>
      <c r="K37" s="5">
        <v>34</v>
      </c>
      <c r="L37" s="5"/>
      <c r="M37" s="15"/>
      <c r="N37" s="15" t="e">
        <f>IF(Table_13[[#This Row],[Appropriateness]]=Table_13[[#This Row],[ANSKEY1]],1,0)</f>
        <v>#N/A</v>
      </c>
      <c r="O37" s="29" t="str">
        <f>VLOOKUP(Table_1[[#This Row],[part1 responese]],'3-class'!$V$4:$W$11,2,FALSE)</f>
        <v>UA/MBA</v>
      </c>
      <c r="P37" s="29" t="e">
        <f>IF(Table_13[[#This Row],[part1 response]]=Table_13[[#This Row],[ANSKEY1]],1,0)</f>
        <v>#N/A</v>
      </c>
      <c r="Q37" s="15">
        <f>IF(Table_13[[#This Row],[part1 response]]=Table_13[[#This Row],[ Approp Score ]],0,1)</f>
        <v>1</v>
      </c>
      <c r="R37" s="15">
        <f>IF(Table_13[[#This Row],[Discrepancy]]=1, IF(Table_13[[#This Row],[Appropriateness]]=Table_13[[#This Row],[ Approp Score ]],1,0),"")</f>
        <v>1</v>
      </c>
      <c r="S37" s="15" t="e">
        <f>IF(Table_13[[#This Row],[Discrepancy]]=1, VLOOKUP(Table_13[[#This Row],[Following]]&amp;"|"&amp;Table_13[[#This Row],[part1 NEWscore]]&amp;"|"&amp;Table_13[[#This Row],[part2 NEWscore]],$Y$4:$Z$10,2,FALSE), "")</f>
        <v>#N/A</v>
      </c>
      <c r="T37" s="5"/>
    </row>
    <row r="38" spans="1:20" ht="141.75" customHeight="1" x14ac:dyDescent="0.25">
      <c r="A38" s="22">
        <v>35</v>
      </c>
      <c r="B38" s="20" t="s">
        <v>134</v>
      </c>
      <c r="C38" s="9" t="str">
        <f>VLOOKUP([2]!Table_1[[#This Row],[ Approp Score ]],'3-class'!$V$4:$W$14,2,FALSE)</f>
        <v>UA/MBA</v>
      </c>
      <c r="D38" s="19"/>
      <c r="E38" s="13"/>
      <c r="F38" s="8" t="str">
        <f>VLOOKUP([2]!Table_1[[#This Row],[Appropriateness]],'3-class'!$V$4:$W$11,2,FALSE)</f>
        <v>UA/MBA</v>
      </c>
      <c r="G38" s="8" t="e">
        <f>VLOOKUP([1]!Table_1[[#This Row],[Recommendation]],'3-class'!$V$4:$W$11,2,FALSE)</f>
        <v>#N/A</v>
      </c>
      <c r="H38" s="8" t="e">
        <f>VLOOKUP([1]!Table_1[[#This Row],[Comments]],'3-class'!$V$4:$W$11,2,FALSE)</f>
        <v>#N/A</v>
      </c>
      <c r="I38" s="25" t="str">
        <f>VLOOKUP(Table_1[[#This Row],[ANSKEY1 (Correct answer)]],'3-class'!$V$4:$W$11,2,FALSE)</f>
        <v>UA/MBA</v>
      </c>
      <c r="J38" s="26"/>
      <c r="K38" s="5">
        <v>35</v>
      </c>
      <c r="L38" s="5"/>
      <c r="M38" s="15"/>
      <c r="N38" s="15">
        <f>IF(Table_13[[#This Row],[Appropriateness]]=Table_13[[#This Row],[ANSKEY1]],1,0)</f>
        <v>1</v>
      </c>
      <c r="O38" s="29" t="str">
        <f>VLOOKUP(Table_1[[#This Row],[part1 responese]],'3-class'!$V$4:$W$11,2,FALSE)</f>
        <v>UA/MBA</v>
      </c>
      <c r="P38" s="29">
        <f>IF(Table_13[[#This Row],[part1 response]]=Table_13[[#This Row],[ANSKEY1]],1,0)</f>
        <v>1</v>
      </c>
      <c r="Q38" s="15">
        <f>IF(Table_13[[#This Row],[part1 response]]=Table_13[[#This Row],[ Approp Score ]],0,1)</f>
        <v>0</v>
      </c>
      <c r="R38" s="15" t="str">
        <f>IF(Table_13[[#This Row],[Discrepancy]]=1, IF(Table_13[[#This Row],[Appropriateness]]=Table_13[[#This Row],[ Approp Score ]],1,0),"")</f>
        <v/>
      </c>
      <c r="S38" s="15" t="str">
        <f>IF(Table_13[[#This Row],[Discrepancy]]=1, VLOOKUP(Table_13[[#This Row],[Following]]&amp;"|"&amp;Table_13[[#This Row],[part1 NEWscore]]&amp;"|"&amp;Table_13[[#This Row],[part2 NEWscore]],$Y$4:$Z$10,2,FALSE), "")</f>
        <v/>
      </c>
      <c r="T38" s="5"/>
    </row>
    <row r="39" spans="1:20" ht="133.5" customHeight="1" x14ac:dyDescent="0.25">
      <c r="A39" s="22">
        <v>36</v>
      </c>
      <c r="B39" s="20" t="s">
        <v>136</v>
      </c>
      <c r="C39" s="9" t="str">
        <f>VLOOKUP([2]!Table_1[[#This Row],[ Approp Score ]],'3-class'!$V$4:$W$14,2,FALSE)</f>
        <v>UA/MBA</v>
      </c>
      <c r="D39" s="19"/>
      <c r="E39" s="13"/>
      <c r="F39" s="8" t="str">
        <f>VLOOKUP([2]!Table_1[[#This Row],[Appropriateness]],'3-class'!$V$4:$W$11,2,FALSE)</f>
        <v>UA/MBA</v>
      </c>
      <c r="G39" s="8" t="e">
        <f>VLOOKUP([1]!Table_1[[#This Row],[Recommendation]],'3-class'!$V$4:$W$11,2,FALSE)</f>
        <v>#N/A</v>
      </c>
      <c r="H39" s="8" t="e">
        <f>VLOOKUP([1]!Table_1[[#This Row],[Comments]],'3-class'!$V$4:$W$11,2,FALSE)</f>
        <v>#N/A</v>
      </c>
      <c r="I39" s="25" t="str">
        <f>VLOOKUP(Table_1[[#This Row],[ANSKEY1 (Correct answer)]],'3-class'!$V$4:$W$11,2,FALSE)</f>
        <v>UA/MBA</v>
      </c>
      <c r="J39" s="26"/>
      <c r="K39" s="5">
        <v>36</v>
      </c>
      <c r="L39" s="5"/>
      <c r="M39" s="15"/>
      <c r="N39" s="15">
        <f>IF(Table_13[[#This Row],[Appropriateness]]=Table_13[[#This Row],[ANSKEY1]],1,0)</f>
        <v>1</v>
      </c>
      <c r="O39" s="29" t="str">
        <f>VLOOKUP(Table_1[[#This Row],[part1 responese]],'3-class'!$V$4:$W$11,2,FALSE)</f>
        <v>UA/MBA</v>
      </c>
      <c r="P39" s="29">
        <f>IF(Table_13[[#This Row],[part1 response]]=Table_13[[#This Row],[ANSKEY1]],1,0)</f>
        <v>1</v>
      </c>
      <c r="Q39" s="15">
        <f>IF(Table_13[[#This Row],[part1 response]]=Table_13[[#This Row],[ Approp Score ]],0,1)</f>
        <v>0</v>
      </c>
      <c r="R39" s="15" t="str">
        <f>IF(Table_13[[#This Row],[Discrepancy]]=1, IF(Table_13[[#This Row],[Appropriateness]]=Table_13[[#This Row],[ Approp Score ]],1,0),"")</f>
        <v/>
      </c>
      <c r="S39" s="15" t="str">
        <f>IF(Table_13[[#This Row],[Discrepancy]]=1, VLOOKUP(Table_13[[#This Row],[Following]]&amp;"|"&amp;Table_13[[#This Row],[part1 NEWscore]]&amp;"|"&amp;Table_13[[#This Row],[part2 NEWscore]],$Y$4:$Z$10,2,FALSE), "")</f>
        <v/>
      </c>
      <c r="T39" s="5"/>
    </row>
    <row r="40" spans="1:20" ht="84.6" customHeight="1" x14ac:dyDescent="0.25">
      <c r="A40" s="22">
        <v>37</v>
      </c>
      <c r="B40" s="20" t="s">
        <v>138</v>
      </c>
      <c r="C40" s="9" t="str">
        <f>VLOOKUP([2]!Table_1[[#This Row],[ Approp Score ]],'3-class'!$V$4:$W$14,2,FALSE)</f>
        <v>UA/MBA</v>
      </c>
      <c r="D40" s="19"/>
      <c r="E40" s="13"/>
      <c r="F40" s="8" t="str">
        <f>VLOOKUP([2]!Table_1[[#This Row],[Appropriateness]],'3-class'!$V$4:$W$11,2,FALSE)</f>
        <v>UNA</v>
      </c>
      <c r="G40" s="8" t="e">
        <f>VLOOKUP([1]!Table_1[[#This Row],[Recommendation]],'3-class'!$V$4:$W$11,2,FALSE)</f>
        <v>#N/A</v>
      </c>
      <c r="H40" s="8" t="e">
        <f>VLOOKUP([1]!Table_1[[#This Row],[Comments]],'3-class'!$V$4:$W$11,2,FALSE)</f>
        <v>#N/A</v>
      </c>
      <c r="I40" s="25" t="str">
        <f>VLOOKUP(Table_1[[#This Row],[ANSKEY1 (Correct answer)]],'3-class'!$V$4:$W$11,2,FALSE)</f>
        <v>UA/MBA</v>
      </c>
      <c r="J40" s="26"/>
      <c r="K40" s="5">
        <v>37</v>
      </c>
      <c r="L40" s="5"/>
      <c r="M40" s="15"/>
      <c r="N40" s="15">
        <f>IF(Table_13[[#This Row],[Appropriateness]]=Table_13[[#This Row],[ANSKEY1]],1,0)</f>
        <v>0</v>
      </c>
      <c r="O40" s="29" t="str">
        <f>VLOOKUP(Table_1[[#This Row],[part1 responese]],'3-class'!$V$4:$W$11,2,FALSE)</f>
        <v>UA/MBA</v>
      </c>
      <c r="P40" s="29">
        <f>IF(Table_13[[#This Row],[part1 response]]=Table_13[[#This Row],[ANSKEY1]],1,0)</f>
        <v>1</v>
      </c>
      <c r="Q40" s="15">
        <f>IF(Table_13[[#This Row],[part1 response]]=Table_13[[#This Row],[ Approp Score ]],0,1)</f>
        <v>0</v>
      </c>
      <c r="R40" s="15" t="str">
        <f>IF(Table_13[[#This Row],[Discrepancy]]=1, IF(Table_13[[#This Row],[Appropriateness]]=Table_13[[#This Row],[ Approp Score ]],1,0),"")</f>
        <v/>
      </c>
      <c r="S40" s="15" t="str">
        <f>IF(Table_13[[#This Row],[Discrepancy]]=1, VLOOKUP(Table_13[[#This Row],[Following]]&amp;"|"&amp;Table_13[[#This Row],[part1 NEWscore]]&amp;"|"&amp;Table_13[[#This Row],[part2 NEWscore]],$Y$4:$Z$10,2,FALSE), "")</f>
        <v/>
      </c>
      <c r="T40" s="5"/>
    </row>
    <row r="41" spans="1:20" ht="165" customHeight="1" x14ac:dyDescent="0.25">
      <c r="A41" s="22">
        <v>38</v>
      </c>
      <c r="B41" s="20" t="s">
        <v>141</v>
      </c>
      <c r="C41" s="9" t="str">
        <f>VLOOKUP([2]!Table_1[[#This Row],[ Approp Score ]],'3-class'!$V$4:$W$14,2,FALSE)</f>
        <v>UNA</v>
      </c>
      <c r="D41" s="19"/>
      <c r="E41" s="13"/>
      <c r="F41" s="8" t="str">
        <f>VLOOKUP([2]!Table_1[[#This Row],[Appropriateness]],'3-class'!$V$4:$W$11,2,FALSE)</f>
        <v>UNA</v>
      </c>
      <c r="G41" s="8" t="e">
        <f>VLOOKUP([1]!Table_1[[#This Row],[Recommendation]],'3-class'!$V$4:$W$11,2,FALSE)</f>
        <v>#N/A</v>
      </c>
      <c r="H41" s="8" t="e">
        <f>VLOOKUP([1]!Table_1[[#This Row],[Comments]],'3-class'!$V$4:$W$11,2,FALSE)</f>
        <v>#N/A</v>
      </c>
      <c r="I41" s="25" t="str">
        <f>VLOOKUP(Table_1[[#This Row],[ANSKEY1 (Correct answer)]],'3-class'!$V$4:$W$11,2,FALSE)</f>
        <v>UNA</v>
      </c>
      <c r="J41" s="26"/>
      <c r="K41" s="5">
        <v>38</v>
      </c>
      <c r="L41" s="5"/>
      <c r="M41" s="15"/>
      <c r="N41" s="15">
        <f>IF(Table_13[[#This Row],[Appropriateness]]=Table_13[[#This Row],[ANSKEY1]],1,0)</f>
        <v>1</v>
      </c>
      <c r="O41" s="29" t="str">
        <f>VLOOKUP(Table_1[[#This Row],[part1 responese]],'3-class'!$V$4:$W$11,2,FALSE)</f>
        <v>UNA</v>
      </c>
      <c r="P41" s="29">
        <f>IF(Table_13[[#This Row],[part1 response]]=Table_13[[#This Row],[ANSKEY1]],1,0)</f>
        <v>1</v>
      </c>
      <c r="Q41" s="15">
        <f>IF(Table_13[[#This Row],[part1 response]]=Table_13[[#This Row],[ Approp Score ]],0,1)</f>
        <v>0</v>
      </c>
      <c r="R41" s="15" t="str">
        <f>IF(Table_13[[#This Row],[Discrepancy]]=1, IF(Table_13[[#This Row],[Appropriateness]]=Table_13[[#This Row],[ Approp Score ]],1,0),"")</f>
        <v/>
      </c>
      <c r="S41" s="15" t="str">
        <f>IF(Table_13[[#This Row],[Discrepancy]]=1, VLOOKUP(Table_13[[#This Row],[Following]]&amp;"|"&amp;Table_13[[#This Row],[part1 NEWscore]]&amp;"|"&amp;Table_13[[#This Row],[part2 NEWscore]],$Y$4:$Z$10,2,FALSE), "")</f>
        <v/>
      </c>
      <c r="T41" s="5"/>
    </row>
    <row r="42" spans="1:20" ht="84.6" customHeight="1" x14ac:dyDescent="0.25">
      <c r="A42" s="22">
        <v>39</v>
      </c>
      <c r="B42" s="20" t="s">
        <v>146</v>
      </c>
      <c r="C42" s="9" t="str">
        <f>VLOOKUP([2]!Table_1[[#This Row],[ Approp Score ]],'3-class'!$V$4:$W$14,2,FALSE)</f>
        <v>UNA</v>
      </c>
      <c r="D42" s="19"/>
      <c r="E42" s="13"/>
      <c r="F42" s="8" t="str">
        <f>VLOOKUP([2]!Table_1[[#This Row],[Appropriateness]],'3-class'!$V$4:$W$11,2,FALSE)</f>
        <v>UNA</v>
      </c>
      <c r="G42" s="8" t="e">
        <f>VLOOKUP([1]!Table_1[[#This Row],[Recommendation]],'3-class'!$V$4:$W$11,2,FALSE)</f>
        <v>#N/A</v>
      </c>
      <c r="H42" s="8" t="e">
        <f>VLOOKUP([1]!Table_1[[#This Row],[Comments]],'3-class'!$V$4:$W$11,2,FALSE)</f>
        <v>#N/A</v>
      </c>
      <c r="I42" s="25" t="str">
        <f>VLOOKUP(Table_1[[#This Row],[ANSKEY1 (Correct answer)]],'3-class'!$V$4:$W$11,2,FALSE)</f>
        <v>UNA</v>
      </c>
      <c r="J42" s="26"/>
      <c r="K42" s="5">
        <v>39</v>
      </c>
      <c r="L42" s="5"/>
      <c r="M42" s="15"/>
      <c r="N42" s="15">
        <f>IF(Table_13[[#This Row],[Appropriateness]]=Table_13[[#This Row],[ANSKEY1]],1,0)</f>
        <v>1</v>
      </c>
      <c r="O42" s="29" t="str">
        <f>VLOOKUP(Table_1[[#This Row],[part1 responese]],'3-class'!$V$4:$W$11,2,FALSE)</f>
        <v>UA/MBA</v>
      </c>
      <c r="P42" s="29">
        <f>IF(Table_13[[#This Row],[part1 response]]=Table_13[[#This Row],[ANSKEY1]],1,0)</f>
        <v>0</v>
      </c>
      <c r="Q42" s="15">
        <f>IF(Table_13[[#This Row],[part1 response]]=Table_13[[#This Row],[ Approp Score ]],0,1)</f>
        <v>1</v>
      </c>
      <c r="R42" s="15">
        <f>IF(Table_13[[#This Row],[Discrepancy]]=1, IF(Table_13[[#This Row],[Appropriateness]]=Table_13[[#This Row],[ Approp Score ]],1,0),"")</f>
        <v>1</v>
      </c>
      <c r="S42" s="15">
        <f>IF(Table_13[[#This Row],[Discrepancy]]=1, VLOOKUP(Table_13[[#This Row],[Following]]&amp;"|"&amp;Table_13[[#This Row],[part1 NEWscore]]&amp;"|"&amp;Table_13[[#This Row],[part2 NEWscore]],$Y$4:$Z$10,2,FALSE), "")</f>
        <v>2</v>
      </c>
      <c r="T42" s="5"/>
    </row>
    <row r="43" spans="1:20" ht="133.5" customHeight="1" x14ac:dyDescent="0.25">
      <c r="A43" s="22">
        <v>40</v>
      </c>
      <c r="B43" s="20" t="s">
        <v>152</v>
      </c>
      <c r="C43" s="9" t="str">
        <f>VLOOKUP([2]!Table_1[[#This Row],[ Approp Score ]],'3-class'!$V$4:$W$14,2,FALSE)</f>
        <v>UA/MBA</v>
      </c>
      <c r="D43" s="19"/>
      <c r="E43" s="13"/>
      <c r="F43" s="8" t="str">
        <f>VLOOKUP([2]!Table_1[[#This Row],[Appropriateness]],'3-class'!$V$4:$W$11,2,FALSE)</f>
        <v>UA/MBA</v>
      </c>
      <c r="G43" s="8" t="e">
        <f>VLOOKUP([1]!Table_1[[#This Row],[Recommendation]],'3-class'!$V$4:$W$11,2,FALSE)</f>
        <v>#N/A</v>
      </c>
      <c r="H43" s="8" t="e">
        <f>VLOOKUP([1]!Table_1[[#This Row],[Comments]],'3-class'!$V$4:$W$11,2,FALSE)</f>
        <v>#N/A</v>
      </c>
      <c r="I43" s="25" t="str">
        <f>VLOOKUP(Table_1[[#This Row],[ANSKEY1 (Correct answer)]],'3-class'!$V$4:$W$11,2,FALSE)</f>
        <v>UA/MBA</v>
      </c>
      <c r="J43" s="26"/>
      <c r="K43" s="5">
        <v>40</v>
      </c>
      <c r="L43" s="5"/>
      <c r="M43" s="15"/>
      <c r="N43" s="15">
        <f>IF(Table_13[[#This Row],[Appropriateness]]=Table_13[[#This Row],[ANSKEY1]],1,0)</f>
        <v>1</v>
      </c>
      <c r="O43" s="29" t="str">
        <f>VLOOKUP(Table_1[[#This Row],[part1 responese]],'3-class'!$V$4:$W$11,2,FALSE)</f>
        <v>UNA</v>
      </c>
      <c r="P43" s="29">
        <f>IF(Table_13[[#This Row],[part1 response]]=Table_13[[#This Row],[ANSKEY1]],1,0)</f>
        <v>0</v>
      </c>
      <c r="Q43" s="15">
        <f>IF(Table_13[[#This Row],[part1 response]]=Table_13[[#This Row],[ Approp Score ]],0,1)</f>
        <v>1</v>
      </c>
      <c r="R43" s="15">
        <f>IF(Table_13[[#This Row],[Discrepancy]]=1, IF(Table_13[[#This Row],[Appropriateness]]=Table_13[[#This Row],[ Approp Score ]],1,0),"")</f>
        <v>1</v>
      </c>
      <c r="S43" s="15">
        <f>IF(Table_13[[#This Row],[Discrepancy]]=1, VLOOKUP(Table_13[[#This Row],[Following]]&amp;"|"&amp;Table_13[[#This Row],[part1 NEWscore]]&amp;"|"&amp;Table_13[[#This Row],[part2 NEWscore]],$Y$4:$Z$10,2,FALSE), "")</f>
        <v>2</v>
      </c>
      <c r="T43" s="5"/>
    </row>
    <row r="44" spans="1:20" ht="84.6" customHeight="1" x14ac:dyDescent="0.25">
      <c r="A44" s="22">
        <v>41</v>
      </c>
      <c r="B44" s="20" t="s">
        <v>155</v>
      </c>
      <c r="C44" s="9" t="str">
        <f>VLOOKUP([2]!Table_1[[#This Row],[ Approp Score ]],'3-class'!$V$4:$W$14,2,FALSE)</f>
        <v>UNA</v>
      </c>
      <c r="D44" s="19"/>
      <c r="E44" s="13"/>
      <c r="F44" s="8" t="str">
        <f>VLOOKUP([2]!Table_1[[#This Row],[Appropriateness]],'3-class'!$V$4:$W$11,2,FALSE)</f>
        <v>UNA</v>
      </c>
      <c r="G44" s="8" t="e">
        <f>VLOOKUP([1]!Table_1[[#This Row],[Recommendation]],'3-class'!$V$4:$W$11,2,FALSE)</f>
        <v>#N/A</v>
      </c>
      <c r="H44" s="8" t="e">
        <f>VLOOKUP([1]!Table_1[[#This Row],[Comments]],'3-class'!$V$4:$W$11,2,FALSE)</f>
        <v>#N/A</v>
      </c>
      <c r="I44" s="25" t="str">
        <f>VLOOKUP(Table_1[[#This Row],[ANSKEY1 (Correct answer)]],'3-class'!$V$4:$W$11,2,FALSE)</f>
        <v>UNA</v>
      </c>
      <c r="J44" s="26"/>
      <c r="K44" s="5">
        <v>41</v>
      </c>
      <c r="L44" s="5"/>
      <c r="M44" s="15"/>
      <c r="N44" s="15">
        <f>IF(Table_13[[#This Row],[Appropriateness]]=Table_13[[#This Row],[ANSKEY1]],1,0)</f>
        <v>1</v>
      </c>
      <c r="O44" s="29" t="str">
        <f>VLOOKUP(Table_1[[#This Row],[part1 responese]],'3-class'!$V$4:$W$11,2,FALSE)</f>
        <v>UA/MBA</v>
      </c>
      <c r="P44" s="29">
        <f>IF(Table_13[[#This Row],[part1 response]]=Table_13[[#This Row],[ANSKEY1]],1,0)</f>
        <v>0</v>
      </c>
      <c r="Q44" s="15">
        <f>IF(Table_13[[#This Row],[part1 response]]=Table_13[[#This Row],[ Approp Score ]],0,1)</f>
        <v>1</v>
      </c>
      <c r="R44" s="15">
        <f>IF(Table_13[[#This Row],[Discrepancy]]=1, IF(Table_13[[#This Row],[Appropriateness]]=Table_13[[#This Row],[ Approp Score ]],1,0),"")</f>
        <v>1</v>
      </c>
      <c r="S44" s="15">
        <f>IF(Table_13[[#This Row],[Discrepancy]]=1, VLOOKUP(Table_13[[#This Row],[Following]]&amp;"|"&amp;Table_13[[#This Row],[part1 NEWscore]]&amp;"|"&amp;Table_13[[#This Row],[part2 NEWscore]],$Y$4:$Z$10,2,FALSE), "")</f>
        <v>2</v>
      </c>
      <c r="T44" s="5"/>
    </row>
    <row r="45" spans="1:20" ht="84.6" customHeight="1" x14ac:dyDescent="0.25">
      <c r="A45" s="22">
        <v>42</v>
      </c>
      <c r="B45" s="20" t="s">
        <v>160</v>
      </c>
      <c r="C45" s="9" t="str">
        <f>VLOOKUP([2]!Table_1[[#This Row],[ Approp Score ]],'3-class'!$V$4:$W$14,2,FALSE)</f>
        <v>ICI</v>
      </c>
      <c r="D45" s="19"/>
      <c r="E45" s="13"/>
      <c r="F45" s="8" t="str">
        <f>VLOOKUP([2]!Table_1[[#This Row],[Appropriateness]],'3-class'!$V$4:$W$11,2,FALSE)</f>
        <v>ICI</v>
      </c>
      <c r="G45" s="8" t="e">
        <f>VLOOKUP([1]!Table_1[[#This Row],[Recommendation]],'3-class'!$V$4:$W$11,2,FALSE)</f>
        <v>#N/A</v>
      </c>
      <c r="H45" s="8" t="e">
        <f>VLOOKUP([1]!Table_1[[#This Row],[Comments]],'3-class'!$V$4:$W$11,2,FALSE)</f>
        <v>#N/A</v>
      </c>
      <c r="I45" s="25" t="str">
        <f>VLOOKUP(Table_1[[#This Row],[ANSKEY1 (Correct answer)]],'3-class'!$V$4:$W$11,2,FALSE)</f>
        <v>ICI</v>
      </c>
      <c r="J45" s="26"/>
      <c r="K45" s="5">
        <v>42</v>
      </c>
      <c r="L45" s="5"/>
      <c r="M45" s="15"/>
      <c r="N45" s="15">
        <f>IF(Table_13[[#This Row],[Appropriateness]]=Table_13[[#This Row],[ANSKEY1]],1,0)</f>
        <v>1</v>
      </c>
      <c r="O45" s="29" t="str">
        <f>VLOOKUP(Table_1[[#This Row],[part1 responese]],'3-class'!$V$4:$W$11,2,FALSE)</f>
        <v>UA/MBA</v>
      </c>
      <c r="P45" s="29">
        <f>IF(Table_13[[#This Row],[part1 response]]=Table_13[[#This Row],[ANSKEY1]],1,0)</f>
        <v>0</v>
      </c>
      <c r="Q45" s="15">
        <f>IF(Table_13[[#This Row],[part1 response]]=Table_13[[#This Row],[ Approp Score ]],0,1)</f>
        <v>1</v>
      </c>
      <c r="R45" s="15">
        <f>IF(Table_13[[#This Row],[Discrepancy]]=1, IF(Table_13[[#This Row],[Appropriateness]]=Table_13[[#This Row],[ Approp Score ]],1,0),"")</f>
        <v>1</v>
      </c>
      <c r="S45" s="15">
        <f>IF(Table_13[[#This Row],[Discrepancy]]=1, VLOOKUP(Table_13[[#This Row],[Following]]&amp;"|"&amp;Table_13[[#This Row],[part1 NEWscore]]&amp;"|"&amp;Table_13[[#This Row],[part2 NEWscore]],$Y$4:$Z$10,2,FALSE), "")</f>
        <v>2</v>
      </c>
      <c r="T45" s="5"/>
    </row>
    <row r="46" spans="1:20" ht="84.6" customHeight="1" x14ac:dyDescent="0.25">
      <c r="A46" s="22">
        <v>43</v>
      </c>
      <c r="B46" s="20" t="s">
        <v>162</v>
      </c>
      <c r="C46" s="9" t="str">
        <f>VLOOKUP([2]!Table_1[[#This Row],[ Approp Score ]],'3-class'!$V$4:$W$14,2,FALSE)</f>
        <v>UA/MBA</v>
      </c>
      <c r="D46" s="19"/>
      <c r="E46" s="13"/>
      <c r="F46" s="8" t="str">
        <f>VLOOKUP([2]!Table_1[[#This Row],[Appropriateness]],'3-class'!$V$4:$W$11,2,FALSE)</f>
        <v>UNA</v>
      </c>
      <c r="G46" s="8" t="e">
        <f>VLOOKUP([1]!Table_1[[#This Row],[Recommendation]],'3-class'!$V$4:$W$11,2,FALSE)</f>
        <v>#N/A</v>
      </c>
      <c r="H46" s="8" t="e">
        <f>VLOOKUP([1]!Table_1[[#This Row],[Comments]],'3-class'!$V$4:$W$11,2,FALSE)</f>
        <v>#N/A</v>
      </c>
      <c r="I46" s="25" t="str">
        <f>VLOOKUP(Table_1[[#This Row],[ANSKEY1 (Correct answer)]],'3-class'!$V$4:$W$11,2,FALSE)</f>
        <v>UA/MBA</v>
      </c>
      <c r="J46" s="26"/>
      <c r="K46" s="5">
        <v>43</v>
      </c>
      <c r="L46" s="5"/>
      <c r="M46" s="15"/>
      <c r="N46" s="15">
        <f>IF(Table_13[[#This Row],[Appropriateness]]=Table_13[[#This Row],[ANSKEY1]],1,0)</f>
        <v>0</v>
      </c>
      <c r="O46" s="29" t="str">
        <f>VLOOKUP(Table_1[[#This Row],[part1 responese]],'3-class'!$V$4:$W$11,2,FALSE)</f>
        <v>UA/MBA</v>
      </c>
      <c r="P46" s="29">
        <f>IF(Table_13[[#This Row],[part1 response]]=Table_13[[#This Row],[ANSKEY1]],1,0)</f>
        <v>1</v>
      </c>
      <c r="Q46" s="15">
        <f>IF(Table_13[[#This Row],[part1 response]]=Table_13[[#This Row],[ Approp Score ]],0,1)</f>
        <v>0</v>
      </c>
      <c r="R46" s="15" t="str">
        <f>IF(Table_13[[#This Row],[Discrepancy]]=1, IF(Table_13[[#This Row],[Appropriateness]]=Table_13[[#This Row],[ Approp Score ]],1,0),"")</f>
        <v/>
      </c>
      <c r="S46" s="15" t="str">
        <f>IF(Table_13[[#This Row],[Discrepancy]]=1, VLOOKUP(Table_13[[#This Row],[Following]]&amp;"|"&amp;Table_13[[#This Row],[part1 NEWscore]]&amp;"|"&amp;Table_13[[#This Row],[part2 NEWscore]],$Y$4:$Z$10,2,FALSE), "")</f>
        <v/>
      </c>
      <c r="T46" s="5"/>
    </row>
    <row r="47" spans="1:20" ht="134.25" customHeight="1" x14ac:dyDescent="0.25">
      <c r="A47" s="22">
        <v>44</v>
      </c>
      <c r="B47" s="20" t="s">
        <v>165</v>
      </c>
      <c r="C47" s="9" t="str">
        <f>VLOOKUP([2]!Table_1[[#This Row],[ Approp Score ]],'3-class'!$V$4:$W$14,2,FALSE)</f>
        <v>UA/MBA</v>
      </c>
      <c r="D47" s="19"/>
      <c r="E47" s="13"/>
      <c r="F47" s="8" t="str">
        <f>VLOOKUP([2]!Table_1[[#This Row],[Appropriateness]],'3-class'!$V$4:$W$11,2,FALSE)</f>
        <v>UA/MBA</v>
      </c>
      <c r="G47" s="8" t="e">
        <f>VLOOKUP([1]!Table_1[[#This Row],[Recommendation]],'3-class'!$V$4:$W$11,2,FALSE)</f>
        <v>#N/A</v>
      </c>
      <c r="H47" s="8" t="e">
        <f>VLOOKUP([1]!Table_1[[#This Row],[Comments]],'3-class'!$V$4:$W$11,2,FALSE)</f>
        <v>#N/A</v>
      </c>
      <c r="I47" s="25" t="str">
        <f>VLOOKUP(Table_1[[#This Row],[ANSKEY1 (Correct answer)]],'3-class'!$V$4:$W$11,2,FALSE)</f>
        <v>UA/MBA</v>
      </c>
      <c r="J47" s="26"/>
      <c r="K47" s="5">
        <v>44</v>
      </c>
      <c r="L47" s="5"/>
      <c r="M47" s="15"/>
      <c r="N47" s="15">
        <f>IF(Table_13[[#This Row],[Appropriateness]]=Table_13[[#This Row],[ANSKEY1]],1,0)</f>
        <v>1</v>
      </c>
      <c r="O47" s="29" t="str">
        <f>VLOOKUP(Table_1[[#This Row],[part1 responese]],'3-class'!$V$4:$W$11,2,FALSE)</f>
        <v>UA/MBA</v>
      </c>
      <c r="P47" s="29">
        <f>IF(Table_13[[#This Row],[part1 response]]=Table_13[[#This Row],[ANSKEY1]],1,0)</f>
        <v>1</v>
      </c>
      <c r="Q47" s="15">
        <f>IF(Table_13[[#This Row],[part1 response]]=Table_13[[#This Row],[ Approp Score ]],0,1)</f>
        <v>0</v>
      </c>
      <c r="R47" s="15" t="str">
        <f>IF(Table_13[[#This Row],[Discrepancy]]=1, IF(Table_13[[#This Row],[Appropriateness]]=Table_13[[#This Row],[ Approp Score ]],1,0),"")</f>
        <v/>
      </c>
      <c r="S47" s="15" t="str">
        <f>IF(Table_13[[#This Row],[Discrepancy]]=1, VLOOKUP(Table_13[[#This Row],[Following]]&amp;"|"&amp;Table_13[[#This Row],[part1 NEWscore]]&amp;"|"&amp;Table_13[[#This Row],[part2 NEWscore]],$Y$4:$Z$10,2,FALSE), "")</f>
        <v/>
      </c>
      <c r="T47" s="5"/>
    </row>
    <row r="48" spans="1:20" ht="111.75" customHeight="1" x14ac:dyDescent="0.25">
      <c r="A48" s="22">
        <v>45</v>
      </c>
      <c r="B48" s="20" t="s">
        <v>167</v>
      </c>
      <c r="C48" s="9" t="str">
        <f>VLOOKUP([2]!Table_1[[#This Row],[ Approp Score ]],'3-class'!$V$4:$W$14,2,FALSE)</f>
        <v>UA/MBA</v>
      </c>
      <c r="D48" s="19"/>
      <c r="E48" s="13"/>
      <c r="F48" s="8" t="str">
        <f>VLOOKUP([2]!Table_1[[#This Row],[Appropriateness]],'3-class'!$V$4:$W$11,2,FALSE)</f>
        <v>UA/MBA</v>
      </c>
      <c r="G48" s="8" t="e">
        <f>VLOOKUP([1]!Table_1[[#This Row],[Recommendation]],'3-class'!$V$4:$W$11,2,FALSE)</f>
        <v>#N/A</v>
      </c>
      <c r="H48" s="8" t="e">
        <f>VLOOKUP([1]!Table_1[[#This Row],[Comments]],'3-class'!$V$4:$W$11,2,FALSE)</f>
        <v>#N/A</v>
      </c>
      <c r="I48" s="25" t="str">
        <f>VLOOKUP(Table_1[[#This Row],[ANSKEY1 (Correct answer)]],'3-class'!$V$4:$W$11,2,FALSE)</f>
        <v>UA/MBA</v>
      </c>
      <c r="J48" s="26"/>
      <c r="K48" s="5">
        <v>45</v>
      </c>
      <c r="L48" s="5"/>
      <c r="M48" s="15"/>
      <c r="N48" s="15">
        <f>IF(Table_13[[#This Row],[Appropriateness]]=Table_13[[#This Row],[ANSKEY1]],1,0)</f>
        <v>1</v>
      </c>
      <c r="O48" s="29" t="str">
        <f>VLOOKUP(Table_1[[#This Row],[part1 responese]],'3-class'!$V$4:$W$11,2,FALSE)</f>
        <v>UA/MBA</v>
      </c>
      <c r="P48" s="29">
        <f>IF(Table_13[[#This Row],[part1 response]]=Table_13[[#This Row],[ANSKEY1]],1,0)</f>
        <v>1</v>
      </c>
      <c r="Q48" s="15">
        <f>IF(Table_13[[#This Row],[part1 response]]=Table_13[[#This Row],[ Approp Score ]],0,1)</f>
        <v>0</v>
      </c>
      <c r="R48" s="15" t="str">
        <f>IF(Table_13[[#This Row],[Discrepancy]]=1, IF(Table_13[[#This Row],[Appropriateness]]=Table_13[[#This Row],[ Approp Score ]],1,0),"")</f>
        <v/>
      </c>
      <c r="S48" s="15" t="str">
        <f>IF(Table_13[[#This Row],[Discrepancy]]=1, VLOOKUP(Table_13[[#This Row],[Following]]&amp;"|"&amp;Table_13[[#This Row],[part1 NEWscore]]&amp;"|"&amp;Table_13[[#This Row],[part2 NEWscore]],$Y$4:$Z$10,2,FALSE), "")</f>
        <v/>
      </c>
      <c r="T48" s="5"/>
    </row>
    <row r="49" spans="1:20" ht="132.75" customHeight="1" x14ac:dyDescent="0.25">
      <c r="A49" s="22">
        <v>46</v>
      </c>
      <c r="B49" s="20" t="s">
        <v>170</v>
      </c>
      <c r="C49" s="9" t="str">
        <f>VLOOKUP([2]!Table_1[[#This Row],[ Approp Score ]],'3-class'!$V$4:$W$14,2,FALSE)</f>
        <v>UA/MBA</v>
      </c>
      <c r="D49" s="19"/>
      <c r="E49" s="13"/>
      <c r="F49" s="8" t="str">
        <f>VLOOKUP([2]!Table_1[[#This Row],[Appropriateness]],'3-class'!$V$4:$W$11,2,FALSE)</f>
        <v>UA/MBA</v>
      </c>
      <c r="G49" s="8" t="e">
        <f>VLOOKUP([1]!Table_1[[#This Row],[Recommendation]],'3-class'!$V$4:$W$11,2,FALSE)</f>
        <v>#N/A</v>
      </c>
      <c r="H49" s="8" t="e">
        <f>VLOOKUP([1]!Table_1[[#This Row],[Comments]],'3-class'!$V$4:$W$11,2,FALSE)</f>
        <v>#N/A</v>
      </c>
      <c r="I49" s="25" t="str">
        <f>VLOOKUP(Table_1[[#This Row],[ANSKEY1 (Correct answer)]],'3-class'!$V$4:$W$11,2,FALSE)</f>
        <v>UA/MBA</v>
      </c>
      <c r="J49" s="26"/>
      <c r="K49" s="5">
        <v>46</v>
      </c>
      <c r="L49" s="5"/>
      <c r="M49" s="15"/>
      <c r="N49" s="15">
        <f>IF(Table_13[[#This Row],[Appropriateness]]=Table_13[[#This Row],[ANSKEY1]],1,0)</f>
        <v>1</v>
      </c>
      <c r="O49" s="29" t="str">
        <f>VLOOKUP(Table_1[[#This Row],[part1 responese]],'3-class'!$V$4:$W$11,2,FALSE)</f>
        <v>UA/MBA</v>
      </c>
      <c r="P49" s="29">
        <f>IF(Table_13[[#This Row],[part1 response]]=Table_13[[#This Row],[ANSKEY1]],1,0)</f>
        <v>1</v>
      </c>
      <c r="Q49" s="15">
        <f>IF(Table_13[[#This Row],[part1 response]]=Table_13[[#This Row],[ Approp Score ]],0,1)</f>
        <v>0</v>
      </c>
      <c r="R49" s="15" t="str">
        <f>IF(Table_13[[#This Row],[Discrepancy]]=1, IF(Table_13[[#This Row],[Appropriateness]]=Table_13[[#This Row],[ Approp Score ]],1,0),"")</f>
        <v/>
      </c>
      <c r="S49" s="15" t="str">
        <f>IF(Table_13[[#This Row],[Discrepancy]]=1, VLOOKUP(Table_13[[#This Row],[Following]]&amp;"|"&amp;Table_13[[#This Row],[part1 NEWscore]]&amp;"|"&amp;Table_13[[#This Row],[part2 NEWscore]],$Y$4:$Z$10,2,FALSE), "")</f>
        <v/>
      </c>
      <c r="T49" s="5"/>
    </row>
    <row r="50" spans="1:20" ht="84.6" customHeight="1" x14ac:dyDescent="0.25">
      <c r="A50" s="22">
        <v>47</v>
      </c>
      <c r="B50" s="20" t="s">
        <v>172</v>
      </c>
      <c r="C50" s="9" t="str">
        <f>VLOOKUP([2]!Table_1[[#This Row],[ Approp Score ]],'3-class'!$V$4:$W$14,2,FALSE)</f>
        <v>ICI</v>
      </c>
      <c r="D50" s="19"/>
      <c r="E50" s="13"/>
      <c r="F50" s="8" t="str">
        <f>VLOOKUP([2]!Table_1[[#This Row],[Appropriateness]],'3-class'!$V$4:$W$11,2,FALSE)</f>
        <v>ICI</v>
      </c>
      <c r="G50" s="8" t="e">
        <f>VLOOKUP([1]!Table_1[[#This Row],[Recommendation]],'3-class'!$V$4:$W$11,2,FALSE)</f>
        <v>#N/A</v>
      </c>
      <c r="H50" s="8" t="e">
        <f>VLOOKUP([1]!Table_1[[#This Row],[Comments]],'3-class'!$V$4:$W$11,2,FALSE)</f>
        <v>#N/A</v>
      </c>
      <c r="I50" s="25" t="str">
        <f>VLOOKUP(Table_1[[#This Row],[ANSKEY1 (Correct answer)]],'3-class'!$V$4:$W$11,2,FALSE)</f>
        <v>ICI</v>
      </c>
      <c r="J50" s="26"/>
      <c r="K50" s="5">
        <v>47</v>
      </c>
      <c r="L50" s="5"/>
      <c r="M50" s="15"/>
      <c r="N50" s="15">
        <f>IF(Table_13[[#This Row],[Appropriateness]]=Table_13[[#This Row],[ANSKEY1]],1,0)</f>
        <v>1</v>
      </c>
      <c r="O50" s="29" t="str">
        <f>VLOOKUP(Table_1[[#This Row],[part1 responese]],'3-class'!$V$4:$W$11,2,FALSE)</f>
        <v>ICI</v>
      </c>
      <c r="P50" s="29">
        <f>IF(Table_13[[#This Row],[part1 response]]=Table_13[[#This Row],[ANSKEY1]],1,0)</f>
        <v>1</v>
      </c>
      <c r="Q50" s="15">
        <f>IF(Table_13[[#This Row],[part1 response]]=Table_13[[#This Row],[ Approp Score ]],0,1)</f>
        <v>0</v>
      </c>
      <c r="R50" s="15" t="str">
        <f>IF(Table_13[[#This Row],[Discrepancy]]=1, IF(Table_13[[#This Row],[Appropriateness]]=Table_13[[#This Row],[ Approp Score ]],1,0),"")</f>
        <v/>
      </c>
      <c r="S50" s="15" t="str">
        <f>IF(Table_13[[#This Row],[Discrepancy]]=1, VLOOKUP(Table_13[[#This Row],[Following]]&amp;"|"&amp;Table_13[[#This Row],[part1 NEWscore]]&amp;"|"&amp;Table_13[[#This Row],[part2 NEWscore]],$Y$4:$Z$10,2,FALSE), "")</f>
        <v/>
      </c>
      <c r="T50" s="5"/>
    </row>
    <row r="51" spans="1:20" ht="84.6" customHeight="1" x14ac:dyDescent="0.25">
      <c r="A51" s="22">
        <v>48</v>
      </c>
      <c r="B51" s="20" t="s">
        <v>174</v>
      </c>
      <c r="C51" s="9" t="str">
        <f>VLOOKUP([2]!Table_1[[#This Row],[ Approp Score ]],'3-class'!$V$4:$W$14,2,FALSE)</f>
        <v>UA/MBA</v>
      </c>
      <c r="D51" s="19"/>
      <c r="E51" s="13"/>
      <c r="F51" s="8" t="str">
        <f>VLOOKUP([2]!Table_1[[#This Row],[Appropriateness]],'3-class'!$V$4:$W$11,2,FALSE)</f>
        <v>UA/MBA</v>
      </c>
      <c r="G51" s="8" t="e">
        <f>VLOOKUP([1]!Table_1[[#This Row],[Recommendation]],'3-class'!$V$4:$W$11,2,FALSE)</f>
        <v>#N/A</v>
      </c>
      <c r="H51" s="8" t="e">
        <f>VLOOKUP([1]!Table_1[[#This Row],[Comments]],'3-class'!$V$4:$W$11,2,FALSE)</f>
        <v>#N/A</v>
      </c>
      <c r="I51" s="25" t="str">
        <f>VLOOKUP(Table_1[[#This Row],[ANSKEY1 (Correct answer)]],'3-class'!$V$4:$W$11,2,FALSE)</f>
        <v>UA/MBA</v>
      </c>
      <c r="J51" s="26"/>
      <c r="K51" s="5">
        <v>48</v>
      </c>
      <c r="L51" s="5"/>
      <c r="M51" s="15"/>
      <c r="N51" s="15">
        <f>IF(Table_13[[#This Row],[Appropriateness]]=Table_13[[#This Row],[ANSKEY1]],1,0)</f>
        <v>1</v>
      </c>
      <c r="O51" s="29" t="str">
        <f>VLOOKUP(Table_1[[#This Row],[part1 responese]],'3-class'!$V$4:$W$11,2,FALSE)</f>
        <v>UA/MBA</v>
      </c>
      <c r="P51" s="29">
        <f>IF(Table_13[[#This Row],[part1 response]]=Table_13[[#This Row],[ANSKEY1]],1,0)</f>
        <v>1</v>
      </c>
      <c r="Q51" s="15">
        <f>IF(Table_13[[#This Row],[part1 response]]=Table_13[[#This Row],[ Approp Score ]],0,1)</f>
        <v>0</v>
      </c>
      <c r="R51" s="15" t="str">
        <f>IF(Table_13[[#This Row],[Discrepancy]]=1, IF(Table_13[[#This Row],[Appropriateness]]=Table_13[[#This Row],[ Approp Score ]],1,0),"")</f>
        <v/>
      </c>
      <c r="S51" s="15" t="str">
        <f>IF(Table_13[[#This Row],[Discrepancy]]=1, VLOOKUP(Table_13[[#This Row],[Following]]&amp;"|"&amp;Table_13[[#This Row],[part1 NEWscore]]&amp;"|"&amp;Table_13[[#This Row],[part2 NEWscore]],$Y$4:$Z$10,2,FALSE), "")</f>
        <v/>
      </c>
      <c r="T51" s="5"/>
    </row>
    <row r="52" spans="1:20" ht="84.6" customHeight="1" x14ac:dyDescent="0.25">
      <c r="A52" s="22">
        <v>49</v>
      </c>
      <c r="B52" s="20" t="s">
        <v>178</v>
      </c>
      <c r="C52" s="9" t="str">
        <f>VLOOKUP([2]!Table_1[[#This Row],[ Approp Score ]],'3-class'!$V$4:$W$14,2,FALSE)</f>
        <v>UA/MBA</v>
      </c>
      <c r="D52" s="19"/>
      <c r="E52" s="13"/>
      <c r="F52" s="8" t="str">
        <f>VLOOKUP([2]!Table_1[[#This Row],[Appropriateness]],'3-class'!$V$4:$W$11,2,FALSE)</f>
        <v>UA/MBA</v>
      </c>
      <c r="G52" s="8" t="e">
        <f>VLOOKUP([1]!Table_1[[#This Row],[Recommendation]],'3-class'!$V$4:$W$11,2,FALSE)</f>
        <v>#N/A</v>
      </c>
      <c r="H52" s="8" t="e">
        <f>VLOOKUP([1]!Table_1[[#This Row],[Comments]],'3-class'!$V$4:$W$11,2,FALSE)</f>
        <v>#N/A</v>
      </c>
      <c r="I52" s="25" t="str">
        <f>VLOOKUP(Table_1[[#This Row],[ANSKEY1 (Correct answer)]],'3-class'!$V$4:$W$11,2,FALSE)</f>
        <v>UA/MBA</v>
      </c>
      <c r="J52" s="26"/>
      <c r="K52" s="5">
        <v>49</v>
      </c>
      <c r="L52" s="5"/>
      <c r="M52" s="15"/>
      <c r="N52" s="15">
        <f>IF(Table_13[[#This Row],[Appropriateness]]=Table_13[[#This Row],[ANSKEY1]],1,0)</f>
        <v>1</v>
      </c>
      <c r="O52" s="29" t="str">
        <f>VLOOKUP(Table_1[[#This Row],[part1 responese]],'3-class'!$V$4:$W$11,2,FALSE)</f>
        <v>UA/MBA</v>
      </c>
      <c r="P52" s="29">
        <f>IF(Table_13[[#This Row],[part1 response]]=Table_13[[#This Row],[ANSKEY1]],1,0)</f>
        <v>1</v>
      </c>
      <c r="Q52" s="15">
        <f>IF(Table_13[[#This Row],[part1 response]]=Table_13[[#This Row],[ Approp Score ]],0,1)</f>
        <v>0</v>
      </c>
      <c r="R52" s="15" t="str">
        <f>IF(Table_13[[#This Row],[Discrepancy]]=1, IF(Table_13[[#This Row],[Appropriateness]]=Table_13[[#This Row],[ Approp Score ]],1,0),"")</f>
        <v/>
      </c>
      <c r="S52" s="15" t="str">
        <f>IF(Table_13[[#This Row],[Discrepancy]]=1, VLOOKUP(Table_13[[#This Row],[Following]]&amp;"|"&amp;Table_13[[#This Row],[part1 NEWscore]]&amp;"|"&amp;Table_13[[#This Row],[part2 NEWscore]],$Y$4:$Z$10,2,FALSE), "")</f>
        <v/>
      </c>
      <c r="T52" s="5"/>
    </row>
    <row r="53" spans="1:20" ht="126" customHeight="1" x14ac:dyDescent="0.25">
      <c r="A53" s="22">
        <v>50</v>
      </c>
      <c r="B53" s="20" t="s">
        <v>180</v>
      </c>
      <c r="C53" s="9" t="str">
        <f>VLOOKUP([2]!Table_1[[#This Row],[ Approp Score ]],'3-class'!$V$4:$W$14,2,FALSE)</f>
        <v>UA/MBA</v>
      </c>
      <c r="D53" s="19"/>
      <c r="E53" s="13"/>
      <c r="F53" s="8" t="str">
        <f>VLOOKUP([2]!Table_1[[#This Row],[Appropriateness]],'3-class'!$V$4:$W$11,2,FALSE)</f>
        <v>UA/MBA</v>
      </c>
      <c r="G53" s="8" t="e">
        <f>VLOOKUP([1]!Table_1[[#This Row],[Recommendation]],'3-class'!$V$4:$W$11,2,FALSE)</f>
        <v>#N/A</v>
      </c>
      <c r="H53" s="8" t="e">
        <f>VLOOKUP([1]!Table_1[[#This Row],[Comments]],'3-class'!$V$4:$W$11,2,FALSE)</f>
        <v>#N/A</v>
      </c>
      <c r="I53" s="25" t="str">
        <f>VLOOKUP(Table_1[[#This Row],[ANSKEY1 (Correct answer)]],'3-class'!$V$4:$W$11,2,FALSE)</f>
        <v>UA/MBA</v>
      </c>
      <c r="J53" s="26"/>
      <c r="K53" s="5">
        <v>50</v>
      </c>
      <c r="L53" s="5"/>
      <c r="M53" s="15"/>
      <c r="N53" s="15">
        <f>IF(Table_13[[#This Row],[Appropriateness]]=Table_13[[#This Row],[ANSKEY1]],1,0)</f>
        <v>1</v>
      </c>
      <c r="O53" s="29" t="str">
        <f>VLOOKUP(Table_1[[#This Row],[part1 responese]],'3-class'!$V$4:$W$11,2,FALSE)</f>
        <v>UA/MBA</v>
      </c>
      <c r="P53" s="29">
        <f>IF(Table_13[[#This Row],[part1 response]]=Table_13[[#This Row],[ANSKEY1]],1,0)</f>
        <v>1</v>
      </c>
      <c r="Q53" s="15">
        <f>IF(Table_13[[#This Row],[part1 response]]=Table_13[[#This Row],[ Approp Score ]],0,1)</f>
        <v>0</v>
      </c>
      <c r="R53" s="15" t="str">
        <f>IF(Table_13[[#This Row],[Discrepancy]]=1, IF(Table_13[[#This Row],[Appropriateness]]=Table_13[[#This Row],[ Approp Score ]],1,0),"")</f>
        <v/>
      </c>
      <c r="S53" s="15" t="str">
        <f>IF(Table_13[[#This Row],[Discrepancy]]=1, VLOOKUP(Table_13[[#This Row],[Following]]&amp;"|"&amp;Table_13[[#This Row],[part1 NEWscore]]&amp;"|"&amp;Table_13[[#This Row],[part2 NEWscore]],$Y$4:$Z$10,2,FALSE), "")</f>
        <v/>
      </c>
      <c r="T53" s="5"/>
    </row>
    <row r="54" spans="1:20" ht="84.6" customHeight="1" x14ac:dyDescent="0.25">
      <c r="A54" s="22">
        <v>51</v>
      </c>
      <c r="B54" s="20" t="s">
        <v>185</v>
      </c>
      <c r="C54" s="9" t="str">
        <f>VLOOKUP([2]!Table_1[[#This Row],[ Approp Score ]],'3-class'!$V$4:$W$14,2,FALSE)</f>
        <v>UNA</v>
      </c>
      <c r="D54" s="19"/>
      <c r="E54" s="13"/>
      <c r="F54" s="8" t="str">
        <f>VLOOKUP([2]!Table_1[[#This Row],[Appropriateness]],'3-class'!$V$4:$W$11,2,FALSE)</f>
        <v>UNA</v>
      </c>
      <c r="G54" s="8" t="e">
        <f>VLOOKUP([1]!Table_1[[#This Row],[Recommendation]],'3-class'!$V$4:$W$11,2,FALSE)</f>
        <v>#N/A</v>
      </c>
      <c r="H54" s="8" t="e">
        <f>VLOOKUP([1]!Table_1[[#This Row],[Comments]],'3-class'!$V$4:$W$11,2,FALSE)</f>
        <v>#N/A</v>
      </c>
      <c r="I54" s="25" t="str">
        <f>VLOOKUP(Table_1[[#This Row],[ANSKEY1 (Correct answer)]],'3-class'!$V$4:$W$11,2,FALSE)</f>
        <v>UNA</v>
      </c>
      <c r="J54" s="26"/>
      <c r="K54" s="5">
        <v>51</v>
      </c>
      <c r="L54" s="5"/>
      <c r="M54" s="15"/>
      <c r="N54" s="15">
        <f>IF(Table_13[[#This Row],[Appropriateness]]=Table_13[[#This Row],[ANSKEY1]],1,0)</f>
        <v>1</v>
      </c>
      <c r="O54" s="29" t="str">
        <f>VLOOKUP(Table_1[[#This Row],[part1 responese]],'3-class'!$V$4:$W$11,2,FALSE)</f>
        <v>UA/MBA</v>
      </c>
      <c r="P54" s="29">
        <f>IF(Table_13[[#This Row],[part1 response]]=Table_13[[#This Row],[ANSKEY1]],1,0)</f>
        <v>0</v>
      </c>
      <c r="Q54" s="15">
        <f>IF(Table_13[[#This Row],[part1 response]]=Table_13[[#This Row],[ Approp Score ]],0,1)</f>
        <v>1</v>
      </c>
      <c r="R54" s="15">
        <f>IF(Table_13[[#This Row],[Discrepancy]]=1, IF(Table_13[[#This Row],[Appropriateness]]=Table_13[[#This Row],[ Approp Score ]],1,0),"")</f>
        <v>1</v>
      </c>
      <c r="S54" s="15">
        <f>IF(Table_13[[#This Row],[Discrepancy]]=1, VLOOKUP(Table_13[[#This Row],[Following]]&amp;"|"&amp;Table_13[[#This Row],[part1 NEWscore]]&amp;"|"&amp;Table_13[[#This Row],[part2 NEWscore]],$Y$4:$Z$10,2,FALSE), "")</f>
        <v>2</v>
      </c>
      <c r="T54" s="5"/>
    </row>
    <row r="55" spans="1:20" ht="84.6" customHeight="1" x14ac:dyDescent="0.25">
      <c r="A55" s="22">
        <v>52</v>
      </c>
      <c r="B55" s="20" t="s">
        <v>189</v>
      </c>
      <c r="C55" s="9" t="str">
        <f>VLOOKUP([2]!Table_1[[#This Row],[ Approp Score ]],'3-class'!$V$4:$W$14,2,FALSE)</f>
        <v>ICI</v>
      </c>
      <c r="D55" s="19"/>
      <c r="E55" s="13"/>
      <c r="F55" s="8" t="str">
        <f>VLOOKUP([2]!Table_1[[#This Row],[Appropriateness]],'3-class'!$V$4:$W$11,2,FALSE)</f>
        <v>ICI</v>
      </c>
      <c r="G55" s="8" t="e">
        <f>VLOOKUP([1]!Table_1[[#This Row],[Recommendation]],'3-class'!$V$4:$W$11,2,FALSE)</f>
        <v>#N/A</v>
      </c>
      <c r="H55" s="8" t="e">
        <f>VLOOKUP([1]!Table_1[[#This Row],[Comments]],'3-class'!$V$4:$W$11,2,FALSE)</f>
        <v>#N/A</v>
      </c>
      <c r="I55" s="25" t="str">
        <f>VLOOKUP(Table_1[[#This Row],[ANSKEY1 (Correct answer)]],'3-class'!$V$4:$W$11,2,FALSE)</f>
        <v>ICI</v>
      </c>
      <c r="J55" s="26"/>
      <c r="K55" s="5">
        <v>52</v>
      </c>
      <c r="L55" s="5"/>
      <c r="M55" s="15"/>
      <c r="N55" s="15">
        <f>IF(Table_13[[#This Row],[Appropriateness]]=Table_13[[#This Row],[ANSKEY1]],1,0)</f>
        <v>1</v>
      </c>
      <c r="O55" s="29" t="str">
        <f>VLOOKUP(Table_1[[#This Row],[part1 responese]],'3-class'!$V$4:$W$11,2,FALSE)</f>
        <v>UA/MBA</v>
      </c>
      <c r="P55" s="29">
        <f>IF(Table_13[[#This Row],[part1 response]]=Table_13[[#This Row],[ANSKEY1]],1,0)</f>
        <v>0</v>
      </c>
      <c r="Q55" s="15">
        <f>IF(Table_13[[#This Row],[part1 response]]=Table_13[[#This Row],[ Approp Score ]],0,1)</f>
        <v>1</v>
      </c>
      <c r="R55" s="15">
        <f>IF(Table_13[[#This Row],[Discrepancy]]=1, IF(Table_13[[#This Row],[Appropriateness]]=Table_13[[#This Row],[ Approp Score ]],1,0),"")</f>
        <v>1</v>
      </c>
      <c r="S55" s="15">
        <f>IF(Table_13[[#This Row],[Discrepancy]]=1, VLOOKUP(Table_13[[#This Row],[Following]]&amp;"|"&amp;Table_13[[#This Row],[part1 NEWscore]]&amp;"|"&amp;Table_13[[#This Row],[part2 NEWscore]],$Y$4:$Z$10,2,FALSE), "")</f>
        <v>2</v>
      </c>
      <c r="T55" s="5"/>
    </row>
    <row r="56" spans="1:20" ht="84.6" customHeight="1" x14ac:dyDescent="0.25">
      <c r="A56" s="22">
        <v>53</v>
      </c>
      <c r="B56" s="20" t="s">
        <v>191</v>
      </c>
      <c r="C56" s="9" t="str">
        <f>VLOOKUP([2]!Table_1[[#This Row],[ Approp Score ]],'3-class'!$V$4:$W$14,2,FALSE)</f>
        <v>ICI</v>
      </c>
      <c r="D56" s="19"/>
      <c r="E56" s="13"/>
      <c r="F56" s="8" t="str">
        <f>VLOOKUP([2]!Table_1[[#This Row],[Appropriateness]],'3-class'!$V$4:$W$11,2,FALSE)</f>
        <v>UA/MBA</v>
      </c>
      <c r="G56" s="8" t="e">
        <f>VLOOKUP([1]!Table_1[[#This Row],[Recommendation]],'3-class'!$V$4:$W$11,2,FALSE)</f>
        <v>#N/A</v>
      </c>
      <c r="H56" s="8" t="e">
        <f>VLOOKUP([1]!Table_1[[#This Row],[Comments]],'3-class'!$V$4:$W$11,2,FALSE)</f>
        <v>#N/A</v>
      </c>
      <c r="I56" s="25" t="str">
        <f>VLOOKUP(Table_1[[#This Row],[ANSKEY1 (Correct answer)]],'3-class'!$V$4:$W$11,2,FALSE)</f>
        <v>UA/MBA</v>
      </c>
      <c r="J56" s="26"/>
      <c r="K56" s="5">
        <v>53</v>
      </c>
      <c r="L56" s="5"/>
      <c r="M56" s="15"/>
      <c r="N56" s="15">
        <f>IF(Table_13[[#This Row],[Appropriateness]]=Table_13[[#This Row],[ANSKEY1]],1,0)</f>
        <v>1</v>
      </c>
      <c r="O56" s="29" t="str">
        <f>VLOOKUP(Table_1[[#This Row],[part1 responese]],'3-class'!$V$4:$W$11,2,FALSE)</f>
        <v>UNA</v>
      </c>
      <c r="P56" s="29">
        <f>IF(Table_13[[#This Row],[part1 response]]=Table_13[[#This Row],[ANSKEY1]],1,0)</f>
        <v>0</v>
      </c>
      <c r="Q56" s="15">
        <f>IF(Table_13[[#This Row],[part1 response]]=Table_13[[#This Row],[ Approp Score ]],0,1)</f>
        <v>1</v>
      </c>
      <c r="R56" s="15">
        <f>IF(Table_13[[#This Row],[Discrepancy]]=1, IF(Table_13[[#This Row],[Appropriateness]]=Table_13[[#This Row],[ Approp Score ]],1,0),"")</f>
        <v>0</v>
      </c>
      <c r="S56" s="15">
        <f>IF(Table_13[[#This Row],[Discrepancy]]=1, VLOOKUP(Table_13[[#This Row],[Following]]&amp;"|"&amp;Table_13[[#This Row],[part1 NEWscore]]&amp;"|"&amp;Table_13[[#This Row],[part2 NEWscore]],$Y$4:$Z$10,2,FALSE), "")</f>
        <v>6</v>
      </c>
      <c r="T56" s="5"/>
    </row>
    <row r="57" spans="1:20" ht="84.6" customHeight="1" x14ac:dyDescent="0.25">
      <c r="A57" s="22">
        <v>54</v>
      </c>
      <c r="B57" s="20" t="s">
        <v>194</v>
      </c>
      <c r="C57" s="9" t="str">
        <f>VLOOKUP([2]!Table_1[[#This Row],[ Approp Score ]],'3-class'!$V$4:$W$14,2,FALSE)</f>
        <v>UA/MBA</v>
      </c>
      <c r="D57" s="19"/>
      <c r="E57" s="13"/>
      <c r="F57" s="8" t="str">
        <f>VLOOKUP([2]!Table_1[[#This Row],[Appropriateness]],'3-class'!$V$4:$W$11,2,FALSE)</f>
        <v>UNA</v>
      </c>
      <c r="G57" s="8" t="e">
        <f>VLOOKUP([1]!Table_1[[#This Row],[Recommendation]],'3-class'!$V$4:$W$11,2,FALSE)</f>
        <v>#N/A</v>
      </c>
      <c r="H57" s="8" t="e">
        <f>VLOOKUP([1]!Table_1[[#This Row],[Comments]],'3-class'!$V$4:$W$11,2,FALSE)</f>
        <v>#N/A</v>
      </c>
      <c r="I57" s="25" t="str">
        <f>VLOOKUP(Table_1[[#This Row],[ANSKEY1 (Correct answer)]],'3-class'!$V$4:$W$11,2,FALSE)</f>
        <v>UNA</v>
      </c>
      <c r="J57" s="26"/>
      <c r="K57" s="5">
        <v>54</v>
      </c>
      <c r="L57" s="5"/>
      <c r="M57" s="15"/>
      <c r="N57" s="15">
        <f>IF(Table_13[[#This Row],[Appropriateness]]=Table_13[[#This Row],[ANSKEY1]],1,0)</f>
        <v>1</v>
      </c>
      <c r="O57" s="29" t="str">
        <f>VLOOKUP(Table_1[[#This Row],[part1 responese]],'3-class'!$V$4:$W$11,2,FALSE)</f>
        <v>UA/MBA</v>
      </c>
      <c r="P57" s="29">
        <f>IF(Table_13[[#This Row],[part1 response]]=Table_13[[#This Row],[ANSKEY1]],1,0)</f>
        <v>0</v>
      </c>
      <c r="Q57" s="15">
        <f>IF(Table_13[[#This Row],[part1 response]]=Table_13[[#This Row],[ Approp Score ]],0,1)</f>
        <v>0</v>
      </c>
      <c r="R57" s="15" t="str">
        <f>IF(Table_13[[#This Row],[Discrepancy]]=1, IF(Table_13[[#This Row],[Appropriateness]]=Table_13[[#This Row],[ Approp Score ]],1,0),"")</f>
        <v/>
      </c>
      <c r="S57" s="15" t="str">
        <f>IF(Table_13[[#This Row],[Discrepancy]]=1, VLOOKUP(Table_13[[#This Row],[Following]]&amp;"|"&amp;Table_13[[#This Row],[part1 NEWscore]]&amp;"|"&amp;Table_13[[#This Row],[part2 NEWscore]],$Y$4:$Z$10,2,FALSE), "")</f>
        <v/>
      </c>
      <c r="T57" s="5"/>
    </row>
    <row r="58" spans="1:20" ht="84.6" customHeight="1" x14ac:dyDescent="0.25">
      <c r="A58" s="22">
        <v>55</v>
      </c>
      <c r="B58" s="20" t="s">
        <v>197</v>
      </c>
      <c r="C58" s="9" t="str">
        <f>VLOOKUP([2]!Table_1[[#This Row],[ Approp Score ]],'3-class'!$V$4:$W$14,2,FALSE)</f>
        <v>UNA</v>
      </c>
      <c r="D58" s="19"/>
      <c r="E58" s="13"/>
      <c r="F58" s="8" t="str">
        <f>VLOOKUP([2]!Table_1[[#This Row],[Appropriateness]],'3-class'!$V$4:$W$11,2,FALSE)</f>
        <v>UNA</v>
      </c>
      <c r="G58" s="8" t="e">
        <f>VLOOKUP([1]!Table_1[[#This Row],[Recommendation]],'3-class'!$V$4:$W$11,2,FALSE)</f>
        <v>#N/A</v>
      </c>
      <c r="H58" s="8" t="e">
        <f>VLOOKUP([1]!Table_1[[#This Row],[Comments]],'3-class'!$V$4:$W$11,2,FALSE)</f>
        <v>#N/A</v>
      </c>
      <c r="I58" s="25" t="str">
        <f>VLOOKUP(Table_1[[#This Row],[ANSKEY1 (Correct answer)]],'3-class'!$V$4:$W$11,2,FALSE)</f>
        <v>UNA</v>
      </c>
      <c r="J58" s="26"/>
      <c r="K58" s="5">
        <v>55</v>
      </c>
      <c r="L58" s="5"/>
      <c r="M58" s="15"/>
      <c r="N58" s="15">
        <f>IF(Table_13[[#This Row],[Appropriateness]]=Table_13[[#This Row],[ANSKEY1]],1,0)</f>
        <v>1</v>
      </c>
      <c r="O58" s="29" t="str">
        <f>VLOOKUP(Table_1[[#This Row],[part1 responese]],'3-class'!$V$4:$W$11,2,FALSE)</f>
        <v>UA/MBA</v>
      </c>
      <c r="P58" s="29">
        <f>IF(Table_13[[#This Row],[part1 response]]=Table_13[[#This Row],[ANSKEY1]],1,0)</f>
        <v>0</v>
      </c>
      <c r="Q58" s="15">
        <f>IF(Table_13[[#This Row],[part1 response]]=Table_13[[#This Row],[ Approp Score ]],0,1)</f>
        <v>1</v>
      </c>
      <c r="R58" s="15">
        <f>IF(Table_13[[#This Row],[Discrepancy]]=1, IF(Table_13[[#This Row],[Appropriateness]]=Table_13[[#This Row],[ Approp Score ]],1,0),"")</f>
        <v>1</v>
      </c>
      <c r="S58" s="15">
        <f>IF(Table_13[[#This Row],[Discrepancy]]=1, VLOOKUP(Table_13[[#This Row],[Following]]&amp;"|"&amp;Table_13[[#This Row],[part1 NEWscore]]&amp;"|"&amp;Table_13[[#This Row],[part2 NEWscore]],$Y$4:$Z$10,2,FALSE), "")</f>
        <v>2</v>
      </c>
      <c r="T58" s="5"/>
    </row>
    <row r="59" spans="1:20" ht="128.25" customHeight="1" x14ac:dyDescent="0.25">
      <c r="A59" s="22">
        <v>56</v>
      </c>
      <c r="B59" s="20" t="s">
        <v>201</v>
      </c>
      <c r="C59" s="9" t="str">
        <f>VLOOKUP([2]!Table_1[[#This Row],[ Approp Score ]],'3-class'!$V$4:$W$14,2,FALSE)</f>
        <v>UNA</v>
      </c>
      <c r="D59" s="19"/>
      <c r="E59" s="13"/>
      <c r="F59" s="8" t="str">
        <f>VLOOKUP([2]!Table_1[[#This Row],[Appropriateness]],'3-class'!$V$4:$W$11,2,FALSE)</f>
        <v>UNA</v>
      </c>
      <c r="G59" s="8" t="e">
        <f>VLOOKUP([1]!Table_1[[#This Row],[Recommendation]],'3-class'!$V$4:$W$11,2,FALSE)</f>
        <v>#N/A</v>
      </c>
      <c r="H59" s="8" t="e">
        <f>VLOOKUP([1]!Table_1[[#This Row],[Comments]],'3-class'!$V$4:$W$11,2,FALSE)</f>
        <v>#N/A</v>
      </c>
      <c r="I59" s="25" t="str">
        <f>VLOOKUP(Table_1[[#This Row],[ANSKEY1 (Correct answer)]],'3-class'!$V$4:$W$11,2,FALSE)</f>
        <v>UNA</v>
      </c>
      <c r="J59" s="26"/>
      <c r="K59" s="5">
        <v>56</v>
      </c>
      <c r="L59" s="5"/>
      <c r="M59" s="15"/>
      <c r="N59" s="15">
        <f>IF(Table_13[[#This Row],[Appropriateness]]=Table_13[[#This Row],[ANSKEY1]],1,0)</f>
        <v>1</v>
      </c>
      <c r="O59" s="29" t="str">
        <f>VLOOKUP(Table_1[[#This Row],[part1 responese]],'3-class'!$V$4:$W$11,2,FALSE)</f>
        <v>UA/MBA</v>
      </c>
      <c r="P59" s="29">
        <f>IF(Table_13[[#This Row],[part1 response]]=Table_13[[#This Row],[ANSKEY1]],1,0)</f>
        <v>0</v>
      </c>
      <c r="Q59" s="15">
        <f>IF(Table_13[[#This Row],[part1 response]]=Table_13[[#This Row],[ Approp Score ]],0,1)</f>
        <v>1</v>
      </c>
      <c r="R59" s="15">
        <f>IF(Table_13[[#This Row],[Discrepancy]]=1, IF(Table_13[[#This Row],[Appropriateness]]=Table_13[[#This Row],[ Approp Score ]],1,0),"")</f>
        <v>1</v>
      </c>
      <c r="S59" s="15">
        <f>IF(Table_13[[#This Row],[Discrepancy]]=1, VLOOKUP(Table_13[[#This Row],[Following]]&amp;"|"&amp;Table_13[[#This Row],[part1 NEWscore]]&amp;"|"&amp;Table_13[[#This Row],[part2 NEWscore]],$Y$4:$Z$10,2,FALSE), "")</f>
        <v>2</v>
      </c>
      <c r="T59" s="5"/>
    </row>
    <row r="60" spans="1:20" ht="84.6" customHeight="1" x14ac:dyDescent="0.25">
      <c r="A60" s="22">
        <v>57</v>
      </c>
      <c r="B60" s="20" t="s">
        <v>206</v>
      </c>
      <c r="C60" s="9" t="str">
        <f>VLOOKUP([2]!Table_1[[#This Row],[ Approp Score ]],'3-class'!$V$4:$W$14,2,FALSE)</f>
        <v>ICI</v>
      </c>
      <c r="D60" s="19"/>
      <c r="E60" s="13"/>
      <c r="F60" s="8" t="str">
        <f>VLOOKUP([2]!Table_1[[#This Row],[Appropriateness]],'3-class'!$V$4:$W$11,2,FALSE)</f>
        <v>ICI</v>
      </c>
      <c r="G60" s="8" t="e">
        <f>VLOOKUP([1]!Table_1[[#This Row],[Recommendation]],'3-class'!$V$4:$W$11,2,FALSE)</f>
        <v>#N/A</v>
      </c>
      <c r="H60" s="8" t="e">
        <f>VLOOKUP([1]!Table_1[[#This Row],[Comments]],'3-class'!$V$4:$W$11,2,FALSE)</f>
        <v>#N/A</v>
      </c>
      <c r="I60" s="25" t="str">
        <f>VLOOKUP(Table_1[[#This Row],[ANSKEY1 (Correct answer)]],'3-class'!$V$4:$W$11,2,FALSE)</f>
        <v>ICI</v>
      </c>
      <c r="J60" s="26"/>
      <c r="K60" s="5">
        <v>57</v>
      </c>
      <c r="L60" s="5"/>
      <c r="M60" s="15"/>
      <c r="N60" s="15">
        <f>IF(Table_13[[#This Row],[Appropriateness]]=Table_13[[#This Row],[ANSKEY1]],1,0)</f>
        <v>1</v>
      </c>
      <c r="O60" s="29" t="str">
        <f>VLOOKUP(Table_1[[#This Row],[part1 responese]],'3-class'!$V$4:$W$11,2,FALSE)</f>
        <v>UNA</v>
      </c>
      <c r="P60" s="29">
        <f>IF(Table_13[[#This Row],[part1 response]]=Table_13[[#This Row],[ANSKEY1]],1,0)</f>
        <v>0</v>
      </c>
      <c r="Q60" s="15">
        <f>IF(Table_13[[#This Row],[part1 response]]=Table_13[[#This Row],[ Approp Score ]],0,1)</f>
        <v>1</v>
      </c>
      <c r="R60" s="15">
        <f>IF(Table_13[[#This Row],[Discrepancy]]=1, IF(Table_13[[#This Row],[Appropriateness]]=Table_13[[#This Row],[ Approp Score ]],1,0),"")</f>
        <v>1</v>
      </c>
      <c r="S60" s="15">
        <f>IF(Table_13[[#This Row],[Discrepancy]]=1, VLOOKUP(Table_13[[#This Row],[Following]]&amp;"|"&amp;Table_13[[#This Row],[part1 NEWscore]]&amp;"|"&amp;Table_13[[#This Row],[part2 NEWscore]],$Y$4:$Z$10,2,FALSE), "")</f>
        <v>2</v>
      </c>
      <c r="T60" s="5"/>
    </row>
    <row r="61" spans="1:20" ht="105" customHeight="1" x14ac:dyDescent="0.25">
      <c r="A61" s="22">
        <v>58</v>
      </c>
      <c r="B61" s="20" t="s">
        <v>208</v>
      </c>
      <c r="C61" s="9" t="str">
        <f>VLOOKUP([2]!Table_1[[#This Row],[ Approp Score ]],'3-class'!$V$4:$W$14,2,FALSE)</f>
        <v>UA/MBA</v>
      </c>
      <c r="D61" s="19"/>
      <c r="E61" s="13"/>
      <c r="F61" s="8" t="str">
        <f>VLOOKUP([2]!Table_1[[#This Row],[Appropriateness]],'3-class'!$V$4:$W$11,2,FALSE)</f>
        <v>UA/MBA</v>
      </c>
      <c r="G61" s="8" t="e">
        <f>VLOOKUP([1]!Table_1[[#This Row],[Recommendation]],'3-class'!$V$4:$W$11,2,FALSE)</f>
        <v>#N/A</v>
      </c>
      <c r="H61" s="8" t="e">
        <f>VLOOKUP([1]!Table_1[[#This Row],[Comments]],'3-class'!$V$4:$W$11,2,FALSE)</f>
        <v>#N/A</v>
      </c>
      <c r="I61" s="25" t="str">
        <f>VLOOKUP(Table_1[[#This Row],[ANSKEY1 (Correct answer)]],'3-class'!$V$4:$W$11,2,FALSE)</f>
        <v>UA/MBA</v>
      </c>
      <c r="J61" s="26"/>
      <c r="K61" s="5">
        <v>58</v>
      </c>
      <c r="L61" s="5"/>
      <c r="M61" s="15"/>
      <c r="N61" s="15">
        <f>IF(Table_13[[#This Row],[Appropriateness]]=Table_13[[#This Row],[ANSKEY1]],1,0)</f>
        <v>1</v>
      </c>
      <c r="O61" s="29" t="str">
        <f>VLOOKUP(Table_1[[#This Row],[part1 responese]],'3-class'!$V$4:$W$11,2,FALSE)</f>
        <v>UA/MBA</v>
      </c>
      <c r="P61" s="29">
        <f>IF(Table_13[[#This Row],[part1 response]]=Table_13[[#This Row],[ANSKEY1]],1,0)</f>
        <v>1</v>
      </c>
      <c r="Q61" s="15">
        <f>IF(Table_13[[#This Row],[part1 response]]=Table_13[[#This Row],[ Approp Score ]],0,1)</f>
        <v>0</v>
      </c>
      <c r="R61" s="15" t="str">
        <f>IF(Table_13[[#This Row],[Discrepancy]]=1, IF(Table_13[[#This Row],[Appropriateness]]=Table_13[[#This Row],[ Approp Score ]],1,0),"")</f>
        <v/>
      </c>
      <c r="S61" s="15" t="str">
        <f>IF(Table_13[[#This Row],[Discrepancy]]=1, VLOOKUP(Table_13[[#This Row],[Following]]&amp;"|"&amp;Table_13[[#This Row],[part1 NEWscore]]&amp;"|"&amp;Table_13[[#This Row],[part2 NEWscore]],$Y$4:$Z$10,2,FALSE), "")</f>
        <v/>
      </c>
      <c r="T61" s="5"/>
    </row>
    <row r="62" spans="1:20" ht="84.6" customHeight="1" x14ac:dyDescent="0.25">
      <c r="A62" s="22">
        <v>59</v>
      </c>
      <c r="B62" s="20" t="s">
        <v>212</v>
      </c>
      <c r="C62" s="9" t="str">
        <f>VLOOKUP([2]!Table_1[[#This Row],[ Approp Score ]],'3-class'!$V$4:$W$14,2,FALSE)</f>
        <v>UNA</v>
      </c>
      <c r="D62" s="19"/>
      <c r="E62" s="13"/>
      <c r="F62" s="8" t="str">
        <f>VLOOKUP([2]!Table_1[[#This Row],[Appropriateness]],'3-class'!$V$4:$W$11,2,FALSE)</f>
        <v>UNA</v>
      </c>
      <c r="G62" s="8" t="e">
        <f>VLOOKUP([1]!Table_1[[#This Row],[Recommendation]],'3-class'!$V$4:$W$11,2,FALSE)</f>
        <v>#N/A</v>
      </c>
      <c r="H62" s="8" t="e">
        <f>VLOOKUP([1]!Table_1[[#This Row],[Comments]],'3-class'!$V$4:$W$11,2,FALSE)</f>
        <v>#N/A</v>
      </c>
      <c r="I62" s="25" t="str">
        <f>VLOOKUP(Table_1[[#This Row],[ANSKEY1 (Correct answer)]],'3-class'!$V$4:$W$11,2,FALSE)</f>
        <v>UNA</v>
      </c>
      <c r="J62" s="26"/>
      <c r="K62" s="5">
        <v>59</v>
      </c>
      <c r="L62" s="5"/>
      <c r="M62" s="15"/>
      <c r="N62" s="15">
        <f>IF(Table_13[[#This Row],[Appropriateness]]=Table_13[[#This Row],[ANSKEY1]],1,0)</f>
        <v>1</v>
      </c>
      <c r="O62" s="29" t="str">
        <f>VLOOKUP(Table_1[[#This Row],[part1 responese]],'3-class'!$V$4:$W$11,2,FALSE)</f>
        <v>UNA</v>
      </c>
      <c r="P62" s="29">
        <f>IF(Table_13[[#This Row],[part1 response]]=Table_13[[#This Row],[ANSKEY1]],1,0)</f>
        <v>1</v>
      </c>
      <c r="Q62" s="15">
        <f>IF(Table_13[[#This Row],[part1 response]]=Table_13[[#This Row],[ Approp Score ]],0,1)</f>
        <v>0</v>
      </c>
      <c r="R62" s="15" t="str">
        <f>IF(Table_13[[#This Row],[Discrepancy]]=1, IF(Table_13[[#This Row],[Appropriateness]]=Table_13[[#This Row],[ Approp Score ]],1,0),"")</f>
        <v/>
      </c>
      <c r="S62" s="15" t="str">
        <f>IF(Table_13[[#This Row],[Discrepancy]]=1, VLOOKUP(Table_13[[#This Row],[Following]]&amp;"|"&amp;Table_13[[#This Row],[part1 NEWscore]]&amp;"|"&amp;Table_13[[#This Row],[part2 NEWscore]],$Y$4:$Z$10,2,FALSE), "")</f>
        <v/>
      </c>
      <c r="T62" s="5"/>
    </row>
    <row r="63" spans="1:20" ht="141.75" customHeight="1" x14ac:dyDescent="0.25">
      <c r="A63" s="22">
        <v>60</v>
      </c>
      <c r="B63" s="20" t="s">
        <v>215</v>
      </c>
      <c r="C63" s="9" t="str">
        <f>VLOOKUP([2]!Table_1[[#This Row],[ Approp Score ]],'3-class'!$V$4:$W$14,2,FALSE)</f>
        <v>UNA</v>
      </c>
      <c r="D63" s="19"/>
      <c r="E63" s="13"/>
      <c r="F63" s="8" t="str">
        <f>VLOOKUP([2]!Table_1[[#This Row],[Appropriateness]],'3-class'!$V$4:$W$11,2,FALSE)</f>
        <v>UNA</v>
      </c>
      <c r="G63" s="8" t="e">
        <f>VLOOKUP([1]!Table_1[[#This Row],[Recommendation]],'3-class'!$V$4:$W$11,2,FALSE)</f>
        <v>#N/A</v>
      </c>
      <c r="H63" s="8" t="e">
        <f>VLOOKUP([1]!Table_1[[#This Row],[Comments]],'3-class'!$V$4:$W$11,2,FALSE)</f>
        <v>#N/A</v>
      </c>
      <c r="I63" s="25" t="str">
        <f>VLOOKUP(Table_1[[#This Row],[ANSKEY1 (Correct answer)]],'3-class'!$V$4:$W$11,2,FALSE)</f>
        <v>UNA</v>
      </c>
      <c r="J63" s="26"/>
      <c r="K63" s="5">
        <v>60</v>
      </c>
      <c r="L63" s="5"/>
      <c r="M63" s="15"/>
      <c r="N63" s="15">
        <f>IF(Table_13[[#This Row],[Appropriateness]]=Table_13[[#This Row],[ANSKEY1]],1,0)</f>
        <v>1</v>
      </c>
      <c r="O63" s="29" t="str">
        <f>VLOOKUP(Table_1[[#This Row],[part1 responese]],'3-class'!$V$4:$W$11,2,FALSE)</f>
        <v>UNA</v>
      </c>
      <c r="P63" s="29">
        <f>IF(Table_13[[#This Row],[part1 response]]=Table_13[[#This Row],[ANSKEY1]],1,0)</f>
        <v>1</v>
      </c>
      <c r="Q63" s="15">
        <f>IF(Table_13[[#This Row],[part1 response]]=Table_13[[#This Row],[ Approp Score ]],0,1)</f>
        <v>0</v>
      </c>
      <c r="R63" s="15" t="str">
        <f>IF(Table_13[[#This Row],[Discrepancy]]=1, IF(Table_13[[#This Row],[Appropriateness]]=Table_13[[#This Row],[ Approp Score ]],1,0),"")</f>
        <v/>
      </c>
      <c r="S63" s="15" t="str">
        <f>IF(Table_13[[#This Row],[Discrepancy]]=1, VLOOKUP(Table_13[[#This Row],[Following]]&amp;"|"&amp;Table_13[[#This Row],[part1 NEWscore]]&amp;"|"&amp;Table_13[[#This Row],[part2 NEWscore]],$Y$4:$Z$10,2,FALSE), "")</f>
        <v/>
      </c>
      <c r="T63" s="5"/>
    </row>
    <row r="64" spans="1:20" ht="84.6" customHeight="1" x14ac:dyDescent="0.25">
      <c r="A64" s="22">
        <v>61</v>
      </c>
      <c r="B64" s="20" t="s">
        <v>220</v>
      </c>
      <c r="C64" s="9" t="str">
        <f>VLOOKUP([2]!Table_1[[#This Row],[ Approp Score ]],'3-class'!$V$4:$W$14,2,FALSE)</f>
        <v>UA/MBA</v>
      </c>
      <c r="D64" s="19"/>
      <c r="E64" s="13"/>
      <c r="F64" s="8" t="str">
        <f>VLOOKUP([2]!Table_1[[#This Row],[Appropriateness]],'3-class'!$V$4:$W$11,2,FALSE)</f>
        <v>UA/MBA</v>
      </c>
      <c r="G64" s="8" t="e">
        <f>VLOOKUP([1]!Table_1[[#This Row],[Recommendation]],'3-class'!$V$4:$W$11,2,FALSE)</f>
        <v>#N/A</v>
      </c>
      <c r="H64" s="8" t="e">
        <f>VLOOKUP([1]!Table_1[[#This Row],[Comments]],'3-class'!$V$4:$W$11,2,FALSE)</f>
        <v>#N/A</v>
      </c>
      <c r="I64" s="25" t="str">
        <f>VLOOKUP(Table_1[[#This Row],[ANSKEY1 (Correct answer)]],'3-class'!$V$4:$W$11,2,FALSE)</f>
        <v>UNA</v>
      </c>
      <c r="J64" s="26"/>
      <c r="K64" s="5">
        <v>61</v>
      </c>
      <c r="L64" s="5"/>
      <c r="M64" s="15"/>
      <c r="N64" s="15">
        <f>IF(Table_13[[#This Row],[Appropriateness]]=Table_13[[#This Row],[ANSKEY1]],1,0)</f>
        <v>0</v>
      </c>
      <c r="O64" s="29" t="str">
        <f>VLOOKUP(Table_1[[#This Row],[part1 responese]],'3-class'!$V$4:$W$11,2,FALSE)</f>
        <v>UA/MBA</v>
      </c>
      <c r="P64" s="29">
        <f>IF(Table_13[[#This Row],[part1 response]]=Table_13[[#This Row],[ANSKEY1]],1,0)</f>
        <v>0</v>
      </c>
      <c r="Q64" s="15">
        <f>IF(Table_13[[#This Row],[part1 response]]=Table_13[[#This Row],[ Approp Score ]],0,1)</f>
        <v>0</v>
      </c>
      <c r="R64" s="15" t="str">
        <f>IF(Table_13[[#This Row],[Discrepancy]]=1, IF(Table_13[[#This Row],[Appropriateness]]=Table_13[[#This Row],[ Approp Score ]],1,0),"")</f>
        <v/>
      </c>
      <c r="S64" s="15" t="str">
        <f>IF(Table_13[[#This Row],[Discrepancy]]=1, VLOOKUP(Table_13[[#This Row],[Following]]&amp;"|"&amp;Table_13[[#This Row],[part1 NEWscore]]&amp;"|"&amp;Table_13[[#This Row],[part2 NEWscore]],$Y$4:$Z$10,2,FALSE), "")</f>
        <v/>
      </c>
      <c r="T64" s="5"/>
    </row>
    <row r="65" spans="1:20" ht="84.6" customHeight="1" x14ac:dyDescent="0.25">
      <c r="A65" s="22">
        <v>62</v>
      </c>
      <c r="B65" s="20" t="s">
        <v>223</v>
      </c>
      <c r="C65" s="9" t="str">
        <f>VLOOKUP([2]!Table_1[[#This Row],[ Approp Score ]],'3-class'!$V$4:$W$14,2,FALSE)</f>
        <v>UNA</v>
      </c>
      <c r="D65" s="19"/>
      <c r="E65" s="13"/>
      <c r="F65" s="8" t="str">
        <f>VLOOKUP([2]!Table_1[[#This Row],[Appropriateness]],'3-class'!$V$4:$W$11,2,FALSE)</f>
        <v>UNA</v>
      </c>
      <c r="G65" s="8" t="e">
        <f>VLOOKUP([1]!Table_1[[#This Row],[Recommendation]],'3-class'!$V$4:$W$11,2,FALSE)</f>
        <v>#N/A</v>
      </c>
      <c r="H65" s="8" t="e">
        <f>VLOOKUP([1]!Table_1[[#This Row],[Comments]],'3-class'!$V$4:$W$11,2,FALSE)</f>
        <v>#N/A</v>
      </c>
      <c r="I65" s="25" t="str">
        <f>VLOOKUP(Table_1[[#This Row],[ANSKEY1 (Correct answer)]],'3-class'!$V$4:$W$11,2,FALSE)</f>
        <v>UNA</v>
      </c>
      <c r="J65" s="26"/>
      <c r="K65" s="5">
        <v>62</v>
      </c>
      <c r="L65" s="5"/>
      <c r="M65" s="15"/>
      <c r="N65" s="15">
        <f>IF(Table_13[[#This Row],[Appropriateness]]=Table_13[[#This Row],[ANSKEY1]],1,0)</f>
        <v>1</v>
      </c>
      <c r="O65" s="29" t="str">
        <f>VLOOKUP(Table_1[[#This Row],[part1 responese]],'3-class'!$V$4:$W$11,2,FALSE)</f>
        <v>UA/MBA</v>
      </c>
      <c r="P65" s="29">
        <f>IF(Table_13[[#This Row],[part1 response]]=Table_13[[#This Row],[ANSKEY1]],1,0)</f>
        <v>0</v>
      </c>
      <c r="Q65" s="15">
        <f>IF(Table_13[[#This Row],[part1 response]]=Table_13[[#This Row],[ Approp Score ]],0,1)</f>
        <v>1</v>
      </c>
      <c r="R65" s="15">
        <f>IF(Table_13[[#This Row],[Discrepancy]]=1, IF(Table_13[[#This Row],[Appropriateness]]=Table_13[[#This Row],[ Approp Score ]],1,0),"")</f>
        <v>1</v>
      </c>
      <c r="S65" s="15">
        <f>IF(Table_13[[#This Row],[Discrepancy]]=1, VLOOKUP(Table_13[[#This Row],[Following]]&amp;"|"&amp;Table_13[[#This Row],[part1 NEWscore]]&amp;"|"&amp;Table_13[[#This Row],[part2 NEWscore]],$Y$4:$Z$10,2,FALSE), "")</f>
        <v>2</v>
      </c>
      <c r="T65" s="5"/>
    </row>
    <row r="66" spans="1:20" ht="84.6" customHeight="1" x14ac:dyDescent="0.25">
      <c r="A66" s="22">
        <v>63</v>
      </c>
      <c r="B66" s="20" t="s">
        <v>229</v>
      </c>
      <c r="C66" s="9" t="str">
        <f>VLOOKUP([2]!Table_1[[#This Row],[ Approp Score ]],'3-class'!$V$4:$W$14,2,FALSE)</f>
        <v>UA/MBA</v>
      </c>
      <c r="D66" s="19"/>
      <c r="E66" s="13"/>
      <c r="F66" s="8" t="str">
        <f>VLOOKUP([2]!Table_1[[#This Row],[Appropriateness]],'3-class'!$V$4:$W$11,2,FALSE)</f>
        <v>UA/MBA</v>
      </c>
      <c r="G66" s="8" t="e">
        <f>VLOOKUP([1]!Table_1[[#This Row],[Recommendation]],'3-class'!$V$4:$W$11,2,FALSE)</f>
        <v>#N/A</v>
      </c>
      <c r="H66" s="8" t="e">
        <f>VLOOKUP([1]!Table_1[[#This Row],[Comments]],'3-class'!$V$4:$W$11,2,FALSE)</f>
        <v>#N/A</v>
      </c>
      <c r="I66" s="25" t="str">
        <f>VLOOKUP(Table_1[[#This Row],[ANSKEY1 (Correct answer)]],'3-class'!$V$4:$W$11,2,FALSE)</f>
        <v>UA/MBA</v>
      </c>
      <c r="J66" s="26"/>
      <c r="K66" s="5">
        <v>63</v>
      </c>
      <c r="L66" s="5"/>
      <c r="M66" s="15"/>
      <c r="N66" s="15">
        <f>IF(Table_13[[#This Row],[Appropriateness]]=Table_13[[#This Row],[ANSKEY1]],1,0)</f>
        <v>1</v>
      </c>
      <c r="O66" s="29" t="str">
        <f>VLOOKUP(Table_1[[#This Row],[part1 responese]],'3-class'!$V$4:$W$11,2,FALSE)</f>
        <v>UA/MBA</v>
      </c>
      <c r="P66" s="29">
        <f>IF(Table_13[[#This Row],[part1 response]]=Table_13[[#This Row],[ANSKEY1]],1,0)</f>
        <v>1</v>
      </c>
      <c r="Q66" s="15">
        <f>IF(Table_13[[#This Row],[part1 response]]=Table_13[[#This Row],[ Approp Score ]],0,1)</f>
        <v>0</v>
      </c>
      <c r="R66" s="15" t="str">
        <f>IF(Table_13[[#This Row],[Discrepancy]]=1, IF(Table_13[[#This Row],[Appropriateness]]=Table_13[[#This Row],[ Approp Score ]],1,0),"")</f>
        <v/>
      </c>
      <c r="S66" s="15" t="str">
        <f>IF(Table_13[[#This Row],[Discrepancy]]=1, VLOOKUP(Table_13[[#This Row],[Following]]&amp;"|"&amp;Table_13[[#This Row],[part1 NEWscore]]&amp;"|"&amp;Table_13[[#This Row],[part2 NEWscore]],$Y$4:$Z$10,2,FALSE), "")</f>
        <v/>
      </c>
      <c r="T66" s="5"/>
    </row>
    <row r="67" spans="1:20" ht="84.6" customHeight="1" x14ac:dyDescent="0.25">
      <c r="A67" s="22">
        <v>64</v>
      </c>
      <c r="B67" s="20" t="s">
        <v>231</v>
      </c>
      <c r="C67" s="9" t="str">
        <f>VLOOKUP([2]!Table_1[[#This Row],[ Approp Score ]],'3-class'!$V$4:$W$14,2,FALSE)</f>
        <v>UNA</v>
      </c>
      <c r="D67" s="19"/>
      <c r="E67" s="13"/>
      <c r="F67" s="8" t="str">
        <f>VLOOKUP([2]!Table_1[[#This Row],[Appropriateness]],'3-class'!$V$4:$W$11,2,FALSE)</f>
        <v>UNA</v>
      </c>
      <c r="G67" s="8" t="e">
        <f>VLOOKUP([1]!Table_1[[#This Row],[Recommendation]],'3-class'!$V$4:$W$11,2,FALSE)</f>
        <v>#N/A</v>
      </c>
      <c r="H67" s="8" t="e">
        <f>VLOOKUP([1]!Table_1[[#This Row],[Comments]],'3-class'!$V$4:$W$11,2,FALSE)</f>
        <v>#N/A</v>
      </c>
      <c r="I67" s="25" t="str">
        <f>VLOOKUP(Table_1[[#This Row],[ANSKEY1 (Correct answer)]],'3-class'!$V$4:$W$11,2,FALSE)</f>
        <v>UNA</v>
      </c>
      <c r="J67" s="26"/>
      <c r="K67" s="5">
        <v>64</v>
      </c>
      <c r="L67" s="5"/>
      <c r="M67" s="15"/>
      <c r="N67" s="15">
        <f>IF(Table_13[[#This Row],[Appropriateness]]=Table_13[[#This Row],[ANSKEY1]],1,0)</f>
        <v>1</v>
      </c>
      <c r="O67" s="29" t="str">
        <f>VLOOKUP(Table_1[[#This Row],[part1 responese]],'3-class'!$V$4:$W$11,2,FALSE)</f>
        <v>UA/MBA</v>
      </c>
      <c r="P67" s="29">
        <f>IF(Table_13[[#This Row],[part1 response]]=Table_13[[#This Row],[ANSKEY1]],1,0)</f>
        <v>0</v>
      </c>
      <c r="Q67" s="15">
        <f>IF(Table_13[[#This Row],[part1 response]]=Table_13[[#This Row],[ Approp Score ]],0,1)</f>
        <v>1</v>
      </c>
      <c r="R67" s="15">
        <f>IF(Table_13[[#This Row],[Discrepancy]]=1, IF(Table_13[[#This Row],[Appropriateness]]=Table_13[[#This Row],[ Approp Score ]],1,0),"")</f>
        <v>1</v>
      </c>
      <c r="S67" s="15">
        <f>IF(Table_13[[#This Row],[Discrepancy]]=1, VLOOKUP(Table_13[[#This Row],[Following]]&amp;"|"&amp;Table_13[[#This Row],[part1 NEWscore]]&amp;"|"&amp;Table_13[[#This Row],[part2 NEWscore]],$Y$4:$Z$10,2,FALSE), "")</f>
        <v>2</v>
      </c>
      <c r="T67" s="5"/>
    </row>
    <row r="68" spans="1:20" ht="84.6" customHeight="1" x14ac:dyDescent="0.25">
      <c r="A68" s="22">
        <v>65</v>
      </c>
      <c r="B68" s="20" t="s">
        <v>234</v>
      </c>
      <c r="C68" s="9" t="str">
        <f>VLOOKUP([2]!Table_1[[#This Row],[ Approp Score ]],'3-class'!$V$4:$W$14,2,FALSE)</f>
        <v>ICI</v>
      </c>
      <c r="D68" s="19"/>
      <c r="E68" s="13"/>
      <c r="F68" s="8" t="str">
        <f>VLOOKUP([2]!Table_1[[#This Row],[Appropriateness]],'3-class'!$V$4:$W$11,2,FALSE)</f>
        <v>ICI</v>
      </c>
      <c r="G68" s="8" t="e">
        <f>VLOOKUP([1]!Table_1[[#This Row],[Recommendation]],'3-class'!$V$4:$W$11,2,FALSE)</f>
        <v>#N/A</v>
      </c>
      <c r="H68" s="8" t="e">
        <f>VLOOKUP([1]!Table_1[[#This Row],[Comments]],'3-class'!$V$4:$W$11,2,FALSE)</f>
        <v>#N/A</v>
      </c>
      <c r="I68" s="25" t="str">
        <f>VLOOKUP(Table_1[[#This Row],[ANSKEY1 (Correct answer)]],'3-class'!$V$4:$W$11,2,FALSE)</f>
        <v>ICI</v>
      </c>
      <c r="J68" s="26"/>
      <c r="K68" s="5">
        <v>65</v>
      </c>
      <c r="L68" s="5"/>
      <c r="M68" s="15"/>
      <c r="N68" s="15">
        <f>IF(Table_13[[#This Row],[Appropriateness]]=Table_13[[#This Row],[ANSKEY1]],1,0)</f>
        <v>1</v>
      </c>
      <c r="O68" s="29" t="str">
        <f>VLOOKUP(Table_1[[#This Row],[part1 responese]],'3-class'!$V$4:$W$11,2,FALSE)</f>
        <v>ICI</v>
      </c>
      <c r="P68" s="29">
        <f>IF(Table_13[[#This Row],[part1 response]]=Table_13[[#This Row],[ANSKEY1]],1,0)</f>
        <v>1</v>
      </c>
      <c r="Q68" s="15">
        <f>IF(Table_13[[#This Row],[part1 response]]=Table_13[[#This Row],[ Approp Score ]],0,1)</f>
        <v>0</v>
      </c>
      <c r="R68" s="15" t="str">
        <f>IF(Table_13[[#This Row],[Discrepancy]]=1, IF(Table_13[[#This Row],[Appropriateness]]=Table_13[[#This Row],[ Approp Score ]],1,0),"")</f>
        <v/>
      </c>
      <c r="S68" s="15" t="str">
        <f>IF(Table_13[[#This Row],[Discrepancy]]=1, VLOOKUP(Table_13[[#This Row],[Following]]&amp;"|"&amp;Table_13[[#This Row],[part1 NEWscore]]&amp;"|"&amp;Table_13[[#This Row],[part2 NEWscore]],$Y$4:$Z$10,2,FALSE), "")</f>
        <v/>
      </c>
      <c r="T68" s="5"/>
    </row>
    <row r="69" spans="1:20" ht="124.5" customHeight="1" x14ac:dyDescent="0.25">
      <c r="A69" s="22">
        <v>66</v>
      </c>
      <c r="B69" s="20" t="s">
        <v>236</v>
      </c>
      <c r="C69" s="9" t="str">
        <f>VLOOKUP([2]!Table_1[[#This Row],[ Approp Score ]],'3-class'!$V$4:$W$14,2,FALSE)</f>
        <v>UA/MBA</v>
      </c>
      <c r="D69" s="19"/>
      <c r="E69" s="13"/>
      <c r="F69" s="8" t="str">
        <f>VLOOKUP([2]!Table_1[[#This Row],[Appropriateness]],'3-class'!$V$4:$W$11,2,FALSE)</f>
        <v>UA/MBA</v>
      </c>
      <c r="G69" s="8" t="e">
        <f>VLOOKUP([1]!Table_1[[#This Row],[Recommendation]],'3-class'!$V$4:$W$11,2,FALSE)</f>
        <v>#N/A</v>
      </c>
      <c r="H69" s="8" t="e">
        <f>VLOOKUP([1]!Table_1[[#This Row],[Comments]],'3-class'!$V$4:$W$11,2,FALSE)</f>
        <v>#N/A</v>
      </c>
      <c r="I69" s="25" t="str">
        <f>VLOOKUP(Table_1[[#This Row],[ANSKEY1 (Correct answer)]],'3-class'!$V$4:$W$11,2,FALSE)</f>
        <v>UA/MBA</v>
      </c>
      <c r="J69" s="26"/>
      <c r="K69" s="5">
        <v>66</v>
      </c>
      <c r="L69" s="5"/>
      <c r="M69" s="15"/>
      <c r="N69" s="15">
        <f>IF(Table_13[[#This Row],[Appropriateness]]=Table_13[[#This Row],[ANSKEY1]],1,0)</f>
        <v>1</v>
      </c>
      <c r="O69" s="29" t="str">
        <f>VLOOKUP(Table_1[[#This Row],[part1 responese]],'3-class'!$V$4:$W$11,2,FALSE)</f>
        <v>UNA</v>
      </c>
      <c r="P69" s="29">
        <f>IF(Table_13[[#This Row],[part1 response]]=Table_13[[#This Row],[ANSKEY1]],1,0)</f>
        <v>0</v>
      </c>
      <c r="Q69" s="15">
        <f>IF(Table_13[[#This Row],[part1 response]]=Table_13[[#This Row],[ Approp Score ]],0,1)</f>
        <v>1</v>
      </c>
      <c r="R69" s="15">
        <f>IF(Table_13[[#This Row],[Discrepancy]]=1, IF(Table_13[[#This Row],[Appropriateness]]=Table_13[[#This Row],[ Approp Score ]],1,0),"")</f>
        <v>1</v>
      </c>
      <c r="S69" s="15">
        <f>IF(Table_13[[#This Row],[Discrepancy]]=1, VLOOKUP(Table_13[[#This Row],[Following]]&amp;"|"&amp;Table_13[[#This Row],[part1 NEWscore]]&amp;"|"&amp;Table_13[[#This Row],[part2 NEWscore]],$Y$4:$Z$10,2,FALSE), "")</f>
        <v>2</v>
      </c>
      <c r="T69" s="5"/>
    </row>
    <row r="70" spans="1:20" ht="84.6" customHeight="1" x14ac:dyDescent="0.25">
      <c r="A70" s="22">
        <v>67</v>
      </c>
      <c r="B70" s="20" t="s">
        <v>238</v>
      </c>
      <c r="C70" s="9" t="str">
        <f>VLOOKUP([2]!Table_1[[#This Row],[ Approp Score ]],'3-class'!$V$4:$W$14,2,FALSE)</f>
        <v>UA/MBA</v>
      </c>
      <c r="D70" s="19"/>
      <c r="E70" s="13"/>
      <c r="F70" s="8" t="str">
        <f>VLOOKUP([2]!Table_1[[#This Row],[Appropriateness]],'3-class'!$V$4:$W$11,2,FALSE)</f>
        <v>UA/MBA</v>
      </c>
      <c r="G70" s="8" t="e">
        <f>VLOOKUP([1]!Table_1[[#This Row],[Recommendation]],'3-class'!$V$4:$W$11,2,FALSE)</f>
        <v>#N/A</v>
      </c>
      <c r="H70" s="8" t="e">
        <f>VLOOKUP([1]!Table_1[[#This Row],[Comments]],'3-class'!$V$4:$W$11,2,FALSE)</f>
        <v>#N/A</v>
      </c>
      <c r="I70" s="25" t="str">
        <f>VLOOKUP(Table_1[[#This Row],[ANSKEY1 (Correct answer)]],'3-class'!$V$4:$W$11,2,FALSE)</f>
        <v>UA/MBA</v>
      </c>
      <c r="J70" s="26"/>
      <c r="K70" s="5">
        <v>67</v>
      </c>
      <c r="L70" s="5"/>
      <c r="M70" s="15"/>
      <c r="N70" s="15">
        <f>IF(Table_13[[#This Row],[Appropriateness]]=Table_13[[#This Row],[ANSKEY1]],1,0)</f>
        <v>1</v>
      </c>
      <c r="O70" s="29" t="str">
        <f>VLOOKUP(Table_1[[#This Row],[part1 responese]],'3-class'!$V$4:$W$11,2,FALSE)</f>
        <v>UA/MBA</v>
      </c>
      <c r="P70" s="29">
        <f>IF(Table_13[[#This Row],[part1 response]]=Table_13[[#This Row],[ANSKEY1]],1,0)</f>
        <v>1</v>
      </c>
      <c r="Q70" s="15">
        <f>IF(Table_13[[#This Row],[part1 response]]=Table_13[[#This Row],[ Approp Score ]],0,1)</f>
        <v>0</v>
      </c>
      <c r="R70" s="15" t="str">
        <f>IF(Table_13[[#This Row],[Discrepancy]]=1, IF(Table_13[[#This Row],[Appropriateness]]=Table_13[[#This Row],[ Approp Score ]],1,0),"")</f>
        <v/>
      </c>
      <c r="S70" s="15" t="str">
        <f>IF(Table_13[[#This Row],[Discrepancy]]=1, VLOOKUP(Table_13[[#This Row],[Following]]&amp;"|"&amp;Table_13[[#This Row],[part1 NEWscore]]&amp;"|"&amp;Table_13[[#This Row],[part2 NEWscore]],$Y$4:$Z$10,2,FALSE), "")</f>
        <v/>
      </c>
      <c r="T70" s="5"/>
    </row>
    <row r="71" spans="1:20" ht="84.6" customHeight="1" x14ac:dyDescent="0.25">
      <c r="A71" s="22">
        <v>68</v>
      </c>
      <c r="B71" s="20" t="s">
        <v>240</v>
      </c>
      <c r="C71" s="9" t="str">
        <f>VLOOKUP([2]!Table_1[[#This Row],[ Approp Score ]],'3-class'!$V$4:$W$14,2,FALSE)</f>
        <v>UA/MBA</v>
      </c>
      <c r="D71" s="19"/>
      <c r="E71" s="13"/>
      <c r="F71" s="8" t="str">
        <f>VLOOKUP([2]!Table_1[[#This Row],[Appropriateness]],'3-class'!$V$4:$W$11,2,FALSE)</f>
        <v>UA/MBA</v>
      </c>
      <c r="G71" s="8" t="e">
        <f>VLOOKUP([1]!Table_1[[#This Row],[Recommendation]],'3-class'!$V$4:$W$11,2,FALSE)</f>
        <v>#N/A</v>
      </c>
      <c r="H71" s="8" t="e">
        <f>VLOOKUP([1]!Table_1[[#This Row],[Comments]],'3-class'!$V$4:$W$11,2,FALSE)</f>
        <v>#N/A</v>
      </c>
      <c r="I71" s="25" t="str">
        <f>VLOOKUP(Table_1[[#This Row],[ANSKEY1 (Correct answer)]],'3-class'!$V$4:$W$11,2,FALSE)</f>
        <v>UNA</v>
      </c>
      <c r="J71" s="26"/>
      <c r="K71" s="5">
        <v>68</v>
      </c>
      <c r="L71" s="5"/>
      <c r="M71" s="15"/>
      <c r="N71" s="15">
        <f>IF(Table_13[[#This Row],[Appropriateness]]=Table_13[[#This Row],[ANSKEY1]],1,0)</f>
        <v>0</v>
      </c>
      <c r="O71" s="29" t="str">
        <f>VLOOKUP(Table_1[[#This Row],[part1 responese]],'3-class'!$V$4:$W$11,2,FALSE)</f>
        <v>UNA</v>
      </c>
      <c r="P71" s="29">
        <f>IF(Table_13[[#This Row],[part1 response]]=Table_13[[#This Row],[ANSKEY1]],1,0)</f>
        <v>1</v>
      </c>
      <c r="Q71" s="15">
        <f>IF(Table_13[[#This Row],[part1 response]]=Table_13[[#This Row],[ Approp Score ]],0,1)</f>
        <v>1</v>
      </c>
      <c r="R71" s="15">
        <f>IF(Table_13[[#This Row],[Discrepancy]]=1, IF(Table_13[[#This Row],[Appropriateness]]=Table_13[[#This Row],[ Approp Score ]],1,0),"")</f>
        <v>1</v>
      </c>
      <c r="S71" s="15">
        <f>IF(Table_13[[#This Row],[Discrepancy]]=1, VLOOKUP(Table_13[[#This Row],[Following]]&amp;"|"&amp;Table_13[[#This Row],[part1 NEWscore]]&amp;"|"&amp;Table_13[[#This Row],[part2 NEWscore]],$Y$4:$Z$10,2,FALSE), "")</f>
        <v>1</v>
      </c>
      <c r="T71" s="5"/>
    </row>
    <row r="72" spans="1:20" ht="84.6" customHeight="1" x14ac:dyDescent="0.25">
      <c r="A72" s="22">
        <v>69</v>
      </c>
      <c r="B72" s="20" t="s">
        <v>245</v>
      </c>
      <c r="C72" s="9" t="str">
        <f>VLOOKUP([2]!Table_1[[#This Row],[ Approp Score ]],'3-class'!$V$4:$W$14,2,FALSE)</f>
        <v>UA/MBA</v>
      </c>
      <c r="D72" s="19"/>
      <c r="E72" s="13"/>
      <c r="F72" s="8" t="str">
        <f>VLOOKUP([2]!Table_1[[#This Row],[Appropriateness]],'3-class'!$V$4:$W$11,2,FALSE)</f>
        <v>UA/MBA</v>
      </c>
      <c r="G72" s="8" t="e">
        <f>VLOOKUP([1]!Table_1[[#This Row],[Recommendation]],'3-class'!$V$4:$W$11,2,FALSE)</f>
        <v>#N/A</v>
      </c>
      <c r="H72" s="8" t="e">
        <f>VLOOKUP([1]!Table_1[[#This Row],[Comments]],'3-class'!$V$4:$W$11,2,FALSE)</f>
        <v>#N/A</v>
      </c>
      <c r="I72" s="25" t="str">
        <f>VLOOKUP(Table_1[[#This Row],[ANSKEY1 (Correct answer)]],'3-class'!$V$4:$W$11,2,FALSE)</f>
        <v>UA/MBA</v>
      </c>
      <c r="J72" s="26"/>
      <c r="K72" s="5">
        <v>69</v>
      </c>
      <c r="L72" s="5"/>
      <c r="M72" s="15"/>
      <c r="N72" s="15">
        <f>IF(Table_13[[#This Row],[Appropriateness]]=Table_13[[#This Row],[ANSKEY1]],1,0)</f>
        <v>1</v>
      </c>
      <c r="O72" s="29" t="str">
        <f>VLOOKUP(Table_1[[#This Row],[part1 responese]],'3-class'!$V$4:$W$11,2,FALSE)</f>
        <v>UNA</v>
      </c>
      <c r="P72" s="29">
        <f>IF(Table_13[[#This Row],[part1 response]]=Table_13[[#This Row],[ANSKEY1]],1,0)</f>
        <v>0</v>
      </c>
      <c r="Q72" s="15">
        <f>IF(Table_13[[#This Row],[part1 response]]=Table_13[[#This Row],[ Approp Score ]],0,1)</f>
        <v>1</v>
      </c>
      <c r="R72" s="15">
        <f>IF(Table_13[[#This Row],[Discrepancy]]=1, IF(Table_13[[#This Row],[Appropriateness]]=Table_13[[#This Row],[ Approp Score ]],1,0),"")</f>
        <v>1</v>
      </c>
      <c r="S72" s="15">
        <f>IF(Table_13[[#This Row],[Discrepancy]]=1, VLOOKUP(Table_13[[#This Row],[Following]]&amp;"|"&amp;Table_13[[#This Row],[part1 NEWscore]]&amp;"|"&amp;Table_13[[#This Row],[part2 NEWscore]],$Y$4:$Z$10,2,FALSE), "")</f>
        <v>2</v>
      </c>
      <c r="T72" s="5"/>
    </row>
    <row r="73" spans="1:20" ht="84.6" customHeight="1" x14ac:dyDescent="0.25">
      <c r="A73" s="22">
        <v>70</v>
      </c>
      <c r="B73" s="20" t="s">
        <v>249</v>
      </c>
      <c r="C73" s="9" t="str">
        <f>VLOOKUP([2]!Table_1[[#This Row],[ Approp Score ]],'3-class'!$V$4:$W$14,2,FALSE)</f>
        <v>UNA</v>
      </c>
      <c r="D73" s="19"/>
      <c r="E73" s="13"/>
      <c r="F73" s="8" t="str">
        <f>VLOOKUP([2]!Table_1[[#This Row],[Appropriateness]],'3-class'!$V$4:$W$11,2,FALSE)</f>
        <v>UNA</v>
      </c>
      <c r="G73" s="8" t="e">
        <f>VLOOKUP([1]!Table_1[[#This Row],[Recommendation]],'3-class'!$V$4:$W$11,2,FALSE)</f>
        <v>#N/A</v>
      </c>
      <c r="H73" s="8" t="e">
        <f>VLOOKUP([1]!Table_1[[#This Row],[Comments]],'3-class'!$V$4:$W$11,2,FALSE)</f>
        <v>#N/A</v>
      </c>
      <c r="I73" s="25" t="str">
        <f>VLOOKUP(Table_1[[#This Row],[ANSKEY1 (Correct answer)]],'3-class'!$V$4:$W$11,2,FALSE)</f>
        <v>UNA</v>
      </c>
      <c r="J73" s="26"/>
      <c r="K73" s="5">
        <v>70</v>
      </c>
      <c r="L73" s="5"/>
      <c r="M73" s="15"/>
      <c r="N73" s="15">
        <f>IF(Table_13[[#This Row],[Appropriateness]]=Table_13[[#This Row],[ANSKEY1]],1,0)</f>
        <v>1</v>
      </c>
      <c r="O73" s="29" t="str">
        <f>VLOOKUP(Table_1[[#This Row],[part1 responese]],'3-class'!$V$4:$W$11,2,FALSE)</f>
        <v>UA/MBA</v>
      </c>
      <c r="P73" s="29">
        <f>IF(Table_13[[#This Row],[part1 response]]=Table_13[[#This Row],[ANSKEY1]],1,0)</f>
        <v>0</v>
      </c>
      <c r="Q73" s="15">
        <f>IF(Table_13[[#This Row],[part1 response]]=Table_13[[#This Row],[ Approp Score ]],0,1)</f>
        <v>1</v>
      </c>
      <c r="R73" s="15">
        <f>IF(Table_13[[#This Row],[Discrepancy]]=1, IF(Table_13[[#This Row],[Appropriateness]]=Table_13[[#This Row],[ Approp Score ]],1,0),"")</f>
        <v>1</v>
      </c>
      <c r="S73" s="15">
        <f>IF(Table_13[[#This Row],[Discrepancy]]=1, VLOOKUP(Table_13[[#This Row],[Following]]&amp;"|"&amp;Table_13[[#This Row],[part1 NEWscore]]&amp;"|"&amp;Table_13[[#This Row],[part2 NEWscore]],$Y$4:$Z$10,2,FALSE), "")</f>
        <v>2</v>
      </c>
      <c r="T73" s="5"/>
    </row>
    <row r="74" spans="1:20" ht="84.6" customHeight="1" x14ac:dyDescent="0.25">
      <c r="D74" s="42"/>
      <c r="E74" s="42"/>
    </row>
  </sheetData>
  <mergeCells count="3">
    <mergeCell ref="C1:E1"/>
    <mergeCell ref="F1:H1"/>
    <mergeCell ref="O1:T1"/>
  </mergeCells>
  <pageMargins left="0.7" right="0.7" top="0.75" bottom="0.75" header="0" footer="0"/>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07732D-1BC4-45BE-9914-340CC6A2BDE3}">
  <ds:schemaRefs>
    <ds:schemaRef ds:uri="http://schemas.microsoft.com/sharepoint/v3/contenttype/forms"/>
  </ds:schemaRefs>
</ds:datastoreItem>
</file>

<file path=customXml/itemProps2.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7413-485e-4ba8-ad40-69d5e50ded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6638A6-0EB2-4BCD-B8B7-2C291E1246F9}">
  <ds:schemaRefs>
    <ds:schemaRef ds:uri="http://schemas.microsoft.com/office/2006/metadata/properties"/>
    <ds:schemaRef ds:uri="http://schemas.microsoft.com/office/infopath/2007/PartnerControls"/>
    <ds:schemaRef ds:uri="74ac7413-485e-4ba8-ad40-69d5e50ded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4-class</vt:lpstr>
      <vt:lpstr>3-class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2024-02-23T03:00:32Z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