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D:\Users\GDMLQU\Desktop\"/>
    </mc:Choice>
  </mc:AlternateContent>
  <xr:revisionPtr revIDLastSave="0" documentId="13_ncr:1_{BA063CF9-A345-4C24-A009-E80E6F2344C4}" xr6:coauthVersionLast="47" xr6:coauthVersionMax="47" xr10:uidLastSave="{00000000-0000-0000-0000-000000000000}"/>
  <bookViews>
    <workbookView xWindow="-120" yWindow="-120" windowWidth="20730" windowHeight="11160" xr2:uid="{00000000-000D-0000-FFFF-FFFF00000000}"/>
  </bookViews>
  <sheets>
    <sheet name="4-class" sheetId="1" r:id="rId1"/>
    <sheet name="3-class" sheetId="2" r:id="rId2"/>
  </sheets>
  <externalReferences>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5" roundtripDataChecksum="QRX56jFa4z8hoB5nWgMBXHhomTVaflS8NjwSMMI6M18="/>
    </ext>
  </extLst>
</workbook>
</file>

<file path=xl/calcChain.xml><?xml version="1.0" encoding="utf-8"?>
<calcChain xmlns="http://schemas.openxmlformats.org/spreadsheetml/2006/main">
  <c r="O5" i="2" l="1"/>
  <c r="O6" i="2"/>
  <c r="O7" i="2"/>
  <c r="O8" i="2"/>
  <c r="O9" i="2"/>
  <c r="Q9" i="2" s="1"/>
  <c r="O10" i="2"/>
  <c r="Q10" i="2" s="1"/>
  <c r="O11" i="2"/>
  <c r="O12" i="2"/>
  <c r="O13" i="2"/>
  <c r="O14" i="2"/>
  <c r="O15" i="2"/>
  <c r="Q15" i="2" s="1"/>
  <c r="O16" i="2"/>
  <c r="O17" i="2"/>
  <c r="P17" i="2" s="1"/>
  <c r="O18" i="2"/>
  <c r="Q18" i="2" s="1"/>
  <c r="O19" i="2"/>
  <c r="O20" i="2"/>
  <c r="O21" i="2"/>
  <c r="O22" i="2"/>
  <c r="O23" i="2"/>
  <c r="Q23" i="2" s="1"/>
  <c r="O24" i="2"/>
  <c r="O25" i="2"/>
  <c r="Q25" i="2" s="1"/>
  <c r="O26" i="2"/>
  <c r="P26" i="2" s="1"/>
  <c r="O27" i="2"/>
  <c r="O28" i="2"/>
  <c r="O29" i="2"/>
  <c r="O30" i="2"/>
  <c r="O31" i="2"/>
  <c r="Q31" i="2" s="1"/>
  <c r="O32" i="2"/>
  <c r="O33" i="2"/>
  <c r="Q33" i="2" s="1"/>
  <c r="O34" i="2"/>
  <c r="P34" i="2" s="1"/>
  <c r="O35" i="2"/>
  <c r="O36" i="2"/>
  <c r="O37" i="2"/>
  <c r="O38" i="2"/>
  <c r="O39" i="2"/>
  <c r="O40" i="2"/>
  <c r="O41" i="2"/>
  <c r="Q41" i="2" s="1"/>
  <c r="O42" i="2"/>
  <c r="P42" i="2" s="1"/>
  <c r="O43" i="2"/>
  <c r="O44" i="2"/>
  <c r="O45" i="2"/>
  <c r="O46" i="2"/>
  <c r="O47" i="2"/>
  <c r="O48" i="2"/>
  <c r="O49" i="2"/>
  <c r="Q49" i="2" s="1"/>
  <c r="O50" i="2"/>
  <c r="P50" i="2" s="1"/>
  <c r="O51" i="2"/>
  <c r="O52" i="2"/>
  <c r="O53" i="2"/>
  <c r="O54" i="2"/>
  <c r="O55" i="2"/>
  <c r="Q55" i="2" s="1"/>
  <c r="O56" i="2"/>
  <c r="O57" i="2"/>
  <c r="Q57" i="2" s="1"/>
  <c r="O58" i="2"/>
  <c r="Q58" i="2" s="1"/>
  <c r="O59" i="2"/>
  <c r="O60" i="2"/>
  <c r="O61" i="2"/>
  <c r="O62" i="2"/>
  <c r="O63" i="2"/>
  <c r="P63" i="2" s="1"/>
  <c r="O64" i="2"/>
  <c r="O65" i="2"/>
  <c r="P65" i="2" s="1"/>
  <c r="O66" i="2"/>
  <c r="Q66" i="2" s="1"/>
  <c r="O67" i="2"/>
  <c r="O68" i="2"/>
  <c r="O69" i="2"/>
  <c r="O70" i="2"/>
  <c r="O71" i="2"/>
  <c r="O72" i="2"/>
  <c r="O73" i="2"/>
  <c r="Q73" i="2" s="1"/>
  <c r="I5" i="2"/>
  <c r="I6" i="2"/>
  <c r="I7" i="2"/>
  <c r="I8" i="2"/>
  <c r="I9" i="2"/>
  <c r="I10" i="2"/>
  <c r="I11" i="2"/>
  <c r="I12" i="2"/>
  <c r="I13" i="2"/>
  <c r="I14" i="2"/>
  <c r="I15" i="2"/>
  <c r="I16" i="2"/>
  <c r="I17" i="2"/>
  <c r="I18" i="2"/>
  <c r="I19" i="2"/>
  <c r="I20" i="2"/>
  <c r="I21" i="2"/>
  <c r="I22" i="2"/>
  <c r="N22" i="2" s="1"/>
  <c r="I23" i="2"/>
  <c r="I24" i="2"/>
  <c r="I25" i="2"/>
  <c r="I26" i="2"/>
  <c r="I27" i="2"/>
  <c r="I28" i="2"/>
  <c r="I29" i="2"/>
  <c r="I30" i="2"/>
  <c r="I31" i="2"/>
  <c r="N31" i="2" s="1"/>
  <c r="I32" i="2"/>
  <c r="I33" i="2"/>
  <c r="I34" i="2"/>
  <c r="I35" i="2"/>
  <c r="I36" i="2"/>
  <c r="I37" i="2"/>
  <c r="P37" i="2" s="1"/>
  <c r="I38" i="2"/>
  <c r="I39" i="2"/>
  <c r="I40" i="2"/>
  <c r="I41" i="2"/>
  <c r="I42" i="2"/>
  <c r="I43" i="2"/>
  <c r="I44" i="2"/>
  <c r="I45" i="2"/>
  <c r="P45" i="2" s="1"/>
  <c r="I46" i="2"/>
  <c r="I47" i="2"/>
  <c r="I48" i="2"/>
  <c r="I49" i="2"/>
  <c r="I50" i="2"/>
  <c r="I51" i="2"/>
  <c r="I52" i="2"/>
  <c r="I53" i="2"/>
  <c r="I54" i="2"/>
  <c r="I55" i="2"/>
  <c r="N55" i="2" s="1"/>
  <c r="I56" i="2"/>
  <c r="I57" i="2"/>
  <c r="I58" i="2"/>
  <c r="I59" i="2"/>
  <c r="I60" i="2"/>
  <c r="I61" i="2"/>
  <c r="I62" i="2"/>
  <c r="I63" i="2"/>
  <c r="I64" i="2"/>
  <c r="I65" i="2"/>
  <c r="I66" i="2"/>
  <c r="I67" i="2"/>
  <c r="I68" i="2"/>
  <c r="I69" i="2"/>
  <c r="P69" i="2" s="1"/>
  <c r="I70" i="2"/>
  <c r="I71" i="2"/>
  <c r="N71" i="2" s="1"/>
  <c r="I72" i="2"/>
  <c r="I73"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N47" i="2" s="1"/>
  <c r="F48" i="2"/>
  <c r="F49" i="2"/>
  <c r="F50" i="2"/>
  <c r="F51" i="2"/>
  <c r="F52" i="2"/>
  <c r="F53" i="2"/>
  <c r="F54" i="2"/>
  <c r="F55" i="2"/>
  <c r="F56" i="2"/>
  <c r="F57" i="2"/>
  <c r="F58" i="2"/>
  <c r="F59" i="2"/>
  <c r="F60" i="2"/>
  <c r="F61" i="2"/>
  <c r="F62" i="2"/>
  <c r="F63" i="2"/>
  <c r="N63" i="2" s="1"/>
  <c r="F64" i="2"/>
  <c r="F65" i="2"/>
  <c r="F66" i="2"/>
  <c r="F67" i="2"/>
  <c r="F68" i="2"/>
  <c r="F69" i="2"/>
  <c r="F70" i="2"/>
  <c r="F71" i="2"/>
  <c r="F72" i="2"/>
  <c r="F73" i="2"/>
  <c r="C5" i="2"/>
  <c r="C6" i="2"/>
  <c r="C7" i="2"/>
  <c r="C8" i="2"/>
  <c r="C9" i="2"/>
  <c r="C10" i="2"/>
  <c r="C11" i="2"/>
  <c r="C12" i="2"/>
  <c r="C13" i="2"/>
  <c r="C14" i="2"/>
  <c r="C15" i="2"/>
  <c r="C16" i="2"/>
  <c r="C17" i="2"/>
  <c r="C18" i="2"/>
  <c r="C19" i="2"/>
  <c r="C20" i="2"/>
  <c r="C21" i="2"/>
  <c r="C22" i="2"/>
  <c r="C23" i="2"/>
  <c r="C24" i="2"/>
  <c r="C25" i="2"/>
  <c r="C26" i="2"/>
  <c r="C27" i="2"/>
  <c r="C28" i="2"/>
  <c r="C29" i="2"/>
  <c r="C30" i="2"/>
  <c r="Q30" i="2" s="1"/>
  <c r="C31" i="2"/>
  <c r="C32" i="2"/>
  <c r="C33" i="2"/>
  <c r="C34" i="2"/>
  <c r="C35" i="2"/>
  <c r="C36" i="2"/>
  <c r="C37" i="2"/>
  <c r="C38" i="2"/>
  <c r="C39" i="2"/>
  <c r="C40" i="2"/>
  <c r="C41" i="2"/>
  <c r="C42" i="2"/>
  <c r="C43" i="2"/>
  <c r="C44" i="2"/>
  <c r="C45" i="2"/>
  <c r="C46" i="2"/>
  <c r="C47" i="2"/>
  <c r="C48" i="2"/>
  <c r="C49" i="2"/>
  <c r="C50" i="2"/>
  <c r="C51" i="2"/>
  <c r="C52" i="2"/>
  <c r="C53" i="2"/>
  <c r="C54" i="2"/>
  <c r="Q54" i="2" s="1"/>
  <c r="C55" i="2"/>
  <c r="C56" i="2"/>
  <c r="C57" i="2"/>
  <c r="C58" i="2"/>
  <c r="C59" i="2"/>
  <c r="C60" i="2"/>
  <c r="C61" i="2"/>
  <c r="Q61" i="2" s="1"/>
  <c r="C62" i="2"/>
  <c r="Q62" i="2" s="1"/>
  <c r="C63" i="2"/>
  <c r="C64" i="2"/>
  <c r="C65" i="2"/>
  <c r="C66" i="2"/>
  <c r="C67" i="2"/>
  <c r="C68" i="2"/>
  <c r="C69" i="2"/>
  <c r="C70" i="2"/>
  <c r="Q70" i="2" s="1"/>
  <c r="C71" i="2"/>
  <c r="C72" i="2"/>
  <c r="C73" i="2"/>
  <c r="O4" i="2"/>
  <c r="I4" i="2"/>
  <c r="F4" i="2"/>
  <c r="C4" i="2"/>
  <c r="N73" i="2"/>
  <c r="H73" i="2"/>
  <c r="G73" i="2"/>
  <c r="Q72" i="2"/>
  <c r="N72" i="2"/>
  <c r="H72" i="2"/>
  <c r="G72" i="2"/>
  <c r="H71" i="2"/>
  <c r="G71" i="2"/>
  <c r="N70" i="2"/>
  <c r="H70" i="2"/>
  <c r="G70" i="2"/>
  <c r="H69" i="2"/>
  <c r="G69" i="2"/>
  <c r="N69" i="2"/>
  <c r="Q69" i="2"/>
  <c r="H68" i="2"/>
  <c r="G68" i="2"/>
  <c r="Q67" i="2"/>
  <c r="H67" i="2"/>
  <c r="G67" i="2"/>
  <c r="N67" i="2"/>
  <c r="H66" i="2"/>
  <c r="G66" i="2"/>
  <c r="N66" i="2"/>
  <c r="Q65" i="2"/>
  <c r="N65" i="2"/>
  <c r="H65" i="2"/>
  <c r="G65" i="2"/>
  <c r="P64" i="2"/>
  <c r="Q64" i="2"/>
  <c r="N64" i="2"/>
  <c r="H64" i="2"/>
  <c r="G64" i="2"/>
  <c r="H63" i="2"/>
  <c r="G63" i="2"/>
  <c r="H62" i="2"/>
  <c r="G62" i="2"/>
  <c r="P61" i="2"/>
  <c r="H61" i="2"/>
  <c r="G61" i="2"/>
  <c r="H60" i="2"/>
  <c r="G60" i="2"/>
  <c r="Q59" i="2"/>
  <c r="H59" i="2"/>
  <c r="G59" i="2"/>
  <c r="N59" i="2"/>
  <c r="H58" i="2"/>
  <c r="G58" i="2"/>
  <c r="N57" i="2"/>
  <c r="H57" i="2"/>
  <c r="G57" i="2"/>
  <c r="P56" i="2"/>
  <c r="Q56" i="2"/>
  <c r="N56" i="2"/>
  <c r="H56" i="2"/>
  <c r="G56" i="2"/>
  <c r="H55" i="2"/>
  <c r="G55" i="2"/>
  <c r="H54" i="2"/>
  <c r="G54" i="2"/>
  <c r="P53" i="2"/>
  <c r="H53" i="2"/>
  <c r="G53" i="2"/>
  <c r="N53" i="2"/>
  <c r="Q53" i="2"/>
  <c r="H52" i="2"/>
  <c r="G52" i="2"/>
  <c r="Q51" i="2"/>
  <c r="H51" i="2"/>
  <c r="G51" i="2"/>
  <c r="N51" i="2"/>
  <c r="H50" i="2"/>
  <c r="G50" i="2"/>
  <c r="N50" i="2"/>
  <c r="Q50" i="2"/>
  <c r="N49" i="2"/>
  <c r="H49" i="2"/>
  <c r="G49" i="2"/>
  <c r="P48" i="2"/>
  <c r="Q48" i="2"/>
  <c r="N48" i="2"/>
  <c r="H48" i="2"/>
  <c r="G48" i="2"/>
  <c r="H47" i="2"/>
  <c r="G47" i="2"/>
  <c r="P46" i="2"/>
  <c r="H46" i="2"/>
  <c r="G46" i="2"/>
  <c r="Q46" i="2"/>
  <c r="H45" i="2"/>
  <c r="G45" i="2"/>
  <c r="N45" i="2"/>
  <c r="Q45" i="2"/>
  <c r="H44" i="2"/>
  <c r="G44" i="2"/>
  <c r="Q43" i="2"/>
  <c r="H43" i="2"/>
  <c r="G43" i="2"/>
  <c r="N43" i="2"/>
  <c r="H42" i="2"/>
  <c r="G42" i="2"/>
  <c r="N42" i="2"/>
  <c r="P41" i="2"/>
  <c r="N41" i="2"/>
  <c r="H41" i="2"/>
  <c r="G41" i="2"/>
  <c r="P40" i="2"/>
  <c r="Q40" i="2"/>
  <c r="N40" i="2"/>
  <c r="H40" i="2"/>
  <c r="G40" i="2"/>
  <c r="N39" i="2"/>
  <c r="H39" i="2"/>
  <c r="G39" i="2"/>
  <c r="P38" i="2"/>
  <c r="N38" i="2"/>
  <c r="H38" i="2"/>
  <c r="G38" i="2"/>
  <c r="Q38" i="2"/>
  <c r="H37" i="2"/>
  <c r="G37" i="2"/>
  <c r="N37" i="2"/>
  <c r="Q37" i="2"/>
  <c r="H36" i="2"/>
  <c r="G36" i="2"/>
  <c r="Q35" i="2"/>
  <c r="H35" i="2"/>
  <c r="G35" i="2"/>
  <c r="N35" i="2"/>
  <c r="H34" i="2"/>
  <c r="G34" i="2"/>
  <c r="N34" i="2"/>
  <c r="Q34" i="2"/>
  <c r="N33" i="2"/>
  <c r="H33" i="2"/>
  <c r="G33" i="2"/>
  <c r="P32" i="2"/>
  <c r="Q32" i="2"/>
  <c r="N32" i="2"/>
  <c r="H32" i="2"/>
  <c r="G32" i="2"/>
  <c r="H31" i="2"/>
  <c r="G31" i="2"/>
  <c r="P30" i="2"/>
  <c r="N30" i="2"/>
  <c r="H30" i="2"/>
  <c r="G30" i="2"/>
  <c r="P29" i="2"/>
  <c r="H29" i="2"/>
  <c r="G29" i="2"/>
  <c r="N29" i="2"/>
  <c r="Q29" i="2"/>
  <c r="H28" i="2"/>
  <c r="G28" i="2"/>
  <c r="Q27" i="2"/>
  <c r="H27" i="2"/>
  <c r="G27" i="2"/>
  <c r="N27" i="2"/>
  <c r="H26" i="2"/>
  <c r="G26" i="2"/>
  <c r="N26" i="2"/>
  <c r="P25" i="2"/>
  <c r="N25" i="2"/>
  <c r="H25" i="2"/>
  <c r="G25" i="2"/>
  <c r="P24" i="2"/>
  <c r="Q24" i="2"/>
  <c r="N24" i="2"/>
  <c r="H24" i="2"/>
  <c r="G24" i="2"/>
  <c r="N23" i="2"/>
  <c r="H23" i="2"/>
  <c r="G23" i="2"/>
  <c r="P22" i="2"/>
  <c r="H22" i="2"/>
  <c r="G22" i="2"/>
  <c r="Q22" i="2"/>
  <c r="P21" i="2"/>
  <c r="H21" i="2"/>
  <c r="G21" i="2"/>
  <c r="N21" i="2"/>
  <c r="Q21" i="2"/>
  <c r="H20" i="2"/>
  <c r="G20" i="2"/>
  <c r="Q19" i="2"/>
  <c r="H19" i="2"/>
  <c r="G19" i="2"/>
  <c r="N19" i="2"/>
  <c r="H18" i="2"/>
  <c r="G18" i="2"/>
  <c r="N18" i="2"/>
  <c r="N17" i="2"/>
  <c r="H17" i="2"/>
  <c r="G17" i="2"/>
  <c r="Q17" i="2"/>
  <c r="P16" i="2"/>
  <c r="Q16" i="2"/>
  <c r="N16" i="2"/>
  <c r="H16" i="2"/>
  <c r="G16" i="2"/>
  <c r="N15" i="2"/>
  <c r="H15" i="2"/>
  <c r="G15" i="2"/>
  <c r="P14" i="2"/>
  <c r="N14" i="2"/>
  <c r="H14" i="2"/>
  <c r="G14" i="2"/>
  <c r="Q14" i="2"/>
  <c r="P13" i="2"/>
  <c r="H13" i="2"/>
  <c r="G13" i="2"/>
  <c r="N13" i="2"/>
  <c r="Q13" i="2"/>
  <c r="H12" i="2"/>
  <c r="G12" i="2"/>
  <c r="Q11" i="2"/>
  <c r="H11" i="2"/>
  <c r="G11" i="2"/>
  <c r="N11" i="2"/>
  <c r="H10" i="2"/>
  <c r="G10" i="2"/>
  <c r="N10" i="2"/>
  <c r="P9" i="2"/>
  <c r="N9" i="2"/>
  <c r="H9" i="2"/>
  <c r="G9" i="2"/>
  <c r="P8" i="2"/>
  <c r="Q8" i="2"/>
  <c r="N8" i="2"/>
  <c r="H8" i="2"/>
  <c r="G8" i="2"/>
  <c r="Q7" i="2"/>
  <c r="N7" i="2"/>
  <c r="H7" i="2"/>
  <c r="G7" i="2"/>
  <c r="N6" i="2"/>
  <c r="H6" i="2"/>
  <c r="G6" i="2"/>
  <c r="Q6" i="2"/>
  <c r="P5" i="2"/>
  <c r="H5" i="2"/>
  <c r="G5" i="2"/>
  <c r="N5" i="2"/>
  <c r="Q5" i="2"/>
  <c r="H4" i="2"/>
  <c r="G4" i="2"/>
  <c r="K74" i="1"/>
  <c r="P66" i="2" l="1"/>
  <c r="P10" i="2"/>
  <c r="P57" i="2"/>
  <c r="Q26" i="2"/>
  <c r="P33" i="2"/>
  <c r="P49" i="2"/>
  <c r="Q42" i="2"/>
  <c r="P58" i="2"/>
  <c r="P18" i="2"/>
  <c r="Q71" i="2"/>
  <c r="R71" i="2" s="1"/>
  <c r="S71" i="2" s="1"/>
  <c r="Q63" i="2"/>
  <c r="S63" i="2" s="1"/>
  <c r="P73" i="2"/>
  <c r="P54" i="2"/>
  <c r="N58" i="2"/>
  <c r="N62" i="2"/>
  <c r="N54" i="2"/>
  <c r="N46" i="2"/>
  <c r="N61" i="2"/>
  <c r="P62" i="2"/>
  <c r="P71" i="2"/>
  <c r="N68" i="2"/>
  <c r="N60" i="2"/>
  <c r="N52" i="2"/>
  <c r="N44" i="2"/>
  <c r="N36" i="2"/>
  <c r="N28" i="2"/>
  <c r="N20" i="2"/>
  <c r="N12" i="2"/>
  <c r="P6" i="2"/>
  <c r="P28" i="2"/>
  <c r="P70" i="2"/>
  <c r="Q12" i="2"/>
  <c r="R12" i="2" s="1"/>
  <c r="Q39" i="2"/>
  <c r="S39" i="2" s="1"/>
  <c r="Q52" i="2"/>
  <c r="R52" i="2" s="1"/>
  <c r="Q60" i="2"/>
  <c r="R60" i="2" s="1"/>
  <c r="Q20" i="2"/>
  <c r="Q47" i="2"/>
  <c r="R47" i="2" s="1"/>
  <c r="S47" i="2" s="1"/>
  <c r="Q68" i="2"/>
  <c r="Q36" i="2"/>
  <c r="R36" i="2" s="1"/>
  <c r="Q44" i="2"/>
  <c r="R44" i="2" s="1"/>
  <c r="N4" i="2"/>
  <c r="Q4" i="2"/>
  <c r="R4" i="2" s="1"/>
  <c r="R15" i="2"/>
  <c r="R8" i="2"/>
  <c r="S8" i="2"/>
  <c r="S17" i="2"/>
  <c r="R17" i="2"/>
  <c r="R20" i="2"/>
  <c r="S20" i="2"/>
  <c r="R22" i="2"/>
  <c r="S22" i="2" s="1"/>
  <c r="S46" i="2"/>
  <c r="R46" i="2"/>
  <c r="S64" i="2"/>
  <c r="R64" i="2"/>
  <c r="S7" i="2"/>
  <c r="R7" i="2"/>
  <c r="S10" i="2"/>
  <c r="R10" i="2"/>
  <c r="S21" i="2"/>
  <c r="R21" i="2"/>
  <c r="S32" i="2"/>
  <c r="R32" i="2"/>
  <c r="R45" i="2"/>
  <c r="S45" i="2" s="1"/>
  <c r="R57" i="2"/>
  <c r="S57" i="2" s="1"/>
  <c r="S66" i="2"/>
  <c r="R66" i="2"/>
  <c r="S18" i="2"/>
  <c r="R18" i="2"/>
  <c r="S53" i="2"/>
  <c r="R53" i="2"/>
  <c r="S65" i="2"/>
  <c r="R65" i="2"/>
  <c r="R27" i="2"/>
  <c r="S27" i="2"/>
  <c r="S41" i="2"/>
  <c r="R41" i="2"/>
  <c r="S44" i="2"/>
  <c r="R51" i="2"/>
  <c r="S9" i="2"/>
  <c r="R9" i="2"/>
  <c r="R14" i="2"/>
  <c r="S14" i="2" s="1"/>
  <c r="R19" i="2"/>
  <c r="R31" i="2"/>
  <c r="S34" i="2"/>
  <c r="R34" i="2"/>
  <c r="S38" i="2"/>
  <c r="R38" i="2"/>
  <c r="S43" i="2"/>
  <c r="R43" i="2"/>
  <c r="R56" i="2"/>
  <c r="S56" i="2" s="1"/>
  <c r="R68" i="2"/>
  <c r="S68" i="2"/>
  <c r="R70" i="2"/>
  <c r="R29" i="2"/>
  <c r="S29" i="2" s="1"/>
  <c r="S13" i="2"/>
  <c r="R13" i="2"/>
  <c r="S33" i="2"/>
  <c r="R33" i="2"/>
  <c r="S55" i="2"/>
  <c r="R55" i="2"/>
  <c r="R58" i="2"/>
  <c r="S58" i="2"/>
  <c r="R63" i="2"/>
  <c r="R69" i="2"/>
  <c r="S69" i="2" s="1"/>
  <c r="R6" i="2"/>
  <c r="R11" i="2"/>
  <c r="R24" i="2"/>
  <c r="S24" i="2"/>
  <c r="S37" i="2"/>
  <c r="R37" i="2"/>
  <c r="R48" i="2"/>
  <c r="S48" i="2" s="1"/>
  <c r="S62" i="2"/>
  <c r="R62" i="2"/>
  <c r="S67" i="2"/>
  <c r="R67" i="2"/>
  <c r="S42" i="2"/>
  <c r="R42" i="2"/>
  <c r="R5" i="2"/>
  <c r="S5" i="2" s="1"/>
  <c r="S23" i="2"/>
  <c r="R23" i="2"/>
  <c r="S26" i="2"/>
  <c r="R26" i="2"/>
  <c r="S30" i="2"/>
  <c r="R30" i="2"/>
  <c r="S35" i="2"/>
  <c r="R35" i="2"/>
  <c r="R50" i="2"/>
  <c r="S50" i="2"/>
  <c r="R61" i="2"/>
  <c r="R73" i="2"/>
  <c r="S73" i="2" s="1"/>
  <c r="R16" i="2"/>
  <c r="S16" i="2"/>
  <c r="R25" i="2"/>
  <c r="S25" i="2" s="1"/>
  <c r="S40" i="2"/>
  <c r="R40" i="2"/>
  <c r="R49" i="2"/>
  <c r="S49" i="2" s="1"/>
  <c r="S54" i="2"/>
  <c r="R54" i="2"/>
  <c r="R59" i="2"/>
  <c r="S59" i="2" s="1"/>
  <c r="R72" i="2"/>
  <c r="P72" i="2"/>
  <c r="P27" i="2"/>
  <c r="P35" i="2"/>
  <c r="P43" i="2"/>
  <c r="P51" i="2"/>
  <c r="P59" i="2"/>
  <c r="P67" i="2"/>
  <c r="P11" i="2"/>
  <c r="P19" i="2"/>
  <c r="S19" i="2" s="1"/>
  <c r="P20" i="2"/>
  <c r="P44" i="2"/>
  <c r="P52" i="2"/>
  <c r="P60" i="2"/>
  <c r="P68" i="2"/>
  <c r="P4" i="2"/>
  <c r="P12" i="2"/>
  <c r="P36" i="2"/>
  <c r="P7" i="2"/>
  <c r="P15" i="2"/>
  <c r="P23" i="2"/>
  <c r="Q28" i="2"/>
  <c r="P31" i="2"/>
  <c r="P39" i="2"/>
  <c r="P47" i="2"/>
  <c r="P55" i="2"/>
  <c r="S60" i="2" l="1"/>
  <c r="S6" i="2"/>
  <c r="S52" i="2"/>
  <c r="S12" i="2"/>
  <c r="S61" i="2"/>
  <c r="S15" i="2"/>
  <c r="S70" i="2"/>
  <c r="S51" i="2"/>
  <c r="S72" i="2"/>
  <c r="S11" i="2"/>
  <c r="S31" i="2"/>
  <c r="S36" i="2"/>
  <c r="R39" i="2"/>
  <c r="S4" i="2"/>
  <c r="R28" i="2"/>
  <c r="S28" i="2"/>
</calcChain>
</file>

<file path=xl/sharedStrings.xml><?xml version="1.0" encoding="utf-8"?>
<sst xmlns="http://schemas.openxmlformats.org/spreadsheetml/2006/main" count="669" uniqueCount="263">
  <si>
    <t>cLLM Answer</t>
  </si>
  <si>
    <t>Clinical File</t>
  </si>
  <si>
    <t xml:space="preserve"> Approp Score </t>
  </si>
  <si>
    <t>If UNA, recommend imaging modality (state without and/or with IV contrast if applicable)</t>
  </si>
  <si>
    <t>GPT Raw Answer</t>
  </si>
  <si>
    <t xml:space="preserve">##EXAMPLE## 78 year old Indian Female.  Past medical history of diabetes mellitus and hypertension on follow up with polyclinic.  Tripped and fell, subsequently unable to walk due to left hip pain.  On examination: left limb foreshortening, externally rotated, reduced range of motion due to pain.  Nil imaging performed thus far.  MRI pelvis and left hip without IV contrast to assess for pelvic/hip fracture and alignment.  </t>
  </si>
  <si>
    <t>USUALLY NOT APPROPRIATE</t>
  </si>
  <si>
    <t>Radiography of the hip or pelvis</t>
  </si>
  <si>
    <t>1. Relevant information from the patient profile includes the patient's age (78 years old), symptoms (left hip pain, unable to walk), and the fact that she experienced a fall. No previous imaging has been performed, so this would be the initial imaging study.
2. According to the context provided, for acute hip pain with suspected fracture due to a fall or minor trauma, the initial imaging recommended is radiography of the hip or pelvis. MRI pelvis and affected hip without IV contrast is not recommended as the initial imaging modality in this scenario.
3. A superior imaging procedure in this case would be radiography of the hip or pelvis, as it is usually appropriate for initial imaging in cases of acute hip pain with suspected fracture due to a fall or minor trauma.
4. Based on the scoring criteria, the scan order of MRI pelvis and left hip without IV contrast is USUALLY NOT APPROPRIATE for this patient's initial imaging. The recommended procedure would be radiography of the hip or pelvis.</t>
  </si>
  <si>
    <t>22 year old Chinese Male. No significant past medical history.  Right shoulder pain for 2 weeks after being tackled in rugby match.  On examination, reduced range of motion, tendereness.  Sulcus sign positive.  Apprehension test positive. O'Brien test positive.  Shoulder X-Ray shows no fracture or dislocation.  MRI right shoulder without IV contrast to assess for instability.</t>
  </si>
  <si>
    <t>USUALLY APPROPRIATE</t>
  </si>
  <si>
    <t>MRI shoulder without IV contrast</t>
  </si>
  <si>
    <t>1. Relevant information from the patient profile includes: 
- Age: 22 years old
- Symptoms: Right shoulder pain for 2 weeks after a rugby match, reduced range of motion, tenderness
- Physical examination: Positive Sulcus sign, positive Apprehension test, positive O'Brien test
- Previous diagnosis: Shoulder X-Ray shows no fracture or dislocation
- Stage of diagnosis: Next imaging study
2. According to the reference information given under CONTEXT, for the condition of "Traumatic shoulder pain. Radiographs normal. Physical examination and history consistent with dislocation event or instability. Next imaging study", an MRI shoulder without IV contrast is usually appropriate.
3. There are no superior imaging procedures or treatments with a more favorable risk-benefit ratio mentioned in the CONTEXT.
4. Based on the SCORING CRITERIA, the SCAN ORDER of an MRI right shoulder without IV contrast to assess for instability is USUALLY APPROPRIATE for this patient.</t>
  </si>
  <si>
    <t xml:space="preserve">43 year old Indian Male.  Known ankylosing spondylitis on infliximab.  No breakthrough symptom.  No fever, loss of weight/appetite, abnormal sensation/weakness, shortness of breath.  Baseline MRI done pre treatment.  MRI sacroiliac joints with and without IV contrast to assess disease activity/response. </t>
  </si>
  <si>
    <t>MAY BE APPROPRIATE</t>
  </si>
  <si>
    <t>MRI sacroiliac joints without and with IV contrast</t>
  </si>
  <si>
    <t>1. Relevant information from the patient profile includes: 
   - Age: 43 years old
   - Previous diagnosis: Known ankylosing spondylitis
   - Treatment: Infliximab
   - Symptoms: No breakthrough symptom, no fever, loss of weight/appetite, abnormal sensation/weakness, shortness of breath
   - Stage of diagnosis: Follow-up for treatment response or disease progression (Baseline MRI done pre-treatment)
2. According to the reference information given under the context for the condition of "Known axial spondyloarthritis. Follow-up for treatment response or disease progression", the appropriateness of the ordered scan "MRI sacroiliac joints with and without IV contrast" is categorized as "May Be Appropriate".
3. There are no superior imaging procedures or treatments with a more favorable risk-benefit ratio mentioned in the context for this specific patient profile.
4. Based on the scoring criteria, the scan order of "MRI sacroiliac joints with and without IV contrast" is MAY BE APPROPRIATE for this patient. This is because the imaging procedure may be indicated in this specific clinical scenario as an alternative to imaging procedures or treatments with a more favorable risk-benefit ratio, or the risk-benefit ratio for patients is equivocal.</t>
  </si>
  <si>
    <t xml:space="preserve">38 year old Bangladeshi Male.  No significant past medical history.   Was using power drill when it slipped and penetrated right wrist.  On examination: oozing wound on dorsum of right wrist, no obvious bone visualised.  Wrist swelling. Unable to assess range of motion due to pain.  Nil imaging performed thus far.   MRI right wrist without IV contrast to assess soft tissue and bony injury.  </t>
  </si>
  <si>
    <t>Ultrasound (US) or CT without IV contrast</t>
  </si>
  <si>
    <t>1. Relevant information from the patient profile includes: 
- Age: 38 years old
- Symptoms: Penetrating trauma to the right wrist with a power drill, oozing wound, wrist swelling, and pain
- Previous Diagnosis: None
- Stage of Diagnosis: Initial imaging
2. According to the reference information given under the context, the patient's condition falls under "acute hand and wrist trauma" due to penetrating trauma with a foreign body (power drill). The initial imaging has not been performed yet.
3. The context suggests that for suspected penetrating trauma with a foreign body in the soft tissues in the hand or wrist, the following imaging procedures are recommended:
- US area of interest: Usually Appropriate
- CT area of interest without IV contrast: Usually Appropriate
- MRI area of interest without IV contrast: May Be Appropriate
4. Based on the scoring criteria, the ordered scan (MRI right wrist without IV contrast) is "May Be Appropriate". However, considering the patient's condition and the context, a US or CT without IV contrast would be more appropriate as they have a more favorable risk-benefit ratio. The US is superior for detection of radiolucent foreign bodies and recommended as the first choice when the foreign body is located within the superficial soft tissues with no bone around it. CT has high sensitivity for detection of radiopaque foreign bodies and is recommended in case of penetration of foreign body into deep tissues or bone.</t>
  </si>
  <si>
    <t>58 year old Chinese male.  MRI right foot without and with IV contrast for ?Charcot foot.</t>
  </si>
  <si>
    <t>INSUFFICIENT INFORMATION</t>
  </si>
  <si>
    <t xml:space="preserve">17 year old Malay Female.  No significant past medical history.  Was in wood crafting workshop 1 week ago.  Felt ?splinter penetrating left hand.  Pain is persistent.  On examination: mild swelling at left thenar eminence, no significant erythema or obvious foreign body.  Mildly tender.  X-rays is unremarkable.  MRI left hand without IV contrast to assess for foreign body. </t>
  </si>
  <si>
    <t>US area of interest or a CT area of interest without IV contrast</t>
  </si>
  <si>
    <t>1. Relevant information from the patient profile includes: 
- Age: 17 years old
- Symptoms: Persistent pain in the left hand, mild swelling at the left thenar eminence, mildly tender
- Previous Diagnosis: None
- Stage of Diagnosis: Next study after initial X-rays were unremarkable
- Suspected condition: Penetrating trauma with a foreign body in the soft tissues of the hand
2. According to the reference information given under CONTEXT, for a suspected penetrating trauma with a foreign body in the soft tissues of the hand or wrist where initial radiographs are negative, the next imaging study could be an US area of interest or a CT area of interest without IV contrast, both of which are usually appropriate. An MRI area of interest without IV contrast may be appropriate.
3. Superior imaging procedures for this case could be an US area of interest or a CT area of interest without IV contrast. These procedures are usually appropriate and have a more favorable risk-benefit ratio for patients.
4. Based on the scoring criteria, the scan order of an MRI left hand without IV contrast is MAY BE APPROPRIATE. It may be indicated in this clinical scenario as an alternative to imaging procedures with a more favorable risk-benefit ratio, such as an US area of interest or a CT area of interest without IV contrast.</t>
  </si>
  <si>
    <t xml:space="preserve">28 year old Chinese Female.  No significant past medical history.  Kickboxing sparring, felt pain at lateral aspect of right hand after punching opponent.  On examination: deformity over right 4th metacarpophalangeal joint, tender, swollen.  X-rays show 4th metacarpophalaneal joint dislocation.  No fracture.  MRI right hand without IV contrast to assess ligamentous/tendon injury.  </t>
  </si>
  <si>
    <t>1. Relevant information from the patient profile includes: 
- Age: 28 years old
- Symptoms: Pain, deformity, tenderness, and swelling over the right 4th metacarpophalangeal joint
- Previous Diagnosis: X-rays show 4th metacarpophalangeal joint dislocation with no fracture
- Stage of Diagnosis: Next imaging study after initial X-rays
2. According to the reference information given under CONTEXT, the patient's condition falls under the description of "Initial radiographs showing metacarpophalangeal, proximal interphalangeal, or distal interphalangeal joint malalignment in the absence of fracture. Next imaging study." In this scenario, an MRI of the hand without IV contrast is usually appropriate.
3. There are no superior imaging procedures or treatments with a more favorable risk-benefit ratio mentioned in the CONTEXT for this specific patient profile.
4. Based on the SCORING CRITERIA, the SCAN ORDER of an MRI right hand without IV contrast is USUALLY APPROPRIATE. This imaging procedure is indicated in the specified clinical scenario at a favorable risk-benefit ratio for the patient.</t>
  </si>
  <si>
    <t>45 year old Malay Female.  Past medical history of end stage renal failure due to membranous glomerulonephritis, anemia, hypertension, chronic headache.  Slipped in bathroom, subsequently unable to get up due to right hip pain.  On examination: no significant right limb foreshortening or external rotation.  Minor abrasions over thigh and calf.  Reduced range of motion of right hip due to pain.  X-rays show no obvious hip fracture or dislocation.  MRI pelvis and right hip without IV contrast to asssess for radiographically occult pelvic/hip fracture.</t>
  </si>
  <si>
    <t>1. Relevant information from the patient profile includes: 
- Age: 45 years old
- Symptoms: Right hip pain after a fall, reduced range of motion of right hip
- Previous Diagnosis: End stage renal failure, anemia, hypertension, chronic headache
- Stage of Diagnosis: Next study, after initial X-rays showed no obvious hip fracture or dislocation
2. According to the reference information given under CONTEXT, for acute hip pain with a suspicion of fracture after a fall or minor trauma, and negative radiographs, the next imaging study recommended is either an MRI of the pelvis and affected hip without IV contrast or a CT of the pelvis and hips without IV contrast. 
3. The scan ordered, an MRI of the pelvis and right hip without IV contrast, is one of the recommended procedures for this patient's condition. There are no superior imaging procedures or treatments with a more favorable risk-benefit ratio mentioned in the CONTEXT.
4. Based on the SCORING CRITERIA, the SCAN ORDER of an MRI pelvis and right hip without IV contrast is USUALLY APPROPRIATE for this patient's condition.</t>
  </si>
  <si>
    <t>50 year old Chinese male.  Past medical history of hypertension on medical treatment.  Was jogging 1 week ago when tripped on a rock and twisted right ankle.  Pain since then.  Was able to continue jogging immediately after incident. No abnormal sensation.  On examination: able to walk normally.  No point tenderness at right ankle or midfoot (lateral malleolus, medial malleolus, navicular) or base of 5th metatarsal.   Full range of motion with mild pain on foot supination. No prior imaging.  MRI right ankle without IV contrast to assess for ligamentous injury.</t>
  </si>
  <si>
    <t>No imaging</t>
  </si>
  <si>
    <t>1. Relevant information from the patient profile includes: 
- Age: 50 years old
- Symptoms: Twisted right ankle with persistent pain for 1 week, mild pain on foot supination
- Previous diagnosis: None
- Stage of diagnosis: Initial imaging
- Other relevant information: Able to walk normally, no point tenderness at right ankle or midfoot, full range of motion
2. According to the reference information, the patient does not meet the requirements for evaluation by the Ottawa Ankle Rules, as he is able to walk normally and there is no point tenderness over the malleoli, talus, or calcaneus on physical examination. 
3. Based on the reference information, MRI ankle without IV contrast is usually not appropriate for this patient's condition. The patient's symptoms and physical examination findings do not suggest a ligamentous injury or dislocation that would warrant an MRI. 
4. Based on the scoring criteria, the scan order of MRI right ankle without IV contrast is USUALLY NOT APPROPRIATE. Given the patient's ability to walk normally and lack of point tenderness, imaging is usually not necessary in this scenario. If imaging is deemed necessary by the clinician, an ankle radiograph would be a more appropriate initial imaging study.</t>
  </si>
  <si>
    <t>24 year old Bangladeshi male, construction worker.  No significant past medical history.  Large trolley carrying metal poles rolled over left foot.  Severe pain, unable to walk without assistance.  On examination: tender over midfoot/base of forefoot.  Severe foot swelling.  X-rays: equivocal widening of interval between base of 1st and 2nd metatarsals.  no definite fracture.  MRI left foot without IV contrast to assess for Lis Franc injury.</t>
  </si>
  <si>
    <t>1. Relevant information from the patient profile includes: 
- Age: 24 years old
- Symptoms: Severe pain, unable to walk without assistance, tender over midfoot/base of forefoot, severe foot swelling
- Previous Diagnosis: X-rays show equivocal widening of interval between base of 1st and 2nd metatarsals, no definite fracture
- Stage of Diagnosis: Next imaging study after X-rays
2. According to the reference information given under CONTEXT, for an adult or child older than 5 years of age with acute trauma to the foot, suspecting Lisfranc injury, tendon injury, or occult fracture or dislocation, and where radiographs are normal or equivocal, the next imaging study could be a CT foot without IV contrast or an MRI foot without IV contrast, both of which are usually appropriate. 
3. There are no superior imaging procedures or treatments with a more favorable risk-benefit ratio mentioned in the CONTEXT for this specific patient profile.
4. Based on the SCORING CRITERIA, the SCAN ORDER of an MRI left foot without IV contrast to assess for Lis Franc injury is USUALLY APPROPRIATE. This is because the patient's profile matches the scenario where this procedure is indicated, and the risk-benefit ratio for the patient is favorable.</t>
  </si>
  <si>
    <t>62 year old Caucasian female.  Past medical history of fibroids and adenomyosis.  Was driving but lost control on wet road, swerved and hit road divider at low speed around 50km/h.  Left knee hit dashboard, swelling and pain after injury, hobbled out of car.  Otherwise no other injuries.  On examination: severe swelling and bruising of left knee, unable to accurately assess range of motion or perform stress maneuvers due to pain.  No other injury elsewhere.  No imaging performed thus far.  MRI left knee without IV contrast to assess knee for bony and soft tissue injury.</t>
  </si>
  <si>
    <t>Radiography knee or CTA lower extremity with IV contrast</t>
  </si>
  <si>
    <t>1. Relevant information from the patient profile includes: 
- Age: 62 years old
- Symptoms: Severe swelling and bruising of left knee, pain, unable to accurately assess range of motion or perform stress maneuvers due to pain
- Previous Diagnosis: Fibroids and adenomyosis, but these are not relevant to the current condition
- Stage of Diagnosis: Initial imaging
2. According to the context provided, the patient has experienced significant trauma to the knee due to a motor vehicle accident. 
3. The context suggests that for significant trauma to the knee, Radiography knee and CTA lower extremity with IV contrast are usually appropriate. MRI knee without IV contrast is considered as "May Be Appropriate" for this condition.
4. Based on the scoring criteria, the scan order of MRI left knee without IV contrast is "MAY BE APPROPRIATE". However, considering the severity of the trauma, a Radiography knee or CTA lower extremity with IV contrast could be more appropriate as initial imaging procedures.</t>
  </si>
  <si>
    <t xml:space="preserve">48 year old Malay female.  No significant past medical history.  Was jogging when felt sharp pain in right knee.  No known inciting event.  Pain for 2 weeks since then, still able to walk.  On examination: antalgic gait, mild anterior knee tenderness, small knee effusion.  Anterior drawer positive.  No imaging performed thus far. MRI right knee without IV contrast to assess knee for ACL injury.  </t>
  </si>
  <si>
    <t>1. Relevant information from the patient profile includes: 
- Age: 48 years old
- Symptoms: Sharp pain in right knee for 2 weeks, antalgic gait, mild anterior knee tenderness, small knee effusion, positive anterior drawer test
- Previous diagnosis: None
- Stage of diagnosis: Initial imaging
2. According to the context, for an adult patient with acute trauma to the knee, initial imaging with MRI without IV contrast is usually not appropriate. However, the patient's symptoms and positive anterior drawer test suggest a possible ACL injury, which is not specifically addressed in the given context.
3. The context suggests that radiography of the knee is usually appropriate as an initial imaging procedure for acute knee trauma. However, it does not provide information on the appropriateness of MRI for suspected ACL injury.
4. Based on the scoring criteria, there is insufficient information to recommend the appropriateness of the scan order. The context does not provide information on the appropriateness of MRI without IV contrast for suspected ACL injury. An appropriate procedure based on the given context would be radiography of the knee. However, if ACL injury is strongly suspected, MRI might be a more appropriate choice, as it is more sensitive and specific for diagnosing ACL injuries.</t>
  </si>
  <si>
    <t xml:space="preserve">15 year old Indonesian male.  No significant past medical history.  Was playing soccer, tripped on pothole in field and twisted left knee.  Felt a pop sensation.  On examination:  Knee swelling and effusion.  Mild medial joint line tenderness.  Anterior drawer equivocal.  X-rays show no fracture or dislocation.  MRI left knee without IV contrast to assess for ligamentous and meniscal injury.  </t>
  </si>
  <si>
    <t>1. Relevant information from the patient profile includes: 
- Age: 15 years old
- Symptoms: Knee swelling and effusion, mild medial joint line tenderness, felt a pop sensation during a soccer game
- Previous Diagnosis: None
- Stage of Diagnosis: Initial imaging (X-rays) showed no fracture or dislocation. The scan order is for further evaluation of the knee injury.
2. According to the reference information given under CONTEXT, for an adult or child 5 years of age or older with acute trauma to the knee, MRI knee without IV contrast is usually not appropriate for initial imaging. However, in the case of a fall or acute twisting trauma to the knee with one or more of the following: focal tenderness, effusion, inability to bear weight, MRI knee without IV contrast may be appropriate as a next study if there is suspicion of occult fracture or internal derangement after initial imaging with radiographs.
3. There are no superior imaging procedures or treatments with a more favorable risk-benefit ratio mentioned in the CONTEXT for this specific patient scenario.
4. Based on the SCORING CRITERIA, the scan order of MRI left knee without IV contrast is USUALLY APPROPRIATE as a next study after initial imaging with radiographs showed no fracture or dislocation, and there is suspicion of ligamentous and meniscal injury due to the patient's symptoms and physical examination findings.</t>
  </si>
  <si>
    <t>65 year old Chinese male.  Past medical history of diabetes, hypertension, ascending colon cancer post right hemicolectomy.  Complains of right ankle pain for years, worsening recently with stiffness and particularly when floor is not smooth/even.   Works as an odd job labourer.  On examination:  pes planus.  stiff when rocking hindfoot. no significant tenderness.  X-rays show moderate tibiotalar, subtalar and talonavicular degeneration.  MRI right ankle and hindfoot without IV contrast to further assess degeneration.</t>
  </si>
  <si>
    <t>1. Relevant information from the patient profile includes: 
   - Age: 65 years old
   - Symptoms: Chronic right ankle pain, worsening recently with stiffness, particularly when the floor is not smooth/even
   - Previous Diagnosis: Moderate tibiotalar, subtalar, and talonavicular degeneration detected by ankle radiographs
   - Stage of Diagnosis: Next study
2. According to the reference information given under the context, for chronic ankle pain with multiple sites of degenerative joint disease in the hindfoot detected by ankle radiographs, the next study could be an image-guided anesthetic injection ankle and hindfoot, MRI ankle and hindfoot without IV contrast, or CT ankle and hindfoot without IV contrast.
3. The scan order of MRI right ankle and hindfoot without IV contrast aligns with the recommendations given in the context. There are no superior imaging procedures or treatments with a more favorable risk-benefit ratio mentioned in the context.
4. Based on the scoring criteria, the scan order of MRI right ankle and hindfoot without IV contrast is USUALLY APPROPRIATE for this patient.</t>
  </si>
  <si>
    <t>49 year old Malay male.  Past medical history of right wrist fracture post open reduction and internal fixation.  Senior warrant officer in Army, logistics.  8 month history of left ankle pain, no inciting event, sometimes feels that ankle is stuck but feeling goes away after a while. On examination: no significant abnormality.   X-ray shows no fracture or dislocation, mild ankle degeneration, talar dome is smooth.  MRI right ankle without IV contrast to assess for osteochondral lesion.</t>
  </si>
  <si>
    <t>1. Relevant information from the patient profile includes: 
- Age: 49 years old
- Symptoms: 8 month history of left ankle pain, sometimes feels that ankle is stuck but feeling goes away after a while
- Previous Diagnosis: X-ray shows no fracture or dislocation, mild ankle degeneration, talar dome is smooth
- Stage of Diagnosis: Next study, as an X-ray has already been performed
2. According to the reference information given under CONTEXT, for chronic ankle pain with normal or nonspecific ankle radiographs, an MRI without IV contrast is usually appropriate when there is a suspected osteochondral lesion.
3. There are no superior imaging procedures or treatments with a more favorable risk-benefit ratio mentioned in the CONTEXT for this specific scenario.
4. Based on the SCORING CRITERIA, the ordered scan, MRI right ankle without IV contrast, is USUALLY APPROPRIATE for this patient's profile. However, there seems to be a discrepancy between the patient's symptoms (left ankle pain) and the ordered scan (MRI right ankle). If the pain is indeed in the left ankle, an MRI of the left ankle should be ordered instead.</t>
  </si>
  <si>
    <t xml:space="preserve">48 year old Caucasian male.  MRI right foot without and with IV contrast for ?osteonecrosis of navicular.  </t>
  </si>
  <si>
    <t xml:space="preserve">70 year old Malay female.  Past medical history of diabetes, left breast cancer post simple mastectomy and axillary clearance 5 years ago.  Works as a dishwasher.  Left handed.  1 year history of left elbow pain, worsening over the past few months.  No trauma.  No other joint pain/stiffness.  Worse at end of day.  On examination, crepitus felt on otherwise full range of motion.  No point tenderness or obvious effusion.  No prior imaging.  MRI left elbow without IV contrast to assess for degeneration.  </t>
  </si>
  <si>
    <t>Radiography elbow</t>
  </si>
  <si>
    <t>1. Relevant information from the patient profile includes: 
- Age: 70 years old
- Symptoms: Left elbow pain for 1 year, worsening over the past few months, worse at end of day, crepitus felt on full range of motion
- Previous Diagnosis: Diabetes, left breast cancer post simple mastectomy and axillary clearance 5 years ago
- Stage of diagnosis: Initial imaging (no prior imaging)
2. According to the reference information given under CONTEXT, for chronic elbow pain, the initial imaging recommended is Radiography elbow. 
3. There are superior imaging procedures for this patient's condition. Given the patient's age and symptoms, the most likely cause of her elbow pain is osteoarthritis. Radiography elbow is the most appropriate initial imaging study as it can show intra-articular bodies, heterotopic ossification, osteochondral lesion, soft tissue calcification, occult fracture, or osteoarthritis.
4. Based on the SCORING CRITERIA, the SCAN ORDER of MRI left elbow without IV contrast is USUALLY NOT APPROPRIATE for this patient at this stage of diagnosis. The recommended procedure is Radiography elbow.</t>
  </si>
  <si>
    <t xml:space="preserve">33 year old Indian male.  Professional tennis player.  History of right ankle degeneration, left knee lateral meniscal tear post arthroscopic repair. Right handed.  On and off right elbow pain, worsening over the past month.  Worse during tennis, with weakening grip on racquet.  On examination, exquisitely tender at lateral epicondyle.  X-rays show no fracture, dislocation or elbow effusion.  MRI right elbow without and with IV contrast to evaluate for lateral epicondylitis.     </t>
  </si>
  <si>
    <t>US elbow or MRI elbow without IV contrast</t>
  </si>
  <si>
    <t>1. Relevant information from the patient profile includes: 
- Age: 33 years old
- Symptoms: On and off right elbow pain, worsening over the past month, worse during tennis, with weakening grip on racquet
- Previous Diagnosis: Right ankle degeneration, left knee lateral meniscal tear post arthroscopic repair
- Stage of Diagnosis: Next imaging study, as X-rays have already been performed and showed no fracture, dislocation or elbow effusion
- Suspected Diagnosis: Lateral epicondylitis
2. According to the reference information given under CONTEXT, for chronic elbow pain suspected to be due to chronic epicondylalgia or tendon tear, the next imaging study after normal or nonspecific radiographs would usually be an US elbow or MRI elbow without IV contrast. Both are classified as "Usually Appropriate". 
3. The scan ordered, MRI elbow without and with IV contrast, is classified as "Usually Not Appropriate" for this condition. This is because the addition of IV contrast does not add significant information for the diagnosis of epicondylalgia or tendon tear.
4. Based on the scoring criteria, the scan order of MRI elbow without and with IV contrast is USUALLY NOT APPROPRIATE for this patient. An MRI elbow without IV contrast or an US elbow would be more appropriate imaging procedures for this patient.</t>
  </si>
  <si>
    <t xml:space="preserve">64 year old Chinese female.  Secretary.  Right handed.  Hyperlipidemia on statins.  Presenting with worsening numbness and tingling along the ulnar aspect of right hand.  On examination, mild wasting at 4th interosseous and hypothenar eminence.  Tinel's positive at cubital tunnel.  X-rays show no significant abnormality at elbow or hand apart from mild degeneration.  MRI right elbow without IV contrast to assess for ulnar nerve entrapment.  </t>
  </si>
  <si>
    <t>1. Relevant information from the patient profile includes: 
   - Age: 64 years old
   - Symptoms: Worsening numbness and tingling along the ulnar aspect of the right hand, mild wasting at 4th interosseous and hypothenar eminence, positive Tinel's at cubital tunnel
   - Previous Diagnosis: Hyperlipidemia on statins
   - Stage of Diagnosis: Next study, as X-rays have already been performed and showed no significant abnormality at elbow or hand apart from mild degeneration
2. According to the context provided, for chronic elbow pain with suspected nerve abnormality and normal or nonspecific radiographs, an MRI elbow without IV contrast is usually appropriate as the next imaging study.
3. There are no superior imaging procedures or treatments with a more favorable risk-benefit ratio mentioned in the context for this specific patient profile.
4. Based on the scoring criteria, the scan order of an MRI elbow without IV contrast is USUALLY APPROPRIATE for this patient.</t>
  </si>
  <si>
    <t>22 year old Malay male.  MRI right shoulder arthrography for ?dislocation.</t>
  </si>
  <si>
    <t xml:space="preserve">46 year old Chinese male.  Businessman, sales.  Frequent drinker due to job, about 1-2 beers/day.  Past medical history of fatty liver, acute cholecystitis post cholecystectomy.  Now presenting with severe pain at right big toe for 2 weeks, pain on and off improves with paracetamol and ibuprofen.  On examination: swelling and erythema at right big toe 1st metatarsophalangeal joint.  No prior imaging.  MRI right forefoot with and without IV contrast for evaluation of gout.  </t>
  </si>
  <si>
    <t>Radiography of the foot</t>
  </si>
  <si>
    <t>1. Relevant information from the patient profile includes: 
- Age: 46 years old
- Symptoms: Severe pain at right big toe for 2 weeks, swelling and erythema at right big toe 1st metatarsophalangeal joint
- Previous Diagnosis: Fatty liver, acute cholecystitis post cholecystectomy
- Stage of diagnosis: Initial imaging
2. The context provided does not specifically mention gout as a condition. However, the patient's symptoms and history suggest a possible diagnosis of gout, which is a form of inflammatory arthritis that typically affects the big toe. The patient's lifestyle factors, such as frequent alcohol consumption, could also contribute to the development of gout.
3. According to the context, for chronic foot pain of unknown etiology, the initial imaging study should be a radiography of the foot, which is usually appropriate. Other imaging procedures like MRI foot without and with IV contrast, CT foot with IV contrast, CT foot without and with IV contrast, CT foot without IV contrast, and Bone scan foot are usually not appropriate for initial imaging.
4. Based on the scoring criteria, the scan order of MRI forefoot with and without IV contrast is USUALLY NOT APPROPRIATE for this patient at this stage of diagnosis. An appropriate procedure would be a radiography of the foot.</t>
  </si>
  <si>
    <t xml:space="preserve">55 year old Philipino female.  Domestic helper.  No significant past medical history.  Bilateral finger joint pain, swelling and stiffness worse in the morning for 4 months, worsening recently.  No eye redness, shortness of breath, fever, loss of weight/appetite.  No other joint involvement.  On examination: Heberden's nodes bilateral distal interphalangeal joints, mild swelling, no significant tenderness.  X-rays show degenerative changes in bilateral hand interphalangeal joints with equivocal gull-wing deformity.  MRI of bilateral hands with and without IV contrast to assess for erosive osteoarthritis. </t>
  </si>
  <si>
    <t>None</t>
  </si>
  <si>
    <t>1. Relevant information from the patient profile includes: 
- Age: 55 years old
- Symptoms: Bilateral finger joint pain, swelling, and stiffness worse in the morning for 4 months, worsening recently. 
- Previous Diagnosis: X-rays show degenerative changes in bilateral hand interphalangeal joints with equivocal gull-wing deformity.
- Stage of Diagnosis: Next study, as the patient has already undergone X-rays.
2. The context provided discusses the appropriateness of various imaging procedures for chronic hand and wrist pain. The patient's symptoms and previous diagnosis suggest a suspicion of inflammatory arthritis, possibly erosive osteoarthritis.
3. According to the context, for chronic wrist pain with a suspicion of inflammatory arthritis, an MRI of the wrist without and with IV contrast is usually appropriate. However, the patient's symptoms are localized to the finger joints, not the wrist. The context does not provide specific recommendations for imaging of the hand or finger joints in cases of suspected inflammatory arthritis.
4. Based on the scoring criteria and the information provided in the context, there is INSUFFICIENT INFORMATION to recommend the appropriateness of the ordered scan (MRI of bilateral hands with and without IV contrast) for this patient. The context does not provide specific recommendations for imaging of the hand or finger joints in cases of suspected inflammatory arthritis. Further information or guidelines would be needed to make a recommendation.</t>
  </si>
  <si>
    <t xml:space="preserve">80 year old Indonesian female.  Prior total hysterectomy and bilateral salpingo-oophrectomy for endometrial cancer 20 years ago.  Now presenting with right foot pain for 6 months, worse after exercise.  Does a lot of brisk walking.  On examination, tenderness over metatarsal head/neck regions.  No prior imaging.  MRI right foot without IV contrast to assess for stress fracture/injury.  </t>
  </si>
  <si>
    <t>1. Relevant information from the patient profile includes: 
- Age: 80 years old
- Symptoms: Right foot pain for 6 months, worse after exercise
- Previous Diagnosis: Endometrial cancer (treated with total hysterectomy and bilateral salpingo-oophrectomy 20 years ago)
- Stage of Diagnosis: Initial imaging (no prior imaging has been done for the foot pain)
2. According to the context provided, for chronic foot pain of unknown etiology, the initial imaging recommended is radiography of the foot, which is usually appropriate. MRI foot without IV contrast is usually not appropriate as the initial imaging study.
3. Given the patient's age and the nature of her symptoms (pain worse after exercise), a stress fracture could be a possible cause. However, the context suggests that radiography should be the first imaging study in the evaluation of chronic foot pain, as it can be useful to distinguish among different causes of chronic foot pain and is usually the first imaging study in evaluating patients with chronic foot pain.
4. Based on the scoring criteria, the scan order for MRI right foot to assess for stress fracture/injury is USUALLY NOT APPROPRIATE as the initial imaging study for this patient. Instead, a radiography of the foot should be ordered as the initial imaging study.</t>
  </si>
  <si>
    <t xml:space="preserve">49 year old Indian female.  Past medical history of fibroids, endometriosis, gestational diabetes, bilateral breast fibroadenomas.  Now presenting with bilateral heel pain and stiffness for 5 months, worse on the left.  Perimenopausal.  Worse when just waking up.  On examination, bilateral pes planus, tender at insertion of plantar fascia on calcaneum.  X-rays show no significant abnormality, in particular no plantar calcaneal spur.  MRI bilateral feet without IV contrast to assess for plantar fasciiitis.  </t>
  </si>
  <si>
    <t>1. Relevant information from the patient profile includes: 
- Age: 49 years old
- Symptoms: Bilateral heel pain and stiffness for 5 months, worse on the left, worse when just waking up, tender at insertion of plantar fascia on calcaneum
- Previous Diagnosis: No significant abnormality on X-rays, no plantar calcaneal spur
- Stage of Diagnosis: Next imaging study, as X-rays have already been performed
2. According to the context provided, for chronic plantar heel pain with radiographs negative or equivocal and clinical concern including plantar fasciitis or plantar fascia tear, the next imaging study recommended is either an US foot or an MRI foot without IV contrast, both of which are usually appropriate.
3. There are no superior imaging procedures or treatments with a more favorable risk-benefit ratio mentioned in the context.
4. Based on the scoring criteria, the scan order of an MRI bilateral feet without IV contrast is USUALLY APPROPRIATE for this patient, as it aligns with the recommendations given the patient's profile and the context provided.</t>
  </si>
  <si>
    <t xml:space="preserve">52 year old Chinese male.  Shipyard supervisor.  Past medical history of appendicectomy, cholecystectomy, Hep B carrier on follow up with polyclinic.  Right handed.  Now complains of 1 year history of right wrist ulnar sided pain and reduced grip strength.  Pain not worsening but pain score is about 6 out of 10 consistently, worse on activities.  Unable to play badminton properly.  On examination, right wrist positive fovea sign, pain elicited on ulnar deviation of wrist.    X-rays show non mild specific degenerative changes in the wrist.  MRI arthrography of the right wrist to assess for triangular fibrocartilage complex injury.  </t>
  </si>
  <si>
    <t>1. Relevant information from the patient profile includes: 
- Age: 52 years old
- Symptoms: 1 year history of right wrist ulnar-sided pain and reduced grip strength, pain score of about 6 out of 10 consistently, worse on activities. Unable to play badminton properly. Positive fovea sign, pain elicited on ulnar deviation of wrist.
- Previous Diagnosis: X-rays show mild non-specific degenerative changes in the wrist
- Stage of Diagnosis: Next study, as the patient has already undergone X-rays.
2. According to the reference information given under CONTEXT, for ulnar-sided chronic wrist pain with normal or nonspecific radiographs, the next study could be an MRI wrist without IV contrast or an MR arthrography wrist, both of which are usually appropriate. CT arthrography wrist may be appropriate, but MRI wrist without and with IV contrast is usually not appropriate.
3. There are no superior imaging procedures or treatments with a more favorable risk-benefit ratio mentioned in the CONTEXT.
4. Based on the SCORING CRITERIA, the SCAN ORDER of MRI arthrography of the right wrist to assess for triangular fibrocartilage complex injury is USUALLY APPROPRIATE. This is because the patient's symptoms align with the scenario of ulnar-sided chronic wrist pain, and MR arthrography wrist is listed as usually appropriate for this condition.</t>
  </si>
  <si>
    <t>46 year old Malay female.  Clerical assistant in healthcare.  Past medical history of obesity, diabetes mellitus, hyperlipidemia.  Right handed.  Now complains of 6 month history of numbness, tingling and weakness in outer part of right hand, sometimes waking her up at night.  Perimenopausal. On examination, positive Tinel's sign and carpal tunnel compression test at the right wrist.  No significant thenar atrophy.  X-rays show no significant abnormality.  MRI right wrist without IV contrast to assess for carpal tunnel syndrome.</t>
  </si>
  <si>
    <t>MRI wrist without IV contrast</t>
  </si>
  <si>
    <t>1. Relevant information from the patient profile includes:
   - Age: 46 years old
   - Symptoms: 6 month history of numbness, tingling and weakness in outer part of right hand, sometimes waking her up at night
   - Physical examination: positive Tinel's sign and carpal tunnel compression test at the right wrist
   - Previous diagnosis: obesity, diabetes mellitus, hyperlipidemia
   - Stage of diagnosis: Next study (X-rays show no significant abnormality)
2. According to the context, for chronic wrist pain with normal or nonspecific radiographs and suspected carpal tunnel syndrome, the next study could be an MRI wrist without IV contrast or a US wrist. Both are considered "May Be Appropriate".
3. There are no superior imaging procedures or treatments with a more favorable risk-benefit ratio mentioned in the context for this specific scenario.
4. Based on the scoring criteria, the scan order of an MRI right wrist without IV contrast to assess for carpal tunnel syndrome is MAY BE APPROPRIATE. This is because the patient's symptoms and physical examination findings suggest carpal tunnel syndrome, and the MRI can help confirm this diagnosis.</t>
  </si>
  <si>
    <t>8 year old Indian male.  MRI left knee without IV contrast for trauma</t>
  </si>
  <si>
    <t xml:space="preserve">30 year old Chinese female.  Long term volunteer in African community hospital (stays there long term, back home once a year).  No significant past medical history.  Left handed.  Now comes with painful swelling of left wrist for about 1 year, with mild skin discharge.  On examination, dorsal wrist swelling with skin sinus tracts and yellowish-cheesy discharge.  No tenderness.  X-rays shows no gross destructive bone lesion.  MRI arthrography of the left wrist to assess for TB tenosynovitis.  </t>
  </si>
  <si>
    <t>1. Relevant information from the patient profile includes: 
- Age: 30 years old
- Symptoms: Painful swelling of left wrist for about 1 year, with mild skin discharge, dorsal wrist swelling with skin sinus tracts and yellowish-cheesy discharge. No tenderness.
- Previous Diagnosis: None mentioned
- Stage of Diagnosis: Next study, as X-rays have already been performed showing no gross destructive bone lesion.
2. The context provided does not specifically mention a scenario for chronic wrist pain with skin sinus tracts and discharge, which could suggest an infectious process such as TB tenosynovitis. However, it does mention that MRI is usually appropriate for chronic wrist pain when radiographs are normal or nonspecific. 
3. According to the context, MRI without IV contrast or MRI with and without IV contrast could be superior imaging procedures for chronic wrist pain. However, the context does not provide specific information about imaging for suspected TB tenosynovitis.
4. Based on the scoring criteria, the ordered scan, MRI arthrography of the left wrist, is USUALLY NOT APPROPRIATE for chronic wrist pain when radiographs are normal or nonspecific. However, given the specific clinical suspicion of TB tenosynovitis, there may be additional considerations not covered in the context provided. Therefore, it might be more accurate to classify this as INSUFFICIENT INFORMATION to recommend the appropriateness of the scan order. An MRI without IV contrast or with and without IV contrast could be considered as an alternative, but the specific imaging needs for suspected TB tenosynovitis should be clarified with a specialist.</t>
  </si>
  <si>
    <t>55 year old Indonesian female.  No significant past medical history.  Former national sprinter and South East Asian games gold medallist.  Now presenting with chronic bilateral hip pain worse on the right, sometimes with locking sensation.  On examination:  pain on internal rotation, adduction and extension of bilateral hips.  No prior imaging. MRI bilateral hips without IV contrast to assess for hip labral tears.</t>
  </si>
  <si>
    <t>Radiography of the pelvis or hip</t>
  </si>
  <si>
    <t>1. Relevant information from the patient profile includes: 
   - Age: 55 years old
   - Symptoms: Chronic bilateral hip pain, worse on the right, sometimes with locking sensation
   - Physical examination: Pain on internal rotation, adduction, and extension of bilateral hips
   - Previous diagnosis: None
   - Stage of diagnosis: Initial imaging
2. According to the context provided, for chronic hip pain with suspicion of labral tear, the next imaging study after negative or nondiagnostic radiographs would be an MRI hip without IV contrast or MR arthrography hip, both of which are usually appropriate. However, the patient has not had any prior imaging.
3. Given that this is the initial imaging for the patient, the context suggests that radiography of the pelvis or hip would be the usually appropriate procedures. MRI without IV contrast is usually not appropriate as an initial imaging study for chronic hip pain.
4. Based on the scoring criteria, the scan order of MRI bilateral hips without IV contrast is USUALLY NOT APPROPRIATE as an initial imaging study for chronic hip pain. The appropriate initial procedure would be radiography of the pelvis or hip.</t>
  </si>
  <si>
    <t xml:space="preserve">22 year old Indian male. No significant past medical history.  Marathon runner.  Now presenting with 5 month history of left hip pain, lateral sided.  Will get better on taking voltaren and paracetamol but does not want to take medication long term.  On examination, tender over left hip greater trochanter.  X-rays show no significant abnormality.  MRI left hip with and without IV contrast to assess for trochanteric bursitis.        </t>
  </si>
  <si>
    <t>US hip or MRI hip without IV contrast</t>
  </si>
  <si>
    <t>1. Relevant information from the patient profile includes: 
- Age: 22 years old
- Symptoms: Chronic left hip pain, lateral sided, for 5 months, tenderness over left hip greater trochanter
- Previous Diagnosis: None, X-rays show no significant abnormality
- Stage of Diagnosis: Next imaging study, after X-rays
2. According to the context provided, for chronic hip pain with negative or nondiagnostic radiographs, and suspicion of noninfectious extra-articular abnormality such as trochanteric bursitis, the recommended next imaging studies are US hip or MRI hip without IV contrast, both of which are usually appropriate. 
3. The scan ordered, MRI hip with and without IV contrast, is usually not appropriate for this patient's condition according to the context provided. The use of IV contrast is not supported by relevant literature for routine MRI of the hip. 
4. Based on the scoring criteria, the scan order of MRI hip with and without IV contrast is USUALLY NOT APPROPRIATE for this patient's condition. An MRI hip without IV contrast or US hip would be more appropriate imaging procedures for this patient.</t>
  </si>
  <si>
    <t xml:space="preserve">30 year old Vietnamese male.  No significant past medical history.  Office worker, but avid badminton player about three times a week.  Now presenting with 4 month history of left anterior hip/groin pain with clicking.  Describes it as mostly in the background with pain score of 3-4/10, but aggravates on prolonged sitting and also during badminton games.  On examination: no inguinal hernia.  Positive left hip anterior impingement test.  X-rays are unremarkable, with no evidence of hip dysplasia.  MRI arthrography of the left hip to assess for labral tear. </t>
  </si>
  <si>
    <t>1. Relevant information from the patient profile includes: 
- Age: 30 years old
- Symptoms: 4 month history of left anterior hip/groin pain with clicking, aggravated by prolonged sitting and during badminton games
- Previous Diagnosis: No significant past medical history
- Stage of Diagnosis: Next imaging study, as X-rays have been performed and are unremarkable
2. According to the context provided, for a patient with chronic hip pain suspected of having a labral tear and with negative or nondiagnostic radiographs, the next imaging study recommended is either an MR arthrography hip or an MRI hip without IV contrast, both of which are usually appropriate. 
3. There are no superior imaging procedures or treatments with a more favorable risk-benefit ratio mentioned in the context for this specific patient profile.
4. Based on the scoring criteria, the scan order of an MRI arthrography of the left hip is USUALLY APPROPRIATE for this patient, as it aligns with the context provided for a patient with chronic hip pain, suspected labral tear, and nondiagnostic radiographs.</t>
  </si>
  <si>
    <t xml:space="preserve">27 year old Chinese female.  Avid jogger.  No significantly past medical history other than history of one abortion.  Now presenting with 8 months history of bilateral knee pain, worse on the right.  Pain score about 4-5/10, worse on jogging where it increases to 7-8/10.  No fever, no night pain.  On examination, bilateral knee crepitus, no joint line tenderness, pivot shift negative, anterior and posterior drawer negative, varus/valgus stress negative, small bilateral joint effusions.    X-rays show mild bilateral knee degeneration.  MRI bilateral knees with and without IV contrast to further assess for degenerative changes. </t>
  </si>
  <si>
    <t>MRI knee without IV contrast</t>
  </si>
  <si>
    <t>1. Relevant information from the patient profile includes: 
- Age: 27 years old
- Symptoms: 8 months history of bilateral knee pain, worse on the right, pain score about 4-5/10, worse on jogging where it increases to 7-8/10, bilateral knee crepitus, small bilateral joint effusions
- Previous Diagnosis: X-rays show mild bilateral knee degeneration
- Stage of Diagnosis: Next study, after initial X-rays
2. According to the reference information, for a patient with chronic knee pain and initial knee radiograph demonstrating degenerative changes, the appropriateness of various imaging procedures are as follows:
- MRI knee without IV contrast: May Be Appropriate
- MRI knee without and with IV contrast: Usually Not Appropriate
3. Given the patient's profile, an MRI knee without IV contrast would be a superior imaging procedure with a more favorable risk-benefit ratio. It avoids the use of IV contrast, which can have side effects and is not usually indicated in this scenario.
4. Based on the scoring criteria, the scan order of an MRI bilateral knees with and without IV contrast is USUALLY NOT APPROPRIATE. An MRI without IV contrast would be a more appropriate next step in this case.</t>
  </si>
  <si>
    <t xml:space="preserve">71 year old Indian male. Retiree. Past medical history of lung cancer post right upper lobectomy, ischemic heart disease post coronary stenting, hypertension.  Community ambulant, unassisted.  Does brisk walking.   Now presenting with few year history of bilateral knee pain, worse on the left.  Pain score 5/10 worse on walking where it is 7/10.  On examination, bilateral knee significant crepitus, small bilateral joint effusions, otherwise unremarkable.  X-rays show severe right and moderate left knee degeneration and small bilateral suprapatellar effusions.  MRI bilateral knees without IV contrast to assess extent of degeneration.  </t>
  </si>
  <si>
    <t>1. Relevant information from the patient profile includes: 
- Age: 71 years old
- Symptoms: Bilateral knee pain, worse on the left, with a pain score of 5/10 at rest and 7/10 on walking. The pain has been present for a few years.
- Previous Diagnosis: Severe right and moderate left knee degeneration and small bilateral suprapatellar effusions, as shown on X-rays.
- Stage of Diagnosis: Next study, as initial imaging (X-rays) has already been performed.
2. According to the reference information given under CONTEXT, for an adult or child greater than or equal to 5 years of age with chronic knee pain, when initial radiographs demonstrate degenerative changes or chondrocalcinosis, the next imaging procedure can be MRI knee without IV contrast, Image-guided aspiration knee, or CT knee without IV contrast. These are all considered "May Be Appropriate".
3. There are no superior imaging procedures or treatments with a more favorable risk-benefit ratio mentioned in the CONTEXT.
4. Based on the SCORING CRITERIA, the SCAN ORDER of MRI bilateral knees without IV contrast is MAY BE APPROPRIATE. This is because the patient has chronic knee pain, and the initial radiographs show degenerative changes. The ordered scan is one of the recommended next imaging procedures in such cases.</t>
  </si>
  <si>
    <t xml:space="preserve">24 year old Indian female.  MRI left shoulder without IV contrast for ?Hill Sachs lesion.  </t>
  </si>
  <si>
    <t xml:space="preserve">16 year old Caucasian female.  Soccer player.  Now presenting with 6 month history of right knee pain.  Had episode of bad right knee sprain 6 months ago after being tackled during soccer game.  Felt a pop and swelling, but treated with ice, compression and over the counter medication.  Since then, has right knee pain, and feeling of instability.  Pain worsens on activity.  No night pain, no fever, no loss of weight/appetitie.  On examination, right knee anterior drawer positive, medial and lateral joint line tenderness.  No joint effusion.  X-rays shows suggestion of old Segond fracture.  MRI right knee without IV contrast to assess for ACL and meniscal injury.  </t>
  </si>
  <si>
    <t>1. Relevant information from the patient profile includes:
- Age: 16 years old
- Symptoms: Chronic right knee pain for 6 months, feeling of instability, pain worsens on activity, positive anterior drawer test, medial and lateral joint line tenderness
- Previous Diagnosis: Suggestion of old Segond fracture on X-ray
- Stage of Diagnosis: Next study after initial imaging (X-ray)
2. According to the reference information given under CONTEXT for the condition "chronic knee pain" with signs of prior osseous injury (ie, Segond fracture), the next imaging procedure recommended is an MRI knee without IV contrast.
3. There are no superior imaging procedures or treatments with a more favorable risk-benefit ratio mentioned in the CONTEXT for this specific patient profile.
4. Based on the SCORING CRITERIA, the SCAN ORDER of an MRI knee without IV contrast is USUALLY APPROPRIATE for this patient. This is because the imaging procedure is indicated in the specified clinical scenarios at a favorable risk-benefit ratio for patients.</t>
  </si>
  <si>
    <t xml:space="preserve">28 year old Chinese male.  National bowler.  No significant past medical history. Right handed.  Now presenting with 3 month history of right shoulder pain.  No specific inciting incident.  Pain exacerbated on bowling.  Pain score 6/10.  Affecting bowling ability.  On examination, reduced active abduction.  Empty can test positive.  Neer test positive.  X-rays are unremarkable, with no reduced acromiohumeral interval.  MRI right shoulder without IV contrast to assess for rotator cuff injury.  </t>
  </si>
  <si>
    <t>1. Relevant information from the patient profile includes: 
- Age: 28 years old
- Symptoms: 3-month history of right shoulder pain, exacerbated on bowling, reduced active abduction, positive Empty can test, positive Neer test
- Previous Diagnosis: None, initial X-rays are unremarkable
- Stage of Diagnosis: Next study, after initial X-rays
2. The context provided suggests that the patient is suspected of having a rotator cuff disorder, given the positive Empty can test and Neer test, which are indicative of rotator cuff injuries. 
3. According to the reference information, for chronic shoulder pain with suspected rotator cuff disorders, an MRI shoulder without IV contrast is usually appropriate. 
4. Based on the scoring criteria, the scan order of an MRI shoulder without IV contrast is USUALLY APPROPRIATE for this patient.</t>
  </si>
  <si>
    <t>53 year old Malay female.  Home maker. Past medical history of diabetes mellitus, hyperlipidemia, left breast fibroadenoma.  Right handed.  Now presenting with 8 month history of left shoulder pain, worsening over time with associated stiffness.  No inciting event. No night pain or fever.  Unable to sleep on left side.  On examination, significant reduced range of motion of left shoulder due to pain and/or stiffness.  X-rays show minimal acromiohumeral degeneration, otherwise unremarakable.  MRI arthrography of the left shoulder to evaluated for adhesive capsulitis.</t>
  </si>
  <si>
    <t>MRI shoulder without IV contrast or Image-guided anesthetic +/- corticosteroid injection shoulder or surrounding structures</t>
  </si>
  <si>
    <t>1. Relevant information from the patient profile includes:
- Age: 53 years old
- Symptoms: 8 month history of left shoulder pain, worsening over time with associated stiffness. Significant reduced range of motion of left shoulder due to pain and/or stiffness.
- Previous Diagnosis: Minimal acromiohumeral degeneration on X-rays, otherwise unremarkable.
- Stage of Diagnosis: Next imaging study, as initial radiographs were normal or inconclusive.
2. According to the reference information given under CONTEXT, for a patient with chronic shoulder pain suspected of adhesive capsulitis and initial radiographs normal or inconclusive, the following imaging recommendations are given:
- Image-guided anesthetic +/- corticosteroid injection shoulder or surrounding structures: Usually Appropriate
- MRI shoulder without IV contrast: Usually Appropriate
- US shoulder: May Be Appropriate (Disagreement)
- MR arthrography shoulder: May Be Appropriate
- Radiography shoulder additional views: Usually Not Appropriate
- MRI shoulder without and with IV contrast: Usually Not Appropriate
- Bone scan shoulder: Usually Not Appropriate
- CT shoulder with IV contrast: Usually Not Appropriate
- CT shoulder without and with IV contrast: Usually Not Appropriate
- CT shoulder without IV contrast: Usually Not Appropriate
- CT arthrography shoulder: Usually Not Appropriate
- FDG-PET/CT skull base to mid-thigh: Usually Not Appropriate
3. Based on the information given, there are no superior imaging procedures or treatments with a more favorable risk-benefit ratio.
4. Based on the SCORING CRITERIA, the ordered scan, MRI arthrography of the left shoulder, is MAY BE APPROPRIATE. This is because the imaging procedure may be indicated in the specified clinical scenarios as an alternative to imaging procedures or treatments with a more favorable risk-benefit ratio. However, MRI shoulder without IV contrast or Image-guided anesthetic +/- corticosteroid injection shoulder or surrounding structures could be considered as they are usually appropriate.</t>
  </si>
  <si>
    <t xml:space="preserve">41 year old Malay male.  Badminton player, representing club.  Right handed.  History of right shoulder arthroscopic rotator cuff repair 2 years ago.  Now presenting with 8 month history of right shoulder pain, limiting ability to participate in competitions.  Grip strength ok.  No night pain or fever.  On examination, impingement test is positive.  Reduced abduction due to pain.  X-rays show post repair changes but otherwise unremarkable.  MRI right shoulder without and with IV contrast for further assessment.  </t>
  </si>
  <si>
    <t>MRI shoulder without IV contrast, US shoulder, or MR arthrography shoulder</t>
  </si>
  <si>
    <t>1. Relevant information from the patient profile includes: 
- Age: 41 years old
- Symptoms: Chronic right shoulder pain for 8 months, positive impingement test, reduced abduction due to pain
- Previous Diagnosis: History of right shoulder arthroscopic rotator cuff repair 2 years ago
- Stage of Diagnosis: Next imaging study, as initial radiographs were normal or inconclusive
2. According to the reference information given under CONTEXT, for a patient with chronic shoulder pain, history of prior rotator cuff repair, and suspect rotator cuff disorders or subacromial subdeltoid bursitis, the appropriateness of various imaging procedures are as follows:
- MRI shoulder without IV contrast: Usually Appropriate
- MRI shoulder without and with IV contrast: Usually Not Appropriate
3. Based on the information provided, there are superior imaging procedures with a more favorable risk-benefit ratio. These include MRI shoulder without IV contrast, US shoulder, and MR arthrography shoulder, which are all classified as "Usually Appropriate" for this patient profile.
4. Based on the SCORING CRITERIA, the ordered scan, MRI shoulder without and with IV contrast, is USUALLY NOT APPROPRIATE for this patient profile. An MRI shoulder without IV contrast, US shoulder, or MR arthrography shoulder would be more appropriate imaging procedures for this patient.</t>
  </si>
  <si>
    <t xml:space="preserve">66 year old Indian female.  Post left total shoulder replacement 1 year ago for avascular necrosis and secondary osteoarthritis.  Past medical history of hypertension, colonic polyps post polypectomy.  Now coming with worsening left shoulder pain and stiffness over 6 months. On examination, limited range of motion of left shoulder due to pain.  No recent imaging.  MRI left shoulder without IV contrast for further assessment. </t>
  </si>
  <si>
    <t>Radiography shoulder</t>
  </si>
  <si>
    <t>1. Relevant information from the patient profile includes: 
- Age: 66 years old
- Symptoms: Worsening left shoulder pain and stiffness over 6 months
- Previous Diagnosis: Avascular necrosis and secondary osteoarthritis
- Treatment History: Post left total shoulder replacement 1 year ago
- Stage of Diagnosis: Next study, as the patient has had a previous diagnosis and treatment, and is now presenting with new symptoms.
2. According to the reference information given under the context, for a symptomatic patient with a primary shoulder arthroplasty, an MRI shoulder without IV contrast is usually not appropriate. For chronic shoulder pain, when radiographs demonstrate osteoarthritis, an MRI shoulder without IV contrast is usually appropriate.
3. Given the patient's history of shoulder arthroplasty, a radiography shoulder would be a superior imaging procedure with a more favorable risk-benefit ratio.
4. Based on the scoring criteria, the scan order of MRI shoulder without IV contrast is USUALLY NOT APPROPRIATE for this patient, given her history of shoulder arthroplasty. An appropriate procedure would be a radiography shoulder, which is usually appropriate for symptomatic patients with a primary shoulder arthroplasty.</t>
  </si>
  <si>
    <t xml:space="preserve">60 year old Chinese male.  Post right total shoulder replacement 2 years ago for osteoarthritis.  Smoker.  Past medical history of chronic obstructive pulmonary disease, left upper lobectomy for lung cancer.  Now complaining of right shoulder pain for past 2 months.  No night pain. No fever.  On examination, pain on range of motion testing. No swelling or erythema or discharging sinus.   Total white blood cell count, CRP and ESR are not elevated.    X-rays show equivocal loosening of implant, but otherwise no fracture or gross destructive bone lesion.  MRI right shoulder without IV contrast to further assess.  </t>
  </si>
  <si>
    <t>1. Relevant information from the patient profile includes:
- Age: 60 years old
- Symptoms: Right shoulder pain for the past 2 months, pain on range of motion testing
- Previous Diagnosis: Osteoarthritis, underwent right total shoulder replacement 2 years ago
- Other relevant medical history: Smoker, chronic obstructive pulmonary disease, left upper lobectomy for lung cancer
- Current physical and lab findings: No night pain, fever, swelling, erythema, or discharging sinus. Normal total white blood cell count, CRP, and ESR. X-rays show equivocal loosening of implant, but otherwise no fracture or gross destructive bone lesion.
- Stage of diagnosis: Additional imaging following radiographs.
2. According to the reference information given under CONTEXT, for a symptomatic patient with a primary shoulder arthroplasty where infection is excluded and suspected loosening, the following imaging recommendations are given:
- MRI shoulder without IV contrast: Usually Appropriate
- CT shoulder without IV contrast: Usually Appropriate
- US shoulder: May Be Appropriate (Disagreement)
- 3-phase bone scan with SPECT or SPECT/CT shoulder: May Be Appropriate
3. Based on the patient's profile and the reference information, there are no superior imaging procedures or treatments with a more favorable risk-benefit ratio. The ordered MRI shoulder without IV contrast is usually appropriate for this patient's condition.
4. Based on the SCORING CRITERIA, the SCAN ORDER of MRI shoulder without IV contrast is USUALLY APPROPRIATE for this patient.</t>
  </si>
  <si>
    <t>58 year old Indonesian female.  Post left total hip replacement for severe osteoarthritis 6 months ago.  Past medical history of diabetes, hypertension, hyperlipidemia, appendicectomy.  Now presenting with left hip pain, difficulty walking.  No fever.  No night pain.  On examination, pain in left hip on assessing range of motion.  No tenderness.  MRI left hip without IV contrast as initial imaging for this presentation, to assess for cause of left hip pain post total hip replacement.</t>
  </si>
  <si>
    <t>Radiography hip</t>
  </si>
  <si>
    <t>1. Relevant information from the patient profile includes:
- Age: 58 years old
- Symptoms: Left hip pain, difficulty walking
- Previous diagnosis: Severe osteoarthritis, diabetes, hypertension, hyperlipidemia
- Surgical history: Left total hip replacement 6 months ago
- Stage of diagnosis: Initial imaging for this presentation
2. According to the context provided, for a symptomatic patient with hip prosthesis, the initial imaging recommended is Radiography hip, which is usually appropriate. For a symptomatic hip arthroplasty patient with a history of acute injury, additional imaging following radiographs, CT hip without IV contrast is usually appropriate and MRI hip without IV contrast may be appropriate. 
3. Given the patient's profile, there are no superior imaging procedures or treatments with a more favorable risk-benefit ratio mentioned in the context.
4. Based on the scoring criteria, the scan order of MRI left hip without IV contrast as initial imaging for this presentation is USUALLY NOT APPROPRIATE. The recommended initial imaging procedure for a symptomatic patient with hip prosthesis is Radiography hip. If further imaging is required after radiographs, CT hip without IV contrast or MRI hip without IV contrast may be considered.</t>
  </si>
  <si>
    <t>34 year old Indian male.  MRI lumbosacral spine without and with IV contrast for ?ankylosing spondylitis.</t>
  </si>
  <si>
    <t>80 year old Caucasian male.  Post right total hip replacement for severe osteoarthritis 3 years ago.  History of hypertension on medications.  Now presenting with 2 day history of right hip pain post fall.  On examination, no obvious hip or limb deformity.  Range of motion assessment is limited by pain.  X-rays show no periprosthetic fracture or loosening.  For MRI right hip without IV contrast for further assessment.</t>
  </si>
  <si>
    <t>MRI hip without IV contrast</t>
  </si>
  <si>
    <t>1. Relevant information from the patient profile includes: 
- Age: 80 years old
- Symptoms: Right hip pain post fall
- Previous diagnosis: Severe osteoarthritis, treated with total hip replacement 3 years ago
- Stage of diagnosis: Additional imaging following radiographs
2. According to the reference information given under CONTEXT, for a symptomatic hip arthroplasty patient with a history of acute injury requiring additional imaging following radiographs, an MRI hip without IV contrast is considered "May Be Appropriate". 
3. There are no superior imaging procedures or treatments with a more favorable risk-benefit ratio mentioned in the CONTEXT for this specific patient scenario.
4. Based on the SCORING CRITERIA, the SCAN ORDER of MRI right hip without IV contrast is considered MAY BE APPROPRIATE for this patient.</t>
  </si>
  <si>
    <t xml:space="preserve">67 year old Malay male.  Post left hip bipolar hemiarthroplasty post neck of femur fracture.  Past medical history of poorly controlled diabetes, end stage renal failure on peritoneal dialysis, prior intestinal obstruction post small bowel resection due to adhesions, ischemic heart disease on optimal medical treatment.  Now presenting 1 month post left hip hemiarthroplasty with hip pain and fever for 1 week.  On examination, no obvious discharging skin sinus.  Limited range of motion due to pain.  X-rays show no obvious periprosthetic fracture or loosening, no destructive bone lesion or soft tissue gas.  Total white blood cell count and CRP are elevated.  For MRI of the left hip without IV contrast to assess for implant infection.  </t>
  </si>
  <si>
    <t>1. Relevant information from the patient profile includes: 
- Age: 67 years old
- Symptoms: Hip pain and fever for 1 week
- Previous Diagnosis: Post left hip bipolar hemiarthroplasty post neck of femur fracture, poorly controlled diabetes, end stage renal failure on peritoneal dialysis, prior intestinal obstruction post small bowel resection due to adhesions, ischemic heart disease on optimal medical treatment
- Stage of diagnosis: Additional imaging following radiographs
- Other relevant information: X-rays show no obvious periprosthetic fracture or loosening, no destructive bone lesion or soft tissue gas. Total white blood cell count and CRP are elevated, suggesting possible infection.
2. Referring to the reference information given under CONTEXT, for a symptomatic hip arthroplasty patient where infection is not excluded and additional imaging is required following radiographs, an MRI of the hip without IV contrast is usually appropriate.
3. There are no superior imaging procedures or treatments with a more favorable risk-benefit ratio mentioned in the context for this specific patient scenario.
4. Based on the scoring criteria, the scan order for an MRI of the left hip without IV contrast is USUALLY APPROPRIATE. This imaging procedure is indicated in the specified clinical scenario at a favorable risk-benefit ratio for the patient.</t>
  </si>
  <si>
    <t>64 year old Chinese female.  Post right hip bipolar hemiarthroplasty post neck of femur fracture.  Now presenting 3 months after operation due to right lateral hip pain.  Painful to sleep on right hip.  No fever.  On examination, tender over right greater trochanter.  Pain on forced abduction of right hip.  X-rays show no periprosthetic fracture or loosening, no obvious myositis ossificans.  For MRI right hip without IV contrast to assess for trochanteric bursitis.</t>
  </si>
  <si>
    <t>1. Relevant information from the patient profile includes: 
- Age: 64 years old
- Symptoms: Right lateral hip pain, tender over right greater trochanter, pain on forced abduction of right hip
- Previous Diagnosis: Post right hip bipolar hemiarthroplasty post neck of femur fracture
- Stage of Diagnosis: Additional imaging following radiographs
2. Referring to the context, the patient's condition aligns with the scenario of a hip arthroplasty patient with trochanteric pain, suspecting abductor injury, trochanteric bursitis, or other soft tissue abnormality. This is an additional imaging following radiographs.
3. According to the reference information, the recommended imaging procedures for this condition are US hip and MRI hip without IV contrast, both of which are usually appropriate. Image-guided anesthetic +/- corticosteroid injection hip joint or surrounding structures may also be appropriate.
4. Based on the scoring criteria, the ordered scan, MRI right hip without IV contrast, is USUALLY APPROPRIATE for this patient's condition. This aligns with the recommended imaging procedures for this specific patient profile.</t>
  </si>
  <si>
    <t>65 year old Malay male.  Post left total knee replacement 4 years ago.  Past medical history of diabetes, hypertension, hyperlipidemia, end stage renal failure on hemodialysis, cataract post intra-ocular lens.  Now severe pain in left knee after slipping and falling 3 days ago. On examination, left knee swollen, limited range of motion due to pain.  No obvious deformity.  X-rays show no obvious periprosthetic fracture or loosening, but there is a large suprapatellar effusion.  MRI left knee without IV contrast to assess for radiographically occult periprosthetic fracture.</t>
  </si>
  <si>
    <t>1. Relevant information from the patient profile includes: 
- Age: 65 years old
- Symptoms: Severe pain in left knee after slipping and falling 3 days ago, swelling, limited range of motion due to pain
- Previous Diagnosis: Post left total knee replacement 4 years ago
- Stage of Diagnosis: Additional imaging following radiographs
2. According to the reference information given under CONTEXT, the patient's condition falls under the category of "Pain after total knee arthroplasty. Suspect periprosthetic or hardware fracture. Additional imaging following radiographs."
3. The superior imaging procedures for this condition are CT knee without IV contrast, MRI knee without IV contrast, and 3-phase bone scan knee. 
4. Based on the SCORING CRITERIA, the ordered scan, MRI left knee without IV contrast, is USUALLY APPROPRIATE for this patient's condition. This is because the patient is suspected of having a periprosthetic or hardware fracture after total knee arthroplasty, and the MRI without IV contrast is indicated in this clinical scenario at a favorable risk-benefit ratio for patients.</t>
  </si>
  <si>
    <t>28 year old Bangladeshi male.  MRI left wrist without IV contrast for ?tendon injury.</t>
  </si>
  <si>
    <t xml:space="preserve">74 year old Indian female.  Post right total knee replacement 1 year ago.  Now presenting with fever, right knee swelling and redness for 4 days.  On examination, right knee moderately swollen, erythematous, tender and warm.  No obvious discharge.  Limited range of motion due to pain.  X-rays show no obvious destructive bone lesion or soft tissue gas or periprosthetic loosening or fracture.  For MRI right knee without and with IV contrast to assess for implant infection. </t>
  </si>
  <si>
    <t>Image-guided aspiration knee</t>
  </si>
  <si>
    <t>1. Relevant information from the patient profile includes the patient's age (74 years old), symptoms (fever, right knee swelling and redness for 4 days), previous diagnosis (right total knee replacement 1 year ago), and the stage of diagnosis (additional imaging following radiographs). 
2. According to the reference information given under the context, the patient's symptoms suggest a suspected infection after total knee arthroplasty. The appropriateness of different imaging procedures for this condition is as follows: 
   - Image-guided aspiration knee: Usually Appropriate
   - US knee: May Be Appropriate
   - MRI knee without and with IV contrast: May Be Appropriate
   - MRI knee without IV contrast: May Be Appropriate
   - CT knee with IV contrast: May Be Appropriate
   - 3-phase bone scan knee: May Be Appropriate
   - WBC scan and sulfur colloid scan knee: May Be Appropriate
   - Fluoroscopy knee: Usually Not Appropriate
   - CT arthrography knee: Usually Not Appropriate
   - CT knee without and with IV contrast: Usually Not Appropriate
   - CT knee without IV contrast: Usually Not Appropriate
   - FDG-PET/CT whole body: Usually Not Appropriate
   - Fluoride PET/CT whole body: Usually Not Appropriate
3. Based on the information provided, the ordered scan (MRI knee without and with IV contrast) is considered "May Be Appropriate" for this patient's condition. However, an image-guided aspiration of the knee, which is considered "Usually Appropriate", may provide a more favorable risk-benefit ratio.
4. Based on the scoring criteria, the ordered scan (MRI knee without and with IV contrast) is considered "May Be Appropriate". However, considering the patient's symptoms and the risk-benefit ratio, an image-guided aspiration of the knee could be a more appropriate procedure.</t>
  </si>
  <si>
    <t xml:space="preserve">11 year old Chinese male.  Left distal femur osteosarcoma post chemotherapy and limb salvage surgery 1 year ago.  Functionally independent, community ambulant without assistance. On examination, no obvious limb length discrepancy, no palpable mass at operative site, skin ok.  For MRI left knee and femur without and with IV contrast for surveillance.  </t>
  </si>
  <si>
    <t>1. Relevant information from the patient profile includes the patient's age (11 years old), previous diagnosis (osteosarcoma in the left distal femur), treatment history (chemotherapy and limb salvage surgery 1 year ago), and current condition (functionally independent, no obvious limb length discrepancy, no palpable mass at operative site). This is a case of surveillance for local recurrence after treatment.
2. According to the context provided, for the condition of aggressive primary musculoskeletal tumor staging and surveillance, the appropriateness of different procedures varies. For surveillance of local recurrence in patients with malignant or aggressive primary bone tumors, the procedures of MRI area of interest without and with IV contrast or MRI area of interest without IV contrast are usually appropriate. 
3. There are no superior imaging procedures or treatments with a more favorable risk-benefit ratio mentioned in the context for this specific patient scenario.
4. Based on the scoring criteria and the context provided, the scan order of MRI left knee and femur without and with IV contrast for surveillance is USUALLY APPROPRIATE for this patient. This is in line with the recommendations for surveillance of local recurrence in patients with malignant or aggressive primary bone tumors.</t>
  </si>
  <si>
    <t>80 year old Chinese female.  Background of hypertension, hyperlipidemia, right breast cancer post simple mastectomy and sentinel node biopsy 20 years ago.  Sedentary.  Now presenting with low back pain for 5 days, no inciting event recalled.  On examination, no obvious step deformity, mild tenderness at L1 region.  Mildly kyphotic.  X-rays show L1 moderate compression fracture, osteopenia, and mild lumbar spondylosis.  MRI lumbar spine without and with IV contrast to further assess compression fracture.</t>
  </si>
  <si>
    <t>MRI lumbar spine without IV contrast</t>
  </si>
  <si>
    <t>1. Relevant information from the patient profile includes: 
- Age: 80 years old
- Symptoms: Low back pain for 5 days, no inciting event recalled
- Previous diagnosis: Hypertension, hyperlipidemia, right breast cancer post simple mastectomy and sentinel node biopsy 20 years ago
- Current findings: X-rays show L1 moderate compression fracture, osteopenia, and mild lumbar spondylosis
- Stage of diagnosis: Initial imaging has been done (X-ray), this is a next study.
2. According to the reference information, for a patient with low back pain and a history of cancer, an MRI lumbar spine without and with IV contrast is usually appropriate. However, this patient's cancer was 20 years ago and she has already had an X-ray showing a compression fracture and osteopenia, which suggests that her back pain may be due to these conditions rather than a recurrence of cancer.
3. Given the patient's age, history of osteopenia, and the presence of a compression fracture, it may be more appropriate to focus on these conditions rather than her distant history of cancer. An MRI lumbar spine without IV contrast is usually appropriate for assessing these conditions.
4. Based on the scoring criteria, the ordered scan (MRI lumbar spine without and with IV contrast) may be appropriate given the patient's history of cancer. However, given the more recent findings of a compression fracture and osteopenia, an MRI lumbar spine without IV contrast may be a more appropriate procedure with a more favorable risk-benefit ratio.</t>
  </si>
  <si>
    <t xml:space="preserve">13 year old Caucasian female.  No prior medical history.  Does 200 metre sprinting for school.  Now presenting with 3 month history of right knee pain, sometimes waking her up at night.  No fever.  No inciting trauma.  No loss of weight or appetitie.  On examination, mild swelling in right knee.  Otherwise unremarkable examination.  No prior imaging.  MRI right knee with and without IV contrast to assess for any malignancy. </t>
  </si>
  <si>
    <t>Knee radiograph</t>
  </si>
  <si>
    <t>1. Relevant information from the patient profile includes: 
- Age: 13 years old
- Symptoms: Chronic right knee pain for 3 months, sometimes severe enough to wake her up at night, mild swelling in right knee
- Previous Diagnosis: None
- Stage of Diagnosis: Initial imaging
2. According to the context provided, for a patient of this age with chronic knee pain and no prior imaging, the initial imaging recommended is a knee radiograph. 
3. The scan ordered, an MRI right knee with and without IV contrast, is not the recommended initial imaging procedure for this patient's profile. The use of IV contrast is usually not appropriate for initial imaging in chronic knee pain. 
4. Based on the scoring criteria, the scan order of MRI right knee with and without IV contrast is USUALLY NOT APPROPRIATE. The recommended initial imaging procedure for this patient would be a knee radiograph. If the radiograph is negative or demonstrates joint effusion, an MRI without IV contrast may be considered as the next step.</t>
  </si>
  <si>
    <t>55 year old Chinese female.  MRI thoracic and lumbar spine without and with IV contrast for ?pathological vertebral compression fracture.</t>
  </si>
  <si>
    <t>17 year old Malay female.  No prior medical history.  Does Malay dance as co-curricular activity in school. Now presenting with 2 month history of right thigh dull pain, sometimes worse at night.  Affects her ability do dance.  Pain improves on naproxen.  No fever, no loss of weight or appetiite.  On examination: antalgic gait.  No gross mass palpated at right thigh.  Right hip and knee full range of motion.  No limb length discrepancy.  X-rays raise possiblity of osteoid osteoma at right femur shaft.  MRI right thigh without and with IV contrast to confirm finding of osteoid osteoma.</t>
  </si>
  <si>
    <t>1. Relevant information from the patient profile includes: 
- Age: 17 years old
- Symptoms: 2-month history of right thigh dull pain, sometimes worse at night, affecting her ability to dance. Pain improves on naproxen. 
- Previous Diagnosis: X-rays raise the possibility of osteoid osteoma at the right femur shaft. 
- Stage of Diagnosis: Next imaging study after X-rays.
2. The context provided does not specifically mention the condition of osteoid osteoma or the appropriateness of imaging for this condition. 
3. Without specific context information on osteoid osteoma, it's challenging to identify superior imaging procedures or treatments with a more favorable risk-benefit ratio.
4. Based on the scoring criteria and the lack of specific context information on osteoid osteoma, there is INSUFFICIENT INFORMATION to recommend the appropriateness of the scan order.</t>
  </si>
  <si>
    <t xml:space="preserve">31 year old Chinese male.  Special operations task force officer.  No past medical history.  Now presenting due to fall from 2nd storey during rappelling today, landing on right shoulder.  Severe pain and swelling.  On examination, bruising over right shoudler, swelling, inability to assess range of motion due to pain. No prior imaging.  MRI right shoulder without IV contrast to assess traumatic injury.  </t>
  </si>
  <si>
    <t>1. Relevant information from the patient profile includes: 
- Age: 31 years old
- Symptoms: Severe pain and swelling in the right shoulder following a fall from the 2nd storey
- Previous diagnosis: None
- Stage of diagnosis: Initial imaging
2. According to the context, for traumatic shoulder pain, radiographs are the preferred initial study performed in the setting of traumatic shoulder pain. They can delineate shoulder malalignment and most shoulder fractures. 
3. The scan ordered, MRI right shoulder without IV contrast, is not the preferred initial imaging study. However, it is mentioned in the context that noncontrast MRI is a reasonable imaging study in the setting of acute nonlocalized traumatic shoulder pain and noncontributory radiographs. 
4. Based on the scoring criteria, the scan order of MRI right shoulder without IV contrast is USUALLY APPROPRIATE for this patient, but it is not the preferred initial imaging study. The preferred initial imaging study would be radiographs of the shoulder.</t>
  </si>
  <si>
    <t xml:space="preserve">45 year old Indian male.  Professional weight lifter.  No past medical history.  Was doing benchpress when weight slipped out of hand and hit his right shoulder. Heard snapping sound, felt severe pain.  On examination, marked right shoulder swelling, tender, no redness.  Mild deformity.  X-rays show communited right humeral neck fracture.  No dislocation.  MRI right shoulder without IV contrast for further assessment.  </t>
  </si>
  <si>
    <t>CT shoulder without IV contrast</t>
  </si>
  <si>
    <t>1. Relevant information from the patient profile includes: 
- Age: 45 years old
- Symptoms: Severe pain, swelling, tenderness, mild deformity in the right shoulder
- Previous diagnosis: Comminuted right humeral neck fracture confirmed by X-rays
- Stage of diagnosis: Next imaging study after X-rays
2. Referring to the reference information given under CONTEXT, the patient's condition falls under the category of "Traumatic shoulder pain. Radiographs show humeral head or neck fracture. Next imaging study."
3. According to the table provided for this condition, the superior imaging procedure is CT shoulder without IV contrast. 
4. Based on the scoring criteria, the ordered scan (MRI right shoulder without IV contrast) is USUALLY NOT APPROPRIATE for this patient's condition. The recommended procedure would be a CT shoulder without IV contrast, which is classified as USUALLY APPROPRIATE for this scenario.</t>
  </si>
  <si>
    <t xml:space="preserve">37 year old Chinese female.  Executive in company.  No prior medical history.  Now presents with lump over right thigh x 3 months.  Family history of gastric cancer.  Lump not painful, not growing. Worried that this may be cancer.  On examination, smooth, non tender, mobile subcutaneous lump at right thigh approximately 2cm in size.  For MRI right thigh without and with IV contrast to assess for lipoma.  </t>
  </si>
  <si>
    <t>Ultrasound or Radiography</t>
  </si>
  <si>
    <t>1. Relevant information from the patient profile includes: 
- Age: 37 years old
- Symptoms: Lump over right thigh for 3 months, smooth, non-tender, mobile subcutaneous lump at right thigh approximately 2cm in size
- Previous Diagnosis: None
- Stage of Diagnosis: Initial Imaging
2. According to the reference information given under CONTEXT, for a superficial soft tissue mass (which this patient's lump appears to be), the initial imaging procedures that are usually appropriate are US area of interest and Radiography area of interest. 
3. The scan ordered, MRI right thigh without and with IV contrast, is usually not appropriate for initial imaging of a superficial soft tissue mass according to the reference information. 
4. Based on the scoring criteria, the scan order of MRI right thigh without and with IV contrast is USUALLY NOT APPROPRIATE for this patient's condition. An appropriate procedure would be either an ultrasound or radiography of the area of interest.</t>
  </si>
  <si>
    <t>19 year old Chinese male. MRI right knee without IV contrast for proximal tibia fracture</t>
  </si>
  <si>
    <t xml:space="preserve">26 year old Caucasian male.  Works in technology company as quality assurance lead.  No prior medical history. Now presents with right foot lump x 2 months.  Increasing in size.  No fever, no loss of weight or appetitie.  No inciting traumatic event.  No pain, able to walk normally.  On examination, there is a 3cm lump over the dorsum of the mid-forefoot, non tender.  X-rays shows no destructive bone lesion, but the lump shows some calcifications.  Non contrast-enhanced ultrasound shows subcutaneous hypoechoic lesion with mildly irregular margins, and few foci of calcification.  For MRI of right mid and forefoot without IV contrast for further assessment of lump, possibly soft tissue sarcoma.  </t>
  </si>
  <si>
    <t>MRI without IV contrast</t>
  </si>
  <si>
    <t>1. Relevant information from the patient profile includes: 
- Age: 26 years old
- Symptoms: Right foot lump for 2 months, increasing in size, no pain, able to walk normally
- Previous Diagnosis: None
- Stage of Diagnosis: Next imaging study, after X-rays and ultrasound
- Clinical Concern: Possible soft tissue sarcoma
2. The context provided does not specifically mention the appropriateness of imaging for a foot lump of unknown origin. The context mostly discusses chronic foot pain and related conditions. However, MRI without IV contrast is usually appropriate for chronic foot pain of suspected osseous origin, persistent posttraumatic foot pain, and chronic metatarsalgia when radiographs are negative or equivocal.
3. Given the patient's symptoms and the clinical concern of a possible soft tissue sarcoma, an MRI without IV contrast could be useful in further assessing the lump and its characteristics. This could help in determining the nature of the lump and whether it is indeed a soft tissue sarcoma.
4. Based on the scoring criteria and the information available, it is difficult to definitively recommend the appropriateness of the scan order. However, given that MRI without IV contrast is usually appropriate in similar scenarios of chronic foot pain and that it could potentially provide useful information in this case, the scan order MAY BE APPROPRIATE. Further information about the patient's condition and the specific clinical concerns would be helpful in making a more definitive recommendation.</t>
  </si>
  <si>
    <t xml:space="preserve">18 year old Eurasian male.  Full time national service, in guards battalion.  No prior medical history.  Now presents with severe right foot pain after fast march.  Cannot walk without assistance.  On examination, mildly swollen right foot.  Tender on deep palpation of 2nd and 3rd metatarsals.  No prior imaging.  For MRI of right mid and forefoot without IV contrast to assess for stress fracture.  </t>
  </si>
  <si>
    <t>Radiography foot</t>
  </si>
  <si>
    <t>1. Relevant information from the patient profile includes: 
- Age: 18 years old
- Symptoms: Severe right foot pain after fast march, cannot walk without assistance, mildly swollen right foot, tender on deep palpation of 2nd and 3rd metatarsals
- Previous Diagnosis: None
- Stage of Diagnosis: Initial Imaging
2. According to the reference information given under CONTEXT, the patient's condition can be classified as acute trauma to the foot. The Ottawa rules cannot be evaluated due to exclusionary criteria. The patient's symptoms suggest a possible stress fracture, which is not directly addressed by the Ottawa rules. 
3. Based on the CONTEXT, the following imaging procedures are recommended for this patient's condition:
- Radiography foot: Usually Appropriate
- CT foot without IV contrast: May Be Appropriate
- MRI foot without IV contrast: Usually Not Appropriate
- US foot: Usually Not Appropriate
4. The ordered scan, MRI of mid and forefoot without IV contrast, is classified as "Usually Not Appropriate" for this patient's condition. This means that the risk-benefit ratio for the patient is likely to be unfavorable. 
Recommendation: The scan order for MRI of mid and forefoot without IV contrast is USUALLY NOT APPROPRIATE based on the patient's profile and the given context. An initial imaging with Radiography of the foot would be a more appropriate procedure for this patient. If the radiography is inconclusive, a CT foot without IV contrast may be considered.</t>
  </si>
  <si>
    <t>23 year old Malay male.  Professional soccer player.  Diagnosed with stress fracture of right tibia 3 months ago.  Now pain free for 2 weeks.  On examination, no tendereness at shin.  No deformity.  For MRI of right leg (tibia-fibula) without and with IV contrast to assess suitability to return to play.</t>
  </si>
  <si>
    <t>MRI of the right leg without IV contrast</t>
  </si>
  <si>
    <t>1. Relevant information from the patient profile includes the patient's age (23 years old), his profession (professional soccer player), his previous diagnosis (stress fracture of right tibia diagnosed 3 months ago), his current symptoms (pain-free for 2 weeks), and the stage of diagnosis (follow-up imaging study for "return-to-play" evaluation).
2. According to the reference information given under the context, for a confirmed stress (fatigue) fracture, excluding vertebrae, and a follow-up imaging study for "return-to-play" evaluation, an MRI of the area of interest without IV contrast is usually appropriate (score 9). An MRI of the area of interest without and with IV contrast is usually not appropriate (score 1).
3. There are no superior imaging procedures or treatments with a more favorable risk-benefit ratio mentioned in the context for this specific patient scenario.
4. Based on the scoring criteria, the ordered scan (MRI of right leg without and with IV contrast) is USUALLY NOT APPROPRIATE. An MRI of the right leg without IV contrast would be a more appropriate procedure for this patient, as it has a more favorable risk-benefit ratio and is usually appropriate for this stage of diagnosis and patient scenario.</t>
  </si>
  <si>
    <t xml:space="preserve">69 year old Chinese male.  Past medical history of diabetes, hypertension, hyperlipidemia, peripheral vascular disease post multiple balloon angioplasties, chronic renal disease.  Now presenting with left foot swelling and redness for 2 weeks, painful to walk.  On examination, left foot swelling, erythema, no crepitus.  No prior imaging.  For MRI of the left foot without and with IV contrast to assess for cellulitis and osteomyelitis. </t>
  </si>
  <si>
    <t>1. Relevant information from the patient profile includes the patient's age (69 years old), symptoms (left foot swelling and redness for 2 weeks, painful to walk), and previous diagnosis (diabetes, hypertension, hyperlipidemia, peripheral vascular disease post multiple balloon angioplasties, chronic renal disease). This is the initial imaging for this condition.
2. According to the context, for a patient with diabetes mellitus and suspected osteomyelitis of the foot, the initial imaging recommended is radiography of the foot. For additional imaging following radiographs, in the case of soft-tissue swelling without ulcer, MRI of the foot without and with IV contrast is usually appropriate.
3. The patient has chronic renal disease, which can be a contraindication for the use of IV contrast due to the risk of contrast-induced nephropathy. Therefore, an MRI of the foot without IV contrast may be a superior imaging procedure in this case.
4. Based on the scoring criteria, the scan order for an MRI of the left foot without and with IV contrast is usually appropriate for the patient's condition. However, considering the patient's chronic renal disease, an MRI of the foot without IV contrast may be more appropriate to minimize the risk to the patient.</t>
  </si>
  <si>
    <t xml:space="preserve">30 year old Caucasian male.  No prior medical history.  Now coming into emergency room for road traffic accident due to drink driving.  On examination, patient is intoxicated and in cervical collar.  Chest and pelvic compression positive.  Ecchymosis over abdomen in seat-belt injury.  No prior imaging.  For MRI cervical spine without IV contrast to assess for spine fracture and cord injury.  </t>
  </si>
  <si>
    <t>CT cervical spine without IV contrast</t>
  </si>
  <si>
    <t>1. Relevant information from the patient profile includes: 
- Age: 30 years old
- Symptoms: Intoxication, chest and pelvic compression positive, ecchymosis over abdomen in seat-belt injury
- Previous Diagnosis: None
- Stage of Diagnosis: Initial imaging
2. According to the context, for a patient of age greater than or equal to 16 years with suspected acute cervical spine blunt trauma, the following imaging procedures are recommended:
- MRI cervical spine without IV contrast is usually appropriate as the next imaging study after CT cervical spine without IV contrast for obtunded patients with suspected acute blunt trauma of the cervical spine and no traumatic injury identified on cervical spine CT.
- Cervical spine CT is the preferred modality for the initial assessment of cervical spine injury. However, CT is significantly inferior to MRI in identifying many soft-tissue pathologies, such as spinal cord contusion, epidural hematoma, and nerve root avulsions, that can cause neurologic deficits and require surgical intervention.
3. Given the patient's symptoms and the fact that this is the initial imaging, a CT cervical spine without IV contrast might be a superior imaging procedure as it is the preferred modality for the initial assessment of cervical spine injury.
4. Based on the scoring criteria, the scan order for MRI cervical spine without IV contrast is USUALLY NOT APPROPRIATE as the initial imaging procedure. The recommended procedure would be a CT cervical spine without IV contrast.</t>
  </si>
  <si>
    <t xml:space="preserve">41 year old Chinese male.  No prior medical history.  Smoker.  Now coming into emergency room for road traffic accident. Patient was driving company car when rear-ended by a truck.  Car hit road divider.  On examintion, patient is alert, but power in bilateral lower limbs is 2 out of 5.  Slightly lax anal tone on digital rectal examination.  X-rays show T12 chance fracture.  MRI thoracic and lumbar spine without IV contrast to assess for neurologic injury.  </t>
  </si>
  <si>
    <t>1. Relevant information from the patient profile includes: 
- Age: 41 years old
- Symptoms: Power in bilateral lower limbs is 2 out of 5, slightly lax anal tone
- Previous Diagnosis: T12 chance fracture detected on X-rays
- Stage of Diagnosis: Next imaging study after X-rays
2. According to the reference information given under CONTEXT, for patients aged 16 years or older with acute thoracic or lumbar spine injury detected on radiographs or noncontrast CT and neurologic abnormalities, the next imaging study recommended is an MRI thoracic and lumbar spine without IV contrast, which is classified as "Usually Appropriate". 
3. There are no superior imaging procedures or treatments with a more favorable risk-benefit ratio mentioned in the CONTEXT for this specific patient scenario.
4. Based on the SCORING CRITERIA, the SCAN ORDER of an MRI thoracic and lumbar spine without IV contrast is USUALLY APPROPRIATE for this patient.</t>
  </si>
  <si>
    <t xml:space="preserve">48 year old Indian male.  CEO of shipping company.  Recreational cricket player.  Prior history of fatty liver, hyperlipidemia on statins.   Now presenting with low back pain for 3 days post cricket match.  No radiation to groin or lower limbs.  Able to walk.  Urination and bowel motion are ok.  No fever.  On examination, straight leg raise test is positive.  Power in bilateral lower limbs is full.  Digital rectal examination shows good anal tone.  No prior imaging.  For MRI lumbar spine with IV contrast to assess for prolapsed intervertebral disc or muscle strain. </t>
  </si>
  <si>
    <t>MRI lumbar spine without IV contrast or Radiography lumbar spine</t>
  </si>
  <si>
    <t>1. Relevant information from the patient profile includes: 
- Age: 48 years old
- Symptoms: Low back pain for 3 days post cricket match, positive straight leg raise test
- Previous diagnosis: Fatty liver, hyperlipidemia on statins
- Stage of diagnosis: Initial imaging (no prior imaging)
2. Referring to the reference information given under CONTEXT, the patient's condition aligns with the description of "Low back pain with or without radiculopathy. No red flags. No prior management. Initial imaging."
3. According to the table under this description, an MRI lumbar spine with IV contrast is usually not appropriate. 
4. Based on the scoring criteria, the scan order of an MRI lumbar spine with IV contrast is USUALLY NOT APPROPRIATE. An MRI lumbar spine without IV contrast or a Radiography lumbar spine would be more appropriate imaging procedures for this patient's condition.</t>
  </si>
  <si>
    <t>31 year old Malay female.  MRI left forearm without and with IV contrast for lump.</t>
  </si>
  <si>
    <t>73 year old Malay female.  Past history of cholecystectomy, fatty liver, obesity, hypertension, hyperlipidemia, osteoarthritis of bilateral knees post bilateral total knee replacement.  Now presenting with low back pain for 6 days.  No radiation to groin or lower limbs.  No difficulty passing urine or bowel motion.  On examination, mild step deformity at L2 region.  Power full in bilateral lower limbs.  Good anal tone on digital rectal examination.  No prior imaging.  For MRI lumbar spine without IV contrast to further assess low back pain.</t>
  </si>
  <si>
    <t>1. Relevant information from the patient profile includes: 
- Age: 73 years old
- Symptoms: Low back pain for 6 days, mild step deformity at L2 region
- Previous Diagnosis: Cholecystectomy, fatty liver, obesity, hypertension, hyperlipidemia, osteoarthritis of bilateral knees post bilateral total knee replacement
- Stage of diagnosis: Initial imaging (no prior imaging)
2. Referring to the reference information given under CONTEXT, the patient's profile aligns with the description of "Low back pain with or without radiculopathy. One or more of the following: low-velocity trauma, osteoporosis, elderly individual, or chronic steroid use. Initial imaging."
3. According to the table under this description, the ordered scan, MRI lumbar spine without IV contrast, is classified as "Usually Appropriate" for this patient's condition.
4. Based on the SCORING CRITERIA, the SCAN ORDER of MRI lumbar spine without IV contrast is USUALLY APPROPRIATE for this patient.</t>
  </si>
  <si>
    <t>46 year old Caucasian female.  History of systemic lupus erythematosus on follow up with rheumatology.  Now presenting with 5 day history of worsening numbness and tingling in all 4 limbs, feels uncoordinated and more difficult to control continence.  On examination, reduced pinprick sensation in bilateral hands and feets, power in all 4 limbs is 3 to 4 out of 5.  Anal tone is equivocally lax.  No sensory level.  No prior imaging. For MRI whole spine without and with IV contrast to assess for myelopathy.</t>
  </si>
  <si>
    <t>1. Relevant information from the patient profile includes: 
- Age: 46 years old
- Symptoms: 5-day history of worsening numbness and tingling in all 4 limbs, uncoordinated movements, difficulty controlling continence
- Physical examination findings: Reduced pinprick sensation in bilateral hands and feet, power in all 4 limbs is 3 to 4 out of 5, equivocally lax anal tone, no sensory level
- Previous diagnosis: Systemic lupus erythematosus
- Stage of diagnosis: Initial imaging (no prior imaging)
2. According to the reference information, for acute onset myelopathy, an MRI of the spine area of interest without and with IV contrast is usually appropriate. This is also the case for chronic or progressive myelopathy. The patient's symptoms suggest an acute onset of myelopathy, and the patient has a history of systemic lupus erythematosus, which is mentioned as a systemic inflammatory condition that can result in acute myelopathy.
3. There are no superior imaging procedures or treatments with a more favorable risk-benefit ratio mentioned in the context.
4. Based on the scoring criteria, the scan order for an MRI of the whole spine without and with IV contrast is USUALLY APPROPRIATE for this patient.</t>
  </si>
  <si>
    <t>73 year old Indian male, with history of end stage diabetic nephropathy on haemodialysis. Complains of lower back pain for the past 2 months with occasional night pain. Associated with radicular pain of left lower limb. no fever. Physical exam reveals mild tenderness at L3-L4 region but otherwise unremarkable. No prior imaging. MRI lumbar spine without and with IV contrast for possible spondylodiscitis.</t>
  </si>
  <si>
    <t>1. Relevant information from the patient profile includes:
   - Age: 73 years old
   - Symptoms: Lower back pain for the past 2 months with occasional night pain, radicular pain of left lower limb
   - Previous diagnosis: End stage diabetic nephropathy on haemodialysis
   - Stage of diagnosis: Initial imaging (no prior imaging)
   - Other relevant information: Mild tenderness at L3-L4 region, no fever
2. According to the reference information, the patient's profile fits into the category of "Low back pain with or without radiculopathy. One or more of the following: suspicion of cancer, infection, or immunosuppression. Initial imaging." This is due to the patient's immunosuppressed state from end stage diabetic nephropathy on haemodialysis and the suspicion of infection (possible spondylodiscitis).
3. The reference information suggests that for this category, the following imaging procedures are recommended:
   - MRI lumbar spine without and with IV contrast: Usually Appropriate
   - MRI lumbar spine without IV contrast: Usually Appropriate
   - Radiography lumbar spine: May Be Appropriate (Disagreement)
   - CT lumbar spine with IV contrast: May Be Appropriate
   - CT lumbar spine without IV contrast: May Be Appropriate
   - CT myelography lumbar spine: May Be Appropriate
4. Based on the scoring criteria, the ordered scan (MRI lumbar spine without and with IV contrast) is USUALLY APPROPRIATE for this patient. However, considering the patient's end stage renal disease and the risk of nephrogenic systemic fibrosis associated with gadolinium-based contrast agents, it would be safer to perform an MRI lumbar spine without IV contrast, which is also classified as USUALLY APPROPRIATE.</t>
  </si>
  <si>
    <t xml:space="preserve">70 year old Malay male. History of diabetes, hyperlipidemia and hypertension. Worsening neck pain for past 6 months, no radiculopathy or night pain. No recent trauma. Clinical exam reveals mild midline tenderness over the cervical spine with limited range of motion, but no focal neurological deficit. MRI cervical spine without IV contrast for initial examination. </t>
  </si>
  <si>
    <t>Radiography cervical spine</t>
  </si>
  <si>
    <t>1. Relevant information from the patient profile includes: 
   - Age: 70 years old
   - Symptoms: Worsening neck pain for the past 6 months, no radiculopathy or night pain
   - Previous diagnosis: Diabetes, hyperlipidemia, and hypertension
   - Stage of diagnosis: Initial imaging
   - Other relevant information: No recent trauma, mild midline tenderness over the cervical spine with limited range of motion, but no focal neurological deficit
2. According to the context provided, for chronic cervical or neck pain without radiculopathy, the appropriateness of different imaging procedures are as follows:
   - MRI cervical spine without IV contrast: May Be Appropriate (Disagreement)
   - Radiography cervical spine: Usually Appropriate
   - CT cervical spine without IV contrast: Usually Not Appropriate
3. Given the patient's profile, there are no superior imaging procedures or treatments with a more favorable risk-benefit ratio mentioned in the context.
4. Based on the scoring criteria, the ordered scan, MRI cervical spine without IV contrast, is classified as "May Be Appropriate" for initial imaging in a patient with chronic neck pain without radiculopathy. However, radiography of the cervical spine is usually the more appropriate initial imaging study for this condition.</t>
  </si>
  <si>
    <t>60 year old Chinese female. No past medical history.  Left wrist swelling and redness for 1 week. No trauma.  No fever. On examination, left wrist is warm swollen and tender.  No prior imaging. MRI of the left wrist without and with IV contrast for possible septic arthritis.</t>
  </si>
  <si>
    <t>Aspiration of the wrist, possibly guided by fluoroscopy or US. If aspiration confirms infection, then MRI with IV contrast may be considered to further delineate the extent of the infection.</t>
  </si>
  <si>
    <t>1. Relevant information from the patient profile includes: 
   - Age: 60 years old
   - Symptoms: Left wrist swelling and redness for 1 week, no trauma, no fever, wrist is warm, swollen, and tender
   - Previous diagnosis: None
   - Stage of diagnosis: Initial imaging
2. According to the reference information given under the context, the patient's symptoms suggest a possible infection in the wrist. The context suggests that in cases of suspected septic arthritis, percutaneous aspiration of the wrist is indicated, even when radiographs appear normal. Aspirates should be analyzed by cell count, gram stain, and appropriate cultures. Aspiration can be performed without imaging guidance if the joint is distended, but either fluoroscopy or US may be useful if a specific compartment is to be targeted. 
3. There may be a role for MRI with IV contrast enhancement in the staging of infections (for example, to delineate the location and extent of soft-tissue abscesses) after aspiration has been performed. Especially in chronic cases, MRI with IV contrast may be useful to identify a fluid collection or joint effusion to target for aspiration. However, MRI is usually not appropriate as the next study after radiographs for suspected wrist infections.
4. Based on the scoring criteria, the scan order of MRI of the left wrist without and with IV contrasts is USUALLY NOT APPROPRIATE as the initial imaging for this patient. The appropriate initial procedure would be aspiration of the wrist, possibly guided by fluoroscopy or US. If aspiration confirms infection, then MRI with IV contrast may be considered to further delineate the extent of the infection.</t>
  </si>
  <si>
    <t xml:space="preserve">17 year old Indian male.  No significant past medical history.  Was playing soccer when another player tackled him, twisting right ankle.  Unable to walk for about 10 mins after that.  Subsequently able to weight bear with assistance.  On examination: Point tenderness at tip of lateral malleolus.  Abnormal laxity on anterior drawer stress test.  X-rays: no fracture or dislocation or osteochondral injury.  MRI right ankle without IV contrast to assess for ligamentous injury.  </t>
  </si>
  <si>
    <t>1. Relevant information from the patient profile includes: 
- Age: 17 years old
- Symptoms: Twisted right ankle during a soccer game, unable to walk for about 10 minutes after the injury, able to weight bear with assistance, point tenderness at the tip of the lateral malleolus, abnormal laxity on anterior drawer stress test.
- Previous Diagnosis: X-rays showed no fracture, dislocation, or osteochondral injury.
- Stage of Diagnosis: Next study, after initial X-rays.
2. According to the reference information given under CONTEXT, the patient's profile matches the description of an adult or child 5 years of age or older with acute trauma to the ankle. The initial radiographs were negative for osseous injury and physical examination suggests a ligamentous injury.
3. The reference information suggests that MRI ankle without IV contrast is usually appropriate for evaluation of occult fractures with associated bone marrow edema patterns, particularly in inversion injuries and persistent lateral ankle pain, as well as presence and extent of soft-tissue injuries. MRI is the reference standard for ligamentous injury and assessment of stability.
4. Based on the SCORING CRITERIA, the SCAN ORDER of MRI right ankle without IV contrast is USUALLY APPROPRIATE for this patient. This imaging procedure is indicated in the specified clinical scenarios at a favorable risk-benefit ratio for patients.</t>
  </si>
  <si>
    <t>Appropriateness</t>
  </si>
  <si>
    <t>Recommendation</t>
  </si>
  <si>
    <t>Comments</t>
  </si>
  <si>
    <t>There is insufficient clinical information to determine the appropriateness of the imaging request. Suggest retrieving information from EMR or contacting the referring clinician.</t>
  </si>
  <si>
    <t>Case number</t>
  </si>
  <si>
    <t>For marking only</t>
  </si>
  <si>
    <t>UNA</t>
  </si>
  <si>
    <t>UA</t>
  </si>
  <si>
    <t>MBA</t>
  </si>
  <si>
    <t>ICI</t>
  </si>
  <si>
    <t>X RAY wrist</t>
  </si>
  <si>
    <t>US of region of interest</t>
  </si>
  <si>
    <t>X ray foot and ankle</t>
  </si>
  <si>
    <t>CT can also be performed</t>
  </si>
  <si>
    <t>X ray knee</t>
  </si>
  <si>
    <t>X ray elbow</t>
  </si>
  <si>
    <t>US elbow</t>
  </si>
  <si>
    <t>US can also be considered</t>
  </si>
  <si>
    <t xml:space="preserve">X ray foot </t>
  </si>
  <si>
    <t>X ray foot</t>
  </si>
  <si>
    <t>US</t>
  </si>
  <si>
    <t>X RAY KNEE</t>
  </si>
  <si>
    <t>MRI WITHOUT AND WITH IV CONTRAST</t>
  </si>
  <si>
    <t>X ray pelvis with both hips</t>
  </si>
  <si>
    <t>MRI HIP WITHOUT IV CONTRAST</t>
  </si>
  <si>
    <t>MRI KNEE WITHOUT IV CONTRAST</t>
  </si>
  <si>
    <t>US shoulder</t>
  </si>
  <si>
    <t>X ray left shoulder</t>
  </si>
  <si>
    <t>CT right shoulder</t>
  </si>
  <si>
    <t>X ray left hip</t>
  </si>
  <si>
    <t>CT right hip</t>
  </si>
  <si>
    <t>CT RIGHT THIGH</t>
  </si>
  <si>
    <t>X ray right shoulder</t>
  </si>
  <si>
    <t>CT without iv contrast</t>
  </si>
  <si>
    <t>US of the lump</t>
  </si>
  <si>
    <t>MRI WITH AND WITHOUT IV contrast</t>
  </si>
  <si>
    <t>Mri without iv contrast</t>
  </si>
  <si>
    <t>CT cervical spine</t>
  </si>
  <si>
    <t>X RAY lumbar spine</t>
  </si>
  <si>
    <t>X ray lumbar spine</t>
  </si>
  <si>
    <t>Xray lumbar spine</t>
  </si>
  <si>
    <t>X ray wrist</t>
  </si>
  <si>
    <t>ANSKEY1</t>
  </si>
  <si>
    <t xml:space="preserve">ANSKEY2
</t>
  </si>
  <si>
    <t>Marker1</t>
  </si>
  <si>
    <t>Marker2</t>
  </si>
  <si>
    <t>Final Mark</t>
  </si>
  <si>
    <t>ExtraComm</t>
  </si>
  <si>
    <t>X-ray right wrist</t>
  </si>
  <si>
    <t>X-ray right knee</t>
  </si>
  <si>
    <t>X-ray left elbow</t>
  </si>
  <si>
    <t>US right elbow
MRI right elbow without IV contrast</t>
  </si>
  <si>
    <t>X-ray right foot</t>
  </si>
  <si>
    <t xml:space="preserve">Aspiration of left wrist (UA, but it is acceptable that radiologists do not fill this in since it's not an imaging modality)
MRI left wrist without and with IV contrast (MBA, disagreement)
US left wrist (MBA, disagreement)
</t>
  </si>
  <si>
    <t>X-ray pelvis and bilateral hips</t>
  </si>
  <si>
    <t>US left hip
MRI left hip without IV contrast 
Image guided anesthetic and or corticosteroid injection of left hip joint or surrounding structures (MBA)</t>
  </si>
  <si>
    <t>MRI bilateral knees without IV contrast (MBA)
CT bilateral knees without IV contrast (MBA)
Image-guided aspiration of bilateral knees (MBA, disagreement)</t>
  </si>
  <si>
    <t xml:space="preserve">ICI </t>
  </si>
  <si>
    <t>US right shoulder
MR arthrography right shoulder
MRI right shoulder without IV contrast
CT arthrography right shoulder
Image guided anesthetic and or corticosteroid injection of left shoulder or surrounding structures (MBA)</t>
  </si>
  <si>
    <t>X-ray left shoulder</t>
  </si>
  <si>
    <t>X-ray left hip</t>
  </si>
  <si>
    <t>X-ray right shoulder</t>
  </si>
  <si>
    <t>CT right shoulder without IV contrast</t>
  </si>
  <si>
    <t>X-ray right femur/thigh
US right thigh</t>
  </si>
  <si>
    <t xml:space="preserve">MRI right leg (tibia-fibula) without IV contrast
CT right leg (tibia-fibula) without IV contrast (MBA)
DXA total body composition (MBA)
</t>
  </si>
  <si>
    <t>X-ray left foot</t>
  </si>
  <si>
    <t>MRI lumbar spine without IV contrast (patient on hemodialysis, risk of NSF)</t>
  </si>
  <si>
    <t>X-ray left wrist</t>
  </si>
  <si>
    <t>Score</t>
  </si>
  <si>
    <t>Time taken (mins)</t>
  </si>
  <si>
    <t>Comparison with part 1</t>
  </si>
  <si>
    <t>part2 NEWscore</t>
  </si>
  <si>
    <t>part1 response</t>
  </si>
  <si>
    <t>part1 NEWscore</t>
  </si>
  <si>
    <t>Discrepancy</t>
  </si>
  <si>
    <t>Following</t>
  </si>
  <si>
    <t>Human-AI comment</t>
  </si>
  <si>
    <t>Part 2 Respondent Answer</t>
  </si>
  <si>
    <t xml:space="preserve">Comparison with part 1 </t>
  </si>
  <si>
    <t>Human-AI Comment</t>
  </si>
  <si>
    <t>Category Rename Table</t>
  </si>
  <si>
    <t>Human-AI Comment Table</t>
  </si>
  <si>
    <t>UA/MBA</t>
  </si>
  <si>
    <t>1|1|0</t>
  </si>
  <si>
    <t>1|0|1</t>
  </si>
  <si>
    <t>1|0|0</t>
  </si>
  <si>
    <t>0|1|1</t>
  </si>
  <si>
    <t>0|1|0</t>
  </si>
  <si>
    <t>0|0|1</t>
  </si>
  <si>
    <t>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</si>
</sst>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scheme val="minor"/>
    </font>
    <font>
      <sz val="11"/>
      <color theme="1"/>
      <name val="Calibri"/>
    </font>
    <font>
      <sz val="11"/>
      <color rgb="FFFF0000"/>
      <name val="Calibri"/>
      <family val="2"/>
      <scheme val="minor"/>
    </font>
    <font>
      <sz val="11"/>
      <color theme="1"/>
      <name val="Calibri"/>
      <family val="2"/>
    </font>
    <font>
      <sz val="8"/>
      <name val="Calibri"/>
      <scheme val="minor"/>
    </font>
    <font>
      <sz val="11"/>
      <color rgb="FF000000"/>
      <name val="Calibri"/>
      <family val="2"/>
      <scheme val="minor"/>
    </font>
    <font>
      <sz val="14"/>
      <color theme="1"/>
      <name val="Calibri"/>
      <family val="2"/>
      <scheme val="minor"/>
    </font>
  </fonts>
  <fills count="10">
    <fill>
      <patternFill patternType="none"/>
    </fill>
    <fill>
      <patternFill patternType="gray125"/>
    </fill>
    <fill>
      <patternFill patternType="solid">
        <fgColor theme="5" tint="0.59999389629810485"/>
        <bgColor indexed="64"/>
      </patternFill>
    </fill>
    <fill>
      <patternFill patternType="solid">
        <fgColor theme="4"/>
        <bgColor theme="4"/>
      </patternFill>
    </fill>
    <fill>
      <patternFill patternType="solid">
        <fgColor rgb="FFFFFF00"/>
        <bgColor theme="4"/>
      </patternFill>
    </fill>
    <fill>
      <patternFill patternType="solid">
        <fgColor rgb="FF00B050"/>
        <bgColor theme="4"/>
      </patternFill>
    </fill>
    <fill>
      <patternFill patternType="solid">
        <fgColor theme="4" tint="0.79998168889431442"/>
        <bgColor indexed="64"/>
      </patternFill>
    </fill>
    <fill>
      <patternFill patternType="solid">
        <fgColor theme="4"/>
        <bgColor indexed="64"/>
      </patternFill>
    </fill>
    <fill>
      <patternFill patternType="solid">
        <fgColor rgb="FFD9E2F3"/>
        <bgColor rgb="FFD9E2F3"/>
      </patternFill>
    </fill>
    <fill>
      <patternFill patternType="solid">
        <fgColor rgb="FFFFC000"/>
        <bgColor theme="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1">
    <xf numFmtId="0" fontId="0" fillId="0" borderId="0"/>
  </cellStyleXfs>
  <cellXfs count="54">
    <xf numFmtId="0" fontId="0" fillId="0" borderId="0" xfId="0"/>
    <xf numFmtId="0" fontId="6" fillId="0" borderId="0" xfId="0" applyFont="1" applyAlignment="1">
      <alignment wrapText="1"/>
    </xf>
    <xf numFmtId="0" fontId="5" fillId="0" borderId="1" xfId="0" applyFont="1" applyBorder="1"/>
    <xf numFmtId="0" fontId="5" fillId="0" borderId="1" xfId="0" applyFont="1" applyBorder="1" applyAlignment="1">
      <alignment wrapText="1"/>
    </xf>
    <xf numFmtId="0" fontId="6" fillId="2" borderId="1" xfId="0" applyFont="1" applyFill="1" applyBorder="1" applyAlignment="1">
      <alignment vertical="center" wrapText="1"/>
    </xf>
    <xf numFmtId="0" fontId="0" fillId="0" borderId="1" xfId="0" applyBorder="1"/>
    <xf numFmtId="0" fontId="7" fillId="2" borderId="1" xfId="0" applyFont="1" applyFill="1" applyBorder="1"/>
    <xf numFmtId="0" fontId="8" fillId="2"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0" fillId="0" borderId="1" xfId="0" applyBorder="1" applyAlignment="1">
      <alignment horizontal="center"/>
    </xf>
    <xf numFmtId="0" fontId="8" fillId="0" borderId="1" xfId="0" applyFont="1" applyBorder="1" applyAlignment="1">
      <alignment horizontal="center" wrapText="1"/>
    </xf>
    <xf numFmtId="0" fontId="6" fillId="0" borderId="1" xfId="0" applyFont="1" applyBorder="1" applyAlignment="1">
      <alignment horizontal="center" wrapText="1"/>
    </xf>
    <xf numFmtId="0" fontId="5" fillId="2" borderId="2" xfId="0" applyFont="1" applyFill="1" applyBorder="1" applyAlignment="1">
      <alignment horizontal="left" wrapText="1"/>
    </xf>
    <xf numFmtId="0" fontId="0" fillId="0" borderId="2" xfId="0" applyBorder="1" applyAlignment="1">
      <alignment horizontal="left" wrapText="1"/>
    </xf>
    <xf numFmtId="0" fontId="6" fillId="0" borderId="2" xfId="0" applyFont="1" applyBorder="1" applyAlignment="1">
      <alignment horizontal="left" wrapText="1"/>
    </xf>
    <xf numFmtId="0" fontId="0" fillId="0" borderId="1" xfId="0" applyBorder="1" applyAlignment="1">
      <alignment wrapText="1"/>
    </xf>
    <xf numFmtId="0" fontId="0" fillId="0" borderId="0" xfId="0" applyAlignment="1">
      <alignment wrapText="1"/>
    </xf>
    <xf numFmtId="0" fontId="0" fillId="3" borderId="1" xfId="0" applyFill="1" applyBorder="1" applyAlignment="1">
      <alignment wrapText="1"/>
    </xf>
    <xf numFmtId="0" fontId="6" fillId="0" borderId="0" xfId="0" applyFont="1" applyAlignment="1">
      <alignment vertical="center" wrapText="1"/>
    </xf>
    <xf numFmtId="0" fontId="0" fillId="0" borderId="1" xfId="0" applyBorder="1" applyAlignment="1">
      <alignment horizontal="center" wrapText="1"/>
    </xf>
    <xf numFmtId="0" fontId="4" fillId="2" borderId="1" xfId="0" applyFont="1" applyFill="1" applyBorder="1" applyAlignment="1">
      <alignment horizontal="center" wrapText="1"/>
    </xf>
    <xf numFmtId="0" fontId="6" fillId="0" borderId="4" xfId="0" applyFont="1" applyBorder="1" applyAlignment="1">
      <alignment vertical="center" wrapText="1"/>
    </xf>
    <xf numFmtId="0" fontId="5" fillId="0" borderId="4" xfId="0" applyFont="1" applyBorder="1" applyAlignment="1">
      <alignment wrapText="1"/>
    </xf>
    <xf numFmtId="0" fontId="0" fillId="6" borderId="1" xfId="0" applyFill="1" applyBorder="1"/>
    <xf numFmtId="0" fontId="0" fillId="2" borderId="0" xfId="0" applyFill="1"/>
    <xf numFmtId="0" fontId="0" fillId="7" borderId="0" xfId="0" applyFill="1"/>
    <xf numFmtId="0" fontId="8" fillId="0" borderId="1" xfId="0" applyFont="1" applyBorder="1" applyAlignment="1">
      <alignment vertical="center" wrapText="1"/>
    </xf>
    <xf numFmtId="0" fontId="8" fillId="0" borderId="1" xfId="0" applyFont="1" applyBorder="1" applyAlignment="1">
      <alignment wrapText="1"/>
    </xf>
    <xf numFmtId="0" fontId="0" fillId="4" borderId="5" xfId="0" applyFill="1" applyBorder="1"/>
    <xf numFmtId="0" fontId="0" fillId="4" borderId="0" xfId="0" applyFill="1"/>
    <xf numFmtId="0" fontId="2" fillId="0" borderId="0" xfId="0" applyFont="1"/>
    <xf numFmtId="0" fontId="3" fillId="0" borderId="6" xfId="0" applyFont="1" applyBorder="1"/>
    <xf numFmtId="0" fontId="2" fillId="0" borderId="6" xfId="0" applyFont="1" applyBorder="1"/>
    <xf numFmtId="0" fontId="4" fillId="0" borderId="1" xfId="0" applyFont="1" applyBorder="1"/>
    <xf numFmtId="0" fontId="10" fillId="8" borderId="1" xfId="0" applyFont="1" applyFill="1" applyBorder="1"/>
    <xf numFmtId="0" fontId="10" fillId="8" borderId="1" xfId="0" applyFont="1" applyFill="1" applyBorder="1" applyAlignment="1">
      <alignment wrapText="1"/>
    </xf>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5" borderId="2" xfId="0" applyFill="1" applyBorder="1" applyAlignment="1">
      <alignment horizontal="center"/>
    </xf>
    <xf numFmtId="0" fontId="0" fillId="5" borderId="3" xfId="0" applyFill="1" applyBorder="1" applyAlignment="1">
      <alignment horizontal="center"/>
    </xf>
    <xf numFmtId="0" fontId="0" fillId="5" borderId="4" xfId="0" applyFill="1" applyBorder="1" applyAlignment="1">
      <alignment horizontal="center"/>
    </xf>
    <xf numFmtId="0" fontId="0" fillId="9" borderId="0" xfId="0" applyFill="1" applyAlignment="1">
      <alignment horizontal="center"/>
    </xf>
    <xf numFmtId="0" fontId="1" fillId="0" borderId="1" xfId="0" applyFont="1" applyBorder="1"/>
    <xf numFmtId="0" fontId="1" fillId="0" borderId="0" xfId="0" applyFont="1"/>
    <xf numFmtId="0" fontId="8" fillId="2" borderId="1" xfId="0" applyFont="1" applyFill="1" applyBorder="1" applyAlignment="1">
      <alignment horizontal="left" vertical="center" wrapText="1"/>
    </xf>
    <xf numFmtId="0" fontId="1" fillId="2" borderId="1" xfId="0" applyFont="1" applyFill="1" applyBorder="1" applyAlignment="1">
      <alignment horizontal="left" wrapText="1"/>
    </xf>
    <xf numFmtId="0" fontId="1" fillId="2" borderId="1" xfId="0" applyFont="1" applyFill="1" applyBorder="1" applyAlignment="1">
      <alignment horizontal="center" wrapText="1"/>
    </xf>
    <xf numFmtId="0" fontId="11" fillId="0" borderId="0" xfId="0" applyFont="1"/>
    <xf numFmtId="0" fontId="0" fillId="0" borderId="1" xfId="0" applyBorder="1" applyAlignment="1">
      <alignment horizontal="left" vertical="center"/>
    </xf>
    <xf numFmtId="0" fontId="0" fillId="0" borderId="1" xfId="0" applyBorder="1" applyAlignment="1">
      <alignment horizontal="left" wrapText="1"/>
    </xf>
    <xf numFmtId="0" fontId="8" fillId="0" borderId="1" xfId="0" applyFont="1" applyBorder="1" applyAlignment="1">
      <alignment horizontal="left" vertical="center" wrapText="1"/>
    </xf>
    <xf numFmtId="0" fontId="10" fillId="8" borderId="1" xfId="0" applyFont="1" applyFill="1" applyBorder="1" applyAlignment="1">
      <alignment vertical="center"/>
    </xf>
    <xf numFmtId="0" fontId="8" fillId="0" borderId="0" xfId="0" applyFont="1" applyAlignment="1">
      <alignment wrapText="1"/>
    </xf>
  </cellXfs>
  <cellStyles count="1">
    <cellStyle name="Normal" xfId="0" builtinId="0"/>
  </cellStyles>
  <dxfs count="18">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dxf>
    <dxf>
      <numFmt numFmtId="0" formatCode="General"/>
    </dxf>
    <dxf>
      <numFmt numFmtId="0" formatCode="General"/>
      <alignment horizontal="left" textRotation="0" indent="0" justifyLastLine="0" shrinkToFit="0" readingOrder="0"/>
    </dxf>
    <dxf>
      <font>
        <b val="0"/>
        <i val="0"/>
        <strike val="0"/>
        <condense val="0"/>
        <extend val="0"/>
        <outline val="0"/>
        <shadow val="0"/>
        <u val="none"/>
        <vertAlign val="baseline"/>
        <sz val="11"/>
        <color theme="1"/>
        <name val="Calibri"/>
        <scheme val="none"/>
      </font>
      <alignment horizontal="left" vertical="bottom" textRotation="0" wrapText="1" indent="0" justifyLastLine="0" shrinkToFit="0" readingOrder="0"/>
      <border outline="0">
        <right style="thin">
          <color indexed="64"/>
        </right>
      </border>
    </dxf>
    <dxf>
      <font>
        <b val="0"/>
        <i val="0"/>
        <strike val="0"/>
        <condense val="0"/>
        <extend val="0"/>
        <outline val="0"/>
        <shadow val="0"/>
        <u val="none"/>
        <vertAlign val="baseline"/>
        <sz val="11"/>
        <color theme="1"/>
        <name val="Calibri"/>
        <scheme val="none"/>
      </font>
      <alignment horizontal="left" vertical="bottom" textRotation="0" wrapText="1" indent="0" justifyLastLine="0" shrinkToFit="0" readingOrder="0"/>
      <border outline="0">
        <right style="thin">
          <color indexed="64"/>
        </right>
      </border>
    </dxf>
    <dxf>
      <alignment horizontal="left" textRotation="0" indent="0" justifyLastLine="0" shrinkToFit="0" readingOrder="0"/>
      <border outline="0">
        <right style="thin">
          <color indexed="64"/>
        </right>
      </border>
    </dxf>
    <dxf>
      <alignment wrapText="1"/>
      <border outline="0">
        <right style="thin">
          <color indexed="64"/>
        </right>
      </border>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alignment wrapText="1"/>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1">
    <tableStyle name="Sheet1-style" pivot="0" count="3" xr9:uid="{00000000-0011-0000-FFFF-FFFF00000000}">
      <tableStyleElement type="headerRow" dxfId="17"/>
      <tableStyleElement type="firstRowStripe" dxfId="16"/>
      <tableStyleElement type="secondRowStripe" dxfId="1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customschemas.google.com/relationships/workbookmetadata" Target="metadata"/><Relationship Id="rId10" Type="http://schemas.openxmlformats.org/officeDocument/2006/relationships/customXml" Target="../customXml/item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20</xdr:col>
      <xdr:colOff>19050</xdr:colOff>
      <xdr:row>1</xdr:row>
      <xdr:rowOff>352425</xdr:rowOff>
    </xdr:from>
    <xdr:ext cx="3257550" cy="1285876"/>
    <xdr:sp macro="" textlink="">
      <xdr:nvSpPr>
        <xdr:cNvPr id="4" name="Shape 4">
          <a:extLst>
            <a:ext uri="{FF2B5EF4-FFF2-40B4-BE49-F238E27FC236}">
              <a16:creationId xmlns:a16="http://schemas.microsoft.com/office/drawing/2014/main" id="{00000000-0008-0000-0000-000004000000}"/>
            </a:ext>
          </a:extLst>
        </xdr:cNvPr>
        <xdr:cNvSpPr txBox="1"/>
      </xdr:nvSpPr>
      <xdr:spPr>
        <a:xfrm>
          <a:off x="21955125" y="628650"/>
          <a:ext cx="3257550" cy="1285876"/>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Legend</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UA: usually appropriate</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MBA: may be appropriate</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UNA: usually not appropriate</a:t>
          </a:r>
        </a:p>
        <a:p>
          <a:pPr marL="0" lvl="0" indent="0" algn="l" rtl="0">
            <a:spcBef>
              <a:spcPts val="0"/>
            </a:spcBef>
            <a:spcAft>
              <a:spcPts val="0"/>
            </a:spcAft>
            <a:buNone/>
          </a:pPr>
          <a:r>
            <a:rPr lang="en-US" sz="1100">
              <a:solidFill>
                <a:schemeClr val="dk1"/>
              </a:solidFill>
              <a:latin typeface="Calibri"/>
              <a:ea typeface="Calibri"/>
              <a:cs typeface="Calibri"/>
              <a:sym typeface="Calibri"/>
            </a:rPr>
            <a:t>ICI: insufficient</a:t>
          </a:r>
          <a:r>
            <a:rPr lang="en-US" sz="1100" baseline="0">
              <a:solidFill>
                <a:schemeClr val="dk1"/>
              </a:solidFill>
              <a:latin typeface="Calibri"/>
              <a:ea typeface="Calibri"/>
              <a:cs typeface="Calibri"/>
              <a:sym typeface="Calibri"/>
            </a:rPr>
            <a:t> clinical information</a:t>
          </a:r>
          <a:endParaRPr sz="1400"/>
        </a:p>
      </xdr:txBody>
    </xdr:sp>
    <xdr:clientData fLocksWithSheet="0"/>
  </xdr:oneCellAnchor>
  <xdr:oneCellAnchor>
    <xdr:from>
      <xdr:col>20</xdr:col>
      <xdr:colOff>0</xdr:colOff>
      <xdr:row>3</xdr:row>
      <xdr:rowOff>0</xdr:rowOff>
    </xdr:from>
    <xdr:ext cx="8087091" cy="2161390"/>
    <xdr:sp macro="" textlink="">
      <xdr:nvSpPr>
        <xdr:cNvPr id="3" name="TextBox 2">
          <a:extLst>
            <a:ext uri="{FF2B5EF4-FFF2-40B4-BE49-F238E27FC236}">
              <a16:creationId xmlns:a16="http://schemas.microsoft.com/office/drawing/2014/main" id="{F7025889-D455-42C6-9439-3FABEDAE1282}"/>
            </a:ext>
          </a:extLst>
        </xdr:cNvPr>
        <xdr:cNvSpPr txBox="1"/>
      </xdr:nvSpPr>
      <xdr:spPr>
        <a:xfrm>
          <a:off x="26221765" y="1748118"/>
          <a:ext cx="8087091" cy="2161390"/>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SG" sz="1000" b="1">
              <a:solidFill>
                <a:schemeClr val="tx1"/>
              </a:solidFill>
              <a:effectLst/>
              <a:latin typeface="+mn-lt"/>
              <a:ea typeface="+mn-ea"/>
              <a:cs typeface="+mn-cs"/>
            </a:rPr>
            <a:t>Human-AI Comment</a:t>
          </a:r>
          <a:r>
            <a:rPr lang="en-SG" sz="1000" b="1" baseline="0">
              <a:solidFill>
                <a:schemeClr val="tx1"/>
              </a:solidFill>
              <a:effectLst/>
              <a:latin typeface="+mn-lt"/>
              <a:ea typeface="+mn-ea"/>
              <a:cs typeface="+mn-cs"/>
            </a:rPr>
            <a:t> legend (Column R)</a:t>
          </a:r>
        </a:p>
        <a:p>
          <a:pPr rtl="0"/>
          <a:r>
            <a:rPr lang="en-SG" sz="1000" b="1" baseline="0">
              <a:solidFill>
                <a:schemeClr val="tx1"/>
              </a:solidFill>
              <a:effectLst/>
              <a:latin typeface="+mn-lt"/>
              <a:ea typeface="+mn-ea"/>
              <a:cs typeface="+mn-cs"/>
            </a:rPr>
            <a:t>This compares column P vs column N</a:t>
          </a:r>
        </a:p>
        <a:p>
          <a:pPr rtl="0"/>
          <a:r>
            <a:rPr lang="en-SG" sz="1000" b="0" i="0" u="none" strike="noStrike">
              <a:solidFill>
                <a:schemeClr val="tx1"/>
              </a:solidFill>
              <a:effectLst/>
              <a:latin typeface="+mn-lt"/>
              <a:ea typeface="+mn-ea"/>
              <a:cs typeface="+mn-cs"/>
            </a:rPr>
            <a:t>Amongst the discrepancies between clinician’s 1st run and cLLM output, </a:t>
          </a:r>
          <a:endParaRPr lang="en-SG" sz="1000" b="0">
            <a:effectLst/>
          </a:endParaRPr>
        </a:p>
        <a:p>
          <a:pPr rtl="0"/>
          <a:r>
            <a:rPr lang="en-SG" sz="1000" b="0" i="0" u="none" strike="noStrike">
              <a:solidFill>
                <a:schemeClr val="tx1"/>
              </a:solidFill>
              <a:effectLst/>
              <a:latin typeface="+mn-lt"/>
              <a:ea typeface="+mn-ea"/>
              <a:cs typeface="+mn-cs"/>
            </a:rPr>
            <a:t>By </a:t>
          </a:r>
          <a:r>
            <a:rPr lang="en-SG" sz="1000" b="1" i="0" u="none" strike="noStrike">
              <a:solidFill>
                <a:schemeClr val="tx1"/>
              </a:solidFill>
              <a:effectLst/>
              <a:latin typeface="+mn-lt"/>
              <a:ea typeface="+mn-ea"/>
              <a:cs typeface="+mn-cs"/>
            </a:rPr>
            <a:t>following</a:t>
          </a:r>
          <a:r>
            <a:rPr lang="en-SG" sz="1000" b="0" i="0" u="none" strike="noStrike">
              <a:solidFill>
                <a:schemeClr val="tx1"/>
              </a:solidFill>
              <a:effectLst/>
              <a:latin typeface="+mn-lt"/>
              <a:ea typeface="+mn-ea"/>
              <a:cs typeface="+mn-cs"/>
            </a:rPr>
            <a:t> the LLM on 2nd run:</a:t>
          </a:r>
          <a:endParaRPr lang="en-SG" sz="1000" b="0">
            <a:effectLst/>
          </a:endParaRPr>
        </a:p>
        <a:p>
          <a:pPr rtl="0"/>
          <a:r>
            <a:rPr lang="en-SG" sz="1000" b="0" i="0" u="none" strike="noStrike">
              <a:solidFill>
                <a:schemeClr val="tx1"/>
              </a:solidFill>
              <a:effectLst/>
              <a:latin typeface="+mn-lt"/>
              <a:ea typeface="+mn-ea"/>
              <a:cs typeface="+mn-cs"/>
            </a:rPr>
            <a:t>1 = Clinician correct on 1st run, wrong on 2nd run (clinician followed LLM which gave a wrong answer)</a:t>
          </a:r>
          <a:endParaRPr lang="en-SG" sz="1000" b="0">
            <a:effectLst/>
          </a:endParaRPr>
        </a:p>
        <a:p>
          <a:pPr rtl="0"/>
          <a:r>
            <a:rPr lang="en-SG" sz="1000" b="0" i="0" u="none" strike="noStrike">
              <a:solidFill>
                <a:schemeClr val="tx1"/>
              </a:solidFill>
              <a:effectLst/>
              <a:latin typeface="+mn-lt"/>
              <a:ea typeface="+mn-ea"/>
              <a:cs typeface="+mn-cs"/>
            </a:rPr>
            <a:t>2 = Clinician wrong on 1st run, correct on 2nd run (clinician followed LLM which gave a correct answer)</a:t>
          </a:r>
          <a:endParaRPr lang="en-SG" sz="1000" b="0">
            <a:effectLst/>
          </a:endParaRPr>
        </a:p>
        <a:p>
          <a:pPr rtl="0"/>
          <a:r>
            <a:rPr lang="en-SG" sz="1000" b="0" i="0" u="none" strike="noStrike">
              <a:solidFill>
                <a:schemeClr val="tx1"/>
              </a:solidFill>
              <a:effectLst/>
              <a:latin typeface="+mn-lt"/>
              <a:ea typeface="+mn-ea"/>
              <a:cs typeface="+mn-cs"/>
            </a:rPr>
            <a:t>3 = Clinician wrong on 1st run, wrong on 2nd run (clinician followed LLM which gave </a:t>
          </a:r>
          <a:r>
            <a:rPr lang="en-SG" sz="1000" b="0" i="1" u="none" strike="noStrike">
              <a:solidFill>
                <a:schemeClr val="tx1"/>
              </a:solidFill>
              <a:effectLst/>
              <a:latin typeface="+mn-lt"/>
              <a:ea typeface="+mn-ea"/>
              <a:cs typeface="+mn-cs"/>
            </a:rPr>
            <a:t>another</a:t>
          </a:r>
          <a:r>
            <a:rPr lang="en-SG" sz="1000" b="0" i="0" u="none" strike="noStrike">
              <a:solidFill>
                <a:schemeClr val="tx1"/>
              </a:solidFill>
              <a:effectLst/>
              <a:latin typeface="+mn-lt"/>
              <a:ea typeface="+mn-ea"/>
              <a:cs typeface="+mn-cs"/>
            </a:rPr>
            <a:t> wrong answer)</a:t>
          </a:r>
          <a:endParaRPr lang="en-SG" sz="1000" b="0">
            <a:effectLst/>
          </a:endParaRPr>
        </a:p>
        <a:p>
          <a:pPr rtl="0"/>
          <a:r>
            <a:rPr lang="en-SG" sz="1000" b="0" i="0" u="none" strike="noStrike">
              <a:solidFill>
                <a:schemeClr val="tx1"/>
              </a:solidFill>
              <a:effectLst/>
              <a:latin typeface="+mn-lt"/>
              <a:ea typeface="+mn-ea"/>
              <a:cs typeface="+mn-cs"/>
            </a:rPr>
            <a:t>(Clinician correct on 1st run, correct on 2nd run - this scenario does not exist because there is no discrepancy when both human and LLM chose the only correct option)</a:t>
          </a:r>
          <a:endParaRPr lang="en-SG" sz="1000" b="0">
            <a:effectLst/>
          </a:endParaRPr>
        </a:p>
        <a:p>
          <a:pPr rtl="0"/>
          <a:r>
            <a:rPr lang="en-SG" sz="1000" b="0" i="0" u="none" strike="noStrike">
              <a:solidFill>
                <a:schemeClr val="tx1"/>
              </a:solidFill>
              <a:effectLst/>
              <a:latin typeface="+mn-lt"/>
              <a:ea typeface="+mn-ea"/>
              <a:cs typeface="+mn-cs"/>
            </a:rPr>
            <a:t>By </a:t>
          </a:r>
          <a:r>
            <a:rPr lang="en-SG" sz="1000" b="1" i="0" u="none" strike="noStrike">
              <a:solidFill>
                <a:schemeClr val="tx1"/>
              </a:solidFill>
              <a:effectLst/>
              <a:latin typeface="+mn-lt"/>
              <a:ea typeface="+mn-ea"/>
              <a:cs typeface="+mn-cs"/>
            </a:rPr>
            <a:t>ignoring</a:t>
          </a:r>
          <a:r>
            <a:rPr lang="en-SG" sz="1000" b="0" i="0" u="none" strike="noStrike">
              <a:solidFill>
                <a:schemeClr val="tx1"/>
              </a:solidFill>
              <a:effectLst/>
              <a:latin typeface="+mn-lt"/>
              <a:ea typeface="+mn-ea"/>
              <a:cs typeface="+mn-cs"/>
            </a:rPr>
            <a:t> the LLM on 2nd run:</a:t>
          </a:r>
          <a:endParaRPr lang="en-SG" sz="1000" b="0">
            <a:effectLst/>
          </a:endParaRPr>
        </a:p>
        <a:p>
          <a:pPr rtl="0"/>
          <a:r>
            <a:rPr lang="en-SG" sz="1000" b="0" i="0" u="none" strike="noStrike">
              <a:solidFill>
                <a:schemeClr val="tx1"/>
              </a:solidFill>
              <a:effectLst/>
              <a:latin typeface="+mn-lt"/>
              <a:ea typeface="+mn-ea"/>
              <a:cs typeface="+mn-cs"/>
            </a:rPr>
            <a:t>4 = Clinician correct on 1st run, correct on 2nd run (i.e. clinician continued to choose the correct answer)</a:t>
          </a:r>
          <a:endParaRPr lang="en-SG" sz="1000" b="0">
            <a:effectLst/>
          </a:endParaRPr>
        </a:p>
        <a:p>
          <a:pPr rtl="0"/>
          <a:r>
            <a:rPr lang="en-SG" sz="1000" b="0" i="0" u="none" strike="noStrike">
              <a:solidFill>
                <a:schemeClr val="tx1"/>
              </a:solidFill>
              <a:effectLst/>
              <a:latin typeface="+mn-lt"/>
              <a:ea typeface="+mn-ea"/>
              <a:cs typeface="+mn-cs"/>
            </a:rPr>
            <a:t>5 = Clinician correct on 1st run, wrong on 2nd run (i.e. clinician didn't follow LLM's wrong recommendation, but changed to </a:t>
          </a:r>
          <a:r>
            <a:rPr lang="en-SG" sz="1000" b="0" i="1" u="none" strike="noStrike">
              <a:solidFill>
                <a:schemeClr val="tx1"/>
              </a:solidFill>
              <a:effectLst/>
              <a:latin typeface="+mn-lt"/>
              <a:ea typeface="+mn-ea"/>
              <a:cs typeface="+mn-cs"/>
            </a:rPr>
            <a:t>another</a:t>
          </a:r>
          <a:r>
            <a:rPr lang="en-SG" sz="1000" b="0" i="0" u="none" strike="noStrike">
              <a:solidFill>
                <a:schemeClr val="tx1"/>
              </a:solidFill>
              <a:effectLst/>
              <a:latin typeface="+mn-lt"/>
              <a:ea typeface="+mn-ea"/>
              <a:cs typeface="+mn-cs"/>
            </a:rPr>
            <a:t> wrong option on 2nd run)</a:t>
          </a:r>
          <a:endParaRPr lang="en-SG" sz="1000" b="0">
            <a:effectLst/>
          </a:endParaRPr>
        </a:p>
        <a:p>
          <a:pPr rtl="0"/>
          <a:r>
            <a:rPr lang="en-SG" sz="1000" b="0" i="0" u="none" strike="noStrike">
              <a:solidFill>
                <a:schemeClr val="tx1"/>
              </a:solidFill>
              <a:effectLst/>
              <a:latin typeface="+mn-lt"/>
              <a:ea typeface="+mn-ea"/>
              <a:cs typeface="+mn-cs"/>
            </a:rPr>
            <a:t>6 = Clinician wrong on 1st run, correct on 2nd run (i.e. LLM and clinician each gave a different wrong answer, clinician ignored cLLM and subsequently changed to correct answer)</a:t>
          </a:r>
          <a:endParaRPr lang="en-SG" sz="1000" b="0">
            <a:effectLst/>
          </a:endParaRPr>
        </a:p>
        <a:p>
          <a:r>
            <a:rPr lang="en-SG" sz="1000" b="0" i="0" u="none" strike="noStrike">
              <a:solidFill>
                <a:schemeClr val="tx1"/>
              </a:solidFill>
              <a:effectLst/>
              <a:latin typeface="+mn-lt"/>
              <a:ea typeface="+mn-ea"/>
              <a:cs typeface="+mn-cs"/>
            </a:rPr>
            <a:t>7 = Clinician wrong on 1st run, wrong on 2nd run (clinician ignored LLM’s correct answer or LLM’s </a:t>
          </a:r>
          <a:r>
            <a:rPr lang="en-SG" sz="1000" b="0" i="1" u="none" strike="noStrike">
              <a:solidFill>
                <a:schemeClr val="tx1"/>
              </a:solidFill>
              <a:effectLst/>
              <a:latin typeface="+mn-lt"/>
              <a:ea typeface="+mn-ea"/>
              <a:cs typeface="+mn-cs"/>
            </a:rPr>
            <a:t>other</a:t>
          </a:r>
          <a:r>
            <a:rPr lang="en-SG" sz="1000" b="0" i="0" u="none" strike="noStrike">
              <a:solidFill>
                <a:schemeClr val="tx1"/>
              </a:solidFill>
              <a:effectLst/>
              <a:latin typeface="+mn-lt"/>
              <a:ea typeface="+mn-ea"/>
              <a:cs typeface="+mn-cs"/>
            </a:rPr>
            <a:t> wrong recommendation, and continued with his/her wrong answer)</a:t>
          </a:r>
          <a:br>
            <a:rPr lang="en-SG" sz="1000"/>
          </a:br>
          <a:br>
            <a:rPr lang="en-SG" sz="1000"/>
          </a:br>
          <a:endParaRPr lang="en-SG" sz="1000" b="1" baseline="0">
            <a:solidFill>
              <a:schemeClr val="tx1"/>
            </a:solidFill>
            <a:effectLst/>
            <a:latin typeface="+mn-lt"/>
            <a:ea typeface="+mn-ea"/>
            <a:cs typeface="+mn-cs"/>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27</xdr:col>
      <xdr:colOff>36634</xdr:colOff>
      <xdr:row>3</xdr:row>
      <xdr:rowOff>134327</xdr:rowOff>
    </xdr:from>
    <xdr:ext cx="8087091" cy="2161390"/>
    <xdr:sp macro="" textlink="">
      <xdr:nvSpPr>
        <xdr:cNvPr id="2" name="TextBox 1">
          <a:extLst>
            <a:ext uri="{FF2B5EF4-FFF2-40B4-BE49-F238E27FC236}">
              <a16:creationId xmlns:a16="http://schemas.microsoft.com/office/drawing/2014/main" id="{57987C75-A6AB-49CE-BE2C-C20C5B6E9A5A}"/>
            </a:ext>
          </a:extLst>
        </xdr:cNvPr>
        <xdr:cNvSpPr txBox="1"/>
      </xdr:nvSpPr>
      <xdr:spPr>
        <a:xfrm>
          <a:off x="19315234" y="1877402"/>
          <a:ext cx="8087091" cy="2161390"/>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SG" sz="1000" b="1">
              <a:solidFill>
                <a:schemeClr val="tx1"/>
              </a:solidFill>
              <a:effectLst/>
              <a:latin typeface="+mn-lt"/>
              <a:ea typeface="+mn-ea"/>
              <a:cs typeface="+mn-cs"/>
            </a:rPr>
            <a:t>Human-AI Comment</a:t>
          </a:r>
          <a:r>
            <a:rPr lang="en-SG" sz="1000" b="1" baseline="0">
              <a:solidFill>
                <a:schemeClr val="tx1"/>
              </a:solidFill>
              <a:effectLst/>
              <a:latin typeface="+mn-lt"/>
              <a:ea typeface="+mn-ea"/>
              <a:cs typeface="+mn-cs"/>
            </a:rPr>
            <a:t> legend (Column R)</a:t>
          </a:r>
        </a:p>
        <a:p>
          <a:pPr rtl="0"/>
          <a:r>
            <a:rPr lang="en-SG" sz="1000" b="1" baseline="0">
              <a:solidFill>
                <a:schemeClr val="tx1"/>
              </a:solidFill>
              <a:effectLst/>
              <a:latin typeface="+mn-lt"/>
              <a:ea typeface="+mn-ea"/>
              <a:cs typeface="+mn-cs"/>
            </a:rPr>
            <a:t>This compares column P vs column N</a:t>
          </a:r>
        </a:p>
        <a:p>
          <a:pPr rtl="0"/>
          <a:r>
            <a:rPr lang="en-SG" sz="1000" b="0" i="0" u="none" strike="noStrike">
              <a:solidFill>
                <a:schemeClr val="tx1"/>
              </a:solidFill>
              <a:effectLst/>
              <a:latin typeface="+mn-lt"/>
              <a:ea typeface="+mn-ea"/>
              <a:cs typeface="+mn-cs"/>
            </a:rPr>
            <a:t>Amongst the discrepancies between clinician’s 1st run and cLLM output, </a:t>
          </a:r>
          <a:endParaRPr lang="en-SG" sz="1000" b="0">
            <a:effectLst/>
          </a:endParaRPr>
        </a:p>
        <a:p>
          <a:pPr rtl="0"/>
          <a:r>
            <a:rPr lang="en-SG" sz="1000" b="0" i="0" u="none" strike="noStrike">
              <a:solidFill>
                <a:schemeClr val="tx1"/>
              </a:solidFill>
              <a:effectLst/>
              <a:latin typeface="+mn-lt"/>
              <a:ea typeface="+mn-ea"/>
              <a:cs typeface="+mn-cs"/>
            </a:rPr>
            <a:t>By </a:t>
          </a:r>
          <a:r>
            <a:rPr lang="en-SG" sz="1000" b="1" i="0" u="none" strike="noStrike">
              <a:solidFill>
                <a:schemeClr val="tx1"/>
              </a:solidFill>
              <a:effectLst/>
              <a:latin typeface="+mn-lt"/>
              <a:ea typeface="+mn-ea"/>
              <a:cs typeface="+mn-cs"/>
            </a:rPr>
            <a:t>following</a:t>
          </a:r>
          <a:r>
            <a:rPr lang="en-SG" sz="1000" b="0" i="0" u="none" strike="noStrike">
              <a:solidFill>
                <a:schemeClr val="tx1"/>
              </a:solidFill>
              <a:effectLst/>
              <a:latin typeface="+mn-lt"/>
              <a:ea typeface="+mn-ea"/>
              <a:cs typeface="+mn-cs"/>
            </a:rPr>
            <a:t> the LLM on 2nd run:</a:t>
          </a:r>
          <a:endParaRPr lang="en-SG" sz="1000" b="0">
            <a:effectLst/>
          </a:endParaRPr>
        </a:p>
        <a:p>
          <a:pPr rtl="0"/>
          <a:r>
            <a:rPr lang="en-SG" sz="1000" b="0" i="0" u="none" strike="noStrike">
              <a:solidFill>
                <a:schemeClr val="tx1"/>
              </a:solidFill>
              <a:effectLst/>
              <a:latin typeface="+mn-lt"/>
              <a:ea typeface="+mn-ea"/>
              <a:cs typeface="+mn-cs"/>
            </a:rPr>
            <a:t>1 = Clinician correct on 1st run, wrong on 2nd run (clinician followed LLM which gave a wrong answer)</a:t>
          </a:r>
          <a:endParaRPr lang="en-SG" sz="1000" b="0">
            <a:effectLst/>
          </a:endParaRPr>
        </a:p>
        <a:p>
          <a:pPr rtl="0"/>
          <a:r>
            <a:rPr lang="en-SG" sz="1000" b="0" i="0" u="none" strike="noStrike">
              <a:solidFill>
                <a:schemeClr val="tx1"/>
              </a:solidFill>
              <a:effectLst/>
              <a:latin typeface="+mn-lt"/>
              <a:ea typeface="+mn-ea"/>
              <a:cs typeface="+mn-cs"/>
            </a:rPr>
            <a:t>2 = Clinician wrong on 1st run, correct on 2nd run (clinician followed LLM which gave a correct answer)</a:t>
          </a:r>
          <a:endParaRPr lang="en-SG" sz="1000" b="0">
            <a:effectLst/>
          </a:endParaRPr>
        </a:p>
        <a:p>
          <a:pPr rtl="0"/>
          <a:r>
            <a:rPr lang="en-SG" sz="1000" b="0" i="0" u="none" strike="noStrike">
              <a:solidFill>
                <a:schemeClr val="tx1"/>
              </a:solidFill>
              <a:effectLst/>
              <a:latin typeface="+mn-lt"/>
              <a:ea typeface="+mn-ea"/>
              <a:cs typeface="+mn-cs"/>
            </a:rPr>
            <a:t>3 = Clinician wrong on 1st run, wrong on 2nd run (clinician followed LLM which gave </a:t>
          </a:r>
          <a:r>
            <a:rPr lang="en-SG" sz="1000" b="0" i="1" u="none" strike="noStrike">
              <a:solidFill>
                <a:schemeClr val="tx1"/>
              </a:solidFill>
              <a:effectLst/>
              <a:latin typeface="+mn-lt"/>
              <a:ea typeface="+mn-ea"/>
              <a:cs typeface="+mn-cs"/>
            </a:rPr>
            <a:t>another</a:t>
          </a:r>
          <a:r>
            <a:rPr lang="en-SG" sz="1000" b="0" i="0" u="none" strike="noStrike">
              <a:solidFill>
                <a:schemeClr val="tx1"/>
              </a:solidFill>
              <a:effectLst/>
              <a:latin typeface="+mn-lt"/>
              <a:ea typeface="+mn-ea"/>
              <a:cs typeface="+mn-cs"/>
            </a:rPr>
            <a:t> wrong answer)</a:t>
          </a:r>
          <a:endParaRPr lang="en-SG" sz="1000" b="0">
            <a:effectLst/>
          </a:endParaRPr>
        </a:p>
        <a:p>
          <a:pPr rtl="0"/>
          <a:r>
            <a:rPr lang="en-SG" sz="1000" b="0" i="0" u="none" strike="noStrike">
              <a:solidFill>
                <a:schemeClr val="tx1"/>
              </a:solidFill>
              <a:effectLst/>
              <a:latin typeface="+mn-lt"/>
              <a:ea typeface="+mn-ea"/>
              <a:cs typeface="+mn-cs"/>
            </a:rPr>
            <a:t>(Clinician correct on 1st run, correct on 2nd run - this scenario does not exist because there is no discrepancy when both human and LLM chose the only correct option)</a:t>
          </a:r>
          <a:endParaRPr lang="en-SG" sz="1000" b="0">
            <a:effectLst/>
          </a:endParaRPr>
        </a:p>
        <a:p>
          <a:pPr rtl="0"/>
          <a:r>
            <a:rPr lang="en-SG" sz="1000" b="0" i="0" u="none" strike="noStrike">
              <a:solidFill>
                <a:schemeClr val="tx1"/>
              </a:solidFill>
              <a:effectLst/>
              <a:latin typeface="+mn-lt"/>
              <a:ea typeface="+mn-ea"/>
              <a:cs typeface="+mn-cs"/>
            </a:rPr>
            <a:t>By </a:t>
          </a:r>
          <a:r>
            <a:rPr lang="en-SG" sz="1000" b="1" i="0" u="none" strike="noStrike">
              <a:solidFill>
                <a:schemeClr val="tx1"/>
              </a:solidFill>
              <a:effectLst/>
              <a:latin typeface="+mn-lt"/>
              <a:ea typeface="+mn-ea"/>
              <a:cs typeface="+mn-cs"/>
            </a:rPr>
            <a:t>ignoring</a:t>
          </a:r>
          <a:r>
            <a:rPr lang="en-SG" sz="1000" b="0" i="0" u="none" strike="noStrike">
              <a:solidFill>
                <a:schemeClr val="tx1"/>
              </a:solidFill>
              <a:effectLst/>
              <a:latin typeface="+mn-lt"/>
              <a:ea typeface="+mn-ea"/>
              <a:cs typeface="+mn-cs"/>
            </a:rPr>
            <a:t> the LLM on 2nd run:</a:t>
          </a:r>
          <a:endParaRPr lang="en-SG" sz="1000" b="0">
            <a:effectLst/>
          </a:endParaRPr>
        </a:p>
        <a:p>
          <a:pPr rtl="0"/>
          <a:r>
            <a:rPr lang="en-SG" sz="1000" b="0" i="0" u="none" strike="noStrike">
              <a:solidFill>
                <a:schemeClr val="tx1"/>
              </a:solidFill>
              <a:effectLst/>
              <a:latin typeface="+mn-lt"/>
              <a:ea typeface="+mn-ea"/>
              <a:cs typeface="+mn-cs"/>
            </a:rPr>
            <a:t>4 = Clinician correct on 1st run, correct on 2nd run (i.e. clinician continued to choose the correct answer)</a:t>
          </a:r>
          <a:endParaRPr lang="en-SG" sz="1000" b="0">
            <a:effectLst/>
          </a:endParaRPr>
        </a:p>
        <a:p>
          <a:pPr rtl="0"/>
          <a:r>
            <a:rPr lang="en-SG" sz="1000" b="0" i="0" u="none" strike="noStrike">
              <a:solidFill>
                <a:schemeClr val="tx1"/>
              </a:solidFill>
              <a:effectLst/>
              <a:latin typeface="+mn-lt"/>
              <a:ea typeface="+mn-ea"/>
              <a:cs typeface="+mn-cs"/>
            </a:rPr>
            <a:t>5 = Clinician correct on 1st run, wrong on 2nd run (i.e. clinician didn't follow LLM's wrong recommendation, but changed to </a:t>
          </a:r>
          <a:r>
            <a:rPr lang="en-SG" sz="1000" b="0" i="1" u="none" strike="noStrike">
              <a:solidFill>
                <a:schemeClr val="tx1"/>
              </a:solidFill>
              <a:effectLst/>
              <a:latin typeface="+mn-lt"/>
              <a:ea typeface="+mn-ea"/>
              <a:cs typeface="+mn-cs"/>
            </a:rPr>
            <a:t>another</a:t>
          </a:r>
          <a:r>
            <a:rPr lang="en-SG" sz="1000" b="0" i="0" u="none" strike="noStrike">
              <a:solidFill>
                <a:schemeClr val="tx1"/>
              </a:solidFill>
              <a:effectLst/>
              <a:latin typeface="+mn-lt"/>
              <a:ea typeface="+mn-ea"/>
              <a:cs typeface="+mn-cs"/>
            </a:rPr>
            <a:t> wrong option on 2nd run)</a:t>
          </a:r>
          <a:endParaRPr lang="en-SG" sz="1000" b="0">
            <a:effectLst/>
          </a:endParaRPr>
        </a:p>
        <a:p>
          <a:pPr rtl="0"/>
          <a:r>
            <a:rPr lang="en-SG" sz="1000" b="0" i="0" u="none" strike="noStrike">
              <a:solidFill>
                <a:schemeClr val="tx1"/>
              </a:solidFill>
              <a:effectLst/>
              <a:latin typeface="+mn-lt"/>
              <a:ea typeface="+mn-ea"/>
              <a:cs typeface="+mn-cs"/>
            </a:rPr>
            <a:t>6 = Clinician wrong on 1st run, correct on 2nd run (i.e. LLM and clinician each gave a different wrong answer, clinician ignored cLLM and subsequently changed to correct answer)</a:t>
          </a:r>
          <a:endParaRPr lang="en-SG" sz="1000" b="0">
            <a:effectLst/>
          </a:endParaRPr>
        </a:p>
        <a:p>
          <a:r>
            <a:rPr lang="en-SG" sz="1000" b="0" i="0" u="none" strike="noStrike">
              <a:solidFill>
                <a:schemeClr val="tx1"/>
              </a:solidFill>
              <a:effectLst/>
              <a:latin typeface="+mn-lt"/>
              <a:ea typeface="+mn-ea"/>
              <a:cs typeface="+mn-cs"/>
            </a:rPr>
            <a:t>7 = Clinician wrong on 1st run, wrong on 2nd run (clinician ignored LLM’s correct answer or LLM’s </a:t>
          </a:r>
          <a:r>
            <a:rPr lang="en-SG" sz="1000" b="0" i="1" u="none" strike="noStrike">
              <a:solidFill>
                <a:schemeClr val="tx1"/>
              </a:solidFill>
              <a:effectLst/>
              <a:latin typeface="+mn-lt"/>
              <a:ea typeface="+mn-ea"/>
              <a:cs typeface="+mn-cs"/>
            </a:rPr>
            <a:t>other</a:t>
          </a:r>
          <a:r>
            <a:rPr lang="en-SG" sz="1000" b="0" i="0" u="none" strike="noStrike">
              <a:solidFill>
                <a:schemeClr val="tx1"/>
              </a:solidFill>
              <a:effectLst/>
              <a:latin typeface="+mn-lt"/>
              <a:ea typeface="+mn-ea"/>
              <a:cs typeface="+mn-cs"/>
            </a:rPr>
            <a:t> wrong recommendation, and continued with his/her wrong answer)</a:t>
          </a:r>
          <a:br>
            <a:rPr lang="en-SG" sz="1000"/>
          </a:br>
          <a:br>
            <a:rPr lang="en-SG" sz="1000"/>
          </a:br>
          <a:endParaRPr lang="en-SG" sz="1000" b="1" baseline="0">
            <a:solidFill>
              <a:schemeClr val="tx1"/>
            </a:solidFill>
            <a:effectLst/>
            <a:latin typeface="+mn-lt"/>
            <a:ea typeface="+mn-ea"/>
            <a:cs typeface="+mn-cs"/>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hase%202%20MARK2-%20Yeong%20Huei-%20Ortho%20202402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class"/>
      <sheetName val="3-class"/>
      <sheetName val="phase 2 MARK2- Yeong Huei- Orth"/>
    </sheetNames>
    <sheetDataSet>
      <sheetData sheetId="0"/>
      <sheetData sheetId="1"/>
      <sheetData sheetId="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2:T77">
  <autoFilter ref="B2:T77" xr:uid="{00000000-0009-0000-0100-000001000000}"/>
  <tableColumns count="19">
    <tableColumn id="5" xr3:uid="{00000000-0010-0000-0000-000005000000}" name="Clinical File" dataDxfId="14"/>
    <tableColumn id="6" xr3:uid="{00000000-0010-0000-0000-000006000000}" name=" Approp Score "/>
    <tableColumn id="9" xr3:uid="{00000000-0010-0000-0000-000009000000}" name="If UNA, recommend imaging modality (state without and/or with IV contrast if applicable)" dataDxfId="13"/>
    <tableColumn id="10" xr3:uid="{00000000-0010-0000-0000-00000A000000}" name="GPT Raw Answer" dataDxfId="12"/>
    <tableColumn id="1" xr3:uid="{00000000-0010-0000-0000-000001000000}" name="Appropriateness"/>
    <tableColumn id="2" xr3:uid="{00000000-0010-0000-0000-000002000000}" name="Recommendation"/>
    <tableColumn id="3" xr3:uid="{00000000-0010-0000-0000-000003000000}" name="Comments"/>
    <tableColumn id="4" xr3:uid="{00000000-0010-0000-0000-000004000000}" name="ANSKEY1"/>
    <tableColumn id="7" xr3:uid="{00000000-0010-0000-0000-000007000000}" name="ANSKEY2_x000a_"/>
    <tableColumn id="8" xr3:uid="{1DA57EA2-35BE-4916-86E1-F4A067A2169F}" name="Marker1"/>
    <tableColumn id="11" xr3:uid="{A7C60A37-9B6F-4AE1-95B9-1B474324C2E6}" name="Marker2"/>
    <tableColumn id="12" xr3:uid="{B4B0BFE8-3497-4F53-802C-FC898D79989A}" name="Final Mark"/>
    <tableColumn id="13" xr3:uid="{9CCAD7D8-8C1A-4DFC-B6FB-EE2669A761F8}" name="part2 NEWscore"/>
    <tableColumn id="19" xr3:uid="{659BE459-374D-4B94-A8A1-2913D8199255}" name="part1 response"/>
    <tableColumn id="18" xr3:uid="{9F26B05A-C843-4876-BBC1-D1FF8EB4B734}" name="part1 NEWscore"/>
    <tableColumn id="17" xr3:uid="{16111486-0B4D-4D04-91D9-71A285545ED0}" name="Discrepancy"/>
    <tableColumn id="16" xr3:uid="{3EDF68A7-2676-4F2F-8AB7-94B480731F27}" name="Following"/>
    <tableColumn id="15" xr3:uid="{BEE3D866-A4FD-496A-90D3-2D85C40B1FE7}" name="Human-AI comment"/>
    <tableColumn id="14" xr3:uid="{074A3015-090C-4611-B865-DED92B3A2B3C}" name="ExtraComm"/>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463621-D556-4304-B3E6-93085D6B72E8}" name="Table_13" displayName="Table_13" ref="B2:T74" totalsRowCount="1">
  <autoFilter ref="B2:T73" xr:uid="{00000000-0009-0000-0100-000001000000}"/>
  <tableColumns count="19">
    <tableColumn id="5" xr3:uid="{910769B1-00DA-4AE7-8795-26EF08B7F669}" name="Clinical File" dataDxfId="11" totalsRowDxfId="2"/>
    <tableColumn id="6" xr3:uid="{F2C88253-D711-468D-B23B-016D31E14BDE}" name=" Approp Score " dataDxfId="10"/>
    <tableColumn id="9" xr3:uid="{511ED5D1-EFCD-4073-848B-18C93B50191B}" name="If UNA, recommend imaging modality (state without and/or with IV contrast if applicable)" dataDxfId="9" totalsRowDxfId="1"/>
    <tableColumn id="10" xr3:uid="{F383552D-5F83-4D77-A72A-09F943388534}" name="GPT Raw Answer" dataDxfId="8" totalsRowDxfId="0"/>
    <tableColumn id="1" xr3:uid="{C94DD9AA-8F3F-4683-BDE4-094745E84B86}" name="Appropriateness" dataDxfId="7">
      <calculatedColumnFormula>VLOOKUP([1]!Table_1[[#This Row],[Appropriateness]],'3-class'!$V$4:$W$11,2,FALSE)</calculatedColumnFormula>
    </tableColumn>
    <tableColumn id="2" xr3:uid="{FA458005-FB4C-453E-9160-73AFF05AFF62}" name="Recommendation"/>
    <tableColumn id="3" xr3:uid="{CED9FB47-D990-4035-B9AB-0A946B87F22C}" name="Comments"/>
    <tableColumn id="4" xr3:uid="{A001F1AB-47BB-41C8-817A-550676F9B0A0}" name="ANSKEY1" dataDxfId="6">
      <calculatedColumnFormula>VLOOKUP([1]!Table_1[[#This Row],[ANSKEY1]],'3-class'!$V$4:$W$11,2,FALSE)</calculatedColumnFormula>
    </tableColumn>
    <tableColumn id="14" xr3:uid="{0A2771A9-CBBF-4114-8933-1FA725A11CA1}" name="ANSKEY2_x000a_"/>
    <tableColumn id="13" xr3:uid="{7FAC8713-A9DE-4399-8B5E-3DFD6819BD56}" name="Marker1"/>
    <tableColumn id="12" xr3:uid="{7B500797-1058-44BB-95DD-A1953056E8C6}" name="Marker2"/>
    <tableColumn id="11" xr3:uid="{B183CE4D-120B-45B2-805D-AD63E19DFF6B}" name="Final Mark"/>
    <tableColumn id="8" xr3:uid="{40F4462F-FFE8-4554-A7E3-D6ACA871C66A}" name="part2 NEWscore"/>
    <tableColumn id="19" xr3:uid="{90C945DD-A6A2-4287-B257-0298FF94420F}" name="part1 response" dataDxfId="5">
      <calculatedColumnFormula>VLOOKUP([1]!Table_1[[#This Row],[part1 response]],'3-class'!$V$4:$W$11,2,FALSE)</calculatedColumnFormula>
    </tableColumn>
    <tableColumn id="18" xr3:uid="{EFA452B4-AE2F-46C2-B1B2-94E2A13955A8}" name="part1 NEWscore"/>
    <tableColumn id="17" xr3:uid="{ABD6C25C-6D2F-4922-B1CD-3A6661893AC5}" name="Discrepancy"/>
    <tableColumn id="16" xr3:uid="{01F88544-F493-4626-A730-4FD646D18BBF}" name="Following"/>
    <tableColumn id="15" xr3:uid="{D1679B43-F374-4FCE-B79C-1A6CDA42F8F5}" name="Human-AI Comment" dataDxfId="4"/>
    <tableColumn id="7" xr3:uid="{CD57826B-313D-4211-A1A2-CED0A5484C6C}" name="ExtraComm" dataDxfId="3">
      <calculatedColumnFormula>IF(Table_13[[#This Row],[ Approp Score ]]="USUALLY NOT APPROPRIATE", "UNA", IF(Table_13[[#This Row],[ Approp Score ]]="INSUFFICIENT INFORMATION", "ICI", "UA/MBA"))</calculatedColumnFormula>
    </tableColumn>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77"/>
  <sheetViews>
    <sheetView tabSelected="1" topLeftCell="B1" zoomScaleNormal="100" workbookViewId="0">
      <pane ySplit="2" topLeftCell="A8" activePane="bottomLeft" state="frozen"/>
      <selection activeCell="H1" sqref="H1"/>
      <selection pane="bottomLeft" activeCell="F9" sqref="F9"/>
    </sheetView>
  </sheetViews>
  <sheetFormatPr defaultColWidth="14.42578125" defaultRowHeight="84.6" customHeight="1" x14ac:dyDescent="0.25"/>
  <cols>
    <col min="2" max="2" width="81.7109375" style="16" customWidth="1"/>
    <col min="3" max="3" width="24" customWidth="1"/>
    <col min="4" max="4" width="26.42578125" style="16" hidden="1" customWidth="1"/>
    <col min="5" max="5" width="61.28515625" style="16" hidden="1" customWidth="1"/>
    <col min="6" max="6" width="26.42578125" customWidth="1"/>
    <col min="7" max="7" width="25.5703125" hidden="1" customWidth="1"/>
    <col min="8" max="8" width="20.28515625" hidden="1" customWidth="1"/>
    <col min="9" max="9" width="20" customWidth="1"/>
    <col min="10" max="10" width="18.85546875" hidden="1" customWidth="1"/>
    <col min="11" max="13" width="8.7109375" hidden="1" customWidth="1"/>
    <col min="14" max="27" width="8.7109375" customWidth="1"/>
  </cols>
  <sheetData>
    <row r="1" spans="1:20" ht="21.75" customHeight="1" x14ac:dyDescent="0.25">
      <c r="A1" s="25"/>
      <c r="B1" s="17"/>
      <c r="C1" s="36" t="s">
        <v>0</v>
      </c>
      <c r="D1" s="37"/>
      <c r="E1" s="38"/>
      <c r="F1" s="39" t="s">
        <v>250</v>
      </c>
      <c r="G1" s="40"/>
      <c r="H1" s="41"/>
      <c r="I1" s="28" t="s">
        <v>178</v>
      </c>
      <c r="J1" s="29"/>
      <c r="K1" s="29"/>
      <c r="L1" s="29"/>
      <c r="M1" s="29"/>
      <c r="N1" s="29"/>
      <c r="O1" s="42" t="s">
        <v>243</v>
      </c>
      <c r="P1" s="42"/>
      <c r="Q1" s="42"/>
      <c r="R1" s="42"/>
      <c r="S1" s="42"/>
      <c r="T1" s="42"/>
    </row>
    <row r="2" spans="1:20" ht="44.1" customHeight="1" x14ac:dyDescent="0.25">
      <c r="A2" s="25" t="s">
        <v>177</v>
      </c>
      <c r="B2" s="3" t="s">
        <v>1</v>
      </c>
      <c r="C2" s="2" t="s">
        <v>2</v>
      </c>
      <c r="D2" s="3" t="s">
        <v>3</v>
      </c>
      <c r="E2" s="15" t="s">
        <v>4</v>
      </c>
      <c r="F2" t="s">
        <v>173</v>
      </c>
      <c r="G2" t="s">
        <v>174</v>
      </c>
      <c r="H2" s="5" t="s">
        <v>175</v>
      </c>
      <c r="I2" s="5" t="s">
        <v>215</v>
      </c>
      <c r="J2" s="15" t="s">
        <v>216</v>
      </c>
      <c r="K2" s="31" t="s">
        <v>217</v>
      </c>
      <c r="L2" s="31" t="s">
        <v>218</v>
      </c>
      <c r="M2" s="31" t="s">
        <v>219</v>
      </c>
      <c r="N2" s="32" t="s">
        <v>244</v>
      </c>
      <c r="O2" s="30" t="s">
        <v>245</v>
      </c>
      <c r="P2" s="30" t="s">
        <v>246</v>
      </c>
      <c r="Q2" s="30" t="s">
        <v>247</v>
      </c>
      <c r="R2" s="30" t="s">
        <v>248</v>
      </c>
      <c r="S2" s="30" t="s">
        <v>249</v>
      </c>
      <c r="T2" t="s">
        <v>220</v>
      </c>
    </row>
    <row r="3" spans="1:20" ht="72" customHeight="1" x14ac:dyDescent="0.25">
      <c r="A3" s="24"/>
      <c r="B3" s="4" t="s">
        <v>5</v>
      </c>
      <c r="C3" s="7" t="s">
        <v>6</v>
      </c>
      <c r="D3" s="20" t="s">
        <v>7</v>
      </c>
      <c r="E3" s="12" t="s">
        <v>8</v>
      </c>
      <c r="F3" s="7"/>
      <c r="G3" s="20"/>
      <c r="H3" s="6"/>
      <c r="I3" s="6"/>
      <c r="J3" s="6"/>
      <c r="K3" s="6"/>
      <c r="L3" s="6"/>
      <c r="M3" s="6"/>
      <c r="N3" s="6"/>
      <c r="O3" s="6"/>
      <c r="P3" s="6"/>
      <c r="Q3" s="6"/>
      <c r="R3" s="6"/>
      <c r="S3" s="6"/>
      <c r="T3" s="6"/>
    </row>
    <row r="4" spans="1:20" ht="128.25" customHeight="1" x14ac:dyDescent="0.25">
      <c r="A4" s="23">
        <v>1</v>
      </c>
      <c r="B4" s="21" t="s">
        <v>9</v>
      </c>
      <c r="C4" s="9" t="s">
        <v>10</v>
      </c>
      <c r="D4" s="19" t="s">
        <v>11</v>
      </c>
      <c r="E4" s="13" t="s">
        <v>12</v>
      </c>
      <c r="F4" s="8" t="s">
        <v>180</v>
      </c>
      <c r="G4" s="10"/>
      <c r="H4" s="5"/>
      <c r="I4" s="26" t="s">
        <v>180</v>
      </c>
      <c r="J4" s="27"/>
      <c r="K4" s="15">
        <v>1</v>
      </c>
      <c r="L4" s="15"/>
      <c r="M4" s="15"/>
      <c r="N4" s="15">
        <v>1</v>
      </c>
      <c r="O4" s="34" t="s">
        <v>180</v>
      </c>
      <c r="P4" s="34">
        <v>1</v>
      </c>
      <c r="Q4" s="15"/>
      <c r="R4" s="15"/>
      <c r="S4" s="15"/>
      <c r="T4" s="15"/>
    </row>
    <row r="5" spans="1:20" ht="84.6" customHeight="1" x14ac:dyDescent="0.25">
      <c r="A5" s="23">
        <v>2</v>
      </c>
      <c r="B5" s="21" t="s">
        <v>13</v>
      </c>
      <c r="C5" s="9" t="s">
        <v>14</v>
      </c>
      <c r="D5" s="19" t="s">
        <v>15</v>
      </c>
      <c r="E5" s="13" t="s">
        <v>16</v>
      </c>
      <c r="F5" s="8" t="s">
        <v>181</v>
      </c>
      <c r="G5" s="10"/>
      <c r="H5" s="5"/>
      <c r="I5" s="26" t="s">
        <v>181</v>
      </c>
      <c r="J5" s="27"/>
      <c r="K5" s="5">
        <v>1</v>
      </c>
      <c r="L5" s="5"/>
      <c r="M5" s="5"/>
      <c r="N5" s="5">
        <v>1</v>
      </c>
      <c r="O5" s="34" t="s">
        <v>179</v>
      </c>
      <c r="P5" s="34">
        <v>0</v>
      </c>
      <c r="Q5" s="5">
        <v>1</v>
      </c>
      <c r="R5" s="5">
        <v>1</v>
      </c>
      <c r="S5" s="5">
        <v>2</v>
      </c>
      <c r="T5" s="5"/>
    </row>
    <row r="6" spans="1:20" ht="84.6" customHeight="1" x14ac:dyDescent="0.25">
      <c r="A6" s="23">
        <v>3</v>
      </c>
      <c r="B6" s="21" t="s">
        <v>17</v>
      </c>
      <c r="C6" s="9" t="s">
        <v>14</v>
      </c>
      <c r="D6" s="19" t="s">
        <v>18</v>
      </c>
      <c r="E6" s="13" t="s">
        <v>19</v>
      </c>
      <c r="F6" s="8" t="s">
        <v>179</v>
      </c>
      <c r="G6" s="10" t="s">
        <v>183</v>
      </c>
      <c r="H6" s="5"/>
      <c r="I6" s="26" t="s">
        <v>179</v>
      </c>
      <c r="J6" s="27" t="s">
        <v>221</v>
      </c>
      <c r="K6" s="5">
        <v>1</v>
      </c>
      <c r="L6" s="5"/>
      <c r="M6" s="5"/>
      <c r="N6" s="5">
        <v>1</v>
      </c>
      <c r="O6" s="34" t="s">
        <v>179</v>
      </c>
      <c r="P6" s="34">
        <v>1</v>
      </c>
      <c r="Q6" s="5">
        <v>1</v>
      </c>
      <c r="R6" s="5">
        <v>0</v>
      </c>
      <c r="S6" s="5">
        <v>4</v>
      </c>
      <c r="T6" s="5"/>
    </row>
    <row r="7" spans="1:20" ht="84.6" customHeight="1" x14ac:dyDescent="0.25">
      <c r="A7" s="23">
        <v>4</v>
      </c>
      <c r="B7" s="21" t="s">
        <v>20</v>
      </c>
      <c r="C7" s="9" t="s">
        <v>21</v>
      </c>
      <c r="D7" s="10"/>
      <c r="E7" s="13" t="s">
        <v>176</v>
      </c>
      <c r="F7" s="8" t="s">
        <v>182</v>
      </c>
      <c r="G7" s="10"/>
      <c r="H7" s="5"/>
      <c r="I7" s="26" t="s">
        <v>182</v>
      </c>
      <c r="J7" s="27"/>
      <c r="K7" s="5">
        <v>1</v>
      </c>
      <c r="L7" s="5"/>
      <c r="M7" s="5"/>
      <c r="N7" s="5">
        <v>1</v>
      </c>
      <c r="O7" s="34" t="s">
        <v>182</v>
      </c>
      <c r="P7" s="34">
        <v>1</v>
      </c>
      <c r="Q7" s="5"/>
      <c r="R7" s="5"/>
      <c r="S7" s="5"/>
      <c r="T7" s="5"/>
    </row>
    <row r="8" spans="1:20" ht="84.6" customHeight="1" x14ac:dyDescent="0.25">
      <c r="A8" s="23">
        <v>5</v>
      </c>
      <c r="B8" s="21" t="s">
        <v>22</v>
      </c>
      <c r="C8" s="9" t="s">
        <v>14</v>
      </c>
      <c r="D8" s="19" t="s">
        <v>23</v>
      </c>
      <c r="E8" s="13" t="s">
        <v>24</v>
      </c>
      <c r="F8" s="8" t="s">
        <v>179</v>
      </c>
      <c r="G8" s="10" t="s">
        <v>184</v>
      </c>
      <c r="H8" s="5"/>
      <c r="I8" s="26" t="s">
        <v>181</v>
      </c>
      <c r="J8" s="27"/>
      <c r="K8" s="5">
        <v>0</v>
      </c>
      <c r="L8" s="5"/>
      <c r="M8" s="5"/>
      <c r="N8" s="5">
        <v>0</v>
      </c>
      <c r="O8" s="34" t="s">
        <v>179</v>
      </c>
      <c r="P8" s="34">
        <v>0</v>
      </c>
      <c r="Q8" s="5">
        <v>1</v>
      </c>
      <c r="R8" s="5">
        <v>0</v>
      </c>
      <c r="S8" s="5">
        <v>7</v>
      </c>
      <c r="T8" s="5"/>
    </row>
    <row r="9" spans="1:20" ht="84.6" customHeight="1" x14ac:dyDescent="0.25">
      <c r="A9" s="23">
        <v>6</v>
      </c>
      <c r="B9" s="21" t="s">
        <v>25</v>
      </c>
      <c r="C9" s="9" t="s">
        <v>10</v>
      </c>
      <c r="D9" s="19"/>
      <c r="E9" s="13" t="s">
        <v>26</v>
      </c>
      <c r="F9" s="8" t="s">
        <v>180</v>
      </c>
      <c r="G9" s="10"/>
      <c r="H9" s="5"/>
      <c r="I9" s="26" t="s">
        <v>180</v>
      </c>
      <c r="J9" s="27"/>
      <c r="K9" s="5">
        <v>1</v>
      </c>
      <c r="L9" s="5"/>
      <c r="M9" s="5"/>
      <c r="N9" s="5">
        <v>1</v>
      </c>
      <c r="O9" s="34" t="s">
        <v>179</v>
      </c>
      <c r="P9" s="34">
        <v>0</v>
      </c>
      <c r="Q9" s="5">
        <v>1</v>
      </c>
      <c r="R9" s="5">
        <v>1</v>
      </c>
      <c r="S9" s="5">
        <v>2</v>
      </c>
      <c r="T9" s="5"/>
    </row>
    <row r="10" spans="1:20" ht="84.6" customHeight="1" x14ac:dyDescent="0.25">
      <c r="A10" s="23">
        <v>7</v>
      </c>
      <c r="B10" s="21" t="s">
        <v>27</v>
      </c>
      <c r="C10" s="9" t="s">
        <v>10</v>
      </c>
      <c r="D10" s="19"/>
      <c r="E10" s="13" t="s">
        <v>28</v>
      </c>
      <c r="F10" s="8" t="s">
        <v>180</v>
      </c>
      <c r="G10" s="10"/>
      <c r="H10" s="5"/>
      <c r="I10" s="26" t="s">
        <v>180</v>
      </c>
      <c r="J10" s="27"/>
      <c r="K10" s="5">
        <v>1</v>
      </c>
      <c r="L10" s="5"/>
      <c r="M10" s="5"/>
      <c r="N10" s="5">
        <v>1</v>
      </c>
      <c r="O10" s="34" t="s">
        <v>180</v>
      </c>
      <c r="P10" s="34">
        <v>1</v>
      </c>
      <c r="Q10" s="5"/>
      <c r="R10" s="5"/>
      <c r="S10" s="5"/>
      <c r="T10" s="5"/>
    </row>
    <row r="11" spans="1:20" ht="118.5" customHeight="1" x14ac:dyDescent="0.25">
      <c r="A11" s="23">
        <v>8</v>
      </c>
      <c r="B11" s="21" t="s">
        <v>29</v>
      </c>
      <c r="C11" s="9" t="s">
        <v>6</v>
      </c>
      <c r="D11" s="19" t="s">
        <v>30</v>
      </c>
      <c r="E11" s="13" t="s">
        <v>31</v>
      </c>
      <c r="F11" s="8" t="s">
        <v>179</v>
      </c>
      <c r="G11" s="10" t="s">
        <v>185</v>
      </c>
      <c r="H11" s="5"/>
      <c r="I11" s="26" t="s">
        <v>179</v>
      </c>
      <c r="J11" s="27" t="s">
        <v>30</v>
      </c>
      <c r="K11" s="5">
        <v>0.5</v>
      </c>
      <c r="L11" s="5"/>
      <c r="M11" s="5"/>
      <c r="N11" s="5">
        <v>1</v>
      </c>
      <c r="O11" s="34" t="s">
        <v>181</v>
      </c>
      <c r="P11" s="34">
        <v>0</v>
      </c>
      <c r="Q11" s="5">
        <v>1</v>
      </c>
      <c r="R11" s="5">
        <v>1</v>
      </c>
      <c r="S11" s="5">
        <v>2</v>
      </c>
      <c r="T11" s="5"/>
    </row>
    <row r="12" spans="1:20" ht="84.6" customHeight="1" x14ac:dyDescent="0.25">
      <c r="A12" s="23">
        <v>9</v>
      </c>
      <c r="B12" s="21" t="s">
        <v>171</v>
      </c>
      <c r="C12" s="9" t="s">
        <v>10</v>
      </c>
      <c r="D12" s="19"/>
      <c r="E12" s="13" t="s">
        <v>172</v>
      </c>
      <c r="F12" s="8" t="s">
        <v>180</v>
      </c>
      <c r="G12" s="10"/>
      <c r="H12" s="5"/>
      <c r="I12" s="26" t="s">
        <v>180</v>
      </c>
      <c r="J12" s="27"/>
      <c r="K12" s="5">
        <v>1</v>
      </c>
      <c r="L12" s="5"/>
      <c r="M12" s="5"/>
      <c r="N12" s="5">
        <v>1</v>
      </c>
      <c r="O12" s="34" t="s">
        <v>180</v>
      </c>
      <c r="P12" s="34">
        <v>1</v>
      </c>
      <c r="Q12" s="5"/>
      <c r="R12" s="5"/>
      <c r="S12" s="5"/>
      <c r="T12" s="5"/>
    </row>
    <row r="13" spans="1:20" ht="84.6" customHeight="1" x14ac:dyDescent="0.25">
      <c r="A13" s="23">
        <v>10</v>
      </c>
      <c r="B13" s="21" t="s">
        <v>32</v>
      </c>
      <c r="C13" s="9" t="s">
        <v>10</v>
      </c>
      <c r="D13" s="19"/>
      <c r="E13" s="13" t="s">
        <v>33</v>
      </c>
      <c r="F13" s="8" t="s">
        <v>180</v>
      </c>
      <c r="G13" s="10"/>
      <c r="H13" s="5" t="s">
        <v>186</v>
      </c>
      <c r="I13" s="26" t="s">
        <v>180</v>
      </c>
      <c r="J13" s="27"/>
      <c r="K13" s="5">
        <v>1</v>
      </c>
      <c r="L13" s="5"/>
      <c r="M13" s="5"/>
      <c r="N13" s="5">
        <v>1</v>
      </c>
      <c r="O13" s="34" t="s">
        <v>180</v>
      </c>
      <c r="P13" s="34">
        <v>1</v>
      </c>
      <c r="Q13" s="5"/>
      <c r="R13" s="5"/>
      <c r="S13" s="5"/>
      <c r="T13" s="5"/>
    </row>
    <row r="14" spans="1:20" ht="84.6" customHeight="1" x14ac:dyDescent="0.25">
      <c r="A14" s="23">
        <v>11</v>
      </c>
      <c r="B14" s="21" t="s">
        <v>34</v>
      </c>
      <c r="C14" s="9" t="s">
        <v>14</v>
      </c>
      <c r="D14" s="19" t="s">
        <v>35</v>
      </c>
      <c r="E14" s="13" t="s">
        <v>36</v>
      </c>
      <c r="F14" s="8" t="s">
        <v>179</v>
      </c>
      <c r="G14" s="10" t="s">
        <v>187</v>
      </c>
      <c r="H14" s="5"/>
      <c r="I14" s="26" t="s">
        <v>181</v>
      </c>
      <c r="J14" s="27"/>
      <c r="K14" s="5">
        <v>0</v>
      </c>
      <c r="L14" s="5"/>
      <c r="M14" s="5"/>
      <c r="N14" s="5">
        <v>0</v>
      </c>
      <c r="O14" s="34" t="s">
        <v>181</v>
      </c>
      <c r="P14" s="34">
        <v>1</v>
      </c>
      <c r="Q14" s="5"/>
      <c r="R14" s="5"/>
      <c r="S14" s="5"/>
      <c r="T14" s="5"/>
    </row>
    <row r="15" spans="1:20" ht="84.6" customHeight="1" x14ac:dyDescent="0.25">
      <c r="A15" s="23">
        <v>12</v>
      </c>
      <c r="B15" s="21" t="s">
        <v>37</v>
      </c>
      <c r="C15" s="9" t="s">
        <v>21</v>
      </c>
      <c r="D15" s="19"/>
      <c r="E15" s="13" t="s">
        <v>38</v>
      </c>
      <c r="F15" s="8" t="s">
        <v>181</v>
      </c>
      <c r="G15" s="10"/>
      <c r="H15" s="5"/>
      <c r="I15" s="26" t="s">
        <v>179</v>
      </c>
      <c r="J15" s="27" t="s">
        <v>222</v>
      </c>
      <c r="K15" s="5">
        <v>0</v>
      </c>
      <c r="L15" s="5"/>
      <c r="M15" s="5"/>
      <c r="N15" s="5">
        <v>0</v>
      </c>
      <c r="O15" s="34" t="s">
        <v>179</v>
      </c>
      <c r="P15" s="34">
        <v>1</v>
      </c>
      <c r="Q15" s="5">
        <v>1</v>
      </c>
      <c r="R15" s="5">
        <v>0</v>
      </c>
      <c r="S15" s="5">
        <v>5</v>
      </c>
      <c r="T15" s="5"/>
    </row>
    <row r="16" spans="1:20" ht="84.6" customHeight="1" x14ac:dyDescent="0.25">
      <c r="A16" s="23">
        <v>13</v>
      </c>
      <c r="B16" s="21" t="s">
        <v>39</v>
      </c>
      <c r="C16" s="9" t="s">
        <v>10</v>
      </c>
      <c r="D16" s="19"/>
      <c r="E16" s="13" t="s">
        <v>40</v>
      </c>
      <c r="F16" s="8" t="s">
        <v>180</v>
      </c>
      <c r="G16" s="10"/>
      <c r="H16" s="5"/>
      <c r="I16" s="26" t="s">
        <v>180</v>
      </c>
      <c r="J16" s="27"/>
      <c r="K16" s="5">
        <v>1</v>
      </c>
      <c r="L16" s="5"/>
      <c r="M16" s="5"/>
      <c r="N16" s="5">
        <v>1</v>
      </c>
      <c r="O16" s="34" t="s">
        <v>180</v>
      </c>
      <c r="P16" s="34">
        <v>1</v>
      </c>
      <c r="Q16" s="5"/>
      <c r="R16" s="5"/>
      <c r="S16" s="5"/>
      <c r="T16" s="5"/>
    </row>
    <row r="17" spans="1:20" ht="84.6" customHeight="1" x14ac:dyDescent="0.25">
      <c r="A17" s="23">
        <v>14</v>
      </c>
      <c r="B17" s="21" t="s">
        <v>41</v>
      </c>
      <c r="C17" s="9" t="s">
        <v>10</v>
      </c>
      <c r="D17" s="19"/>
      <c r="E17" s="13" t="s">
        <v>42</v>
      </c>
      <c r="F17" s="8" t="s">
        <v>180</v>
      </c>
      <c r="G17" s="10"/>
      <c r="H17" s="5"/>
      <c r="I17" s="26" t="s">
        <v>181</v>
      </c>
      <c r="J17" s="27"/>
      <c r="K17" s="5">
        <v>0.75</v>
      </c>
      <c r="L17" s="5"/>
      <c r="M17" s="5"/>
      <c r="N17" s="5">
        <v>1</v>
      </c>
      <c r="O17" s="34" t="s">
        <v>181</v>
      </c>
      <c r="P17" s="34">
        <v>1</v>
      </c>
      <c r="Q17" s="5"/>
      <c r="R17" s="5"/>
      <c r="S17" s="5"/>
      <c r="T17" s="5"/>
    </row>
    <row r="18" spans="1:20" ht="84.6" customHeight="1" x14ac:dyDescent="0.25">
      <c r="A18" s="23">
        <v>15</v>
      </c>
      <c r="B18" s="21" t="s">
        <v>43</v>
      </c>
      <c r="C18" s="9" t="s">
        <v>10</v>
      </c>
      <c r="D18" s="19"/>
      <c r="E18" s="13" t="s">
        <v>44</v>
      </c>
      <c r="F18" s="8" t="s">
        <v>180</v>
      </c>
      <c r="G18" s="10"/>
      <c r="H18" s="5"/>
      <c r="I18" s="26" t="s">
        <v>180</v>
      </c>
      <c r="J18" s="27"/>
      <c r="K18" s="5">
        <v>1</v>
      </c>
      <c r="L18" s="5"/>
      <c r="M18" s="5"/>
      <c r="N18" s="5">
        <v>1</v>
      </c>
      <c r="O18" s="34" t="s">
        <v>180</v>
      </c>
      <c r="P18" s="34">
        <v>1</v>
      </c>
      <c r="Q18" s="5"/>
      <c r="R18" s="5"/>
      <c r="S18" s="5"/>
      <c r="T18" s="5"/>
    </row>
    <row r="19" spans="1:20" ht="84.6" customHeight="1" x14ac:dyDescent="0.25">
      <c r="A19" s="23">
        <v>16</v>
      </c>
      <c r="B19" s="21" t="s">
        <v>45</v>
      </c>
      <c r="C19" s="8" t="s">
        <v>21</v>
      </c>
      <c r="D19" s="10"/>
      <c r="E19" s="14" t="s">
        <v>176</v>
      </c>
      <c r="F19" s="8" t="s">
        <v>182</v>
      </c>
      <c r="G19" s="10"/>
      <c r="H19" s="5"/>
      <c r="I19" s="26" t="s">
        <v>182</v>
      </c>
      <c r="J19" s="27"/>
      <c r="K19" s="5"/>
      <c r="L19" s="5"/>
      <c r="M19" s="5"/>
      <c r="N19" s="5">
        <v>1</v>
      </c>
      <c r="O19" s="34" t="s">
        <v>179</v>
      </c>
      <c r="P19" s="34">
        <v>0</v>
      </c>
      <c r="Q19" s="5">
        <v>1</v>
      </c>
      <c r="R19" s="5">
        <v>1</v>
      </c>
      <c r="S19" s="5">
        <v>2</v>
      </c>
      <c r="T19" s="5"/>
    </row>
    <row r="20" spans="1:20" ht="84.6" customHeight="1" x14ac:dyDescent="0.25">
      <c r="A20" s="23">
        <v>17</v>
      </c>
      <c r="B20" s="21" t="s">
        <v>46</v>
      </c>
      <c r="C20" s="9" t="s">
        <v>6</v>
      </c>
      <c r="D20" s="19" t="s">
        <v>47</v>
      </c>
      <c r="E20" s="13" t="s">
        <v>48</v>
      </c>
      <c r="F20" s="8" t="s">
        <v>179</v>
      </c>
      <c r="G20" s="10" t="s">
        <v>188</v>
      </c>
      <c r="H20" s="5"/>
      <c r="I20" s="26" t="s">
        <v>179</v>
      </c>
      <c r="J20" s="27" t="s">
        <v>223</v>
      </c>
      <c r="K20" s="5">
        <v>1</v>
      </c>
      <c r="L20" s="5"/>
      <c r="M20" s="5"/>
      <c r="N20" s="5">
        <v>1</v>
      </c>
      <c r="O20" s="34" t="s">
        <v>179</v>
      </c>
      <c r="P20" s="34">
        <v>1</v>
      </c>
      <c r="Q20" s="5"/>
      <c r="R20" s="5"/>
      <c r="S20" s="5"/>
      <c r="T20" s="5"/>
    </row>
    <row r="21" spans="1:20" ht="84.6" customHeight="1" x14ac:dyDescent="0.25">
      <c r="A21" s="23">
        <v>18</v>
      </c>
      <c r="B21" s="21" t="s">
        <v>49</v>
      </c>
      <c r="C21" s="9" t="s">
        <v>6</v>
      </c>
      <c r="D21" s="19" t="s">
        <v>50</v>
      </c>
      <c r="E21" s="13" t="s">
        <v>51</v>
      </c>
      <c r="F21" s="8" t="s">
        <v>179</v>
      </c>
      <c r="G21" s="10" t="s">
        <v>189</v>
      </c>
      <c r="H21" s="5"/>
      <c r="I21" s="26" t="s">
        <v>179</v>
      </c>
      <c r="J21" s="27" t="s">
        <v>224</v>
      </c>
      <c r="K21" s="5">
        <v>1</v>
      </c>
      <c r="L21" s="5"/>
      <c r="M21" s="5"/>
      <c r="N21" s="5">
        <v>1</v>
      </c>
      <c r="O21" s="34" t="s">
        <v>179</v>
      </c>
      <c r="P21" s="34">
        <v>1</v>
      </c>
      <c r="Q21" s="5"/>
      <c r="R21" s="5"/>
      <c r="S21" s="5"/>
      <c r="T21" s="5"/>
    </row>
    <row r="22" spans="1:20" ht="84.6" customHeight="1" x14ac:dyDescent="0.25">
      <c r="A22" s="23">
        <v>19</v>
      </c>
      <c r="B22" s="21" t="s">
        <v>52</v>
      </c>
      <c r="C22" s="9" t="s">
        <v>10</v>
      </c>
      <c r="D22" s="19"/>
      <c r="E22" s="13" t="s">
        <v>53</v>
      </c>
      <c r="F22" s="8" t="s">
        <v>180</v>
      </c>
      <c r="G22" s="10"/>
      <c r="H22" s="5" t="s">
        <v>190</v>
      </c>
      <c r="I22" s="26" t="s">
        <v>180</v>
      </c>
      <c r="J22" s="27"/>
      <c r="K22" s="5">
        <v>1</v>
      </c>
      <c r="L22" s="5"/>
      <c r="M22" s="5"/>
      <c r="N22" s="5">
        <v>1</v>
      </c>
      <c r="O22" s="34" t="s">
        <v>180</v>
      </c>
      <c r="P22" s="34">
        <v>1</v>
      </c>
      <c r="Q22" s="5"/>
      <c r="R22" s="5"/>
      <c r="S22" s="5"/>
      <c r="T22" s="5"/>
    </row>
    <row r="23" spans="1:20" ht="84.6" customHeight="1" x14ac:dyDescent="0.25">
      <c r="A23" s="23">
        <v>20</v>
      </c>
      <c r="B23" s="21" t="s">
        <v>54</v>
      </c>
      <c r="C23" s="9" t="s">
        <v>21</v>
      </c>
      <c r="D23" s="10"/>
      <c r="E23" s="14" t="s">
        <v>176</v>
      </c>
      <c r="F23" s="8" t="s">
        <v>182</v>
      </c>
      <c r="G23" s="10"/>
      <c r="H23" s="5"/>
      <c r="I23" s="26" t="s">
        <v>182</v>
      </c>
      <c r="J23" s="27"/>
      <c r="K23" s="5">
        <v>1</v>
      </c>
      <c r="L23" s="5"/>
      <c r="M23" s="5"/>
      <c r="N23" s="5">
        <v>1</v>
      </c>
      <c r="O23" s="34" t="s">
        <v>182</v>
      </c>
      <c r="P23" s="34">
        <v>1</v>
      </c>
      <c r="Q23" s="5"/>
      <c r="R23" s="5"/>
      <c r="S23" s="5"/>
      <c r="T23" s="5"/>
    </row>
    <row r="24" spans="1:20" ht="84.6" customHeight="1" x14ac:dyDescent="0.25">
      <c r="A24" s="23">
        <v>21</v>
      </c>
      <c r="B24" s="21" t="s">
        <v>55</v>
      </c>
      <c r="C24" s="9" t="s">
        <v>6</v>
      </c>
      <c r="D24" s="19" t="s">
        <v>56</v>
      </c>
      <c r="E24" s="13" t="s">
        <v>57</v>
      </c>
      <c r="F24" s="8" t="s">
        <v>179</v>
      </c>
      <c r="G24" s="10" t="s">
        <v>191</v>
      </c>
      <c r="H24" s="5"/>
      <c r="I24" s="26" t="s">
        <v>179</v>
      </c>
      <c r="J24" s="27" t="s">
        <v>225</v>
      </c>
      <c r="K24" s="5">
        <v>1</v>
      </c>
      <c r="L24" s="5"/>
      <c r="M24" s="5"/>
      <c r="N24" s="5">
        <v>1</v>
      </c>
      <c r="O24" s="34" t="s">
        <v>179</v>
      </c>
      <c r="P24" s="34">
        <v>1</v>
      </c>
      <c r="Q24" s="5"/>
      <c r="R24" s="5"/>
      <c r="S24" s="5"/>
      <c r="T24" s="5"/>
    </row>
    <row r="25" spans="1:20" ht="135.75" customHeight="1" x14ac:dyDescent="0.25">
      <c r="A25" s="23">
        <v>22</v>
      </c>
      <c r="B25" s="21" t="s">
        <v>58</v>
      </c>
      <c r="C25" s="9" t="s">
        <v>21</v>
      </c>
      <c r="D25" s="19" t="s">
        <v>59</v>
      </c>
      <c r="E25" s="13" t="s">
        <v>60</v>
      </c>
      <c r="F25" s="8" t="s">
        <v>181</v>
      </c>
      <c r="G25" s="10"/>
      <c r="H25" s="5"/>
      <c r="I25" s="26" t="s">
        <v>181</v>
      </c>
      <c r="J25" s="27"/>
      <c r="K25" s="5">
        <v>1</v>
      </c>
      <c r="L25" s="5"/>
      <c r="M25" s="5"/>
      <c r="N25" s="5">
        <v>1</v>
      </c>
      <c r="O25" s="34" t="s">
        <v>181</v>
      </c>
      <c r="P25" s="34">
        <v>1</v>
      </c>
      <c r="Q25" s="5">
        <v>1</v>
      </c>
      <c r="R25" s="5">
        <v>0</v>
      </c>
      <c r="S25" s="5">
        <v>4</v>
      </c>
      <c r="T25" s="5"/>
    </row>
    <row r="26" spans="1:20" ht="84.6" customHeight="1" x14ac:dyDescent="0.25">
      <c r="A26" s="23">
        <v>23</v>
      </c>
      <c r="B26" s="21" t="s">
        <v>61</v>
      </c>
      <c r="C26" s="9" t="s">
        <v>6</v>
      </c>
      <c r="D26" s="19" t="s">
        <v>56</v>
      </c>
      <c r="E26" s="13" t="s">
        <v>62</v>
      </c>
      <c r="F26" s="8" t="s">
        <v>179</v>
      </c>
      <c r="G26" s="10" t="s">
        <v>192</v>
      </c>
      <c r="H26" s="5"/>
      <c r="I26" s="26" t="s">
        <v>179</v>
      </c>
      <c r="J26" s="27" t="s">
        <v>225</v>
      </c>
      <c r="K26" s="5">
        <v>1</v>
      </c>
      <c r="L26" s="5"/>
      <c r="M26" s="5"/>
      <c r="N26" s="5">
        <v>1</v>
      </c>
      <c r="O26" s="34" t="s">
        <v>179</v>
      </c>
      <c r="P26" s="34">
        <v>1</v>
      </c>
      <c r="Q26" s="5"/>
      <c r="R26" s="5"/>
      <c r="S26" s="5"/>
      <c r="T26" s="5"/>
    </row>
    <row r="27" spans="1:20" ht="84.6" customHeight="1" x14ac:dyDescent="0.25">
      <c r="A27" s="23">
        <v>24</v>
      </c>
      <c r="B27" s="21" t="s">
        <v>63</v>
      </c>
      <c r="C27" s="9" t="s">
        <v>10</v>
      </c>
      <c r="D27" s="19"/>
      <c r="E27" s="13" t="s">
        <v>64</v>
      </c>
      <c r="F27" s="8" t="s">
        <v>179</v>
      </c>
      <c r="G27" s="10" t="s">
        <v>193</v>
      </c>
      <c r="H27" s="5"/>
      <c r="I27" s="26" t="s">
        <v>180</v>
      </c>
      <c r="J27" s="27"/>
      <c r="K27" s="5">
        <v>0</v>
      </c>
      <c r="L27" s="5"/>
      <c r="M27" s="5"/>
      <c r="N27" s="5">
        <v>0</v>
      </c>
      <c r="O27" s="34" t="s">
        <v>180</v>
      </c>
      <c r="P27" s="34">
        <v>1</v>
      </c>
      <c r="Q27" s="5"/>
      <c r="R27" s="5"/>
      <c r="S27" s="5"/>
      <c r="T27" s="5"/>
    </row>
    <row r="28" spans="1:20" ht="135" customHeight="1" x14ac:dyDescent="0.25">
      <c r="A28" s="23">
        <v>25</v>
      </c>
      <c r="B28" s="21" t="s">
        <v>65</v>
      </c>
      <c r="C28" s="9" t="s">
        <v>10</v>
      </c>
      <c r="D28" s="19"/>
      <c r="E28" s="13" t="s">
        <v>66</v>
      </c>
      <c r="F28" s="8" t="s">
        <v>181</v>
      </c>
      <c r="G28" s="10"/>
      <c r="H28" s="5"/>
      <c r="I28" s="26" t="s">
        <v>180</v>
      </c>
      <c r="J28" s="27"/>
      <c r="K28" s="5">
        <v>0.75</v>
      </c>
      <c r="L28" s="5"/>
      <c r="M28" s="5"/>
      <c r="N28" s="5">
        <v>1</v>
      </c>
      <c r="O28" s="34" t="s">
        <v>180</v>
      </c>
      <c r="P28" s="34">
        <v>1</v>
      </c>
      <c r="Q28" s="5"/>
      <c r="R28" s="5"/>
      <c r="S28" s="5"/>
      <c r="T28" s="5"/>
    </row>
    <row r="29" spans="1:20" ht="84.6" customHeight="1" x14ac:dyDescent="0.25">
      <c r="A29" s="23">
        <v>26</v>
      </c>
      <c r="B29" s="21" t="s">
        <v>67</v>
      </c>
      <c r="C29" s="9" t="s">
        <v>14</v>
      </c>
      <c r="D29" s="19" t="s">
        <v>68</v>
      </c>
      <c r="E29" s="13" t="s">
        <v>69</v>
      </c>
      <c r="F29" s="8" t="s">
        <v>181</v>
      </c>
      <c r="G29" s="10"/>
      <c r="H29" s="5"/>
      <c r="I29" s="26" t="s">
        <v>181</v>
      </c>
      <c r="J29" s="27"/>
      <c r="K29" s="5">
        <v>1</v>
      </c>
      <c r="L29" s="5"/>
      <c r="M29" s="5"/>
      <c r="N29" s="5">
        <v>1</v>
      </c>
      <c r="O29" s="34" t="s">
        <v>181</v>
      </c>
      <c r="P29" s="34">
        <v>1</v>
      </c>
      <c r="Q29" s="5"/>
      <c r="R29" s="5"/>
      <c r="S29" s="5"/>
      <c r="T29" s="5"/>
    </row>
    <row r="30" spans="1:20" ht="84.6" customHeight="1" x14ac:dyDescent="0.25">
      <c r="A30" s="23">
        <v>27</v>
      </c>
      <c r="B30" s="21" t="s">
        <v>70</v>
      </c>
      <c r="C30" s="8" t="s">
        <v>21</v>
      </c>
      <c r="D30" s="10"/>
      <c r="E30" s="13" t="s">
        <v>176</v>
      </c>
      <c r="F30" s="8" t="s">
        <v>179</v>
      </c>
      <c r="G30" s="10" t="s">
        <v>194</v>
      </c>
      <c r="H30" s="5"/>
      <c r="I30" s="26" t="s">
        <v>182</v>
      </c>
      <c r="J30" s="27"/>
      <c r="K30" s="5">
        <v>0</v>
      </c>
      <c r="L30" s="5"/>
      <c r="M30" s="5"/>
      <c r="N30" s="5">
        <v>0</v>
      </c>
      <c r="O30" s="34" t="s">
        <v>182</v>
      </c>
      <c r="P30" s="34">
        <v>1</v>
      </c>
      <c r="Q30" s="5"/>
      <c r="R30" s="5"/>
      <c r="S30" s="5"/>
      <c r="T30" s="5"/>
    </row>
    <row r="31" spans="1:20" ht="148.5" customHeight="1" x14ac:dyDescent="0.25">
      <c r="A31" s="23">
        <v>28</v>
      </c>
      <c r="B31" s="21" t="s">
        <v>71</v>
      </c>
      <c r="C31" s="9" t="s">
        <v>21</v>
      </c>
      <c r="D31" s="19" t="s">
        <v>59</v>
      </c>
      <c r="E31" s="13" t="s">
        <v>72</v>
      </c>
      <c r="F31" s="8" t="s">
        <v>179</v>
      </c>
      <c r="G31" s="10" t="s">
        <v>195</v>
      </c>
      <c r="H31" s="5"/>
      <c r="I31" s="26" t="s">
        <v>179</v>
      </c>
      <c r="J31" s="27" t="s">
        <v>226</v>
      </c>
      <c r="K31" s="5">
        <v>1</v>
      </c>
      <c r="L31" s="5"/>
      <c r="M31" s="5"/>
      <c r="N31" s="5">
        <v>1</v>
      </c>
      <c r="O31" s="34" t="s">
        <v>179</v>
      </c>
      <c r="P31" s="34">
        <v>1</v>
      </c>
      <c r="Q31" s="5">
        <v>1</v>
      </c>
      <c r="R31" s="5">
        <v>0</v>
      </c>
      <c r="S31" s="5">
        <v>4</v>
      </c>
      <c r="T31" s="5"/>
    </row>
    <row r="32" spans="1:20" ht="84.6" customHeight="1" x14ac:dyDescent="0.25">
      <c r="A32" s="23">
        <v>29</v>
      </c>
      <c r="B32" s="21" t="s">
        <v>73</v>
      </c>
      <c r="C32" s="9" t="s">
        <v>6</v>
      </c>
      <c r="D32" s="19" t="s">
        <v>74</v>
      </c>
      <c r="E32" s="13" t="s">
        <v>75</v>
      </c>
      <c r="F32" s="8" t="s">
        <v>179</v>
      </c>
      <c r="G32" s="10" t="s">
        <v>196</v>
      </c>
      <c r="H32" s="5"/>
      <c r="I32" s="26" t="s">
        <v>179</v>
      </c>
      <c r="J32" s="27" t="s">
        <v>227</v>
      </c>
      <c r="K32" s="5">
        <v>1</v>
      </c>
      <c r="L32" s="5"/>
      <c r="M32" s="5"/>
      <c r="N32" s="5">
        <v>1</v>
      </c>
      <c r="O32" s="34" t="s">
        <v>179</v>
      </c>
      <c r="P32" s="34">
        <v>1</v>
      </c>
      <c r="Q32" s="5"/>
      <c r="R32" s="5"/>
      <c r="S32" s="5"/>
      <c r="T32" s="5"/>
    </row>
    <row r="33" spans="1:20" ht="120" customHeight="1" x14ac:dyDescent="0.25">
      <c r="A33" s="23">
        <v>30</v>
      </c>
      <c r="B33" s="21" t="s">
        <v>76</v>
      </c>
      <c r="C33" s="9" t="s">
        <v>6</v>
      </c>
      <c r="D33" s="19" t="s">
        <v>77</v>
      </c>
      <c r="E33" s="13" t="s">
        <v>78</v>
      </c>
      <c r="F33" s="8" t="s">
        <v>179</v>
      </c>
      <c r="G33" s="10" t="s">
        <v>197</v>
      </c>
      <c r="H33" s="5"/>
      <c r="I33" s="26" t="s">
        <v>179</v>
      </c>
      <c r="J33" s="27" t="s">
        <v>228</v>
      </c>
      <c r="K33" s="5">
        <v>1</v>
      </c>
      <c r="L33" s="5"/>
      <c r="M33" s="5"/>
      <c r="N33" s="5">
        <v>1</v>
      </c>
      <c r="O33" s="34" t="s">
        <v>179</v>
      </c>
      <c r="P33" s="34">
        <v>1</v>
      </c>
      <c r="Q33" s="5"/>
      <c r="R33" s="5"/>
      <c r="S33" s="5"/>
      <c r="T33" s="5"/>
    </row>
    <row r="34" spans="1:20" ht="123.75" customHeight="1" x14ac:dyDescent="0.25">
      <c r="A34" s="23">
        <v>31</v>
      </c>
      <c r="B34" s="21" t="s">
        <v>79</v>
      </c>
      <c r="C34" s="9" t="s">
        <v>10</v>
      </c>
      <c r="D34" s="19"/>
      <c r="E34" s="13" t="s">
        <v>80</v>
      </c>
      <c r="F34" s="8" t="s">
        <v>181</v>
      </c>
      <c r="G34" s="10"/>
      <c r="H34" s="5"/>
      <c r="I34" s="26" t="s">
        <v>180</v>
      </c>
      <c r="J34" s="27"/>
      <c r="K34" s="5">
        <v>0.75</v>
      </c>
      <c r="L34" s="5"/>
      <c r="M34" s="5"/>
      <c r="N34" s="5">
        <v>1</v>
      </c>
      <c r="O34" s="34" t="s">
        <v>180</v>
      </c>
      <c r="P34" s="34">
        <v>1</v>
      </c>
      <c r="Q34" s="5"/>
      <c r="R34" s="5"/>
      <c r="S34" s="5"/>
      <c r="T34" s="5"/>
    </row>
    <row r="35" spans="1:20" ht="148.5" customHeight="1" x14ac:dyDescent="0.25">
      <c r="A35" s="23">
        <v>32</v>
      </c>
      <c r="B35" s="22" t="s">
        <v>81</v>
      </c>
      <c r="C35" s="9" t="s">
        <v>6</v>
      </c>
      <c r="D35" s="19" t="s">
        <v>82</v>
      </c>
      <c r="E35" s="13" t="s">
        <v>83</v>
      </c>
      <c r="F35" s="8" t="s">
        <v>179</v>
      </c>
      <c r="G35" s="10" t="s">
        <v>198</v>
      </c>
      <c r="H35" s="5"/>
      <c r="I35" s="26" t="s">
        <v>179</v>
      </c>
      <c r="J35" s="27" t="s">
        <v>229</v>
      </c>
      <c r="K35" s="5">
        <v>1</v>
      </c>
      <c r="L35" s="5"/>
      <c r="M35" s="5"/>
      <c r="N35" s="5">
        <v>1</v>
      </c>
      <c r="O35" s="34" t="s">
        <v>179</v>
      </c>
      <c r="P35" s="34">
        <v>1</v>
      </c>
      <c r="Q35" s="5"/>
      <c r="R35" s="5"/>
      <c r="S35" s="5"/>
      <c r="T35" s="5"/>
    </row>
    <row r="36" spans="1:20" ht="121.5" customHeight="1" x14ac:dyDescent="0.25">
      <c r="A36" s="23">
        <v>33</v>
      </c>
      <c r="B36" s="21" t="s">
        <v>84</v>
      </c>
      <c r="C36" s="9" t="s">
        <v>14</v>
      </c>
      <c r="D36" s="19" t="s">
        <v>82</v>
      </c>
      <c r="E36" s="13" t="s">
        <v>85</v>
      </c>
      <c r="F36" s="8" t="s">
        <v>181</v>
      </c>
      <c r="G36" s="10"/>
      <c r="H36" s="5"/>
      <c r="I36" s="26" t="s">
        <v>181</v>
      </c>
      <c r="J36" s="27"/>
      <c r="K36" s="5">
        <v>1</v>
      </c>
      <c r="L36" s="5"/>
      <c r="M36" s="5"/>
      <c r="N36" s="5">
        <v>1</v>
      </c>
      <c r="O36" s="34" t="s">
        <v>179</v>
      </c>
      <c r="P36" s="34">
        <v>0</v>
      </c>
      <c r="Q36" s="5">
        <v>1</v>
      </c>
      <c r="R36" s="5">
        <v>1</v>
      </c>
      <c r="S36" s="5">
        <v>2</v>
      </c>
      <c r="T36" s="5"/>
    </row>
    <row r="37" spans="1:20" ht="84.6" customHeight="1" x14ac:dyDescent="0.25">
      <c r="A37" s="23">
        <v>34</v>
      </c>
      <c r="B37" s="21" t="s">
        <v>86</v>
      </c>
      <c r="C37" s="8" t="s">
        <v>21</v>
      </c>
      <c r="D37" s="10"/>
      <c r="E37" s="14" t="s">
        <v>176</v>
      </c>
      <c r="F37" s="8" t="s">
        <v>182</v>
      </c>
      <c r="G37" s="10"/>
      <c r="H37" s="5"/>
      <c r="I37" s="26" t="s">
        <v>230</v>
      </c>
      <c r="J37" s="27"/>
      <c r="K37" s="5">
        <v>1</v>
      </c>
      <c r="L37" s="5"/>
      <c r="M37" s="5"/>
      <c r="N37" s="5">
        <v>1</v>
      </c>
      <c r="O37" s="34" t="s">
        <v>182</v>
      </c>
      <c r="P37" s="34">
        <v>1</v>
      </c>
      <c r="Q37" s="5"/>
      <c r="R37" s="5"/>
      <c r="S37" s="5"/>
      <c r="T37" s="5"/>
    </row>
    <row r="38" spans="1:20" ht="141.75" customHeight="1" x14ac:dyDescent="0.25">
      <c r="A38" s="23">
        <v>35</v>
      </c>
      <c r="B38" s="21" t="s">
        <v>87</v>
      </c>
      <c r="C38" s="9" t="s">
        <v>10</v>
      </c>
      <c r="D38" s="10"/>
      <c r="E38" s="13" t="s">
        <v>88</v>
      </c>
      <c r="F38" s="8" t="s">
        <v>180</v>
      </c>
      <c r="G38" s="10"/>
      <c r="H38" s="5"/>
      <c r="I38" s="26" t="s">
        <v>180</v>
      </c>
      <c r="J38" s="27"/>
      <c r="K38" s="5">
        <v>1</v>
      </c>
      <c r="L38" s="5"/>
      <c r="M38" s="5"/>
      <c r="N38" s="5">
        <v>1</v>
      </c>
      <c r="O38" s="34" t="s">
        <v>180</v>
      </c>
      <c r="P38" s="34">
        <v>1</v>
      </c>
      <c r="Q38" s="5"/>
      <c r="R38" s="5"/>
      <c r="S38" s="5"/>
      <c r="T38" s="5"/>
    </row>
    <row r="39" spans="1:20" ht="133.5" customHeight="1" x14ac:dyDescent="0.25">
      <c r="A39" s="23">
        <v>36</v>
      </c>
      <c r="B39" s="21" t="s">
        <v>89</v>
      </c>
      <c r="C39" s="9" t="s">
        <v>10</v>
      </c>
      <c r="D39" s="10"/>
      <c r="E39" s="13" t="s">
        <v>90</v>
      </c>
      <c r="F39" s="8" t="s">
        <v>180</v>
      </c>
      <c r="G39" s="10"/>
      <c r="H39" s="5"/>
      <c r="I39" s="26" t="s">
        <v>180</v>
      </c>
      <c r="J39" s="27"/>
      <c r="K39" s="5">
        <v>1</v>
      </c>
      <c r="L39" s="5"/>
      <c r="M39" s="5"/>
      <c r="N39" s="5">
        <v>1</v>
      </c>
      <c r="O39" s="34" t="s">
        <v>180</v>
      </c>
      <c r="P39" s="34">
        <v>1</v>
      </c>
      <c r="Q39" s="5"/>
      <c r="R39" s="5"/>
      <c r="S39" s="5"/>
      <c r="T39" s="5"/>
    </row>
    <row r="40" spans="1:20" ht="112.5" customHeight="1" x14ac:dyDescent="0.25">
      <c r="A40" s="23">
        <v>37</v>
      </c>
      <c r="B40" s="21" t="s">
        <v>91</v>
      </c>
      <c r="C40" s="9" t="s">
        <v>14</v>
      </c>
      <c r="D40" s="19" t="s">
        <v>92</v>
      </c>
      <c r="E40" s="13" t="s">
        <v>93</v>
      </c>
      <c r="F40" s="8" t="s">
        <v>179</v>
      </c>
      <c r="G40" s="10" t="s">
        <v>199</v>
      </c>
      <c r="H40" s="5"/>
      <c r="I40" s="26" t="s">
        <v>181</v>
      </c>
      <c r="J40" s="27"/>
      <c r="K40" s="5">
        <v>0</v>
      </c>
      <c r="L40" s="5"/>
      <c r="M40" s="5"/>
      <c r="N40" s="5">
        <v>0</v>
      </c>
      <c r="O40" s="34" t="s">
        <v>181</v>
      </c>
      <c r="P40" s="34">
        <v>1</v>
      </c>
      <c r="Q40" s="5"/>
      <c r="R40" s="5"/>
      <c r="S40" s="5"/>
      <c r="T40" s="5"/>
    </row>
    <row r="41" spans="1:20" ht="165" customHeight="1" x14ac:dyDescent="0.25">
      <c r="A41" s="23">
        <v>38</v>
      </c>
      <c r="B41" s="21" t="s">
        <v>94</v>
      </c>
      <c r="C41" s="9" t="s">
        <v>6</v>
      </c>
      <c r="D41" s="19" t="s">
        <v>95</v>
      </c>
      <c r="E41" s="13" t="s">
        <v>96</v>
      </c>
      <c r="F41" s="8" t="s">
        <v>179</v>
      </c>
      <c r="G41" s="10" t="s">
        <v>199</v>
      </c>
      <c r="H41" s="5"/>
      <c r="I41" s="26" t="s">
        <v>179</v>
      </c>
      <c r="J41" s="27" t="s">
        <v>231</v>
      </c>
      <c r="K41" s="5">
        <v>1</v>
      </c>
      <c r="L41" s="5"/>
      <c r="M41" s="5"/>
      <c r="N41" s="5">
        <v>1</v>
      </c>
      <c r="O41" s="34" t="s">
        <v>179</v>
      </c>
      <c r="P41" s="34">
        <v>1</v>
      </c>
      <c r="Q41" s="5"/>
      <c r="R41" s="5"/>
      <c r="S41" s="5"/>
      <c r="T41" s="5"/>
    </row>
    <row r="42" spans="1:20" ht="84.6" customHeight="1" x14ac:dyDescent="0.25">
      <c r="A42" s="23">
        <v>39</v>
      </c>
      <c r="B42" s="21" t="s">
        <v>97</v>
      </c>
      <c r="C42" s="9" t="s">
        <v>6</v>
      </c>
      <c r="D42" s="19" t="s">
        <v>98</v>
      </c>
      <c r="E42" s="13" t="s">
        <v>99</v>
      </c>
      <c r="F42" s="8" t="s">
        <v>179</v>
      </c>
      <c r="G42" s="10" t="s">
        <v>200</v>
      </c>
      <c r="H42" s="5"/>
      <c r="I42" s="26" t="s">
        <v>179</v>
      </c>
      <c r="J42" s="27" t="s">
        <v>232</v>
      </c>
      <c r="K42" s="5">
        <v>1</v>
      </c>
      <c r="L42" s="5"/>
      <c r="M42" s="5"/>
      <c r="N42" s="5">
        <v>1</v>
      </c>
      <c r="O42" s="34" t="s">
        <v>179</v>
      </c>
      <c r="P42" s="34">
        <v>1</v>
      </c>
      <c r="Q42" s="5"/>
      <c r="R42" s="5"/>
      <c r="S42" s="5"/>
      <c r="T42" s="5"/>
    </row>
    <row r="43" spans="1:20" ht="133.5" customHeight="1" x14ac:dyDescent="0.25">
      <c r="A43" s="23">
        <v>40</v>
      </c>
      <c r="B43" s="21" t="s">
        <v>100</v>
      </c>
      <c r="C43" s="9" t="s">
        <v>10</v>
      </c>
      <c r="D43" s="11"/>
      <c r="E43" s="13" t="s">
        <v>101</v>
      </c>
      <c r="F43" s="8" t="s">
        <v>179</v>
      </c>
      <c r="G43" s="10" t="s">
        <v>201</v>
      </c>
      <c r="H43" s="5"/>
      <c r="I43" s="26" t="s">
        <v>180</v>
      </c>
      <c r="J43" s="27"/>
      <c r="K43" s="5">
        <v>0</v>
      </c>
      <c r="L43" s="5"/>
      <c r="M43" s="5"/>
      <c r="N43" s="5">
        <v>0</v>
      </c>
      <c r="O43" s="34" t="s">
        <v>180</v>
      </c>
      <c r="P43" s="34">
        <v>1</v>
      </c>
      <c r="Q43" s="5"/>
      <c r="R43" s="5"/>
      <c r="S43" s="5"/>
      <c r="T43" s="5"/>
    </row>
    <row r="44" spans="1:20" ht="84.6" customHeight="1" x14ac:dyDescent="0.25">
      <c r="A44" s="23">
        <v>41</v>
      </c>
      <c r="B44" s="21" t="s">
        <v>102</v>
      </c>
      <c r="C44" s="9" t="s">
        <v>6</v>
      </c>
      <c r="D44" s="19" t="s">
        <v>103</v>
      </c>
      <c r="E44" s="13" t="s">
        <v>104</v>
      </c>
      <c r="F44" s="8" t="s">
        <v>179</v>
      </c>
      <c r="G44" s="10" t="s">
        <v>202</v>
      </c>
      <c r="H44" s="5"/>
      <c r="I44" s="26" t="s">
        <v>179</v>
      </c>
      <c r="J44" s="27" t="s">
        <v>233</v>
      </c>
      <c r="K44" s="5">
        <v>1</v>
      </c>
      <c r="L44" s="5"/>
      <c r="M44" s="5"/>
      <c r="N44" s="5">
        <v>1</v>
      </c>
      <c r="O44" s="34" t="s">
        <v>179</v>
      </c>
      <c r="P44" s="34">
        <v>1</v>
      </c>
      <c r="Q44" s="5"/>
      <c r="R44" s="5"/>
      <c r="S44" s="5"/>
      <c r="T44" s="5"/>
    </row>
    <row r="45" spans="1:20" ht="84.6" customHeight="1" x14ac:dyDescent="0.25">
      <c r="A45" s="23">
        <v>42</v>
      </c>
      <c r="B45" s="21" t="s">
        <v>105</v>
      </c>
      <c r="C45" s="9" t="s">
        <v>21</v>
      </c>
      <c r="D45" s="19"/>
      <c r="E45" s="14" t="s">
        <v>176</v>
      </c>
      <c r="F45" s="8" t="s">
        <v>182</v>
      </c>
      <c r="G45" s="10"/>
      <c r="H45" s="5"/>
      <c r="I45" s="26" t="s">
        <v>182</v>
      </c>
      <c r="J45" s="27"/>
      <c r="K45" s="5">
        <v>1</v>
      </c>
      <c r="L45" s="5"/>
      <c r="M45" s="5"/>
      <c r="N45" s="5">
        <v>1</v>
      </c>
      <c r="O45" s="34" t="s">
        <v>179</v>
      </c>
      <c r="P45" s="34">
        <v>0</v>
      </c>
      <c r="Q45" s="5">
        <v>1</v>
      </c>
      <c r="R45" s="5">
        <v>1</v>
      </c>
      <c r="S45" s="5">
        <v>2</v>
      </c>
      <c r="T45" s="5"/>
    </row>
    <row r="46" spans="1:20" ht="84.6" customHeight="1" x14ac:dyDescent="0.25">
      <c r="A46" s="23">
        <v>43</v>
      </c>
      <c r="B46" s="21" t="s">
        <v>106</v>
      </c>
      <c r="C46" s="9" t="s">
        <v>14</v>
      </c>
      <c r="D46" s="19" t="s">
        <v>107</v>
      </c>
      <c r="E46" s="13" t="s">
        <v>108</v>
      </c>
      <c r="F46" s="8" t="s">
        <v>179</v>
      </c>
      <c r="G46" s="10" t="s">
        <v>203</v>
      </c>
      <c r="H46" s="5"/>
      <c r="I46" s="26" t="s">
        <v>181</v>
      </c>
      <c r="J46" s="27"/>
      <c r="K46" s="5">
        <v>0</v>
      </c>
      <c r="L46" s="5"/>
      <c r="M46" s="5"/>
      <c r="N46" s="5">
        <v>0</v>
      </c>
      <c r="O46" s="34" t="s">
        <v>181</v>
      </c>
      <c r="P46" s="34">
        <v>1</v>
      </c>
      <c r="Q46" s="5"/>
      <c r="R46" s="5"/>
      <c r="S46" s="5"/>
      <c r="T46" s="5"/>
    </row>
    <row r="47" spans="1:20" ht="134.25" customHeight="1" x14ac:dyDescent="0.25">
      <c r="A47" s="23">
        <v>44</v>
      </c>
      <c r="B47" s="21" t="s">
        <v>109</v>
      </c>
      <c r="C47" s="9" t="s">
        <v>10</v>
      </c>
      <c r="D47" s="19"/>
      <c r="E47" s="13" t="s">
        <v>110</v>
      </c>
      <c r="F47" s="10" t="s">
        <v>180</v>
      </c>
      <c r="G47" s="10"/>
      <c r="H47" s="5"/>
      <c r="I47" s="27" t="s">
        <v>180</v>
      </c>
      <c r="J47" s="27"/>
      <c r="K47" s="5">
        <v>1</v>
      </c>
      <c r="L47" s="5"/>
      <c r="M47" s="5"/>
      <c r="N47" s="5">
        <v>1</v>
      </c>
      <c r="O47" s="34" t="s">
        <v>180</v>
      </c>
      <c r="P47" s="34">
        <v>1</v>
      </c>
      <c r="Q47" s="5"/>
      <c r="R47" s="5"/>
      <c r="S47" s="5"/>
      <c r="T47" s="5"/>
    </row>
    <row r="48" spans="1:20" ht="111.75" customHeight="1" x14ac:dyDescent="0.25">
      <c r="A48" s="23">
        <v>45</v>
      </c>
      <c r="B48" s="21" t="s">
        <v>111</v>
      </c>
      <c r="C48" s="9" t="s">
        <v>10</v>
      </c>
      <c r="D48" s="19"/>
      <c r="E48" s="13" t="s">
        <v>112</v>
      </c>
      <c r="F48" s="8" t="s">
        <v>180</v>
      </c>
      <c r="G48" s="10"/>
      <c r="H48" s="5"/>
      <c r="I48" s="26" t="s">
        <v>180</v>
      </c>
      <c r="J48" s="27"/>
      <c r="K48" s="5">
        <v>1</v>
      </c>
      <c r="L48" s="5"/>
      <c r="M48" s="5"/>
      <c r="N48" s="5">
        <v>1</v>
      </c>
      <c r="O48" s="34" t="s">
        <v>180</v>
      </c>
      <c r="P48" s="34">
        <v>1</v>
      </c>
      <c r="Q48" s="5"/>
      <c r="R48" s="5"/>
      <c r="S48" s="5"/>
      <c r="T48" s="5"/>
    </row>
    <row r="49" spans="1:20" ht="132.75" customHeight="1" x14ac:dyDescent="0.25">
      <c r="A49" s="23">
        <v>46</v>
      </c>
      <c r="B49" s="21" t="s">
        <v>113</v>
      </c>
      <c r="C49" s="9" t="s">
        <v>10</v>
      </c>
      <c r="D49" s="19"/>
      <c r="E49" s="13" t="s">
        <v>114</v>
      </c>
      <c r="F49" s="8" t="s">
        <v>181</v>
      </c>
      <c r="G49" s="10"/>
      <c r="H49" s="5"/>
      <c r="I49" s="26" t="s">
        <v>181</v>
      </c>
      <c r="J49" s="27"/>
      <c r="K49" s="5">
        <v>1</v>
      </c>
      <c r="L49" s="5"/>
      <c r="M49" s="5"/>
      <c r="N49" s="5">
        <v>1</v>
      </c>
      <c r="O49" s="34" t="s">
        <v>181</v>
      </c>
      <c r="P49" s="34">
        <v>1</v>
      </c>
      <c r="Q49" s="5"/>
      <c r="R49" s="5"/>
      <c r="S49" s="5"/>
      <c r="T49" s="5"/>
    </row>
    <row r="50" spans="1:20" ht="84.6" customHeight="1" x14ac:dyDescent="0.25">
      <c r="A50" s="23">
        <v>47</v>
      </c>
      <c r="B50" s="21" t="s">
        <v>115</v>
      </c>
      <c r="C50" s="9" t="s">
        <v>21</v>
      </c>
      <c r="D50" s="19"/>
      <c r="E50" s="14" t="s">
        <v>176</v>
      </c>
      <c r="F50" s="8" t="s">
        <v>182</v>
      </c>
      <c r="G50" s="10"/>
      <c r="H50" s="5"/>
      <c r="I50" s="26" t="s">
        <v>182</v>
      </c>
      <c r="J50" s="27"/>
      <c r="K50" s="5">
        <v>1</v>
      </c>
      <c r="L50" s="5"/>
      <c r="M50" s="5"/>
      <c r="N50" s="5">
        <v>1</v>
      </c>
      <c r="O50" s="34" t="s">
        <v>179</v>
      </c>
      <c r="P50" s="34">
        <v>0</v>
      </c>
      <c r="Q50" s="5">
        <v>1</v>
      </c>
      <c r="R50" s="5">
        <v>1</v>
      </c>
      <c r="S50" s="5">
        <v>2</v>
      </c>
      <c r="T50" s="5"/>
    </row>
    <row r="51" spans="1:20" ht="84.6" customHeight="1" x14ac:dyDescent="0.25">
      <c r="A51" s="23">
        <v>48</v>
      </c>
      <c r="B51" s="21" t="s">
        <v>116</v>
      </c>
      <c r="C51" s="9" t="s">
        <v>14</v>
      </c>
      <c r="D51" s="19" t="s">
        <v>117</v>
      </c>
      <c r="E51" s="13" t="s">
        <v>118</v>
      </c>
      <c r="F51" s="8" t="s">
        <v>180</v>
      </c>
      <c r="G51" s="10"/>
      <c r="H51" s="5"/>
      <c r="I51" s="26" t="s">
        <v>181</v>
      </c>
      <c r="J51" s="27"/>
      <c r="K51" s="5">
        <v>0.75</v>
      </c>
      <c r="L51" s="5"/>
      <c r="M51" s="5"/>
      <c r="N51" s="5">
        <v>1</v>
      </c>
      <c r="O51" s="34" t="s">
        <v>180</v>
      </c>
      <c r="P51" s="34">
        <v>1</v>
      </c>
      <c r="Q51" s="5"/>
      <c r="R51" s="5"/>
      <c r="S51" s="5"/>
      <c r="T51" s="5"/>
    </row>
    <row r="52" spans="1:20" ht="84.6" customHeight="1" x14ac:dyDescent="0.25">
      <c r="A52" s="23">
        <v>49</v>
      </c>
      <c r="B52" s="21" t="s">
        <v>119</v>
      </c>
      <c r="C52" s="9" t="s">
        <v>10</v>
      </c>
      <c r="D52" s="19"/>
      <c r="E52" s="13" t="s">
        <v>120</v>
      </c>
      <c r="F52" s="8" t="s">
        <v>180</v>
      </c>
      <c r="G52" s="10"/>
      <c r="H52" s="5"/>
      <c r="I52" s="26" t="s">
        <v>180</v>
      </c>
      <c r="J52" s="27"/>
      <c r="K52" s="5">
        <v>1</v>
      </c>
      <c r="L52" s="5"/>
      <c r="M52" s="5"/>
      <c r="N52" s="5">
        <v>1</v>
      </c>
      <c r="O52" s="34" t="s">
        <v>180</v>
      </c>
      <c r="P52" s="34">
        <v>1</v>
      </c>
      <c r="Q52" s="5"/>
      <c r="R52" s="5"/>
      <c r="S52" s="5"/>
      <c r="T52" s="5"/>
    </row>
    <row r="53" spans="1:20" ht="126" customHeight="1" x14ac:dyDescent="0.25">
      <c r="A53" s="23">
        <v>50</v>
      </c>
      <c r="B53" s="21" t="s">
        <v>121</v>
      </c>
      <c r="C53" s="9" t="s">
        <v>14</v>
      </c>
      <c r="D53" s="19" t="s">
        <v>122</v>
      </c>
      <c r="E53" s="13" t="s">
        <v>123</v>
      </c>
      <c r="F53" s="8" t="s">
        <v>180</v>
      </c>
      <c r="G53" s="10"/>
      <c r="H53" s="5"/>
      <c r="I53" s="26" t="s">
        <v>180</v>
      </c>
      <c r="J53" s="27"/>
      <c r="K53" s="5">
        <v>1</v>
      </c>
      <c r="L53" s="5"/>
      <c r="M53" s="5"/>
      <c r="N53" s="5">
        <v>1</v>
      </c>
      <c r="O53" s="34" t="s">
        <v>180</v>
      </c>
      <c r="P53" s="34">
        <v>1</v>
      </c>
      <c r="Q53" s="5"/>
      <c r="R53" s="5"/>
      <c r="S53" s="5"/>
      <c r="T53" s="5"/>
    </row>
    <row r="54" spans="1:20" ht="84.6" customHeight="1" x14ac:dyDescent="0.25">
      <c r="A54" s="23">
        <v>51</v>
      </c>
      <c r="B54" s="21" t="s">
        <v>124</v>
      </c>
      <c r="C54" s="9" t="s">
        <v>6</v>
      </c>
      <c r="D54" s="19" t="s">
        <v>125</v>
      </c>
      <c r="E54" s="13" t="s">
        <v>126</v>
      </c>
      <c r="F54" s="8" t="s">
        <v>179</v>
      </c>
      <c r="G54" s="10" t="s">
        <v>187</v>
      </c>
      <c r="H54" s="5"/>
      <c r="I54" s="26" t="s">
        <v>179</v>
      </c>
      <c r="J54" s="27" t="s">
        <v>222</v>
      </c>
      <c r="K54" s="5">
        <v>1</v>
      </c>
      <c r="L54" s="5"/>
      <c r="M54" s="5"/>
      <c r="N54" s="5">
        <v>1</v>
      </c>
      <c r="O54" s="34" t="s">
        <v>179</v>
      </c>
      <c r="P54" s="34">
        <v>1</v>
      </c>
      <c r="Q54" s="5"/>
      <c r="R54" s="5"/>
      <c r="S54" s="5"/>
      <c r="T54" s="5"/>
    </row>
    <row r="55" spans="1:20" ht="84.6" customHeight="1" x14ac:dyDescent="0.25">
      <c r="A55" s="23">
        <v>52</v>
      </c>
      <c r="B55" s="21" t="s">
        <v>127</v>
      </c>
      <c r="C55" s="11" t="s">
        <v>21</v>
      </c>
      <c r="D55" s="11"/>
      <c r="E55" s="14" t="s">
        <v>176</v>
      </c>
      <c r="F55" s="8" t="s">
        <v>182</v>
      </c>
      <c r="G55" s="10"/>
      <c r="H55" s="5"/>
      <c r="I55" s="26" t="s">
        <v>182</v>
      </c>
      <c r="J55" s="27"/>
      <c r="K55" s="5">
        <v>1</v>
      </c>
      <c r="L55" s="5"/>
      <c r="M55" s="5"/>
      <c r="N55" s="5">
        <v>1</v>
      </c>
      <c r="O55" s="34" t="s">
        <v>182</v>
      </c>
      <c r="P55" s="34">
        <v>1</v>
      </c>
      <c r="Q55" s="5"/>
      <c r="R55" s="5"/>
      <c r="S55" s="5"/>
      <c r="T55" s="5"/>
    </row>
    <row r="56" spans="1:20" ht="116.25" customHeight="1" x14ac:dyDescent="0.25">
      <c r="A56" s="23">
        <v>53</v>
      </c>
      <c r="B56" s="21" t="s">
        <v>128</v>
      </c>
      <c r="C56" s="9" t="s">
        <v>21</v>
      </c>
      <c r="D56" s="19" t="s">
        <v>59</v>
      </c>
      <c r="E56" s="13" t="s">
        <v>129</v>
      </c>
      <c r="F56" s="8" t="s">
        <v>179</v>
      </c>
      <c r="G56" s="10" t="s">
        <v>204</v>
      </c>
      <c r="H56" s="5"/>
      <c r="I56" s="26" t="s">
        <v>181</v>
      </c>
      <c r="J56" s="27"/>
      <c r="K56" s="5">
        <v>0</v>
      </c>
      <c r="L56" s="5"/>
      <c r="M56" s="5"/>
      <c r="N56" s="5">
        <v>0</v>
      </c>
      <c r="O56" s="34" t="s">
        <v>181</v>
      </c>
      <c r="P56" s="34">
        <v>1</v>
      </c>
      <c r="Q56" s="5">
        <v>1</v>
      </c>
      <c r="R56" s="5">
        <v>0</v>
      </c>
      <c r="S56" s="5">
        <v>5</v>
      </c>
      <c r="T56" s="5"/>
    </row>
    <row r="57" spans="1:20" ht="84.6" customHeight="1" x14ac:dyDescent="0.25">
      <c r="A57" s="23">
        <v>54</v>
      </c>
      <c r="B57" s="21" t="s">
        <v>130</v>
      </c>
      <c r="C57" s="9" t="s">
        <v>10</v>
      </c>
      <c r="D57" s="19"/>
      <c r="E57" s="13" t="s">
        <v>131</v>
      </c>
      <c r="F57" s="8" t="s">
        <v>179</v>
      </c>
      <c r="G57" s="10" t="s">
        <v>205</v>
      </c>
      <c r="H57" s="5"/>
      <c r="I57" s="26" t="s">
        <v>179</v>
      </c>
      <c r="J57" s="27" t="s">
        <v>234</v>
      </c>
      <c r="K57" s="5">
        <v>1</v>
      </c>
      <c r="L57" s="5"/>
      <c r="M57" s="5"/>
      <c r="N57" s="5">
        <v>1</v>
      </c>
      <c r="O57" s="34" t="s">
        <v>179</v>
      </c>
      <c r="P57" s="34">
        <v>1</v>
      </c>
      <c r="Q57" s="5">
        <v>1</v>
      </c>
      <c r="R57" s="5">
        <v>0</v>
      </c>
      <c r="S57" s="5">
        <v>4</v>
      </c>
      <c r="T57" s="5"/>
    </row>
    <row r="58" spans="1:20" ht="84.6" customHeight="1" x14ac:dyDescent="0.25">
      <c r="A58" s="23">
        <v>55</v>
      </c>
      <c r="B58" s="21" t="s">
        <v>132</v>
      </c>
      <c r="C58" s="9" t="s">
        <v>6</v>
      </c>
      <c r="D58" s="19" t="s">
        <v>133</v>
      </c>
      <c r="E58" s="13" t="s">
        <v>134</v>
      </c>
      <c r="F58" s="8" t="s">
        <v>179</v>
      </c>
      <c r="G58" s="10" t="s">
        <v>206</v>
      </c>
      <c r="H58" s="5"/>
      <c r="I58" s="26" t="s">
        <v>179</v>
      </c>
      <c r="J58" s="27" t="s">
        <v>235</v>
      </c>
      <c r="K58" s="5">
        <v>1</v>
      </c>
      <c r="L58" s="5"/>
      <c r="M58" s="5"/>
      <c r="N58" s="5">
        <v>1</v>
      </c>
      <c r="O58" s="34" t="s">
        <v>179</v>
      </c>
      <c r="P58" s="35">
        <v>1</v>
      </c>
      <c r="Q58" s="5"/>
      <c r="R58" s="5"/>
      <c r="S58" s="5"/>
      <c r="T58" s="5"/>
    </row>
    <row r="59" spans="1:20" ht="128.25" customHeight="1" x14ac:dyDescent="0.25">
      <c r="A59" s="23">
        <v>56</v>
      </c>
      <c r="B59" s="21" t="s">
        <v>135</v>
      </c>
      <c r="C59" s="9" t="s">
        <v>6</v>
      </c>
      <c r="D59" s="19" t="s">
        <v>136</v>
      </c>
      <c r="E59" s="13" t="s">
        <v>137</v>
      </c>
      <c r="F59" s="8" t="s">
        <v>179</v>
      </c>
      <c r="G59" s="10" t="s">
        <v>207</v>
      </c>
      <c r="H59" s="5"/>
      <c r="I59" s="26" t="s">
        <v>179</v>
      </c>
      <c r="J59" s="27" t="s">
        <v>236</v>
      </c>
      <c r="K59" s="5">
        <v>1</v>
      </c>
      <c r="L59" s="5"/>
      <c r="M59" s="5"/>
      <c r="N59" s="5">
        <v>1</v>
      </c>
      <c r="O59" s="34" t="s">
        <v>179</v>
      </c>
      <c r="P59" s="34">
        <v>1</v>
      </c>
      <c r="Q59" s="5"/>
      <c r="R59" s="5"/>
      <c r="S59" s="5"/>
      <c r="T59" s="5"/>
    </row>
    <row r="60" spans="1:20" ht="84.6" customHeight="1" x14ac:dyDescent="0.25">
      <c r="A60" s="23">
        <v>57</v>
      </c>
      <c r="B60" s="21" t="s">
        <v>138</v>
      </c>
      <c r="C60" s="11" t="s">
        <v>21</v>
      </c>
      <c r="D60" s="11"/>
      <c r="E60" s="14" t="s">
        <v>176</v>
      </c>
      <c r="F60" s="8" t="s">
        <v>182</v>
      </c>
      <c r="G60" s="10"/>
      <c r="H60" s="5"/>
      <c r="I60" s="26" t="s">
        <v>182</v>
      </c>
      <c r="J60" s="27"/>
      <c r="K60" s="5">
        <v>1</v>
      </c>
      <c r="L60" s="5"/>
      <c r="M60" s="5"/>
      <c r="N60" s="5">
        <v>1</v>
      </c>
      <c r="O60" s="34" t="s">
        <v>182</v>
      </c>
      <c r="P60" s="34">
        <v>1</v>
      </c>
      <c r="Q60" s="5"/>
      <c r="R60" s="5"/>
      <c r="S60" s="5"/>
      <c r="T60" s="5"/>
    </row>
    <row r="61" spans="1:20" ht="126.75" customHeight="1" x14ac:dyDescent="0.25">
      <c r="A61" s="23">
        <v>58</v>
      </c>
      <c r="B61" s="21" t="s">
        <v>139</v>
      </c>
      <c r="C61" s="9" t="s">
        <v>14</v>
      </c>
      <c r="D61" s="19" t="s">
        <v>140</v>
      </c>
      <c r="E61" s="13" t="s">
        <v>141</v>
      </c>
      <c r="F61" s="8" t="s">
        <v>179</v>
      </c>
      <c r="G61" s="10" t="s">
        <v>208</v>
      </c>
      <c r="H61" s="5"/>
      <c r="I61" s="26" t="s">
        <v>181</v>
      </c>
      <c r="J61" s="27"/>
      <c r="K61" s="5">
        <v>0</v>
      </c>
      <c r="L61" s="5"/>
      <c r="M61" s="5"/>
      <c r="N61" s="5">
        <v>0</v>
      </c>
      <c r="O61" s="34" t="s">
        <v>180</v>
      </c>
      <c r="P61" s="34">
        <v>1</v>
      </c>
      <c r="Q61" s="5"/>
      <c r="R61" s="5"/>
      <c r="S61" s="5"/>
      <c r="T61" s="5"/>
    </row>
    <row r="62" spans="1:20" ht="84.6" customHeight="1" x14ac:dyDescent="0.25">
      <c r="A62" s="23">
        <v>59</v>
      </c>
      <c r="B62" s="21" t="s">
        <v>142</v>
      </c>
      <c r="C62" s="9" t="s">
        <v>6</v>
      </c>
      <c r="D62" s="19" t="s">
        <v>143</v>
      </c>
      <c r="E62" s="13" t="s">
        <v>144</v>
      </c>
      <c r="F62" s="8" t="s">
        <v>179</v>
      </c>
      <c r="G62" s="10" t="s">
        <v>192</v>
      </c>
      <c r="H62" s="5"/>
      <c r="I62" s="26" t="s">
        <v>179</v>
      </c>
      <c r="J62" s="27" t="s">
        <v>225</v>
      </c>
      <c r="K62" s="5">
        <v>1</v>
      </c>
      <c r="L62" s="5"/>
      <c r="M62" s="5"/>
      <c r="N62" s="5">
        <v>1</v>
      </c>
      <c r="O62" s="34" t="s">
        <v>179</v>
      </c>
      <c r="P62" s="34">
        <v>1</v>
      </c>
      <c r="Q62" s="5"/>
      <c r="R62" s="5"/>
      <c r="S62" s="5"/>
      <c r="T62" s="5"/>
    </row>
    <row r="63" spans="1:20" ht="141.75" customHeight="1" x14ac:dyDescent="0.25">
      <c r="A63" s="23">
        <v>60</v>
      </c>
      <c r="B63" s="21" t="s">
        <v>145</v>
      </c>
      <c r="C63" s="9" t="s">
        <v>6</v>
      </c>
      <c r="D63" s="19" t="s">
        <v>146</v>
      </c>
      <c r="E63" s="13" t="s">
        <v>147</v>
      </c>
      <c r="F63" s="8" t="s">
        <v>179</v>
      </c>
      <c r="G63" s="10" t="s">
        <v>209</v>
      </c>
      <c r="H63" s="5"/>
      <c r="I63" s="26" t="s">
        <v>179</v>
      </c>
      <c r="J63" s="27" t="s">
        <v>237</v>
      </c>
      <c r="K63" s="5">
        <v>1</v>
      </c>
      <c r="L63" s="5"/>
      <c r="M63" s="5"/>
      <c r="N63" s="5">
        <v>1</v>
      </c>
      <c r="O63" s="34" t="s">
        <v>180</v>
      </c>
      <c r="P63" s="34">
        <v>0</v>
      </c>
      <c r="Q63" s="5">
        <v>1</v>
      </c>
      <c r="R63" s="5">
        <v>1</v>
      </c>
      <c r="S63" s="5">
        <v>2</v>
      </c>
      <c r="T63" s="5"/>
    </row>
    <row r="64" spans="1:20" ht="84.6" customHeight="1" x14ac:dyDescent="0.25">
      <c r="A64" s="23">
        <v>61</v>
      </c>
      <c r="B64" s="21" t="s">
        <v>148</v>
      </c>
      <c r="C64" s="9" t="s">
        <v>10</v>
      </c>
      <c r="D64" s="19"/>
      <c r="E64" s="13" t="s">
        <v>149</v>
      </c>
      <c r="F64" s="8" t="s">
        <v>179</v>
      </c>
      <c r="G64" s="10" t="s">
        <v>192</v>
      </c>
      <c r="H64" s="5"/>
      <c r="I64" s="26" t="s">
        <v>179</v>
      </c>
      <c r="J64" s="27" t="s">
        <v>238</v>
      </c>
      <c r="K64" s="5">
        <v>1</v>
      </c>
      <c r="L64" s="5"/>
      <c r="M64" s="5"/>
      <c r="N64" s="5">
        <v>1</v>
      </c>
      <c r="O64" s="34" t="s">
        <v>179</v>
      </c>
      <c r="P64" s="34">
        <v>1</v>
      </c>
      <c r="Q64" s="5">
        <v>1</v>
      </c>
      <c r="R64" s="5">
        <v>0</v>
      </c>
      <c r="S64" s="5">
        <v>4</v>
      </c>
      <c r="T64" s="5"/>
    </row>
    <row r="65" spans="1:20" ht="84.6" customHeight="1" x14ac:dyDescent="0.25">
      <c r="A65" s="23">
        <v>62</v>
      </c>
      <c r="B65" s="21" t="s">
        <v>150</v>
      </c>
      <c r="C65" s="9" t="s">
        <v>6</v>
      </c>
      <c r="D65" s="19" t="s">
        <v>151</v>
      </c>
      <c r="E65" s="13" t="s">
        <v>152</v>
      </c>
      <c r="F65" s="8" t="s">
        <v>179</v>
      </c>
      <c r="G65" s="10" t="s">
        <v>210</v>
      </c>
      <c r="H65" s="5"/>
      <c r="I65" s="26" t="s">
        <v>179</v>
      </c>
      <c r="J65" s="27" t="s">
        <v>151</v>
      </c>
      <c r="K65" s="33">
        <v>1</v>
      </c>
      <c r="L65" s="33"/>
      <c r="M65" s="33"/>
      <c r="N65" s="33">
        <v>1</v>
      </c>
      <c r="O65" s="34" t="s">
        <v>179</v>
      </c>
      <c r="P65" s="35">
        <v>1</v>
      </c>
      <c r="Q65" s="33"/>
      <c r="R65" s="33"/>
      <c r="S65" s="33"/>
      <c r="T65" s="33"/>
    </row>
    <row r="66" spans="1:20" ht="84.6" customHeight="1" x14ac:dyDescent="0.25">
      <c r="A66" s="23">
        <v>63</v>
      </c>
      <c r="B66" s="21" t="s">
        <v>153</v>
      </c>
      <c r="C66" s="9" t="s">
        <v>10</v>
      </c>
      <c r="D66" s="11"/>
      <c r="E66" s="13" t="s">
        <v>154</v>
      </c>
      <c r="F66" s="8" t="s">
        <v>180</v>
      </c>
      <c r="G66" s="10"/>
      <c r="H66" s="5"/>
      <c r="I66" s="26" t="s">
        <v>180</v>
      </c>
      <c r="J66" s="27"/>
      <c r="K66" s="5">
        <v>1</v>
      </c>
      <c r="L66" s="5"/>
      <c r="M66" s="5"/>
      <c r="N66" s="5">
        <v>1</v>
      </c>
      <c r="O66" s="34" t="s">
        <v>180</v>
      </c>
      <c r="P66" s="34">
        <v>1</v>
      </c>
      <c r="Q66" s="5"/>
      <c r="R66" s="5"/>
      <c r="S66" s="5"/>
      <c r="T66" s="5"/>
    </row>
    <row r="67" spans="1:20" ht="84.6" customHeight="1" x14ac:dyDescent="0.25">
      <c r="A67" s="23">
        <v>64</v>
      </c>
      <c r="B67" s="21" t="s">
        <v>155</v>
      </c>
      <c r="C67" s="9" t="s">
        <v>6</v>
      </c>
      <c r="D67" s="19" t="s">
        <v>156</v>
      </c>
      <c r="E67" s="13" t="s">
        <v>157</v>
      </c>
      <c r="F67" s="8" t="s">
        <v>179</v>
      </c>
      <c r="G67" s="10" t="s">
        <v>211</v>
      </c>
      <c r="H67" s="5"/>
      <c r="I67" s="26" t="s">
        <v>179</v>
      </c>
      <c r="J67" s="27" t="s">
        <v>30</v>
      </c>
      <c r="K67" s="5">
        <v>0.5</v>
      </c>
      <c r="L67" s="5"/>
      <c r="M67" s="5"/>
      <c r="N67" s="5">
        <v>1</v>
      </c>
      <c r="O67" s="34" t="s">
        <v>179</v>
      </c>
      <c r="P67" s="34">
        <v>1</v>
      </c>
      <c r="Q67" s="5"/>
      <c r="R67" s="5"/>
      <c r="S67" s="5"/>
      <c r="T67" s="5"/>
    </row>
    <row r="68" spans="1:20" ht="84.6" customHeight="1" x14ac:dyDescent="0.25">
      <c r="A68" s="23">
        <v>65</v>
      </c>
      <c r="B68" s="21" t="s">
        <v>158</v>
      </c>
      <c r="C68" s="11" t="s">
        <v>21</v>
      </c>
      <c r="D68" s="11"/>
      <c r="E68" s="14" t="s">
        <v>176</v>
      </c>
      <c r="F68" s="8" t="s">
        <v>182</v>
      </c>
      <c r="G68" s="10"/>
      <c r="H68" s="5"/>
      <c r="I68" s="26" t="s">
        <v>182</v>
      </c>
      <c r="J68" s="27"/>
      <c r="K68" s="5">
        <v>1</v>
      </c>
      <c r="L68" s="5"/>
      <c r="M68" s="5"/>
      <c r="N68" s="5">
        <v>0</v>
      </c>
      <c r="O68" s="34" t="s">
        <v>182</v>
      </c>
      <c r="P68" s="34">
        <v>1</v>
      </c>
      <c r="Q68" s="5"/>
      <c r="R68" s="5"/>
      <c r="S68" s="5"/>
      <c r="T68" s="5"/>
    </row>
    <row r="69" spans="1:20" ht="124.5" customHeight="1" x14ac:dyDescent="0.25">
      <c r="A69" s="23">
        <v>66</v>
      </c>
      <c r="B69" s="21" t="s">
        <v>159</v>
      </c>
      <c r="C69" s="9" t="s">
        <v>10</v>
      </c>
      <c r="D69" s="19"/>
      <c r="E69" s="13" t="s">
        <v>160</v>
      </c>
      <c r="F69" s="8" t="s">
        <v>179</v>
      </c>
      <c r="G69" s="10" t="s">
        <v>212</v>
      </c>
      <c r="H69" s="5"/>
      <c r="I69" s="26" t="s">
        <v>180</v>
      </c>
      <c r="J69" s="27"/>
      <c r="K69" s="5">
        <v>0</v>
      </c>
      <c r="L69" s="5"/>
      <c r="M69" s="5"/>
      <c r="N69" s="5">
        <v>0</v>
      </c>
      <c r="O69" s="34" t="s">
        <v>179</v>
      </c>
      <c r="P69" s="34">
        <v>0</v>
      </c>
      <c r="Q69" s="5">
        <v>1</v>
      </c>
      <c r="R69" s="5">
        <v>0</v>
      </c>
      <c r="S69" s="5">
        <v>7</v>
      </c>
      <c r="T69" s="5"/>
    </row>
    <row r="70" spans="1:20" ht="84.6" customHeight="1" x14ac:dyDescent="0.25">
      <c r="A70" s="23">
        <v>67</v>
      </c>
      <c r="B70" s="21" t="s">
        <v>161</v>
      </c>
      <c r="C70" s="9" t="s">
        <v>10</v>
      </c>
      <c r="D70" s="19"/>
      <c r="E70" s="13" t="s">
        <v>162</v>
      </c>
      <c r="F70" s="8" t="s">
        <v>180</v>
      </c>
      <c r="G70" s="10"/>
      <c r="H70" s="5"/>
      <c r="I70" s="26" t="s">
        <v>180</v>
      </c>
      <c r="J70" s="27"/>
      <c r="K70" s="5">
        <v>1</v>
      </c>
      <c r="L70" s="5"/>
      <c r="M70" s="5"/>
      <c r="N70" s="5">
        <v>1</v>
      </c>
      <c r="O70" s="34" t="s">
        <v>179</v>
      </c>
      <c r="P70" s="34">
        <v>0</v>
      </c>
      <c r="Q70" s="5">
        <v>1</v>
      </c>
      <c r="R70" s="5">
        <v>1</v>
      </c>
      <c r="S70" s="5">
        <v>2</v>
      </c>
      <c r="T70" s="5"/>
    </row>
    <row r="71" spans="1:20" ht="84.6" customHeight="1" x14ac:dyDescent="0.25">
      <c r="A71" s="23">
        <v>68</v>
      </c>
      <c r="B71" s="21" t="s">
        <v>163</v>
      </c>
      <c r="C71" s="9" t="s">
        <v>10</v>
      </c>
      <c r="D71" s="19"/>
      <c r="E71" s="13" t="s">
        <v>164</v>
      </c>
      <c r="F71" s="8" t="s">
        <v>179</v>
      </c>
      <c r="G71" s="10" t="s">
        <v>213</v>
      </c>
      <c r="H71" s="5"/>
      <c r="I71" s="26" t="s">
        <v>179</v>
      </c>
      <c r="J71" s="27" t="s">
        <v>239</v>
      </c>
      <c r="K71" s="5">
        <v>0.5</v>
      </c>
      <c r="L71" s="5"/>
      <c r="M71" s="5"/>
      <c r="N71" s="5">
        <v>1</v>
      </c>
      <c r="O71" s="34" t="s">
        <v>179</v>
      </c>
      <c r="P71" s="34">
        <v>1</v>
      </c>
      <c r="Q71" s="5">
        <v>1</v>
      </c>
      <c r="R71" s="5">
        <v>0</v>
      </c>
      <c r="S71" s="5">
        <v>4</v>
      </c>
      <c r="T71" s="5"/>
    </row>
    <row r="72" spans="1:20" ht="84.6" customHeight="1" x14ac:dyDescent="0.25">
      <c r="A72" s="23">
        <v>69</v>
      </c>
      <c r="B72" s="21" t="s">
        <v>165</v>
      </c>
      <c r="C72" s="9" t="s">
        <v>14</v>
      </c>
      <c r="D72" s="19" t="s">
        <v>166</v>
      </c>
      <c r="E72" s="13" t="s">
        <v>167</v>
      </c>
      <c r="F72" s="8" t="s">
        <v>181</v>
      </c>
      <c r="G72" s="10"/>
      <c r="H72" s="5"/>
      <c r="I72" s="26" t="s">
        <v>181</v>
      </c>
      <c r="J72" s="27"/>
      <c r="K72" s="5">
        <v>1</v>
      </c>
      <c r="L72" s="5"/>
      <c r="M72" s="5"/>
      <c r="N72" s="5">
        <v>1</v>
      </c>
      <c r="O72" s="34" t="s">
        <v>179</v>
      </c>
      <c r="P72" s="34">
        <v>0</v>
      </c>
      <c r="Q72" s="5">
        <v>1</v>
      </c>
      <c r="R72" s="5">
        <v>1</v>
      </c>
      <c r="S72" s="5">
        <v>2</v>
      </c>
      <c r="T72" s="5"/>
    </row>
    <row r="73" spans="1:20" ht="84.6" customHeight="1" x14ac:dyDescent="0.25">
      <c r="A73" s="23">
        <v>70</v>
      </c>
      <c r="B73" s="21" t="s">
        <v>168</v>
      </c>
      <c r="C73" s="9" t="s">
        <v>6</v>
      </c>
      <c r="D73" s="19" t="s">
        <v>169</v>
      </c>
      <c r="E73" s="13" t="s">
        <v>170</v>
      </c>
      <c r="F73" s="8" t="s">
        <v>179</v>
      </c>
      <c r="G73" s="10" t="s">
        <v>214</v>
      </c>
      <c r="H73" s="5"/>
      <c r="I73" s="26" t="s">
        <v>179</v>
      </c>
      <c r="J73" s="27" t="s">
        <v>240</v>
      </c>
      <c r="K73" s="5">
        <v>1</v>
      </c>
      <c r="L73" s="5"/>
      <c r="M73" s="5"/>
      <c r="N73" s="5">
        <v>1</v>
      </c>
      <c r="O73" s="34" t="s">
        <v>179</v>
      </c>
      <c r="P73" s="34">
        <v>1</v>
      </c>
      <c r="Q73" s="5"/>
      <c r="R73" s="5"/>
      <c r="S73" s="5"/>
      <c r="T73" s="5"/>
    </row>
    <row r="74" spans="1:20" ht="84.6" customHeight="1" x14ac:dyDescent="0.25">
      <c r="A74" s="23"/>
      <c r="B74" s="18"/>
      <c r="D74" s="1"/>
      <c r="E74" s="1"/>
      <c r="J74" t="s">
        <v>241</v>
      </c>
      <c r="K74">
        <f>SUBTOTAL(109,K3:K73)</f>
        <v>55.5</v>
      </c>
    </row>
    <row r="75" spans="1:20" ht="84.6" customHeight="1" x14ac:dyDescent="0.25">
      <c r="A75" s="23"/>
      <c r="D75" s="1"/>
      <c r="E75" s="1"/>
      <c r="J75" t="s">
        <v>242</v>
      </c>
      <c r="K75">
        <v>52</v>
      </c>
    </row>
    <row r="76" spans="1:20" ht="84.6" customHeight="1" x14ac:dyDescent="0.25">
      <c r="D76" s="1"/>
      <c r="E76" s="1"/>
    </row>
    <row r="77" spans="1:20" ht="84.6" customHeight="1" x14ac:dyDescent="0.25">
      <c r="D77" s="1"/>
      <c r="E77" s="1"/>
    </row>
  </sheetData>
  <mergeCells count="3">
    <mergeCell ref="C1:E1"/>
    <mergeCell ref="F1:H1"/>
    <mergeCell ref="O1:T1"/>
  </mergeCells>
  <phoneticPr fontId="9" type="noConversion"/>
  <pageMargins left="0.7" right="0.7" top="0.75" bottom="0.75" header="0" footer="0"/>
  <pageSetup orientation="landscape"/>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2E685-621B-4BF0-AF54-05F00A31111B}">
  <dimension ref="A1:Z74"/>
  <sheetViews>
    <sheetView zoomScale="78" zoomScaleNormal="115" workbookViewId="0">
      <pane ySplit="2" topLeftCell="A4" activePane="bottomLeft" state="frozen"/>
      <selection activeCell="H1" sqref="H1"/>
      <selection pane="bottomLeft" activeCell="O4" sqref="O4"/>
    </sheetView>
  </sheetViews>
  <sheetFormatPr defaultColWidth="14.42578125" defaultRowHeight="84.6" customHeight="1" x14ac:dyDescent="0.25"/>
  <cols>
    <col min="2" max="2" width="81.7109375" style="16" customWidth="1"/>
    <col min="3" max="3" width="15.42578125" customWidth="1"/>
    <col min="4" max="4" width="26.42578125" style="16" hidden="1" customWidth="1"/>
    <col min="5" max="5" width="61.28515625" style="16" hidden="1" customWidth="1"/>
    <col min="6" max="6" width="14.140625" customWidth="1"/>
    <col min="7" max="7" width="25.5703125" hidden="1" customWidth="1"/>
    <col min="8" max="8" width="20.28515625" hidden="1" customWidth="1"/>
    <col min="9" max="9" width="13.42578125" customWidth="1"/>
    <col min="10" max="10" width="18.85546875" hidden="1" customWidth="1"/>
    <col min="11" max="13" width="8.7109375" hidden="1" customWidth="1"/>
    <col min="14" max="14" width="8.7109375" customWidth="1"/>
    <col min="15" max="15" width="13.85546875" customWidth="1"/>
    <col min="16" max="23" width="8.7109375" customWidth="1"/>
  </cols>
  <sheetData>
    <row r="1" spans="1:26" ht="21.75" customHeight="1" x14ac:dyDescent="0.25">
      <c r="A1" s="25"/>
      <c r="B1" s="17"/>
      <c r="C1" s="36" t="s">
        <v>0</v>
      </c>
      <c r="D1" s="37"/>
      <c r="E1" s="38"/>
      <c r="F1" s="39" t="s">
        <v>250</v>
      </c>
      <c r="G1" s="40"/>
      <c r="H1" s="41"/>
      <c r="I1" s="28" t="s">
        <v>178</v>
      </c>
      <c r="J1" s="29"/>
      <c r="K1" s="29"/>
      <c r="L1" s="29"/>
      <c r="M1" s="29"/>
      <c r="N1" s="29"/>
      <c r="O1" s="42" t="s">
        <v>251</v>
      </c>
      <c r="P1" s="42"/>
      <c r="Q1" s="42"/>
      <c r="R1" s="42"/>
      <c r="S1" s="42"/>
      <c r="T1" s="42"/>
    </row>
    <row r="2" spans="1:26" ht="44.1" customHeight="1" x14ac:dyDescent="0.25">
      <c r="A2" s="25" t="s">
        <v>177</v>
      </c>
      <c r="B2" s="3" t="s">
        <v>1</v>
      </c>
      <c r="C2" s="2" t="s">
        <v>2</v>
      </c>
      <c r="D2" s="3" t="s">
        <v>3</v>
      </c>
      <c r="E2" s="15" t="s">
        <v>4</v>
      </c>
      <c r="F2" t="s">
        <v>173</v>
      </c>
      <c r="G2" t="s">
        <v>174</v>
      </c>
      <c r="H2" s="5" t="s">
        <v>175</v>
      </c>
      <c r="I2" s="5" t="s">
        <v>215</v>
      </c>
      <c r="J2" s="15" t="s">
        <v>216</v>
      </c>
      <c r="K2" s="43" t="s">
        <v>217</v>
      </c>
      <c r="L2" s="43" t="s">
        <v>218</v>
      </c>
      <c r="M2" s="43" t="s">
        <v>219</v>
      </c>
      <c r="N2" s="43" t="s">
        <v>244</v>
      </c>
      <c r="O2" s="44" t="s">
        <v>245</v>
      </c>
      <c r="P2" s="44" t="s">
        <v>246</v>
      </c>
      <c r="Q2" s="44" t="s">
        <v>247</v>
      </c>
      <c r="R2" s="44" t="s">
        <v>248</v>
      </c>
      <c r="S2" s="44" t="s">
        <v>252</v>
      </c>
      <c r="T2" t="s">
        <v>220</v>
      </c>
    </row>
    <row r="3" spans="1:26" ht="72" customHeight="1" x14ac:dyDescent="0.3">
      <c r="A3" s="24"/>
      <c r="B3" s="4" t="s">
        <v>5</v>
      </c>
      <c r="C3" s="45" t="s">
        <v>179</v>
      </c>
      <c r="D3" s="46" t="s">
        <v>7</v>
      </c>
      <c r="E3" s="12" t="s">
        <v>8</v>
      </c>
      <c r="F3" s="45"/>
      <c r="G3" s="47"/>
      <c r="H3" s="6"/>
      <c r="I3" s="6"/>
      <c r="J3" s="6"/>
      <c r="K3" s="6"/>
      <c r="L3" s="6"/>
      <c r="M3" s="6"/>
      <c r="N3" s="6"/>
      <c r="O3" s="6"/>
      <c r="P3" s="6"/>
      <c r="Q3" s="6"/>
      <c r="R3" s="6"/>
      <c r="S3" s="6"/>
      <c r="T3" s="6"/>
      <c r="V3" s="48" t="s">
        <v>253</v>
      </c>
      <c r="Y3" s="48" t="s">
        <v>254</v>
      </c>
    </row>
    <row r="4" spans="1:26" ht="84.6" customHeight="1" x14ac:dyDescent="0.25">
      <c r="A4" s="23">
        <v>1</v>
      </c>
      <c r="B4" s="21" t="s">
        <v>9</v>
      </c>
      <c r="C4" s="49" t="str">
        <f>VLOOKUP(Table_1[[#This Row],[ Approp Score ]],'3-class'!$V$4:$W$14,2,FALSE)</f>
        <v>UA/MBA</v>
      </c>
      <c r="D4" s="50"/>
      <c r="E4" s="13"/>
      <c r="F4" s="51" t="str">
        <f>VLOOKUP(Table_1[[#This Row],[Appropriateness]],'3-class'!$V$4:$W$11,2,FALSE)</f>
        <v>UA/MBA</v>
      </c>
      <c r="G4" s="8" t="e">
        <f>VLOOKUP([1]!Table_1[[#This Row],[Recommendation]],'3-class'!$V$4:$W$11,2,FALSE)</f>
        <v>#REF!</v>
      </c>
      <c r="H4" s="8" t="e">
        <f>VLOOKUP([1]!Table_1[[#This Row],[Comments]],'3-class'!$V$4:$W$11,2,FALSE)</f>
        <v>#REF!</v>
      </c>
      <c r="I4" s="26" t="str">
        <f>VLOOKUP(Table_1[[#This Row],[ANSKEY1]],'3-class'!$V$4:$W$11,2,FALSE)</f>
        <v>UA/MBA</v>
      </c>
      <c r="J4" s="27"/>
      <c r="K4" s="5">
        <v>1</v>
      </c>
      <c r="L4" s="5"/>
      <c r="M4" s="15"/>
      <c r="N4" s="15">
        <f>IF(Table_13[[#This Row],[Appropriateness]]=Table_13[[#This Row],[ANSKEY1]],1,0)</f>
        <v>1</v>
      </c>
      <c r="O4" s="52" t="str">
        <f>VLOOKUP(Table_1[[#This Row],[part1 response]],'3-class'!$V$4:$W$11,2,FALSE)</f>
        <v>UA/MBA</v>
      </c>
      <c r="P4" s="34">
        <f>IF(Table_13[[#This Row],[part1 response]]=Table_13[[#This Row],[ANSKEY1]],1,0)</f>
        <v>1</v>
      </c>
      <c r="Q4" s="15">
        <f>IF(Table_13[[#This Row],[part1 response]]=Table_13[[#This Row],[ Approp Score ]],0,1)</f>
        <v>0</v>
      </c>
      <c r="R4" s="15" t="str">
        <f>IF(Table_13[[#This Row],[Discrepancy]]=1, IF(Table_13[[#This Row],[Appropriateness]]=Table_13[[#This Row],[ Approp Score ]],1,0),"")</f>
        <v/>
      </c>
      <c r="S4" s="15" t="str">
        <f>IF(Table_13[[#This Row],[Discrepancy]]=1, VLOOKUP(Table_13[[#This Row],[Following]]&amp;"|"&amp;Table_13[[#This Row],[part1 NEWscore]]&amp;"|"&amp;Table_13[[#This Row],[part2 NEWscore]],$Y$4:$Z$10,2,FALSE), "")</f>
        <v/>
      </c>
      <c r="T4" s="5"/>
      <c r="V4" t="s">
        <v>180</v>
      </c>
      <c r="W4" t="s">
        <v>255</v>
      </c>
      <c r="Y4" s="44" t="s">
        <v>256</v>
      </c>
      <c r="Z4">
        <v>1</v>
      </c>
    </row>
    <row r="5" spans="1:26" ht="84.6" customHeight="1" x14ac:dyDescent="0.25">
      <c r="A5" s="23">
        <v>2</v>
      </c>
      <c r="B5" s="21" t="s">
        <v>13</v>
      </c>
      <c r="C5" s="49" t="str">
        <f>VLOOKUP(Table_1[[#This Row],[ Approp Score ]],'3-class'!$V$4:$W$14,2,FALSE)</f>
        <v>UA/MBA</v>
      </c>
      <c r="D5" s="50"/>
      <c r="E5" s="13"/>
      <c r="F5" s="51" t="str">
        <f>VLOOKUP(Table_1[[#This Row],[Appropriateness]],'3-class'!$V$4:$W$11,2,FALSE)</f>
        <v>UA/MBA</v>
      </c>
      <c r="G5" s="8" t="e">
        <f>VLOOKUP([1]!Table_1[[#This Row],[Recommendation]],'3-class'!$V$4:$W$11,2,FALSE)</f>
        <v>#REF!</v>
      </c>
      <c r="H5" s="8" t="e">
        <f>VLOOKUP([1]!Table_1[[#This Row],[Comments]],'3-class'!$V$4:$W$11,2,FALSE)</f>
        <v>#REF!</v>
      </c>
      <c r="I5" s="26" t="str">
        <f>VLOOKUP(Table_1[[#This Row],[ANSKEY1]],'3-class'!$V$4:$W$11,2,FALSE)</f>
        <v>UA/MBA</v>
      </c>
      <c r="J5" s="27"/>
      <c r="K5" s="5">
        <v>2</v>
      </c>
      <c r="L5" s="5"/>
      <c r="M5" s="15"/>
      <c r="N5" s="15">
        <f>IF(Table_13[[#This Row],[Appropriateness]]=Table_13[[#This Row],[ANSKEY1]],1,0)</f>
        <v>1</v>
      </c>
      <c r="O5" s="52" t="str">
        <f>VLOOKUP(Table_1[[#This Row],[part1 response]],'3-class'!$V$4:$W$11,2,FALSE)</f>
        <v>UNA</v>
      </c>
      <c r="P5" s="34">
        <f>IF(Table_13[[#This Row],[part1 response]]=Table_13[[#This Row],[ANSKEY1]],1,0)</f>
        <v>0</v>
      </c>
      <c r="Q5" s="15">
        <f>IF(Table_13[[#This Row],[part1 response]]=Table_13[[#This Row],[ Approp Score ]],0,1)</f>
        <v>1</v>
      </c>
      <c r="R5" s="15">
        <f>IF(Table_13[[#This Row],[Discrepancy]]=1, IF(Table_13[[#This Row],[Appropriateness]]=Table_13[[#This Row],[ Approp Score ]],1,0),"")</f>
        <v>1</v>
      </c>
      <c r="S5" s="15">
        <f>IF(Table_13[[#This Row],[Discrepancy]]=1, VLOOKUP(Table_13[[#This Row],[Following]]&amp;"|"&amp;Table_13[[#This Row],[part1 NEWscore]]&amp;"|"&amp;Table_13[[#This Row],[part2 NEWscore]],$Y$4:$Z$10,2,FALSE), "")</f>
        <v>2</v>
      </c>
      <c r="T5" s="5"/>
      <c r="V5" t="s">
        <v>10</v>
      </c>
      <c r="W5" t="s">
        <v>255</v>
      </c>
      <c r="Y5" s="44" t="s">
        <v>257</v>
      </c>
      <c r="Z5">
        <v>2</v>
      </c>
    </row>
    <row r="6" spans="1:26" ht="84.6" customHeight="1" x14ac:dyDescent="0.25">
      <c r="A6" s="23">
        <v>3</v>
      </c>
      <c r="B6" s="21" t="s">
        <v>17</v>
      </c>
      <c r="C6" s="49" t="str">
        <f>VLOOKUP(Table_1[[#This Row],[ Approp Score ]],'3-class'!$V$4:$W$14,2,FALSE)</f>
        <v>UA/MBA</v>
      </c>
      <c r="D6" s="50"/>
      <c r="E6" s="13"/>
      <c r="F6" s="51" t="str">
        <f>VLOOKUP(Table_1[[#This Row],[Appropriateness]],'3-class'!$V$4:$W$11,2,FALSE)</f>
        <v>UNA</v>
      </c>
      <c r="G6" s="8" t="e">
        <f>VLOOKUP([1]!Table_1[[#This Row],[Recommendation]],'3-class'!$V$4:$W$11,2,FALSE)</f>
        <v>#REF!</v>
      </c>
      <c r="H6" s="8" t="e">
        <f>VLOOKUP([1]!Table_1[[#This Row],[Comments]],'3-class'!$V$4:$W$11,2,FALSE)</f>
        <v>#REF!</v>
      </c>
      <c r="I6" s="26" t="str">
        <f>VLOOKUP(Table_1[[#This Row],[ANSKEY1]],'3-class'!$V$4:$W$11,2,FALSE)</f>
        <v>UNA</v>
      </c>
      <c r="J6" s="27"/>
      <c r="K6" s="5">
        <v>3</v>
      </c>
      <c r="L6" s="5"/>
      <c r="M6" s="15"/>
      <c r="N6" s="15">
        <f>IF(Table_13[[#This Row],[Appropriateness]]=Table_13[[#This Row],[ANSKEY1]],1,0)</f>
        <v>1</v>
      </c>
      <c r="O6" s="52" t="str">
        <f>VLOOKUP(Table_1[[#This Row],[part1 response]],'3-class'!$V$4:$W$11,2,FALSE)</f>
        <v>UNA</v>
      </c>
      <c r="P6" s="34">
        <f>IF(Table_13[[#This Row],[part1 response]]=Table_13[[#This Row],[ANSKEY1]],1,0)</f>
        <v>1</v>
      </c>
      <c r="Q6" s="15">
        <f>IF(Table_13[[#This Row],[part1 response]]=Table_13[[#This Row],[ Approp Score ]],0,1)</f>
        <v>1</v>
      </c>
      <c r="R6" s="15">
        <f>IF(Table_13[[#This Row],[Discrepancy]]=1, IF(Table_13[[#This Row],[Appropriateness]]=Table_13[[#This Row],[ Approp Score ]],1,0),"")</f>
        <v>0</v>
      </c>
      <c r="S6" s="15">
        <f>IF(Table_13[[#This Row],[Discrepancy]]=1, VLOOKUP(Table_13[[#This Row],[Following]]&amp;"|"&amp;Table_13[[#This Row],[part1 NEWscore]]&amp;"|"&amp;Table_13[[#This Row],[part2 NEWscore]],$Y$4:$Z$10,2,FALSE), "")</f>
        <v>4</v>
      </c>
      <c r="T6" s="5"/>
      <c r="V6" t="s">
        <v>181</v>
      </c>
      <c r="W6" t="s">
        <v>255</v>
      </c>
      <c r="Y6" s="44" t="s">
        <v>258</v>
      </c>
      <c r="Z6">
        <v>3</v>
      </c>
    </row>
    <row r="7" spans="1:26" ht="84.6" customHeight="1" x14ac:dyDescent="0.25">
      <c r="A7" s="23">
        <v>4</v>
      </c>
      <c r="B7" s="21" t="s">
        <v>20</v>
      </c>
      <c r="C7" s="49" t="str">
        <f>VLOOKUP(Table_1[[#This Row],[ Approp Score ]],'3-class'!$V$4:$W$14,2,FALSE)</f>
        <v>ICI</v>
      </c>
      <c r="D7" s="50"/>
      <c r="E7" s="13"/>
      <c r="F7" s="51" t="str">
        <f>VLOOKUP(Table_1[[#This Row],[Appropriateness]],'3-class'!$V$4:$W$11,2,FALSE)</f>
        <v>ICI</v>
      </c>
      <c r="G7" s="8" t="e">
        <f>VLOOKUP([1]!Table_1[[#This Row],[Recommendation]],'3-class'!$V$4:$W$11,2,FALSE)</f>
        <v>#REF!</v>
      </c>
      <c r="H7" s="8" t="e">
        <f>VLOOKUP([1]!Table_1[[#This Row],[Comments]],'3-class'!$V$4:$W$11,2,FALSE)</f>
        <v>#REF!</v>
      </c>
      <c r="I7" s="26" t="str">
        <f>VLOOKUP(Table_1[[#This Row],[ANSKEY1]],'3-class'!$V$4:$W$11,2,FALSE)</f>
        <v>ICI</v>
      </c>
      <c r="J7" s="27"/>
      <c r="K7" s="5">
        <v>4</v>
      </c>
      <c r="L7" s="5"/>
      <c r="M7" s="15"/>
      <c r="N7" s="15">
        <f>IF(Table_13[[#This Row],[Appropriateness]]=Table_13[[#This Row],[ANSKEY1]],1,0)</f>
        <v>1</v>
      </c>
      <c r="O7" s="52" t="str">
        <f>VLOOKUP(Table_1[[#This Row],[part1 response]],'3-class'!$V$4:$W$11,2,FALSE)</f>
        <v>ICI</v>
      </c>
      <c r="P7" s="34">
        <f>IF(Table_13[[#This Row],[part1 response]]=Table_13[[#This Row],[ANSKEY1]],1,0)</f>
        <v>1</v>
      </c>
      <c r="Q7" s="15">
        <f>IF(Table_13[[#This Row],[part1 response]]=Table_13[[#This Row],[ Approp Score ]],0,1)</f>
        <v>0</v>
      </c>
      <c r="R7" s="15" t="str">
        <f>IF(Table_13[[#This Row],[Discrepancy]]=1, IF(Table_13[[#This Row],[Appropriateness]]=Table_13[[#This Row],[ Approp Score ]],1,0),"")</f>
        <v/>
      </c>
      <c r="S7" s="15" t="str">
        <f>IF(Table_13[[#This Row],[Discrepancy]]=1, VLOOKUP(Table_13[[#This Row],[Following]]&amp;"|"&amp;Table_13[[#This Row],[part1 NEWscore]]&amp;"|"&amp;Table_13[[#This Row],[part2 NEWscore]],$Y$4:$Z$10,2,FALSE), "")</f>
        <v/>
      </c>
      <c r="T7" s="5"/>
      <c r="V7" t="s">
        <v>14</v>
      </c>
      <c r="W7" t="s">
        <v>255</v>
      </c>
      <c r="Y7" s="44" t="s">
        <v>259</v>
      </c>
      <c r="Z7">
        <v>4</v>
      </c>
    </row>
    <row r="8" spans="1:26" ht="84.6" customHeight="1" x14ac:dyDescent="0.25">
      <c r="A8" s="23">
        <v>5</v>
      </c>
      <c r="B8" s="21" t="s">
        <v>22</v>
      </c>
      <c r="C8" s="49" t="str">
        <f>VLOOKUP(Table_1[[#This Row],[ Approp Score ]],'3-class'!$V$4:$W$14,2,FALSE)</f>
        <v>UA/MBA</v>
      </c>
      <c r="D8" s="50"/>
      <c r="E8" s="13"/>
      <c r="F8" s="51" t="str">
        <f>VLOOKUP(Table_1[[#This Row],[Appropriateness]],'3-class'!$V$4:$W$11,2,FALSE)</f>
        <v>UNA</v>
      </c>
      <c r="G8" s="8" t="e">
        <f>VLOOKUP([1]!Table_1[[#This Row],[Recommendation]],'3-class'!$V$4:$W$11,2,FALSE)</f>
        <v>#REF!</v>
      </c>
      <c r="H8" s="8" t="e">
        <f>VLOOKUP([1]!Table_1[[#This Row],[Comments]],'3-class'!$V$4:$W$11,2,FALSE)</f>
        <v>#REF!</v>
      </c>
      <c r="I8" s="26" t="str">
        <f>VLOOKUP(Table_1[[#This Row],[ANSKEY1]],'3-class'!$V$4:$W$11,2,FALSE)</f>
        <v>UA/MBA</v>
      </c>
      <c r="J8" s="27"/>
      <c r="K8" s="5">
        <v>5</v>
      </c>
      <c r="L8" s="5"/>
      <c r="M8" s="15"/>
      <c r="N8" s="15">
        <f>IF(Table_13[[#This Row],[Appropriateness]]=Table_13[[#This Row],[ANSKEY1]],1,0)</f>
        <v>0</v>
      </c>
      <c r="O8" s="52" t="str">
        <f>VLOOKUP(Table_1[[#This Row],[part1 response]],'3-class'!$V$4:$W$11,2,FALSE)</f>
        <v>UNA</v>
      </c>
      <c r="P8" s="34">
        <f>IF(Table_13[[#This Row],[part1 response]]=Table_13[[#This Row],[ANSKEY1]],1,0)</f>
        <v>0</v>
      </c>
      <c r="Q8" s="15">
        <f>IF(Table_13[[#This Row],[part1 response]]=Table_13[[#This Row],[ Approp Score ]],0,1)</f>
        <v>1</v>
      </c>
      <c r="R8" s="15">
        <f>IF(Table_13[[#This Row],[Discrepancy]]=1, IF(Table_13[[#This Row],[Appropriateness]]=Table_13[[#This Row],[ Approp Score ]],1,0),"")</f>
        <v>0</v>
      </c>
      <c r="S8" s="15">
        <f>IF(Table_13[[#This Row],[Discrepancy]]=1, VLOOKUP(Table_13[[#This Row],[Following]]&amp;"|"&amp;Table_13[[#This Row],[part1 NEWscore]]&amp;"|"&amp;Table_13[[#This Row],[part2 NEWscore]],$Y$4:$Z$10,2,FALSE), "")</f>
        <v>7</v>
      </c>
      <c r="T8" s="5"/>
      <c r="V8" t="s">
        <v>179</v>
      </c>
      <c r="W8" t="s">
        <v>179</v>
      </c>
      <c r="Y8" s="44" t="s">
        <v>260</v>
      </c>
      <c r="Z8">
        <v>5</v>
      </c>
    </row>
    <row r="9" spans="1:26" ht="84.6" customHeight="1" x14ac:dyDescent="0.25">
      <c r="A9" s="23">
        <v>6</v>
      </c>
      <c r="B9" s="21" t="s">
        <v>25</v>
      </c>
      <c r="C9" s="49" t="str">
        <f>VLOOKUP(Table_1[[#This Row],[ Approp Score ]],'3-class'!$V$4:$W$14,2,FALSE)</f>
        <v>UA/MBA</v>
      </c>
      <c r="D9" s="50"/>
      <c r="E9" s="13"/>
      <c r="F9" s="51" t="str">
        <f>VLOOKUP(Table_1[[#This Row],[Appropriateness]],'3-class'!$V$4:$W$11,2,FALSE)</f>
        <v>UA/MBA</v>
      </c>
      <c r="G9" s="8" t="e">
        <f>VLOOKUP([1]!Table_1[[#This Row],[Recommendation]],'3-class'!$V$4:$W$11,2,FALSE)</f>
        <v>#REF!</v>
      </c>
      <c r="H9" s="8" t="e">
        <f>VLOOKUP([1]!Table_1[[#This Row],[Comments]],'3-class'!$V$4:$W$11,2,FALSE)</f>
        <v>#REF!</v>
      </c>
      <c r="I9" s="26" t="str">
        <f>VLOOKUP(Table_1[[#This Row],[ANSKEY1]],'3-class'!$V$4:$W$11,2,FALSE)</f>
        <v>UA/MBA</v>
      </c>
      <c r="J9" s="27"/>
      <c r="K9" s="5">
        <v>6</v>
      </c>
      <c r="L9" s="5"/>
      <c r="M9" s="15"/>
      <c r="N9" s="15">
        <f>IF(Table_13[[#This Row],[Appropriateness]]=Table_13[[#This Row],[ANSKEY1]],1,0)</f>
        <v>1</v>
      </c>
      <c r="O9" s="52" t="str">
        <f>VLOOKUP(Table_1[[#This Row],[part1 response]],'3-class'!$V$4:$W$11,2,FALSE)</f>
        <v>UNA</v>
      </c>
      <c r="P9" s="34">
        <f>IF(Table_13[[#This Row],[part1 response]]=Table_13[[#This Row],[ANSKEY1]],1,0)</f>
        <v>0</v>
      </c>
      <c r="Q9" s="15">
        <f>IF(Table_13[[#This Row],[part1 response]]=Table_13[[#This Row],[ Approp Score ]],0,1)</f>
        <v>1</v>
      </c>
      <c r="R9" s="15">
        <f>IF(Table_13[[#This Row],[Discrepancy]]=1, IF(Table_13[[#This Row],[Appropriateness]]=Table_13[[#This Row],[ Approp Score ]],1,0),"")</f>
        <v>1</v>
      </c>
      <c r="S9" s="15">
        <f>IF(Table_13[[#This Row],[Discrepancy]]=1, VLOOKUP(Table_13[[#This Row],[Following]]&amp;"|"&amp;Table_13[[#This Row],[part1 NEWscore]]&amp;"|"&amp;Table_13[[#This Row],[part2 NEWscore]],$Y$4:$Z$10,2,FALSE), "")</f>
        <v>2</v>
      </c>
      <c r="T9" s="5"/>
      <c r="V9" t="s">
        <v>6</v>
      </c>
      <c r="W9" t="s">
        <v>179</v>
      </c>
      <c r="Y9" s="44" t="s">
        <v>261</v>
      </c>
      <c r="Z9">
        <v>6</v>
      </c>
    </row>
    <row r="10" spans="1:26" ht="84.6" customHeight="1" x14ac:dyDescent="0.25">
      <c r="A10" s="23">
        <v>7</v>
      </c>
      <c r="B10" s="21" t="s">
        <v>27</v>
      </c>
      <c r="C10" s="49" t="str">
        <f>VLOOKUP(Table_1[[#This Row],[ Approp Score ]],'3-class'!$V$4:$W$14,2,FALSE)</f>
        <v>UA/MBA</v>
      </c>
      <c r="D10" s="50"/>
      <c r="E10" s="13"/>
      <c r="F10" s="51" t="str">
        <f>VLOOKUP(Table_1[[#This Row],[Appropriateness]],'3-class'!$V$4:$W$11,2,FALSE)</f>
        <v>UA/MBA</v>
      </c>
      <c r="G10" s="8" t="e">
        <f>VLOOKUP([1]!Table_1[[#This Row],[Recommendation]],'3-class'!$V$4:$W$11,2,FALSE)</f>
        <v>#REF!</v>
      </c>
      <c r="H10" s="8" t="e">
        <f>VLOOKUP([1]!Table_1[[#This Row],[Comments]],'3-class'!$V$4:$W$11,2,FALSE)</f>
        <v>#REF!</v>
      </c>
      <c r="I10" s="26" t="str">
        <f>VLOOKUP(Table_1[[#This Row],[ANSKEY1]],'3-class'!$V$4:$W$11,2,FALSE)</f>
        <v>UA/MBA</v>
      </c>
      <c r="J10" s="27"/>
      <c r="K10" s="5">
        <v>7</v>
      </c>
      <c r="L10" s="5"/>
      <c r="M10" s="15"/>
      <c r="N10" s="15">
        <f>IF(Table_13[[#This Row],[Appropriateness]]=Table_13[[#This Row],[ANSKEY1]],1,0)</f>
        <v>1</v>
      </c>
      <c r="O10" s="52" t="str">
        <f>VLOOKUP(Table_1[[#This Row],[part1 response]],'3-class'!$V$4:$W$11,2,FALSE)</f>
        <v>UA/MBA</v>
      </c>
      <c r="P10" s="34">
        <f>IF(Table_13[[#This Row],[part1 response]]=Table_13[[#This Row],[ANSKEY1]],1,0)</f>
        <v>1</v>
      </c>
      <c r="Q10" s="15">
        <f>IF(Table_13[[#This Row],[part1 response]]=Table_13[[#This Row],[ Approp Score ]],0,1)</f>
        <v>0</v>
      </c>
      <c r="R10" s="15" t="str">
        <f>IF(Table_13[[#This Row],[Discrepancy]]=1, IF(Table_13[[#This Row],[Appropriateness]]=Table_13[[#This Row],[ Approp Score ]],1,0),"")</f>
        <v/>
      </c>
      <c r="S10" s="15" t="str">
        <f>IF(Table_13[[#This Row],[Discrepancy]]=1, VLOOKUP(Table_13[[#This Row],[Following]]&amp;"|"&amp;Table_13[[#This Row],[part1 NEWscore]]&amp;"|"&amp;Table_13[[#This Row],[part2 NEWscore]],$Y$4:$Z$10,2,FALSE), "")</f>
        <v/>
      </c>
      <c r="T10" s="5"/>
      <c r="V10" t="s">
        <v>182</v>
      </c>
      <c r="W10" t="s">
        <v>182</v>
      </c>
      <c r="Y10" s="44" t="s">
        <v>262</v>
      </c>
      <c r="Z10">
        <v>7</v>
      </c>
    </row>
    <row r="11" spans="1:26" ht="84.6" customHeight="1" x14ac:dyDescent="0.25">
      <c r="A11" s="23">
        <v>8</v>
      </c>
      <c r="B11" s="21" t="s">
        <v>29</v>
      </c>
      <c r="C11" s="49" t="str">
        <f>VLOOKUP(Table_1[[#This Row],[ Approp Score ]],'3-class'!$V$4:$W$14,2,FALSE)</f>
        <v>UNA</v>
      </c>
      <c r="D11" s="50"/>
      <c r="E11" s="13"/>
      <c r="F11" s="51" t="str">
        <f>VLOOKUP(Table_1[[#This Row],[Appropriateness]],'3-class'!$V$4:$W$11,2,FALSE)</f>
        <v>UNA</v>
      </c>
      <c r="G11" s="8" t="e">
        <f>VLOOKUP([1]!Table_1[[#This Row],[Recommendation]],'3-class'!$V$4:$W$11,2,FALSE)</f>
        <v>#REF!</v>
      </c>
      <c r="H11" s="8" t="e">
        <f>VLOOKUP([1]!Table_1[[#This Row],[Comments]],'3-class'!$V$4:$W$11,2,FALSE)</f>
        <v>#REF!</v>
      </c>
      <c r="I11" s="26" t="str">
        <f>VLOOKUP(Table_1[[#This Row],[ANSKEY1]],'3-class'!$V$4:$W$11,2,FALSE)</f>
        <v>UNA</v>
      </c>
      <c r="J11" s="27"/>
      <c r="K11" s="5">
        <v>8</v>
      </c>
      <c r="L11" s="5"/>
      <c r="M11" s="15"/>
      <c r="N11" s="15">
        <f>IF(Table_13[[#This Row],[Appropriateness]]=Table_13[[#This Row],[ANSKEY1]],1,0)</f>
        <v>1</v>
      </c>
      <c r="O11" s="52" t="str">
        <f>VLOOKUP(Table_1[[#This Row],[part1 response]],'3-class'!$V$4:$W$11,2,FALSE)</f>
        <v>UA/MBA</v>
      </c>
      <c r="P11" s="34">
        <f>IF(Table_13[[#This Row],[part1 response]]=Table_13[[#This Row],[ANSKEY1]],1,0)</f>
        <v>0</v>
      </c>
      <c r="Q11" s="15">
        <f>IF(Table_13[[#This Row],[part1 response]]=Table_13[[#This Row],[ Approp Score ]],0,1)</f>
        <v>1</v>
      </c>
      <c r="R11" s="15">
        <f>IF(Table_13[[#This Row],[Discrepancy]]=1, IF(Table_13[[#This Row],[Appropriateness]]=Table_13[[#This Row],[ Approp Score ]],1,0),"")</f>
        <v>1</v>
      </c>
      <c r="S11" s="15">
        <f>IF(Table_13[[#This Row],[Discrepancy]]=1, VLOOKUP(Table_13[[#This Row],[Following]]&amp;"|"&amp;Table_13[[#This Row],[part1 NEWscore]]&amp;"|"&amp;Table_13[[#This Row],[part2 NEWscore]],$Y$4:$Z$10,2,FALSE), "")</f>
        <v>2</v>
      </c>
      <c r="T11" s="5"/>
      <c r="V11" t="s">
        <v>21</v>
      </c>
      <c r="W11" t="s">
        <v>182</v>
      </c>
    </row>
    <row r="12" spans="1:26" ht="84.6" customHeight="1" x14ac:dyDescent="0.25">
      <c r="A12" s="23">
        <v>9</v>
      </c>
      <c r="B12" s="21" t="s">
        <v>171</v>
      </c>
      <c r="C12" s="49" t="str">
        <f>VLOOKUP(Table_1[[#This Row],[ Approp Score ]],'3-class'!$V$4:$W$14,2,FALSE)</f>
        <v>UA/MBA</v>
      </c>
      <c r="D12" s="50"/>
      <c r="E12" s="13"/>
      <c r="F12" s="51" t="str">
        <f>VLOOKUP(Table_1[[#This Row],[Appropriateness]],'3-class'!$V$4:$W$11,2,FALSE)</f>
        <v>UA/MBA</v>
      </c>
      <c r="G12" s="8" t="e">
        <f>VLOOKUP([1]!Table_1[[#This Row],[Recommendation]],'3-class'!$V$4:$W$11,2,FALSE)</f>
        <v>#REF!</v>
      </c>
      <c r="H12" s="8" t="e">
        <f>VLOOKUP([1]!Table_1[[#This Row],[Comments]],'3-class'!$V$4:$W$11,2,FALSE)</f>
        <v>#REF!</v>
      </c>
      <c r="I12" s="26" t="str">
        <f>VLOOKUP(Table_1[[#This Row],[ANSKEY1]],'3-class'!$V$4:$W$11,2,FALSE)</f>
        <v>UA/MBA</v>
      </c>
      <c r="J12" s="27"/>
      <c r="K12" s="5">
        <v>9</v>
      </c>
      <c r="L12" s="5"/>
      <c r="M12" s="15"/>
      <c r="N12" s="15">
        <f>IF(Table_13[[#This Row],[Appropriateness]]=Table_13[[#This Row],[ANSKEY1]],1,0)</f>
        <v>1</v>
      </c>
      <c r="O12" s="52" t="str">
        <f>VLOOKUP(Table_1[[#This Row],[part1 response]],'3-class'!$V$4:$W$11,2,FALSE)</f>
        <v>UA/MBA</v>
      </c>
      <c r="P12" s="34">
        <f>IF(Table_13[[#This Row],[part1 response]]=Table_13[[#This Row],[ANSKEY1]],1,0)</f>
        <v>1</v>
      </c>
      <c r="Q12" s="15">
        <f>IF(Table_13[[#This Row],[part1 response]]=Table_13[[#This Row],[ Approp Score ]],0,1)</f>
        <v>0</v>
      </c>
      <c r="R12" s="15" t="str">
        <f>IF(Table_13[[#This Row],[Discrepancy]]=1, IF(Table_13[[#This Row],[Appropriateness]]=Table_13[[#This Row],[ Approp Score ]],1,0),"")</f>
        <v/>
      </c>
      <c r="S12" s="15" t="str">
        <f>IF(Table_13[[#This Row],[Discrepancy]]=1, VLOOKUP(Table_13[[#This Row],[Following]]&amp;"|"&amp;Table_13[[#This Row],[part1 NEWscore]]&amp;"|"&amp;Table_13[[#This Row],[part2 NEWscore]],$Y$4:$Z$10,2,FALSE), "")</f>
        <v/>
      </c>
      <c r="T12" s="5"/>
    </row>
    <row r="13" spans="1:26" ht="84.6" customHeight="1" x14ac:dyDescent="0.25">
      <c r="A13" s="23">
        <v>10</v>
      </c>
      <c r="B13" s="21" t="s">
        <v>32</v>
      </c>
      <c r="C13" s="49" t="str">
        <f>VLOOKUP(Table_1[[#This Row],[ Approp Score ]],'3-class'!$V$4:$W$14,2,FALSE)</f>
        <v>UA/MBA</v>
      </c>
      <c r="D13" s="50"/>
      <c r="E13" s="13"/>
      <c r="F13" s="51" t="str">
        <f>VLOOKUP(Table_1[[#This Row],[Appropriateness]],'3-class'!$V$4:$W$11,2,FALSE)</f>
        <v>UA/MBA</v>
      </c>
      <c r="G13" s="8" t="e">
        <f>VLOOKUP([1]!Table_1[[#This Row],[Recommendation]],'3-class'!$V$4:$W$11,2,FALSE)</f>
        <v>#REF!</v>
      </c>
      <c r="H13" s="8" t="e">
        <f>VLOOKUP([1]!Table_1[[#This Row],[Comments]],'3-class'!$V$4:$W$11,2,FALSE)</f>
        <v>#REF!</v>
      </c>
      <c r="I13" s="26" t="str">
        <f>VLOOKUP(Table_1[[#This Row],[ANSKEY1]],'3-class'!$V$4:$W$11,2,FALSE)</f>
        <v>UA/MBA</v>
      </c>
      <c r="J13" s="27"/>
      <c r="K13" s="5">
        <v>10</v>
      </c>
      <c r="L13" s="5"/>
      <c r="M13" s="15"/>
      <c r="N13" s="15">
        <f>IF(Table_13[[#This Row],[Appropriateness]]=Table_13[[#This Row],[ANSKEY1]],1,0)</f>
        <v>1</v>
      </c>
      <c r="O13" s="52" t="str">
        <f>VLOOKUP(Table_1[[#This Row],[part1 response]],'3-class'!$V$4:$W$11,2,FALSE)</f>
        <v>UA/MBA</v>
      </c>
      <c r="P13" s="34">
        <f>IF(Table_13[[#This Row],[part1 response]]=Table_13[[#This Row],[ANSKEY1]],1,0)</f>
        <v>1</v>
      </c>
      <c r="Q13" s="15">
        <f>IF(Table_13[[#This Row],[part1 response]]=Table_13[[#This Row],[ Approp Score ]],0,1)</f>
        <v>0</v>
      </c>
      <c r="R13" s="15" t="str">
        <f>IF(Table_13[[#This Row],[Discrepancy]]=1, IF(Table_13[[#This Row],[Appropriateness]]=Table_13[[#This Row],[ Approp Score ]],1,0),"")</f>
        <v/>
      </c>
      <c r="S13" s="15" t="str">
        <f>IF(Table_13[[#This Row],[Discrepancy]]=1, VLOOKUP(Table_13[[#This Row],[Following]]&amp;"|"&amp;Table_13[[#This Row],[part1 NEWscore]]&amp;"|"&amp;Table_13[[#This Row],[part2 NEWscore]],$Y$4:$Z$10,2,FALSE), "")</f>
        <v/>
      </c>
      <c r="T13" s="5"/>
    </row>
    <row r="14" spans="1:26" ht="84.6" customHeight="1" x14ac:dyDescent="0.25">
      <c r="A14" s="23">
        <v>11</v>
      </c>
      <c r="B14" s="21" t="s">
        <v>34</v>
      </c>
      <c r="C14" s="49" t="str">
        <f>VLOOKUP(Table_1[[#This Row],[ Approp Score ]],'3-class'!$V$4:$W$14,2,FALSE)</f>
        <v>UA/MBA</v>
      </c>
      <c r="D14" s="50"/>
      <c r="E14" s="13"/>
      <c r="F14" s="51" t="str">
        <f>VLOOKUP(Table_1[[#This Row],[Appropriateness]],'3-class'!$V$4:$W$11,2,FALSE)</f>
        <v>UNA</v>
      </c>
      <c r="G14" s="8" t="e">
        <f>VLOOKUP([1]!Table_1[[#This Row],[Recommendation]],'3-class'!$V$4:$W$11,2,FALSE)</f>
        <v>#REF!</v>
      </c>
      <c r="H14" s="8" t="e">
        <f>VLOOKUP([1]!Table_1[[#This Row],[Comments]],'3-class'!$V$4:$W$11,2,FALSE)</f>
        <v>#REF!</v>
      </c>
      <c r="I14" s="26" t="str">
        <f>VLOOKUP(Table_1[[#This Row],[ANSKEY1]],'3-class'!$V$4:$W$11,2,FALSE)</f>
        <v>UA/MBA</v>
      </c>
      <c r="J14" s="27"/>
      <c r="K14" s="5">
        <v>11</v>
      </c>
      <c r="L14" s="5"/>
      <c r="M14" s="15"/>
      <c r="N14" s="15">
        <f>IF(Table_13[[#This Row],[Appropriateness]]=Table_13[[#This Row],[ANSKEY1]],1,0)</f>
        <v>0</v>
      </c>
      <c r="O14" s="52" t="str">
        <f>VLOOKUP(Table_1[[#This Row],[part1 response]],'3-class'!$V$4:$W$11,2,FALSE)</f>
        <v>UA/MBA</v>
      </c>
      <c r="P14" s="34">
        <f>IF(Table_13[[#This Row],[part1 response]]=Table_13[[#This Row],[ANSKEY1]],1,0)</f>
        <v>1</v>
      </c>
      <c r="Q14" s="15">
        <f>IF(Table_13[[#This Row],[part1 response]]=Table_13[[#This Row],[ Approp Score ]],0,1)</f>
        <v>0</v>
      </c>
      <c r="R14" s="15" t="str">
        <f>IF(Table_13[[#This Row],[Discrepancy]]=1, IF(Table_13[[#This Row],[Appropriateness]]=Table_13[[#This Row],[ Approp Score ]],1,0),"")</f>
        <v/>
      </c>
      <c r="S14" s="15" t="str">
        <f>IF(Table_13[[#This Row],[Discrepancy]]=1, VLOOKUP(Table_13[[#This Row],[Following]]&amp;"|"&amp;Table_13[[#This Row],[part1 NEWscore]]&amp;"|"&amp;Table_13[[#This Row],[part2 NEWscore]],$Y$4:$Z$10,2,FALSE), "")</f>
        <v/>
      </c>
      <c r="T14" s="5"/>
    </row>
    <row r="15" spans="1:26" ht="84.6" customHeight="1" x14ac:dyDescent="0.25">
      <c r="A15" s="23">
        <v>12</v>
      </c>
      <c r="B15" s="21" t="s">
        <v>37</v>
      </c>
      <c r="C15" s="49" t="str">
        <f>VLOOKUP(Table_1[[#This Row],[ Approp Score ]],'3-class'!$V$4:$W$14,2,FALSE)</f>
        <v>ICI</v>
      </c>
      <c r="D15" s="50"/>
      <c r="E15" s="13"/>
      <c r="F15" s="51" t="str">
        <f>VLOOKUP(Table_1[[#This Row],[Appropriateness]],'3-class'!$V$4:$W$11,2,FALSE)</f>
        <v>UA/MBA</v>
      </c>
      <c r="G15" s="8" t="e">
        <f>VLOOKUP([1]!Table_1[[#This Row],[Recommendation]],'3-class'!$V$4:$W$11,2,FALSE)</f>
        <v>#REF!</v>
      </c>
      <c r="H15" s="8" t="e">
        <f>VLOOKUP([1]!Table_1[[#This Row],[Comments]],'3-class'!$V$4:$W$11,2,FALSE)</f>
        <v>#REF!</v>
      </c>
      <c r="I15" s="26" t="str">
        <f>VLOOKUP(Table_1[[#This Row],[ANSKEY1]],'3-class'!$V$4:$W$11,2,FALSE)</f>
        <v>UNA</v>
      </c>
      <c r="J15" s="27"/>
      <c r="K15" s="5">
        <v>12</v>
      </c>
      <c r="L15" s="5"/>
      <c r="M15" s="15"/>
      <c r="N15" s="15">
        <f>IF(Table_13[[#This Row],[Appropriateness]]=Table_13[[#This Row],[ANSKEY1]],1,0)</f>
        <v>0</v>
      </c>
      <c r="O15" s="52" t="str">
        <f>VLOOKUP(Table_1[[#This Row],[part1 response]],'3-class'!$V$4:$W$11,2,FALSE)</f>
        <v>UNA</v>
      </c>
      <c r="P15" s="34">
        <f>IF(Table_13[[#This Row],[part1 response]]=Table_13[[#This Row],[ANSKEY1]],1,0)</f>
        <v>1</v>
      </c>
      <c r="Q15" s="15">
        <f>IF(Table_13[[#This Row],[part1 response]]=Table_13[[#This Row],[ Approp Score ]],0,1)</f>
        <v>1</v>
      </c>
      <c r="R15" s="15">
        <f>IF(Table_13[[#This Row],[Discrepancy]]=1, IF(Table_13[[#This Row],[Appropriateness]]=Table_13[[#This Row],[ Approp Score ]],1,0),"")</f>
        <v>0</v>
      </c>
      <c r="S15" s="15">
        <f>IF(Table_13[[#This Row],[Discrepancy]]=1, VLOOKUP(Table_13[[#This Row],[Following]]&amp;"|"&amp;Table_13[[#This Row],[part1 NEWscore]]&amp;"|"&amp;Table_13[[#This Row],[part2 NEWscore]],$Y$4:$Z$10,2,FALSE), "")</f>
        <v>5</v>
      </c>
      <c r="T15" s="5"/>
    </row>
    <row r="16" spans="1:26" ht="84.6" customHeight="1" x14ac:dyDescent="0.25">
      <c r="A16" s="23">
        <v>13</v>
      </c>
      <c r="B16" s="21" t="s">
        <v>39</v>
      </c>
      <c r="C16" s="49" t="str">
        <f>VLOOKUP(Table_1[[#This Row],[ Approp Score ]],'3-class'!$V$4:$W$14,2,FALSE)</f>
        <v>UA/MBA</v>
      </c>
      <c r="D16" s="50"/>
      <c r="E16" s="13"/>
      <c r="F16" s="51" t="str">
        <f>VLOOKUP(Table_1[[#This Row],[Appropriateness]],'3-class'!$V$4:$W$11,2,FALSE)</f>
        <v>UA/MBA</v>
      </c>
      <c r="G16" s="8" t="e">
        <f>VLOOKUP([1]!Table_1[[#This Row],[Recommendation]],'3-class'!$V$4:$W$11,2,FALSE)</f>
        <v>#REF!</v>
      </c>
      <c r="H16" s="8" t="e">
        <f>VLOOKUP([1]!Table_1[[#This Row],[Comments]],'3-class'!$V$4:$W$11,2,FALSE)</f>
        <v>#REF!</v>
      </c>
      <c r="I16" s="26" t="str">
        <f>VLOOKUP(Table_1[[#This Row],[ANSKEY1]],'3-class'!$V$4:$W$11,2,FALSE)</f>
        <v>UA/MBA</v>
      </c>
      <c r="J16" s="27"/>
      <c r="K16" s="5">
        <v>13</v>
      </c>
      <c r="L16" s="5"/>
      <c r="M16" s="15"/>
      <c r="N16" s="15">
        <f>IF(Table_13[[#This Row],[Appropriateness]]=Table_13[[#This Row],[ANSKEY1]],1,0)</f>
        <v>1</v>
      </c>
      <c r="O16" s="52" t="str">
        <f>VLOOKUP(Table_1[[#This Row],[part1 response]],'3-class'!$V$4:$W$11,2,FALSE)</f>
        <v>UA/MBA</v>
      </c>
      <c r="P16" s="34">
        <f>IF(Table_13[[#This Row],[part1 response]]=Table_13[[#This Row],[ANSKEY1]],1,0)</f>
        <v>1</v>
      </c>
      <c r="Q16" s="15">
        <f>IF(Table_13[[#This Row],[part1 response]]=Table_13[[#This Row],[ Approp Score ]],0,1)</f>
        <v>0</v>
      </c>
      <c r="R16" s="15" t="str">
        <f>IF(Table_13[[#This Row],[Discrepancy]]=1, IF(Table_13[[#This Row],[Appropriateness]]=Table_13[[#This Row],[ Approp Score ]],1,0),"")</f>
        <v/>
      </c>
      <c r="S16" s="15" t="str">
        <f>IF(Table_13[[#This Row],[Discrepancy]]=1, VLOOKUP(Table_13[[#This Row],[Following]]&amp;"|"&amp;Table_13[[#This Row],[part1 NEWscore]]&amp;"|"&amp;Table_13[[#This Row],[part2 NEWscore]],$Y$4:$Z$10,2,FALSE), "")</f>
        <v/>
      </c>
      <c r="T16" s="5"/>
    </row>
    <row r="17" spans="1:20" ht="84.6" customHeight="1" x14ac:dyDescent="0.25">
      <c r="A17" s="23">
        <v>14</v>
      </c>
      <c r="B17" s="21" t="s">
        <v>41</v>
      </c>
      <c r="C17" s="49" t="str">
        <f>VLOOKUP(Table_1[[#This Row],[ Approp Score ]],'3-class'!$V$4:$W$14,2,FALSE)</f>
        <v>UA/MBA</v>
      </c>
      <c r="D17" s="50"/>
      <c r="E17" s="13"/>
      <c r="F17" s="51" t="str">
        <f>VLOOKUP(Table_1[[#This Row],[Appropriateness]],'3-class'!$V$4:$W$11,2,FALSE)</f>
        <v>UA/MBA</v>
      </c>
      <c r="G17" s="8" t="e">
        <f>VLOOKUP([1]!Table_1[[#This Row],[Recommendation]],'3-class'!$V$4:$W$11,2,FALSE)</f>
        <v>#REF!</v>
      </c>
      <c r="H17" s="8" t="e">
        <f>VLOOKUP([1]!Table_1[[#This Row],[Comments]],'3-class'!$V$4:$W$11,2,FALSE)</f>
        <v>#REF!</v>
      </c>
      <c r="I17" s="26" t="str">
        <f>VLOOKUP(Table_1[[#This Row],[ANSKEY1]],'3-class'!$V$4:$W$11,2,FALSE)</f>
        <v>UA/MBA</v>
      </c>
      <c r="J17" s="27"/>
      <c r="K17" s="5">
        <v>14</v>
      </c>
      <c r="L17" s="5"/>
      <c r="M17" s="15"/>
      <c r="N17" s="15">
        <f>IF(Table_13[[#This Row],[Appropriateness]]=Table_13[[#This Row],[ANSKEY1]],1,0)</f>
        <v>1</v>
      </c>
      <c r="O17" s="52" t="str">
        <f>VLOOKUP(Table_1[[#This Row],[part1 response]],'3-class'!$V$4:$W$11,2,FALSE)</f>
        <v>UA/MBA</v>
      </c>
      <c r="P17" s="34">
        <f>IF(Table_13[[#This Row],[part1 response]]=Table_13[[#This Row],[ANSKEY1]],1,0)</f>
        <v>1</v>
      </c>
      <c r="Q17" s="15">
        <f>IF(Table_13[[#This Row],[part1 response]]=Table_13[[#This Row],[ Approp Score ]],0,1)</f>
        <v>0</v>
      </c>
      <c r="R17" s="15" t="str">
        <f>IF(Table_13[[#This Row],[Discrepancy]]=1, IF(Table_13[[#This Row],[Appropriateness]]=Table_13[[#This Row],[ Approp Score ]],1,0),"")</f>
        <v/>
      </c>
      <c r="S17" s="15" t="str">
        <f>IF(Table_13[[#This Row],[Discrepancy]]=1, VLOOKUP(Table_13[[#This Row],[Following]]&amp;"|"&amp;Table_13[[#This Row],[part1 NEWscore]]&amp;"|"&amp;Table_13[[#This Row],[part2 NEWscore]],$Y$4:$Z$10,2,FALSE), "")</f>
        <v/>
      </c>
      <c r="T17" s="5"/>
    </row>
    <row r="18" spans="1:20" ht="84.6" customHeight="1" x14ac:dyDescent="0.25">
      <c r="A18" s="23">
        <v>15</v>
      </c>
      <c r="B18" s="21" t="s">
        <v>43</v>
      </c>
      <c r="C18" s="49" t="str">
        <f>VLOOKUP(Table_1[[#This Row],[ Approp Score ]],'3-class'!$V$4:$W$14,2,FALSE)</f>
        <v>UA/MBA</v>
      </c>
      <c r="D18" s="50"/>
      <c r="E18" s="13"/>
      <c r="F18" s="51" t="str">
        <f>VLOOKUP(Table_1[[#This Row],[Appropriateness]],'3-class'!$V$4:$W$11,2,FALSE)</f>
        <v>UA/MBA</v>
      </c>
      <c r="G18" s="8" t="e">
        <f>VLOOKUP([1]!Table_1[[#This Row],[Recommendation]],'3-class'!$V$4:$W$11,2,FALSE)</f>
        <v>#REF!</v>
      </c>
      <c r="H18" s="8" t="e">
        <f>VLOOKUP([1]!Table_1[[#This Row],[Comments]],'3-class'!$V$4:$W$11,2,FALSE)</f>
        <v>#REF!</v>
      </c>
      <c r="I18" s="26" t="str">
        <f>VLOOKUP(Table_1[[#This Row],[ANSKEY1]],'3-class'!$V$4:$W$11,2,FALSE)</f>
        <v>UA/MBA</v>
      </c>
      <c r="J18" s="27"/>
      <c r="K18" s="5">
        <v>15</v>
      </c>
      <c r="L18" s="5"/>
      <c r="M18" s="15"/>
      <c r="N18" s="15">
        <f>IF(Table_13[[#This Row],[Appropriateness]]=Table_13[[#This Row],[ANSKEY1]],1,0)</f>
        <v>1</v>
      </c>
      <c r="O18" s="52" t="str">
        <f>VLOOKUP(Table_1[[#This Row],[part1 response]],'3-class'!$V$4:$W$11,2,FALSE)</f>
        <v>UA/MBA</v>
      </c>
      <c r="P18" s="34">
        <f>IF(Table_13[[#This Row],[part1 response]]=Table_13[[#This Row],[ANSKEY1]],1,0)</f>
        <v>1</v>
      </c>
      <c r="Q18" s="15">
        <f>IF(Table_13[[#This Row],[part1 response]]=Table_13[[#This Row],[ Approp Score ]],0,1)</f>
        <v>0</v>
      </c>
      <c r="R18" s="15" t="str">
        <f>IF(Table_13[[#This Row],[Discrepancy]]=1, IF(Table_13[[#This Row],[Appropriateness]]=Table_13[[#This Row],[ Approp Score ]],1,0),"")</f>
        <v/>
      </c>
      <c r="S18" s="15" t="str">
        <f>IF(Table_13[[#This Row],[Discrepancy]]=1, VLOOKUP(Table_13[[#This Row],[Following]]&amp;"|"&amp;Table_13[[#This Row],[part1 NEWscore]]&amp;"|"&amp;Table_13[[#This Row],[part2 NEWscore]],$Y$4:$Z$10,2,FALSE), "")</f>
        <v/>
      </c>
      <c r="T18" s="5"/>
    </row>
    <row r="19" spans="1:20" ht="84.6" customHeight="1" x14ac:dyDescent="0.25">
      <c r="A19" s="23">
        <v>16</v>
      </c>
      <c r="B19" s="21" t="s">
        <v>45</v>
      </c>
      <c r="C19" s="49" t="str">
        <f>VLOOKUP(Table_1[[#This Row],[ Approp Score ]],'3-class'!$V$4:$W$14,2,FALSE)</f>
        <v>ICI</v>
      </c>
      <c r="D19" s="50"/>
      <c r="E19" s="13"/>
      <c r="F19" s="51" t="str">
        <f>VLOOKUP(Table_1[[#This Row],[Appropriateness]],'3-class'!$V$4:$W$11,2,FALSE)</f>
        <v>ICI</v>
      </c>
      <c r="G19" s="8" t="e">
        <f>VLOOKUP([1]!Table_1[[#This Row],[Recommendation]],'3-class'!$V$4:$W$11,2,FALSE)</f>
        <v>#REF!</v>
      </c>
      <c r="H19" s="8" t="e">
        <f>VLOOKUP([1]!Table_1[[#This Row],[Comments]],'3-class'!$V$4:$W$11,2,FALSE)</f>
        <v>#REF!</v>
      </c>
      <c r="I19" s="26" t="str">
        <f>VLOOKUP(Table_1[[#This Row],[ANSKEY1]],'3-class'!$V$4:$W$11,2,FALSE)</f>
        <v>ICI</v>
      </c>
      <c r="J19" s="27"/>
      <c r="K19" s="5">
        <v>16</v>
      </c>
      <c r="L19" s="5"/>
      <c r="M19" s="15"/>
      <c r="N19" s="15">
        <f>IF(Table_13[[#This Row],[Appropriateness]]=Table_13[[#This Row],[ANSKEY1]],1,0)</f>
        <v>1</v>
      </c>
      <c r="O19" s="52" t="str">
        <f>VLOOKUP(Table_1[[#This Row],[part1 response]],'3-class'!$V$4:$W$11,2,FALSE)</f>
        <v>UNA</v>
      </c>
      <c r="P19" s="34">
        <f>IF(Table_13[[#This Row],[part1 response]]=Table_13[[#This Row],[ANSKEY1]],1,0)</f>
        <v>0</v>
      </c>
      <c r="Q19" s="15">
        <f>IF(Table_13[[#This Row],[part1 response]]=Table_13[[#This Row],[ Approp Score ]],0,1)</f>
        <v>1</v>
      </c>
      <c r="R19" s="15">
        <f>IF(Table_13[[#This Row],[Discrepancy]]=1, IF(Table_13[[#This Row],[Appropriateness]]=Table_13[[#This Row],[ Approp Score ]],1,0),"")</f>
        <v>1</v>
      </c>
      <c r="S19" s="15">
        <f>IF(Table_13[[#This Row],[Discrepancy]]=1, VLOOKUP(Table_13[[#This Row],[Following]]&amp;"|"&amp;Table_13[[#This Row],[part1 NEWscore]]&amp;"|"&amp;Table_13[[#This Row],[part2 NEWscore]],$Y$4:$Z$10,2,FALSE), "")</f>
        <v>2</v>
      </c>
      <c r="T19" s="5"/>
    </row>
    <row r="20" spans="1:20" ht="84.6" customHeight="1" x14ac:dyDescent="0.25">
      <c r="A20" s="23">
        <v>17</v>
      </c>
      <c r="B20" s="21" t="s">
        <v>46</v>
      </c>
      <c r="C20" s="49" t="str">
        <f>VLOOKUP(Table_1[[#This Row],[ Approp Score ]],'3-class'!$V$4:$W$14,2,FALSE)</f>
        <v>UNA</v>
      </c>
      <c r="D20" s="50"/>
      <c r="E20" s="13"/>
      <c r="F20" s="51" t="str">
        <f>VLOOKUP(Table_1[[#This Row],[Appropriateness]],'3-class'!$V$4:$W$11,2,FALSE)</f>
        <v>UNA</v>
      </c>
      <c r="G20" s="8" t="e">
        <f>VLOOKUP([1]!Table_1[[#This Row],[Recommendation]],'3-class'!$V$4:$W$11,2,FALSE)</f>
        <v>#REF!</v>
      </c>
      <c r="H20" s="8" t="e">
        <f>VLOOKUP([1]!Table_1[[#This Row],[Comments]],'3-class'!$V$4:$W$11,2,FALSE)</f>
        <v>#REF!</v>
      </c>
      <c r="I20" s="26" t="str">
        <f>VLOOKUP(Table_1[[#This Row],[ANSKEY1]],'3-class'!$V$4:$W$11,2,FALSE)</f>
        <v>UNA</v>
      </c>
      <c r="J20" s="27"/>
      <c r="K20" s="5">
        <v>17</v>
      </c>
      <c r="L20" s="5"/>
      <c r="M20" s="15"/>
      <c r="N20" s="15">
        <f>IF(Table_13[[#This Row],[Appropriateness]]=Table_13[[#This Row],[ANSKEY1]],1,0)</f>
        <v>1</v>
      </c>
      <c r="O20" s="52" t="str">
        <f>VLOOKUP(Table_1[[#This Row],[part1 response]],'3-class'!$V$4:$W$11,2,FALSE)</f>
        <v>UNA</v>
      </c>
      <c r="P20" s="34">
        <f>IF(Table_13[[#This Row],[part1 response]]=Table_13[[#This Row],[ANSKEY1]],1,0)</f>
        <v>1</v>
      </c>
      <c r="Q20" s="15">
        <f>IF(Table_13[[#This Row],[part1 response]]=Table_13[[#This Row],[ Approp Score ]],0,1)</f>
        <v>0</v>
      </c>
      <c r="R20" s="15" t="str">
        <f>IF(Table_13[[#This Row],[Discrepancy]]=1, IF(Table_13[[#This Row],[Appropriateness]]=Table_13[[#This Row],[ Approp Score ]],1,0),"")</f>
        <v/>
      </c>
      <c r="S20" s="15" t="str">
        <f>IF(Table_13[[#This Row],[Discrepancy]]=1, VLOOKUP(Table_13[[#This Row],[Following]]&amp;"|"&amp;Table_13[[#This Row],[part1 NEWscore]]&amp;"|"&amp;Table_13[[#This Row],[part2 NEWscore]],$Y$4:$Z$10,2,FALSE), "")</f>
        <v/>
      </c>
      <c r="T20" s="5"/>
    </row>
    <row r="21" spans="1:20" ht="84.6" customHeight="1" x14ac:dyDescent="0.25">
      <c r="A21" s="23">
        <v>18</v>
      </c>
      <c r="B21" s="21" t="s">
        <v>49</v>
      </c>
      <c r="C21" s="49" t="str">
        <f>VLOOKUP(Table_1[[#This Row],[ Approp Score ]],'3-class'!$V$4:$W$14,2,FALSE)</f>
        <v>UNA</v>
      </c>
      <c r="D21" s="50"/>
      <c r="E21" s="13"/>
      <c r="F21" s="51" t="str">
        <f>VLOOKUP(Table_1[[#This Row],[Appropriateness]],'3-class'!$V$4:$W$11,2,FALSE)</f>
        <v>UNA</v>
      </c>
      <c r="G21" s="8" t="e">
        <f>VLOOKUP([1]!Table_1[[#This Row],[Recommendation]],'3-class'!$V$4:$W$11,2,FALSE)</f>
        <v>#REF!</v>
      </c>
      <c r="H21" s="8" t="e">
        <f>VLOOKUP([1]!Table_1[[#This Row],[Comments]],'3-class'!$V$4:$W$11,2,FALSE)</f>
        <v>#REF!</v>
      </c>
      <c r="I21" s="26" t="str">
        <f>VLOOKUP(Table_1[[#This Row],[ANSKEY1]],'3-class'!$V$4:$W$11,2,FALSE)</f>
        <v>UNA</v>
      </c>
      <c r="J21" s="27"/>
      <c r="K21" s="5">
        <v>18</v>
      </c>
      <c r="L21" s="5"/>
      <c r="M21" s="15"/>
      <c r="N21" s="15">
        <f>IF(Table_13[[#This Row],[Appropriateness]]=Table_13[[#This Row],[ANSKEY1]],1,0)</f>
        <v>1</v>
      </c>
      <c r="O21" s="52" t="str">
        <f>VLOOKUP(Table_1[[#This Row],[part1 response]],'3-class'!$V$4:$W$11,2,FALSE)</f>
        <v>UNA</v>
      </c>
      <c r="P21" s="34">
        <f>IF(Table_13[[#This Row],[part1 response]]=Table_13[[#This Row],[ANSKEY1]],1,0)</f>
        <v>1</v>
      </c>
      <c r="Q21" s="15">
        <f>IF(Table_13[[#This Row],[part1 response]]=Table_13[[#This Row],[ Approp Score ]],0,1)</f>
        <v>0</v>
      </c>
      <c r="R21" s="15" t="str">
        <f>IF(Table_13[[#This Row],[Discrepancy]]=1, IF(Table_13[[#This Row],[Appropriateness]]=Table_13[[#This Row],[ Approp Score ]],1,0),"")</f>
        <v/>
      </c>
      <c r="S21" s="15" t="str">
        <f>IF(Table_13[[#This Row],[Discrepancy]]=1, VLOOKUP(Table_13[[#This Row],[Following]]&amp;"|"&amp;Table_13[[#This Row],[part1 NEWscore]]&amp;"|"&amp;Table_13[[#This Row],[part2 NEWscore]],$Y$4:$Z$10,2,FALSE), "")</f>
        <v/>
      </c>
      <c r="T21" s="5"/>
    </row>
    <row r="22" spans="1:20" ht="84.6" customHeight="1" x14ac:dyDescent="0.25">
      <c r="A22" s="23">
        <v>19</v>
      </c>
      <c r="B22" s="21" t="s">
        <v>52</v>
      </c>
      <c r="C22" s="49" t="str">
        <f>VLOOKUP(Table_1[[#This Row],[ Approp Score ]],'3-class'!$V$4:$W$14,2,FALSE)</f>
        <v>UA/MBA</v>
      </c>
      <c r="D22" s="50"/>
      <c r="E22" s="13"/>
      <c r="F22" s="51" t="str">
        <f>VLOOKUP(Table_1[[#This Row],[Appropriateness]],'3-class'!$V$4:$W$11,2,FALSE)</f>
        <v>UA/MBA</v>
      </c>
      <c r="G22" s="8" t="e">
        <f>VLOOKUP([1]!Table_1[[#This Row],[Recommendation]],'3-class'!$V$4:$W$11,2,FALSE)</f>
        <v>#REF!</v>
      </c>
      <c r="H22" s="8" t="e">
        <f>VLOOKUP([1]!Table_1[[#This Row],[Comments]],'3-class'!$V$4:$W$11,2,FALSE)</f>
        <v>#REF!</v>
      </c>
      <c r="I22" s="26" t="str">
        <f>VLOOKUP(Table_1[[#This Row],[ANSKEY1]],'3-class'!$V$4:$W$11,2,FALSE)</f>
        <v>UA/MBA</v>
      </c>
      <c r="J22" s="27"/>
      <c r="K22" s="5">
        <v>19</v>
      </c>
      <c r="L22" s="5"/>
      <c r="M22" s="15"/>
      <c r="N22" s="15">
        <f>IF(Table_13[[#This Row],[Appropriateness]]=Table_13[[#This Row],[ANSKEY1]],1,0)</f>
        <v>1</v>
      </c>
      <c r="O22" s="52" t="str">
        <f>VLOOKUP(Table_1[[#This Row],[part1 response]],'3-class'!$V$4:$W$11,2,FALSE)</f>
        <v>UA/MBA</v>
      </c>
      <c r="P22" s="34">
        <f>IF(Table_13[[#This Row],[part1 response]]=Table_13[[#This Row],[ANSKEY1]],1,0)</f>
        <v>1</v>
      </c>
      <c r="Q22" s="15">
        <f>IF(Table_13[[#This Row],[part1 response]]=Table_13[[#This Row],[ Approp Score ]],0,1)</f>
        <v>0</v>
      </c>
      <c r="R22" s="15" t="str">
        <f>IF(Table_13[[#This Row],[Discrepancy]]=1, IF(Table_13[[#This Row],[Appropriateness]]=Table_13[[#This Row],[ Approp Score ]],1,0),"")</f>
        <v/>
      </c>
      <c r="S22" s="15" t="str">
        <f>IF(Table_13[[#This Row],[Discrepancy]]=1, VLOOKUP(Table_13[[#This Row],[Following]]&amp;"|"&amp;Table_13[[#This Row],[part1 NEWscore]]&amp;"|"&amp;Table_13[[#This Row],[part2 NEWscore]],$Y$4:$Z$10,2,FALSE), "")</f>
        <v/>
      </c>
      <c r="T22" s="5"/>
    </row>
    <row r="23" spans="1:20" ht="84.6" customHeight="1" x14ac:dyDescent="0.25">
      <c r="A23" s="23">
        <v>20</v>
      </c>
      <c r="B23" s="21" t="s">
        <v>54</v>
      </c>
      <c r="C23" s="49" t="str">
        <f>VLOOKUP(Table_1[[#This Row],[ Approp Score ]],'3-class'!$V$4:$W$14,2,FALSE)</f>
        <v>ICI</v>
      </c>
      <c r="D23" s="50"/>
      <c r="E23" s="13"/>
      <c r="F23" s="51" t="str">
        <f>VLOOKUP(Table_1[[#This Row],[Appropriateness]],'3-class'!$V$4:$W$11,2,FALSE)</f>
        <v>ICI</v>
      </c>
      <c r="G23" s="8" t="e">
        <f>VLOOKUP([1]!Table_1[[#This Row],[Recommendation]],'3-class'!$V$4:$W$11,2,FALSE)</f>
        <v>#REF!</v>
      </c>
      <c r="H23" s="8" t="e">
        <f>VLOOKUP([1]!Table_1[[#This Row],[Comments]],'3-class'!$V$4:$W$11,2,FALSE)</f>
        <v>#REF!</v>
      </c>
      <c r="I23" s="26" t="str">
        <f>VLOOKUP(Table_1[[#This Row],[ANSKEY1]],'3-class'!$V$4:$W$11,2,FALSE)</f>
        <v>ICI</v>
      </c>
      <c r="J23" s="27"/>
      <c r="K23" s="5">
        <v>20</v>
      </c>
      <c r="L23" s="5"/>
      <c r="M23" s="15"/>
      <c r="N23" s="15">
        <f>IF(Table_13[[#This Row],[Appropriateness]]=Table_13[[#This Row],[ANSKEY1]],1,0)</f>
        <v>1</v>
      </c>
      <c r="O23" s="52" t="str">
        <f>VLOOKUP(Table_1[[#This Row],[part1 response]],'3-class'!$V$4:$W$11,2,FALSE)</f>
        <v>ICI</v>
      </c>
      <c r="P23" s="34">
        <f>IF(Table_13[[#This Row],[part1 response]]=Table_13[[#This Row],[ANSKEY1]],1,0)</f>
        <v>1</v>
      </c>
      <c r="Q23" s="15">
        <f>IF(Table_13[[#This Row],[part1 response]]=Table_13[[#This Row],[ Approp Score ]],0,1)</f>
        <v>0</v>
      </c>
      <c r="R23" s="15" t="str">
        <f>IF(Table_13[[#This Row],[Discrepancy]]=1, IF(Table_13[[#This Row],[Appropriateness]]=Table_13[[#This Row],[ Approp Score ]],1,0),"")</f>
        <v/>
      </c>
      <c r="S23" s="15" t="str">
        <f>IF(Table_13[[#This Row],[Discrepancy]]=1, VLOOKUP(Table_13[[#This Row],[Following]]&amp;"|"&amp;Table_13[[#This Row],[part1 NEWscore]]&amp;"|"&amp;Table_13[[#This Row],[part2 NEWscore]],$Y$4:$Z$10,2,FALSE), "")</f>
        <v/>
      </c>
      <c r="T23" s="5"/>
    </row>
    <row r="24" spans="1:20" ht="84.6" customHeight="1" x14ac:dyDescent="0.25">
      <c r="A24" s="23">
        <v>21</v>
      </c>
      <c r="B24" s="21" t="s">
        <v>55</v>
      </c>
      <c r="C24" s="49" t="str">
        <f>VLOOKUP(Table_1[[#This Row],[ Approp Score ]],'3-class'!$V$4:$W$14,2,FALSE)</f>
        <v>UNA</v>
      </c>
      <c r="D24" s="50"/>
      <c r="E24" s="13"/>
      <c r="F24" s="51" t="str">
        <f>VLOOKUP(Table_1[[#This Row],[Appropriateness]],'3-class'!$V$4:$W$11,2,FALSE)</f>
        <v>UNA</v>
      </c>
      <c r="G24" s="8" t="e">
        <f>VLOOKUP([1]!Table_1[[#This Row],[Recommendation]],'3-class'!$V$4:$W$11,2,FALSE)</f>
        <v>#REF!</v>
      </c>
      <c r="H24" s="8" t="e">
        <f>VLOOKUP([1]!Table_1[[#This Row],[Comments]],'3-class'!$V$4:$W$11,2,FALSE)</f>
        <v>#REF!</v>
      </c>
      <c r="I24" s="26" t="str">
        <f>VLOOKUP(Table_1[[#This Row],[ANSKEY1]],'3-class'!$V$4:$W$11,2,FALSE)</f>
        <v>UNA</v>
      </c>
      <c r="J24" s="27"/>
      <c r="K24" s="5">
        <v>21</v>
      </c>
      <c r="L24" s="5"/>
      <c r="M24" s="15"/>
      <c r="N24" s="15">
        <f>IF(Table_13[[#This Row],[Appropriateness]]=Table_13[[#This Row],[ANSKEY1]],1,0)</f>
        <v>1</v>
      </c>
      <c r="O24" s="52" t="str">
        <f>VLOOKUP(Table_1[[#This Row],[part1 response]],'3-class'!$V$4:$W$11,2,FALSE)</f>
        <v>UNA</v>
      </c>
      <c r="P24" s="34">
        <f>IF(Table_13[[#This Row],[part1 response]]=Table_13[[#This Row],[ANSKEY1]],1,0)</f>
        <v>1</v>
      </c>
      <c r="Q24" s="15">
        <f>IF(Table_13[[#This Row],[part1 response]]=Table_13[[#This Row],[ Approp Score ]],0,1)</f>
        <v>0</v>
      </c>
      <c r="R24" s="15" t="str">
        <f>IF(Table_13[[#This Row],[Discrepancy]]=1, IF(Table_13[[#This Row],[Appropriateness]]=Table_13[[#This Row],[ Approp Score ]],1,0),"")</f>
        <v/>
      </c>
      <c r="S24" s="15" t="str">
        <f>IF(Table_13[[#This Row],[Discrepancy]]=1, VLOOKUP(Table_13[[#This Row],[Following]]&amp;"|"&amp;Table_13[[#This Row],[part1 NEWscore]]&amp;"|"&amp;Table_13[[#This Row],[part2 NEWscore]],$Y$4:$Z$10,2,FALSE), "")</f>
        <v/>
      </c>
      <c r="T24" s="5"/>
    </row>
    <row r="25" spans="1:20" ht="84.6" customHeight="1" x14ac:dyDescent="0.25">
      <c r="A25" s="23">
        <v>22</v>
      </c>
      <c r="B25" s="21" t="s">
        <v>58</v>
      </c>
      <c r="C25" s="49" t="str">
        <f>VLOOKUP(Table_1[[#This Row],[ Approp Score ]],'3-class'!$V$4:$W$14,2,FALSE)</f>
        <v>ICI</v>
      </c>
      <c r="D25" s="50"/>
      <c r="E25" s="13"/>
      <c r="F25" s="51" t="str">
        <f>VLOOKUP(Table_1[[#This Row],[Appropriateness]],'3-class'!$V$4:$W$11,2,FALSE)</f>
        <v>UA/MBA</v>
      </c>
      <c r="G25" s="8" t="e">
        <f>VLOOKUP([1]!Table_1[[#This Row],[Recommendation]],'3-class'!$V$4:$W$11,2,FALSE)</f>
        <v>#REF!</v>
      </c>
      <c r="H25" s="8" t="e">
        <f>VLOOKUP([1]!Table_1[[#This Row],[Comments]],'3-class'!$V$4:$W$11,2,FALSE)</f>
        <v>#REF!</v>
      </c>
      <c r="I25" s="26" t="str">
        <f>VLOOKUP(Table_1[[#This Row],[ANSKEY1]],'3-class'!$V$4:$W$11,2,FALSE)</f>
        <v>UA/MBA</v>
      </c>
      <c r="J25" s="27"/>
      <c r="K25" s="5">
        <v>22</v>
      </c>
      <c r="L25" s="5"/>
      <c r="M25" s="15"/>
      <c r="N25" s="15">
        <f>IF(Table_13[[#This Row],[Appropriateness]]=Table_13[[#This Row],[ANSKEY1]],1,0)</f>
        <v>1</v>
      </c>
      <c r="O25" s="52" t="str">
        <f>VLOOKUP(Table_1[[#This Row],[part1 response]],'3-class'!$V$4:$W$11,2,FALSE)</f>
        <v>UA/MBA</v>
      </c>
      <c r="P25" s="34">
        <f>IF(Table_13[[#This Row],[part1 response]]=Table_13[[#This Row],[ANSKEY1]],1,0)</f>
        <v>1</v>
      </c>
      <c r="Q25" s="15">
        <f>IF(Table_13[[#This Row],[part1 response]]=Table_13[[#This Row],[ Approp Score ]],0,1)</f>
        <v>1</v>
      </c>
      <c r="R25" s="15">
        <f>IF(Table_13[[#This Row],[Discrepancy]]=1, IF(Table_13[[#This Row],[Appropriateness]]=Table_13[[#This Row],[ Approp Score ]],1,0),"")</f>
        <v>0</v>
      </c>
      <c r="S25" s="15">
        <f>IF(Table_13[[#This Row],[Discrepancy]]=1, VLOOKUP(Table_13[[#This Row],[Following]]&amp;"|"&amp;Table_13[[#This Row],[part1 NEWscore]]&amp;"|"&amp;Table_13[[#This Row],[part2 NEWscore]],$Y$4:$Z$10,2,FALSE), "")</f>
        <v>4</v>
      </c>
      <c r="T25" s="5"/>
    </row>
    <row r="26" spans="1:20" ht="84.6" customHeight="1" x14ac:dyDescent="0.25">
      <c r="A26" s="23">
        <v>23</v>
      </c>
      <c r="B26" s="21" t="s">
        <v>61</v>
      </c>
      <c r="C26" s="49" t="str">
        <f>VLOOKUP(Table_1[[#This Row],[ Approp Score ]],'3-class'!$V$4:$W$14,2,FALSE)</f>
        <v>UNA</v>
      </c>
      <c r="D26" s="50"/>
      <c r="E26" s="13"/>
      <c r="F26" s="51" t="str">
        <f>VLOOKUP(Table_1[[#This Row],[Appropriateness]],'3-class'!$V$4:$W$11,2,FALSE)</f>
        <v>UNA</v>
      </c>
      <c r="G26" s="8" t="e">
        <f>VLOOKUP([1]!Table_1[[#This Row],[Recommendation]],'3-class'!$V$4:$W$11,2,FALSE)</f>
        <v>#REF!</v>
      </c>
      <c r="H26" s="8" t="e">
        <f>VLOOKUP([1]!Table_1[[#This Row],[Comments]],'3-class'!$V$4:$W$11,2,FALSE)</f>
        <v>#REF!</v>
      </c>
      <c r="I26" s="26" t="str">
        <f>VLOOKUP(Table_1[[#This Row],[ANSKEY1]],'3-class'!$V$4:$W$11,2,FALSE)</f>
        <v>UNA</v>
      </c>
      <c r="J26" s="27"/>
      <c r="K26" s="5">
        <v>23</v>
      </c>
      <c r="L26" s="5"/>
      <c r="M26" s="15"/>
      <c r="N26" s="15">
        <f>IF(Table_13[[#This Row],[Appropriateness]]=Table_13[[#This Row],[ANSKEY1]],1,0)</f>
        <v>1</v>
      </c>
      <c r="O26" s="52" t="str">
        <f>VLOOKUP(Table_1[[#This Row],[part1 response]],'3-class'!$V$4:$W$11,2,FALSE)</f>
        <v>UNA</v>
      </c>
      <c r="P26" s="34">
        <f>IF(Table_13[[#This Row],[part1 response]]=Table_13[[#This Row],[ANSKEY1]],1,0)</f>
        <v>1</v>
      </c>
      <c r="Q26" s="15">
        <f>IF(Table_13[[#This Row],[part1 response]]=Table_13[[#This Row],[ Approp Score ]],0,1)</f>
        <v>0</v>
      </c>
      <c r="R26" s="15" t="str">
        <f>IF(Table_13[[#This Row],[Discrepancy]]=1, IF(Table_13[[#This Row],[Appropriateness]]=Table_13[[#This Row],[ Approp Score ]],1,0),"")</f>
        <v/>
      </c>
      <c r="S26" s="15" t="str">
        <f>IF(Table_13[[#This Row],[Discrepancy]]=1, VLOOKUP(Table_13[[#This Row],[Following]]&amp;"|"&amp;Table_13[[#This Row],[part1 NEWscore]]&amp;"|"&amp;Table_13[[#This Row],[part2 NEWscore]],$Y$4:$Z$10,2,FALSE), "")</f>
        <v/>
      </c>
      <c r="T26" s="5"/>
    </row>
    <row r="27" spans="1:20" ht="84.6" customHeight="1" x14ac:dyDescent="0.25">
      <c r="A27" s="23">
        <v>24</v>
      </c>
      <c r="B27" s="21" t="s">
        <v>63</v>
      </c>
      <c r="C27" s="49" t="str">
        <f>VLOOKUP(Table_1[[#This Row],[ Approp Score ]],'3-class'!$V$4:$W$14,2,FALSE)</f>
        <v>UA/MBA</v>
      </c>
      <c r="D27" s="50"/>
      <c r="E27" s="13"/>
      <c r="F27" s="51" t="str">
        <f>VLOOKUP(Table_1[[#This Row],[Appropriateness]],'3-class'!$V$4:$W$11,2,FALSE)</f>
        <v>UNA</v>
      </c>
      <c r="G27" s="8" t="e">
        <f>VLOOKUP([1]!Table_1[[#This Row],[Recommendation]],'3-class'!$V$4:$W$11,2,FALSE)</f>
        <v>#REF!</v>
      </c>
      <c r="H27" s="8" t="e">
        <f>VLOOKUP([1]!Table_1[[#This Row],[Comments]],'3-class'!$V$4:$W$11,2,FALSE)</f>
        <v>#REF!</v>
      </c>
      <c r="I27" s="26" t="str">
        <f>VLOOKUP(Table_1[[#This Row],[ANSKEY1]],'3-class'!$V$4:$W$11,2,FALSE)</f>
        <v>UA/MBA</v>
      </c>
      <c r="J27" s="27"/>
      <c r="K27" s="5">
        <v>24</v>
      </c>
      <c r="L27" s="5"/>
      <c r="M27" s="15"/>
      <c r="N27" s="15">
        <f>IF(Table_13[[#This Row],[Appropriateness]]=Table_13[[#This Row],[ANSKEY1]],1,0)</f>
        <v>0</v>
      </c>
      <c r="O27" s="52" t="str">
        <f>VLOOKUP(Table_1[[#This Row],[part1 response]],'3-class'!$V$4:$W$11,2,FALSE)</f>
        <v>UA/MBA</v>
      </c>
      <c r="P27" s="34">
        <f>IF(Table_13[[#This Row],[part1 response]]=Table_13[[#This Row],[ANSKEY1]],1,0)</f>
        <v>1</v>
      </c>
      <c r="Q27" s="15">
        <f>IF(Table_13[[#This Row],[part1 response]]=Table_13[[#This Row],[ Approp Score ]],0,1)</f>
        <v>0</v>
      </c>
      <c r="R27" s="15" t="str">
        <f>IF(Table_13[[#This Row],[Discrepancy]]=1, IF(Table_13[[#This Row],[Appropriateness]]=Table_13[[#This Row],[ Approp Score ]],1,0),"")</f>
        <v/>
      </c>
      <c r="S27" s="15" t="str">
        <f>IF(Table_13[[#This Row],[Discrepancy]]=1, VLOOKUP(Table_13[[#This Row],[Following]]&amp;"|"&amp;Table_13[[#This Row],[part1 NEWscore]]&amp;"|"&amp;Table_13[[#This Row],[part2 NEWscore]],$Y$4:$Z$10,2,FALSE), "")</f>
        <v/>
      </c>
      <c r="T27" s="5"/>
    </row>
    <row r="28" spans="1:20" ht="84.6" customHeight="1" x14ac:dyDescent="0.25">
      <c r="A28" s="23">
        <v>25</v>
      </c>
      <c r="B28" s="21" t="s">
        <v>65</v>
      </c>
      <c r="C28" s="49" t="str">
        <f>VLOOKUP(Table_1[[#This Row],[ Approp Score ]],'3-class'!$V$4:$W$14,2,FALSE)</f>
        <v>UA/MBA</v>
      </c>
      <c r="D28" s="50"/>
      <c r="E28" s="13"/>
      <c r="F28" s="51" t="str">
        <f>VLOOKUP(Table_1[[#This Row],[Appropriateness]],'3-class'!$V$4:$W$11,2,FALSE)</f>
        <v>UA/MBA</v>
      </c>
      <c r="G28" s="8" t="e">
        <f>VLOOKUP([1]!Table_1[[#This Row],[Recommendation]],'3-class'!$V$4:$W$11,2,FALSE)</f>
        <v>#REF!</v>
      </c>
      <c r="H28" s="8" t="e">
        <f>VLOOKUP([1]!Table_1[[#This Row],[Comments]],'3-class'!$V$4:$W$11,2,FALSE)</f>
        <v>#REF!</v>
      </c>
      <c r="I28" s="26" t="str">
        <f>VLOOKUP(Table_1[[#This Row],[ANSKEY1]],'3-class'!$V$4:$W$11,2,FALSE)</f>
        <v>UA/MBA</v>
      </c>
      <c r="J28" s="27"/>
      <c r="K28" s="5">
        <v>25</v>
      </c>
      <c r="L28" s="5"/>
      <c r="M28" s="15"/>
      <c r="N28" s="15">
        <f>IF(Table_13[[#This Row],[Appropriateness]]=Table_13[[#This Row],[ANSKEY1]],1,0)</f>
        <v>1</v>
      </c>
      <c r="O28" s="52" t="str">
        <f>VLOOKUP(Table_1[[#This Row],[part1 response]],'3-class'!$V$4:$W$11,2,FALSE)</f>
        <v>UA/MBA</v>
      </c>
      <c r="P28" s="34">
        <f>IF(Table_13[[#This Row],[part1 response]]=Table_13[[#This Row],[ANSKEY1]],1,0)</f>
        <v>1</v>
      </c>
      <c r="Q28" s="15">
        <f>IF(Table_13[[#This Row],[part1 response]]=Table_13[[#This Row],[ Approp Score ]],0,1)</f>
        <v>0</v>
      </c>
      <c r="R28" s="15" t="str">
        <f>IF(Table_13[[#This Row],[Discrepancy]]=1, IF(Table_13[[#This Row],[Appropriateness]]=Table_13[[#This Row],[ Approp Score ]],1,0),"")</f>
        <v/>
      </c>
      <c r="S28" s="15" t="str">
        <f>IF(Table_13[[#This Row],[Discrepancy]]=1, VLOOKUP(Table_13[[#This Row],[Following]]&amp;"|"&amp;Table_13[[#This Row],[part1 NEWscore]]&amp;"|"&amp;Table_13[[#This Row],[part2 NEWscore]],$Y$4:$Z$10,2,FALSE), "")</f>
        <v/>
      </c>
      <c r="T28" s="5"/>
    </row>
    <row r="29" spans="1:20" ht="84.6" customHeight="1" x14ac:dyDescent="0.25">
      <c r="A29" s="23">
        <v>26</v>
      </c>
      <c r="B29" s="21" t="s">
        <v>67</v>
      </c>
      <c r="C29" s="49" t="str">
        <f>VLOOKUP(Table_1[[#This Row],[ Approp Score ]],'3-class'!$V$4:$W$14,2,FALSE)</f>
        <v>UA/MBA</v>
      </c>
      <c r="D29" s="50"/>
      <c r="E29" s="13"/>
      <c r="F29" s="51" t="str">
        <f>VLOOKUP(Table_1[[#This Row],[Appropriateness]],'3-class'!$V$4:$W$11,2,FALSE)</f>
        <v>UA/MBA</v>
      </c>
      <c r="G29" s="8" t="e">
        <f>VLOOKUP([1]!Table_1[[#This Row],[Recommendation]],'3-class'!$V$4:$W$11,2,FALSE)</f>
        <v>#REF!</v>
      </c>
      <c r="H29" s="8" t="e">
        <f>VLOOKUP([1]!Table_1[[#This Row],[Comments]],'3-class'!$V$4:$W$11,2,FALSE)</f>
        <v>#REF!</v>
      </c>
      <c r="I29" s="26" t="str">
        <f>VLOOKUP(Table_1[[#This Row],[ANSKEY1]],'3-class'!$V$4:$W$11,2,FALSE)</f>
        <v>UA/MBA</v>
      </c>
      <c r="J29" s="27"/>
      <c r="K29" s="5">
        <v>26</v>
      </c>
      <c r="L29" s="5"/>
      <c r="M29" s="15"/>
      <c r="N29" s="15">
        <f>IF(Table_13[[#This Row],[Appropriateness]]=Table_13[[#This Row],[ANSKEY1]],1,0)</f>
        <v>1</v>
      </c>
      <c r="O29" s="52" t="str">
        <f>VLOOKUP(Table_1[[#This Row],[part1 response]],'3-class'!$V$4:$W$11,2,FALSE)</f>
        <v>UA/MBA</v>
      </c>
      <c r="P29" s="34">
        <f>IF(Table_13[[#This Row],[part1 response]]=Table_13[[#This Row],[ANSKEY1]],1,0)</f>
        <v>1</v>
      </c>
      <c r="Q29" s="15">
        <f>IF(Table_13[[#This Row],[part1 response]]=Table_13[[#This Row],[ Approp Score ]],0,1)</f>
        <v>0</v>
      </c>
      <c r="R29" s="15" t="str">
        <f>IF(Table_13[[#This Row],[Discrepancy]]=1, IF(Table_13[[#This Row],[Appropriateness]]=Table_13[[#This Row],[ Approp Score ]],1,0),"")</f>
        <v/>
      </c>
      <c r="S29" s="15" t="str">
        <f>IF(Table_13[[#This Row],[Discrepancy]]=1, VLOOKUP(Table_13[[#This Row],[Following]]&amp;"|"&amp;Table_13[[#This Row],[part1 NEWscore]]&amp;"|"&amp;Table_13[[#This Row],[part2 NEWscore]],$Y$4:$Z$10,2,FALSE), "")</f>
        <v/>
      </c>
      <c r="T29" s="5"/>
    </row>
    <row r="30" spans="1:20" ht="84.6" customHeight="1" x14ac:dyDescent="0.25">
      <c r="A30" s="23">
        <v>27</v>
      </c>
      <c r="B30" s="21" t="s">
        <v>70</v>
      </c>
      <c r="C30" s="49" t="str">
        <f>VLOOKUP(Table_1[[#This Row],[ Approp Score ]],'3-class'!$V$4:$W$14,2,FALSE)</f>
        <v>ICI</v>
      </c>
      <c r="D30" s="50"/>
      <c r="E30" s="13"/>
      <c r="F30" s="51" t="str">
        <f>VLOOKUP(Table_1[[#This Row],[Appropriateness]],'3-class'!$V$4:$W$11,2,FALSE)</f>
        <v>UNA</v>
      </c>
      <c r="G30" s="8" t="e">
        <f>VLOOKUP([1]!Table_1[[#This Row],[Recommendation]],'3-class'!$V$4:$W$11,2,FALSE)</f>
        <v>#REF!</v>
      </c>
      <c r="H30" s="8" t="e">
        <f>VLOOKUP([1]!Table_1[[#This Row],[Comments]],'3-class'!$V$4:$W$11,2,FALSE)</f>
        <v>#REF!</v>
      </c>
      <c r="I30" s="26" t="str">
        <f>VLOOKUP(Table_1[[#This Row],[ANSKEY1]],'3-class'!$V$4:$W$11,2,FALSE)</f>
        <v>ICI</v>
      </c>
      <c r="J30" s="27"/>
      <c r="K30" s="5">
        <v>27</v>
      </c>
      <c r="L30" s="5"/>
      <c r="M30" s="15"/>
      <c r="N30" s="15">
        <f>IF(Table_13[[#This Row],[Appropriateness]]=Table_13[[#This Row],[ANSKEY1]],1,0)</f>
        <v>0</v>
      </c>
      <c r="O30" s="52" t="str">
        <f>VLOOKUP(Table_1[[#This Row],[part1 response]],'3-class'!$V$4:$W$11,2,FALSE)</f>
        <v>ICI</v>
      </c>
      <c r="P30" s="34">
        <f>IF(Table_13[[#This Row],[part1 response]]=Table_13[[#This Row],[ANSKEY1]],1,0)</f>
        <v>1</v>
      </c>
      <c r="Q30" s="15">
        <f>IF(Table_13[[#This Row],[part1 response]]=Table_13[[#This Row],[ Approp Score ]],0,1)</f>
        <v>0</v>
      </c>
      <c r="R30" s="15" t="str">
        <f>IF(Table_13[[#This Row],[Discrepancy]]=1, IF(Table_13[[#This Row],[Appropriateness]]=Table_13[[#This Row],[ Approp Score ]],1,0),"")</f>
        <v/>
      </c>
      <c r="S30" s="15" t="str">
        <f>IF(Table_13[[#This Row],[Discrepancy]]=1, VLOOKUP(Table_13[[#This Row],[Following]]&amp;"|"&amp;Table_13[[#This Row],[part1 NEWscore]]&amp;"|"&amp;Table_13[[#This Row],[part2 NEWscore]],$Y$4:$Z$10,2,FALSE), "")</f>
        <v/>
      </c>
      <c r="T30" s="5"/>
    </row>
    <row r="31" spans="1:20" ht="148.5" customHeight="1" x14ac:dyDescent="0.25">
      <c r="A31" s="23">
        <v>28</v>
      </c>
      <c r="B31" s="21" t="s">
        <v>71</v>
      </c>
      <c r="C31" s="49" t="str">
        <f>VLOOKUP(Table_1[[#This Row],[ Approp Score ]],'3-class'!$V$4:$W$14,2,FALSE)</f>
        <v>ICI</v>
      </c>
      <c r="D31" s="50"/>
      <c r="E31" s="13"/>
      <c r="F31" s="51" t="str">
        <f>VLOOKUP(Table_1[[#This Row],[Appropriateness]],'3-class'!$V$4:$W$11,2,FALSE)</f>
        <v>UNA</v>
      </c>
      <c r="G31" s="8" t="e">
        <f>VLOOKUP([1]!Table_1[[#This Row],[Recommendation]],'3-class'!$V$4:$W$11,2,FALSE)</f>
        <v>#REF!</v>
      </c>
      <c r="H31" s="8" t="e">
        <f>VLOOKUP([1]!Table_1[[#This Row],[Comments]],'3-class'!$V$4:$W$11,2,FALSE)</f>
        <v>#REF!</v>
      </c>
      <c r="I31" s="26" t="str">
        <f>VLOOKUP(Table_1[[#This Row],[ANSKEY1]],'3-class'!$V$4:$W$11,2,FALSE)</f>
        <v>UNA</v>
      </c>
      <c r="J31" s="27"/>
      <c r="K31" s="5">
        <v>28</v>
      </c>
      <c r="L31" s="5"/>
      <c r="M31" s="15"/>
      <c r="N31" s="15">
        <f>IF(Table_13[[#This Row],[Appropriateness]]=Table_13[[#This Row],[ANSKEY1]],1,0)</f>
        <v>1</v>
      </c>
      <c r="O31" s="52" t="str">
        <f>VLOOKUP(Table_1[[#This Row],[part1 response]],'3-class'!$V$4:$W$11,2,FALSE)</f>
        <v>UNA</v>
      </c>
      <c r="P31" s="34">
        <f>IF(Table_13[[#This Row],[part1 response]]=Table_13[[#This Row],[ANSKEY1]],1,0)</f>
        <v>1</v>
      </c>
      <c r="Q31" s="15">
        <f>IF(Table_13[[#This Row],[part1 response]]=Table_13[[#This Row],[ Approp Score ]],0,1)</f>
        <v>1</v>
      </c>
      <c r="R31" s="15">
        <f>IF(Table_13[[#This Row],[Discrepancy]]=1, IF(Table_13[[#This Row],[Appropriateness]]=Table_13[[#This Row],[ Approp Score ]],1,0),"")</f>
        <v>0</v>
      </c>
      <c r="S31" s="15">
        <f>IF(Table_13[[#This Row],[Discrepancy]]=1, VLOOKUP(Table_13[[#This Row],[Following]]&amp;"|"&amp;Table_13[[#This Row],[part1 NEWscore]]&amp;"|"&amp;Table_13[[#This Row],[part2 NEWscore]],$Y$4:$Z$10,2,FALSE), "")</f>
        <v>4</v>
      </c>
      <c r="T31" s="5"/>
    </row>
    <row r="32" spans="1:20" ht="84.6" customHeight="1" x14ac:dyDescent="0.25">
      <c r="A32" s="23">
        <v>29</v>
      </c>
      <c r="B32" s="21" t="s">
        <v>73</v>
      </c>
      <c r="C32" s="49" t="str">
        <f>VLOOKUP(Table_1[[#This Row],[ Approp Score ]],'3-class'!$V$4:$W$14,2,FALSE)</f>
        <v>UNA</v>
      </c>
      <c r="D32" s="50"/>
      <c r="E32" s="13"/>
      <c r="F32" s="51" t="str">
        <f>VLOOKUP(Table_1[[#This Row],[Appropriateness]],'3-class'!$V$4:$W$11,2,FALSE)</f>
        <v>UNA</v>
      </c>
      <c r="G32" s="8" t="e">
        <f>VLOOKUP([1]!Table_1[[#This Row],[Recommendation]],'3-class'!$V$4:$W$11,2,FALSE)</f>
        <v>#REF!</v>
      </c>
      <c r="H32" s="8" t="e">
        <f>VLOOKUP([1]!Table_1[[#This Row],[Comments]],'3-class'!$V$4:$W$11,2,FALSE)</f>
        <v>#REF!</v>
      </c>
      <c r="I32" s="26" t="str">
        <f>VLOOKUP(Table_1[[#This Row],[ANSKEY1]],'3-class'!$V$4:$W$11,2,FALSE)</f>
        <v>UNA</v>
      </c>
      <c r="J32" s="27"/>
      <c r="K32" s="5">
        <v>29</v>
      </c>
      <c r="L32" s="5"/>
      <c r="M32" s="15"/>
      <c r="N32" s="15">
        <f>IF(Table_13[[#This Row],[Appropriateness]]=Table_13[[#This Row],[ANSKEY1]],1,0)</f>
        <v>1</v>
      </c>
      <c r="O32" s="52" t="str">
        <f>VLOOKUP(Table_1[[#This Row],[part1 response]],'3-class'!$V$4:$W$11,2,FALSE)</f>
        <v>UNA</v>
      </c>
      <c r="P32" s="34">
        <f>IF(Table_13[[#This Row],[part1 response]]=Table_13[[#This Row],[ANSKEY1]],1,0)</f>
        <v>1</v>
      </c>
      <c r="Q32" s="15">
        <f>IF(Table_13[[#This Row],[part1 response]]=Table_13[[#This Row],[ Approp Score ]],0,1)</f>
        <v>0</v>
      </c>
      <c r="R32" s="15" t="str">
        <f>IF(Table_13[[#This Row],[Discrepancy]]=1, IF(Table_13[[#This Row],[Appropriateness]]=Table_13[[#This Row],[ Approp Score ]],1,0),"")</f>
        <v/>
      </c>
      <c r="S32" s="15" t="str">
        <f>IF(Table_13[[#This Row],[Discrepancy]]=1, VLOOKUP(Table_13[[#This Row],[Following]]&amp;"|"&amp;Table_13[[#This Row],[part1 NEWscore]]&amp;"|"&amp;Table_13[[#This Row],[part2 NEWscore]],$Y$4:$Z$10,2,FALSE), "")</f>
        <v/>
      </c>
      <c r="T32" s="5"/>
    </row>
    <row r="33" spans="1:20" ht="120" customHeight="1" x14ac:dyDescent="0.25">
      <c r="A33" s="23">
        <v>30</v>
      </c>
      <c r="B33" s="21" t="s">
        <v>76</v>
      </c>
      <c r="C33" s="49" t="str">
        <f>VLOOKUP(Table_1[[#This Row],[ Approp Score ]],'3-class'!$V$4:$W$14,2,FALSE)</f>
        <v>UNA</v>
      </c>
      <c r="D33" s="50"/>
      <c r="E33" s="13"/>
      <c r="F33" s="51" t="str">
        <f>VLOOKUP(Table_1[[#This Row],[Appropriateness]],'3-class'!$V$4:$W$11,2,FALSE)</f>
        <v>UNA</v>
      </c>
      <c r="G33" s="8" t="e">
        <f>VLOOKUP([1]!Table_1[[#This Row],[Recommendation]],'3-class'!$V$4:$W$11,2,FALSE)</f>
        <v>#REF!</v>
      </c>
      <c r="H33" s="8" t="e">
        <f>VLOOKUP([1]!Table_1[[#This Row],[Comments]],'3-class'!$V$4:$W$11,2,FALSE)</f>
        <v>#REF!</v>
      </c>
      <c r="I33" s="26" t="str">
        <f>VLOOKUP(Table_1[[#This Row],[ANSKEY1]],'3-class'!$V$4:$W$11,2,FALSE)</f>
        <v>UNA</v>
      </c>
      <c r="J33" s="27"/>
      <c r="K33" s="5">
        <v>30</v>
      </c>
      <c r="L33" s="5"/>
      <c r="M33" s="15"/>
      <c r="N33" s="15">
        <f>IF(Table_13[[#This Row],[Appropriateness]]=Table_13[[#This Row],[ANSKEY1]],1,0)</f>
        <v>1</v>
      </c>
      <c r="O33" s="52" t="str">
        <f>VLOOKUP(Table_1[[#This Row],[part1 response]],'3-class'!$V$4:$W$11,2,FALSE)</f>
        <v>UNA</v>
      </c>
      <c r="P33" s="34">
        <f>IF(Table_13[[#This Row],[part1 response]]=Table_13[[#This Row],[ANSKEY1]],1,0)</f>
        <v>1</v>
      </c>
      <c r="Q33" s="15">
        <f>IF(Table_13[[#This Row],[part1 response]]=Table_13[[#This Row],[ Approp Score ]],0,1)</f>
        <v>0</v>
      </c>
      <c r="R33" s="15" t="str">
        <f>IF(Table_13[[#This Row],[Discrepancy]]=1, IF(Table_13[[#This Row],[Appropriateness]]=Table_13[[#This Row],[ Approp Score ]],1,0),"")</f>
        <v/>
      </c>
      <c r="S33" s="15" t="str">
        <f>IF(Table_13[[#This Row],[Discrepancy]]=1, VLOOKUP(Table_13[[#This Row],[Following]]&amp;"|"&amp;Table_13[[#This Row],[part1 NEWscore]]&amp;"|"&amp;Table_13[[#This Row],[part2 NEWscore]],$Y$4:$Z$10,2,FALSE), "")</f>
        <v/>
      </c>
      <c r="T33" s="5"/>
    </row>
    <row r="34" spans="1:20" ht="84.6" customHeight="1" x14ac:dyDescent="0.25">
      <c r="A34" s="23">
        <v>31</v>
      </c>
      <c r="B34" s="21" t="s">
        <v>79</v>
      </c>
      <c r="C34" s="49" t="str">
        <f>VLOOKUP(Table_1[[#This Row],[ Approp Score ]],'3-class'!$V$4:$W$14,2,FALSE)</f>
        <v>UA/MBA</v>
      </c>
      <c r="D34" s="50"/>
      <c r="E34" s="13"/>
      <c r="F34" s="51" t="str">
        <f>VLOOKUP(Table_1[[#This Row],[Appropriateness]],'3-class'!$V$4:$W$11,2,FALSE)</f>
        <v>UA/MBA</v>
      </c>
      <c r="G34" s="8" t="e">
        <f>VLOOKUP([1]!Table_1[[#This Row],[Recommendation]],'3-class'!$V$4:$W$11,2,FALSE)</f>
        <v>#REF!</v>
      </c>
      <c r="H34" s="8" t="e">
        <f>VLOOKUP([1]!Table_1[[#This Row],[Comments]],'3-class'!$V$4:$W$11,2,FALSE)</f>
        <v>#REF!</v>
      </c>
      <c r="I34" s="26" t="str">
        <f>VLOOKUP(Table_1[[#This Row],[ANSKEY1]],'3-class'!$V$4:$W$11,2,FALSE)</f>
        <v>UA/MBA</v>
      </c>
      <c r="J34" s="27"/>
      <c r="K34" s="5">
        <v>31</v>
      </c>
      <c r="L34" s="5"/>
      <c r="M34" s="15"/>
      <c r="N34" s="15">
        <f>IF(Table_13[[#This Row],[Appropriateness]]=Table_13[[#This Row],[ANSKEY1]],1,0)</f>
        <v>1</v>
      </c>
      <c r="O34" s="52" t="str">
        <f>VLOOKUP(Table_1[[#This Row],[part1 response]],'3-class'!$V$4:$W$11,2,FALSE)</f>
        <v>UA/MBA</v>
      </c>
      <c r="P34" s="34">
        <f>IF(Table_13[[#This Row],[part1 response]]=Table_13[[#This Row],[ANSKEY1]],1,0)</f>
        <v>1</v>
      </c>
      <c r="Q34" s="15">
        <f>IF(Table_13[[#This Row],[part1 response]]=Table_13[[#This Row],[ Approp Score ]],0,1)</f>
        <v>0</v>
      </c>
      <c r="R34" s="15" t="str">
        <f>IF(Table_13[[#This Row],[Discrepancy]]=1, IF(Table_13[[#This Row],[Appropriateness]]=Table_13[[#This Row],[ Approp Score ]],1,0),"")</f>
        <v/>
      </c>
      <c r="S34" s="15" t="str">
        <f>IF(Table_13[[#This Row],[Discrepancy]]=1, VLOOKUP(Table_13[[#This Row],[Following]]&amp;"|"&amp;Table_13[[#This Row],[part1 NEWscore]]&amp;"|"&amp;Table_13[[#This Row],[part2 NEWscore]],$Y$4:$Z$10,2,FALSE), "")</f>
        <v/>
      </c>
      <c r="T34" s="5"/>
    </row>
    <row r="35" spans="1:20" ht="148.5" customHeight="1" x14ac:dyDescent="0.25">
      <c r="A35" s="23">
        <v>32</v>
      </c>
      <c r="B35" s="22" t="s">
        <v>81</v>
      </c>
      <c r="C35" s="49" t="str">
        <f>VLOOKUP(Table_1[[#This Row],[ Approp Score ]],'3-class'!$V$4:$W$14,2,FALSE)</f>
        <v>UNA</v>
      </c>
      <c r="D35" s="50"/>
      <c r="E35" s="13"/>
      <c r="F35" s="51" t="str">
        <f>VLOOKUP(Table_1[[#This Row],[Appropriateness]],'3-class'!$V$4:$W$11,2,FALSE)</f>
        <v>UNA</v>
      </c>
      <c r="G35" s="8" t="e">
        <f>VLOOKUP([1]!Table_1[[#This Row],[Recommendation]],'3-class'!$V$4:$W$11,2,FALSE)</f>
        <v>#REF!</v>
      </c>
      <c r="H35" s="8" t="e">
        <f>VLOOKUP([1]!Table_1[[#This Row],[Comments]],'3-class'!$V$4:$W$11,2,FALSE)</f>
        <v>#REF!</v>
      </c>
      <c r="I35" s="26" t="str">
        <f>VLOOKUP(Table_1[[#This Row],[ANSKEY1]],'3-class'!$V$4:$W$11,2,FALSE)</f>
        <v>UNA</v>
      </c>
      <c r="J35" s="27"/>
      <c r="K35" s="5">
        <v>32</v>
      </c>
      <c r="L35" s="5"/>
      <c r="M35" s="15"/>
      <c r="N35" s="15">
        <f>IF(Table_13[[#This Row],[Appropriateness]]=Table_13[[#This Row],[ANSKEY1]],1,0)</f>
        <v>1</v>
      </c>
      <c r="O35" s="52" t="str">
        <f>VLOOKUP(Table_1[[#This Row],[part1 response]],'3-class'!$V$4:$W$11,2,FALSE)</f>
        <v>UNA</v>
      </c>
      <c r="P35" s="34">
        <f>IF(Table_13[[#This Row],[part1 response]]=Table_13[[#This Row],[ANSKEY1]],1,0)</f>
        <v>1</v>
      </c>
      <c r="Q35" s="15">
        <f>IF(Table_13[[#This Row],[part1 response]]=Table_13[[#This Row],[ Approp Score ]],0,1)</f>
        <v>0</v>
      </c>
      <c r="R35" s="15" t="str">
        <f>IF(Table_13[[#This Row],[Discrepancy]]=1, IF(Table_13[[#This Row],[Appropriateness]]=Table_13[[#This Row],[ Approp Score ]],1,0),"")</f>
        <v/>
      </c>
      <c r="S35" s="15" t="str">
        <f>IF(Table_13[[#This Row],[Discrepancy]]=1, VLOOKUP(Table_13[[#This Row],[Following]]&amp;"|"&amp;Table_13[[#This Row],[part1 NEWscore]]&amp;"|"&amp;Table_13[[#This Row],[part2 NEWscore]],$Y$4:$Z$10,2,FALSE), "")</f>
        <v/>
      </c>
      <c r="T35" s="5"/>
    </row>
    <row r="36" spans="1:20" ht="121.5" customHeight="1" x14ac:dyDescent="0.25">
      <c r="A36" s="23">
        <v>33</v>
      </c>
      <c r="B36" s="21" t="s">
        <v>84</v>
      </c>
      <c r="C36" s="49" t="str">
        <f>VLOOKUP(Table_1[[#This Row],[ Approp Score ]],'3-class'!$V$4:$W$14,2,FALSE)</f>
        <v>UA/MBA</v>
      </c>
      <c r="D36" s="50"/>
      <c r="E36" s="13"/>
      <c r="F36" s="51" t="str">
        <f>VLOOKUP(Table_1[[#This Row],[Appropriateness]],'3-class'!$V$4:$W$11,2,FALSE)</f>
        <v>UA/MBA</v>
      </c>
      <c r="G36" s="8" t="e">
        <f>VLOOKUP([1]!Table_1[[#This Row],[Recommendation]],'3-class'!$V$4:$W$11,2,FALSE)</f>
        <v>#REF!</v>
      </c>
      <c r="H36" s="8" t="e">
        <f>VLOOKUP([1]!Table_1[[#This Row],[Comments]],'3-class'!$V$4:$W$11,2,FALSE)</f>
        <v>#REF!</v>
      </c>
      <c r="I36" s="26" t="str">
        <f>VLOOKUP(Table_1[[#This Row],[ANSKEY1]],'3-class'!$V$4:$W$11,2,FALSE)</f>
        <v>UA/MBA</v>
      </c>
      <c r="J36" s="27"/>
      <c r="K36" s="5">
        <v>33</v>
      </c>
      <c r="L36" s="5"/>
      <c r="M36" s="15"/>
      <c r="N36" s="15">
        <f>IF(Table_13[[#This Row],[Appropriateness]]=Table_13[[#This Row],[ANSKEY1]],1,0)</f>
        <v>1</v>
      </c>
      <c r="O36" s="52" t="str">
        <f>VLOOKUP(Table_1[[#This Row],[part1 response]],'3-class'!$V$4:$W$11,2,FALSE)</f>
        <v>UNA</v>
      </c>
      <c r="P36" s="34">
        <f>IF(Table_13[[#This Row],[part1 response]]=Table_13[[#This Row],[ANSKEY1]],1,0)</f>
        <v>0</v>
      </c>
      <c r="Q36" s="15">
        <f>IF(Table_13[[#This Row],[part1 response]]=Table_13[[#This Row],[ Approp Score ]],0,1)</f>
        <v>1</v>
      </c>
      <c r="R36" s="15">
        <f>IF(Table_13[[#This Row],[Discrepancy]]=1, IF(Table_13[[#This Row],[Appropriateness]]=Table_13[[#This Row],[ Approp Score ]],1,0),"")</f>
        <v>1</v>
      </c>
      <c r="S36" s="15">
        <f>IF(Table_13[[#This Row],[Discrepancy]]=1, VLOOKUP(Table_13[[#This Row],[Following]]&amp;"|"&amp;Table_13[[#This Row],[part1 NEWscore]]&amp;"|"&amp;Table_13[[#This Row],[part2 NEWscore]],$Y$4:$Z$10,2,FALSE), "")</f>
        <v>2</v>
      </c>
      <c r="T36" s="5"/>
    </row>
    <row r="37" spans="1:20" ht="84.6" customHeight="1" x14ac:dyDescent="0.25">
      <c r="A37" s="23">
        <v>34</v>
      </c>
      <c r="B37" s="21" t="s">
        <v>86</v>
      </c>
      <c r="C37" s="49" t="str">
        <f>VLOOKUP(Table_1[[#This Row],[ Approp Score ]],'3-class'!$V$4:$W$14,2,FALSE)</f>
        <v>ICI</v>
      </c>
      <c r="D37" s="50"/>
      <c r="E37" s="13"/>
      <c r="F37" s="51" t="str">
        <f>VLOOKUP(Table_1[[#This Row],[Appropriateness]],'3-class'!$V$4:$W$11,2,FALSE)</f>
        <v>ICI</v>
      </c>
      <c r="G37" s="8" t="e">
        <f>VLOOKUP([1]!Table_1[[#This Row],[Recommendation]],'3-class'!$V$4:$W$11,2,FALSE)</f>
        <v>#REF!</v>
      </c>
      <c r="H37" s="8" t="e">
        <f>VLOOKUP([1]!Table_1[[#This Row],[Comments]],'3-class'!$V$4:$W$11,2,FALSE)</f>
        <v>#REF!</v>
      </c>
      <c r="I37" s="26" t="e">
        <f>VLOOKUP(Table_1[[#This Row],[ANSKEY1]],'3-class'!$V$4:$W$11,2,FALSE)</f>
        <v>#N/A</v>
      </c>
      <c r="J37" s="27"/>
      <c r="K37" s="5">
        <v>34</v>
      </c>
      <c r="L37" s="5"/>
      <c r="M37" s="15"/>
      <c r="N37" s="15" t="e">
        <f>IF(Table_13[[#This Row],[Appropriateness]]=Table_13[[#This Row],[ANSKEY1]],1,0)</f>
        <v>#N/A</v>
      </c>
      <c r="O37" s="52" t="str">
        <f>VLOOKUP(Table_1[[#This Row],[part1 response]],'3-class'!$V$4:$W$11,2,FALSE)</f>
        <v>ICI</v>
      </c>
      <c r="P37" s="34" t="e">
        <f>IF(Table_13[[#This Row],[part1 response]]=Table_13[[#This Row],[ANSKEY1]],1,0)</f>
        <v>#N/A</v>
      </c>
      <c r="Q37" s="15">
        <f>IF(Table_13[[#This Row],[part1 response]]=Table_13[[#This Row],[ Approp Score ]],0,1)</f>
        <v>0</v>
      </c>
      <c r="R37" s="15" t="str">
        <f>IF(Table_13[[#This Row],[Discrepancy]]=1, IF(Table_13[[#This Row],[Appropriateness]]=Table_13[[#This Row],[ Approp Score ]],1,0),"")</f>
        <v/>
      </c>
      <c r="S37" s="15" t="str">
        <f>IF(Table_13[[#This Row],[Discrepancy]]=1, VLOOKUP(Table_13[[#This Row],[Following]]&amp;"|"&amp;Table_13[[#This Row],[part1 NEWscore]]&amp;"|"&amp;Table_13[[#This Row],[part2 NEWscore]],$Y$4:$Z$10,2,FALSE), "")</f>
        <v/>
      </c>
      <c r="T37" s="5"/>
    </row>
    <row r="38" spans="1:20" ht="141.75" customHeight="1" x14ac:dyDescent="0.25">
      <c r="A38" s="23">
        <v>35</v>
      </c>
      <c r="B38" s="21" t="s">
        <v>87</v>
      </c>
      <c r="C38" s="49" t="str">
        <f>VLOOKUP(Table_1[[#This Row],[ Approp Score ]],'3-class'!$V$4:$W$14,2,FALSE)</f>
        <v>UA/MBA</v>
      </c>
      <c r="D38" s="50"/>
      <c r="E38" s="13"/>
      <c r="F38" s="51" t="str">
        <f>VLOOKUP(Table_1[[#This Row],[Appropriateness]],'3-class'!$V$4:$W$11,2,FALSE)</f>
        <v>UA/MBA</v>
      </c>
      <c r="G38" s="8" t="e">
        <f>VLOOKUP([1]!Table_1[[#This Row],[Recommendation]],'3-class'!$V$4:$W$11,2,FALSE)</f>
        <v>#REF!</v>
      </c>
      <c r="H38" s="8" t="e">
        <f>VLOOKUP([1]!Table_1[[#This Row],[Comments]],'3-class'!$V$4:$W$11,2,FALSE)</f>
        <v>#REF!</v>
      </c>
      <c r="I38" s="26" t="str">
        <f>VLOOKUP(Table_1[[#This Row],[ANSKEY1]],'3-class'!$V$4:$W$11,2,FALSE)</f>
        <v>UA/MBA</v>
      </c>
      <c r="J38" s="27"/>
      <c r="K38" s="5">
        <v>35</v>
      </c>
      <c r="L38" s="5"/>
      <c r="M38" s="15"/>
      <c r="N38" s="15">
        <f>IF(Table_13[[#This Row],[Appropriateness]]=Table_13[[#This Row],[ANSKEY1]],1,0)</f>
        <v>1</v>
      </c>
      <c r="O38" s="52" t="str">
        <f>VLOOKUP(Table_1[[#This Row],[part1 response]],'3-class'!$V$4:$W$11,2,FALSE)</f>
        <v>UA/MBA</v>
      </c>
      <c r="P38" s="34">
        <f>IF(Table_13[[#This Row],[part1 response]]=Table_13[[#This Row],[ANSKEY1]],1,0)</f>
        <v>1</v>
      </c>
      <c r="Q38" s="15">
        <f>IF(Table_13[[#This Row],[part1 response]]=Table_13[[#This Row],[ Approp Score ]],0,1)</f>
        <v>0</v>
      </c>
      <c r="R38" s="15" t="str">
        <f>IF(Table_13[[#This Row],[Discrepancy]]=1, IF(Table_13[[#This Row],[Appropriateness]]=Table_13[[#This Row],[ Approp Score ]],1,0),"")</f>
        <v/>
      </c>
      <c r="S38" s="15" t="str">
        <f>IF(Table_13[[#This Row],[Discrepancy]]=1, VLOOKUP(Table_13[[#This Row],[Following]]&amp;"|"&amp;Table_13[[#This Row],[part1 NEWscore]]&amp;"|"&amp;Table_13[[#This Row],[part2 NEWscore]],$Y$4:$Z$10,2,FALSE), "")</f>
        <v/>
      </c>
      <c r="T38" s="5"/>
    </row>
    <row r="39" spans="1:20" ht="133.5" customHeight="1" x14ac:dyDescent="0.25">
      <c r="A39" s="23">
        <v>36</v>
      </c>
      <c r="B39" s="21" t="s">
        <v>89</v>
      </c>
      <c r="C39" s="49" t="str">
        <f>VLOOKUP(Table_1[[#This Row],[ Approp Score ]],'3-class'!$V$4:$W$14,2,FALSE)</f>
        <v>UA/MBA</v>
      </c>
      <c r="D39" s="50"/>
      <c r="E39" s="13"/>
      <c r="F39" s="51" t="str">
        <f>VLOOKUP(Table_1[[#This Row],[Appropriateness]],'3-class'!$V$4:$W$11,2,FALSE)</f>
        <v>UA/MBA</v>
      </c>
      <c r="G39" s="8" t="e">
        <f>VLOOKUP([1]!Table_1[[#This Row],[Recommendation]],'3-class'!$V$4:$W$11,2,FALSE)</f>
        <v>#REF!</v>
      </c>
      <c r="H39" s="8" t="e">
        <f>VLOOKUP([1]!Table_1[[#This Row],[Comments]],'3-class'!$V$4:$W$11,2,FALSE)</f>
        <v>#REF!</v>
      </c>
      <c r="I39" s="26" t="str">
        <f>VLOOKUP(Table_1[[#This Row],[ANSKEY1]],'3-class'!$V$4:$W$11,2,FALSE)</f>
        <v>UA/MBA</v>
      </c>
      <c r="J39" s="27"/>
      <c r="K39" s="5">
        <v>36</v>
      </c>
      <c r="L39" s="5"/>
      <c r="M39" s="15"/>
      <c r="N39" s="15">
        <f>IF(Table_13[[#This Row],[Appropriateness]]=Table_13[[#This Row],[ANSKEY1]],1,0)</f>
        <v>1</v>
      </c>
      <c r="O39" s="52" t="str">
        <f>VLOOKUP(Table_1[[#This Row],[part1 response]],'3-class'!$V$4:$W$11,2,FALSE)</f>
        <v>UA/MBA</v>
      </c>
      <c r="P39" s="34">
        <f>IF(Table_13[[#This Row],[part1 response]]=Table_13[[#This Row],[ANSKEY1]],1,0)</f>
        <v>1</v>
      </c>
      <c r="Q39" s="15">
        <f>IF(Table_13[[#This Row],[part1 response]]=Table_13[[#This Row],[ Approp Score ]],0,1)</f>
        <v>0</v>
      </c>
      <c r="R39" s="15" t="str">
        <f>IF(Table_13[[#This Row],[Discrepancy]]=1, IF(Table_13[[#This Row],[Appropriateness]]=Table_13[[#This Row],[ Approp Score ]],1,0),"")</f>
        <v/>
      </c>
      <c r="S39" s="15" t="str">
        <f>IF(Table_13[[#This Row],[Discrepancy]]=1, VLOOKUP(Table_13[[#This Row],[Following]]&amp;"|"&amp;Table_13[[#This Row],[part1 NEWscore]]&amp;"|"&amp;Table_13[[#This Row],[part2 NEWscore]],$Y$4:$Z$10,2,FALSE), "")</f>
        <v/>
      </c>
      <c r="T39" s="5"/>
    </row>
    <row r="40" spans="1:20" ht="84.6" customHeight="1" x14ac:dyDescent="0.25">
      <c r="A40" s="23">
        <v>37</v>
      </c>
      <c r="B40" s="21" t="s">
        <v>91</v>
      </c>
      <c r="C40" s="49" t="str">
        <f>VLOOKUP(Table_1[[#This Row],[ Approp Score ]],'3-class'!$V$4:$W$14,2,FALSE)</f>
        <v>UA/MBA</v>
      </c>
      <c r="D40" s="50"/>
      <c r="E40" s="13"/>
      <c r="F40" s="51" t="str">
        <f>VLOOKUP(Table_1[[#This Row],[Appropriateness]],'3-class'!$V$4:$W$11,2,FALSE)</f>
        <v>UNA</v>
      </c>
      <c r="G40" s="8" t="e">
        <f>VLOOKUP([1]!Table_1[[#This Row],[Recommendation]],'3-class'!$V$4:$W$11,2,FALSE)</f>
        <v>#REF!</v>
      </c>
      <c r="H40" s="8" t="e">
        <f>VLOOKUP([1]!Table_1[[#This Row],[Comments]],'3-class'!$V$4:$W$11,2,FALSE)</f>
        <v>#REF!</v>
      </c>
      <c r="I40" s="26" t="str">
        <f>VLOOKUP(Table_1[[#This Row],[ANSKEY1]],'3-class'!$V$4:$W$11,2,FALSE)</f>
        <v>UA/MBA</v>
      </c>
      <c r="J40" s="27"/>
      <c r="K40" s="5">
        <v>37</v>
      </c>
      <c r="L40" s="5"/>
      <c r="M40" s="15"/>
      <c r="N40" s="15">
        <f>IF(Table_13[[#This Row],[Appropriateness]]=Table_13[[#This Row],[ANSKEY1]],1,0)</f>
        <v>0</v>
      </c>
      <c r="O40" s="52" t="str">
        <f>VLOOKUP(Table_1[[#This Row],[part1 response]],'3-class'!$V$4:$W$11,2,FALSE)</f>
        <v>UA/MBA</v>
      </c>
      <c r="P40" s="34">
        <f>IF(Table_13[[#This Row],[part1 response]]=Table_13[[#This Row],[ANSKEY1]],1,0)</f>
        <v>1</v>
      </c>
      <c r="Q40" s="15">
        <f>IF(Table_13[[#This Row],[part1 response]]=Table_13[[#This Row],[ Approp Score ]],0,1)</f>
        <v>0</v>
      </c>
      <c r="R40" s="15" t="str">
        <f>IF(Table_13[[#This Row],[Discrepancy]]=1, IF(Table_13[[#This Row],[Appropriateness]]=Table_13[[#This Row],[ Approp Score ]],1,0),"")</f>
        <v/>
      </c>
      <c r="S40" s="15" t="str">
        <f>IF(Table_13[[#This Row],[Discrepancy]]=1, VLOOKUP(Table_13[[#This Row],[Following]]&amp;"|"&amp;Table_13[[#This Row],[part1 NEWscore]]&amp;"|"&amp;Table_13[[#This Row],[part2 NEWscore]],$Y$4:$Z$10,2,FALSE), "")</f>
        <v/>
      </c>
      <c r="T40" s="5"/>
    </row>
    <row r="41" spans="1:20" ht="165" customHeight="1" x14ac:dyDescent="0.25">
      <c r="A41" s="23">
        <v>38</v>
      </c>
      <c r="B41" s="21" t="s">
        <v>94</v>
      </c>
      <c r="C41" s="49" t="str">
        <f>VLOOKUP(Table_1[[#This Row],[ Approp Score ]],'3-class'!$V$4:$W$14,2,FALSE)</f>
        <v>UNA</v>
      </c>
      <c r="D41" s="50"/>
      <c r="E41" s="13"/>
      <c r="F41" s="51" t="str">
        <f>VLOOKUP(Table_1[[#This Row],[Appropriateness]],'3-class'!$V$4:$W$11,2,FALSE)</f>
        <v>UNA</v>
      </c>
      <c r="G41" s="8" t="e">
        <f>VLOOKUP([1]!Table_1[[#This Row],[Recommendation]],'3-class'!$V$4:$W$11,2,FALSE)</f>
        <v>#REF!</v>
      </c>
      <c r="H41" s="8" t="e">
        <f>VLOOKUP([1]!Table_1[[#This Row],[Comments]],'3-class'!$V$4:$W$11,2,FALSE)</f>
        <v>#REF!</v>
      </c>
      <c r="I41" s="26" t="str">
        <f>VLOOKUP(Table_1[[#This Row],[ANSKEY1]],'3-class'!$V$4:$W$11,2,FALSE)</f>
        <v>UNA</v>
      </c>
      <c r="J41" s="27"/>
      <c r="K41" s="5">
        <v>38</v>
      </c>
      <c r="L41" s="5"/>
      <c r="M41" s="15"/>
      <c r="N41" s="15">
        <f>IF(Table_13[[#This Row],[Appropriateness]]=Table_13[[#This Row],[ANSKEY1]],1,0)</f>
        <v>1</v>
      </c>
      <c r="O41" s="52" t="str">
        <f>VLOOKUP(Table_1[[#This Row],[part1 response]],'3-class'!$V$4:$W$11,2,FALSE)</f>
        <v>UNA</v>
      </c>
      <c r="P41" s="34">
        <f>IF(Table_13[[#This Row],[part1 response]]=Table_13[[#This Row],[ANSKEY1]],1,0)</f>
        <v>1</v>
      </c>
      <c r="Q41" s="15">
        <f>IF(Table_13[[#This Row],[part1 response]]=Table_13[[#This Row],[ Approp Score ]],0,1)</f>
        <v>0</v>
      </c>
      <c r="R41" s="15" t="str">
        <f>IF(Table_13[[#This Row],[Discrepancy]]=1, IF(Table_13[[#This Row],[Appropriateness]]=Table_13[[#This Row],[ Approp Score ]],1,0),"")</f>
        <v/>
      </c>
      <c r="S41" s="15" t="str">
        <f>IF(Table_13[[#This Row],[Discrepancy]]=1, VLOOKUP(Table_13[[#This Row],[Following]]&amp;"|"&amp;Table_13[[#This Row],[part1 NEWscore]]&amp;"|"&amp;Table_13[[#This Row],[part2 NEWscore]],$Y$4:$Z$10,2,FALSE), "")</f>
        <v/>
      </c>
      <c r="T41" s="5"/>
    </row>
    <row r="42" spans="1:20" ht="84.6" customHeight="1" x14ac:dyDescent="0.25">
      <c r="A42" s="23">
        <v>39</v>
      </c>
      <c r="B42" s="21" t="s">
        <v>97</v>
      </c>
      <c r="C42" s="49" t="str">
        <f>VLOOKUP(Table_1[[#This Row],[ Approp Score ]],'3-class'!$V$4:$W$14,2,FALSE)</f>
        <v>UNA</v>
      </c>
      <c r="D42" s="50"/>
      <c r="E42" s="13"/>
      <c r="F42" s="51" t="str">
        <f>VLOOKUP(Table_1[[#This Row],[Appropriateness]],'3-class'!$V$4:$W$11,2,FALSE)</f>
        <v>UNA</v>
      </c>
      <c r="G42" s="8" t="e">
        <f>VLOOKUP([1]!Table_1[[#This Row],[Recommendation]],'3-class'!$V$4:$W$11,2,FALSE)</f>
        <v>#REF!</v>
      </c>
      <c r="H42" s="8" t="e">
        <f>VLOOKUP([1]!Table_1[[#This Row],[Comments]],'3-class'!$V$4:$W$11,2,FALSE)</f>
        <v>#REF!</v>
      </c>
      <c r="I42" s="26" t="str">
        <f>VLOOKUP(Table_1[[#This Row],[ANSKEY1]],'3-class'!$V$4:$W$11,2,FALSE)</f>
        <v>UNA</v>
      </c>
      <c r="J42" s="27"/>
      <c r="K42" s="5">
        <v>39</v>
      </c>
      <c r="L42" s="5"/>
      <c r="M42" s="15"/>
      <c r="N42" s="15">
        <f>IF(Table_13[[#This Row],[Appropriateness]]=Table_13[[#This Row],[ANSKEY1]],1,0)</f>
        <v>1</v>
      </c>
      <c r="O42" s="52" t="str">
        <f>VLOOKUP(Table_1[[#This Row],[part1 response]],'3-class'!$V$4:$W$11,2,FALSE)</f>
        <v>UNA</v>
      </c>
      <c r="P42" s="34">
        <f>IF(Table_13[[#This Row],[part1 response]]=Table_13[[#This Row],[ANSKEY1]],1,0)</f>
        <v>1</v>
      </c>
      <c r="Q42" s="15">
        <f>IF(Table_13[[#This Row],[part1 response]]=Table_13[[#This Row],[ Approp Score ]],0,1)</f>
        <v>0</v>
      </c>
      <c r="R42" s="15" t="str">
        <f>IF(Table_13[[#This Row],[Discrepancy]]=1, IF(Table_13[[#This Row],[Appropriateness]]=Table_13[[#This Row],[ Approp Score ]],1,0),"")</f>
        <v/>
      </c>
      <c r="S42" s="15" t="str">
        <f>IF(Table_13[[#This Row],[Discrepancy]]=1, VLOOKUP(Table_13[[#This Row],[Following]]&amp;"|"&amp;Table_13[[#This Row],[part1 NEWscore]]&amp;"|"&amp;Table_13[[#This Row],[part2 NEWscore]],$Y$4:$Z$10,2,FALSE), "")</f>
        <v/>
      </c>
      <c r="T42" s="5"/>
    </row>
    <row r="43" spans="1:20" ht="133.5" customHeight="1" x14ac:dyDescent="0.25">
      <c r="A43" s="23">
        <v>40</v>
      </c>
      <c r="B43" s="21" t="s">
        <v>100</v>
      </c>
      <c r="C43" s="49" t="str">
        <f>VLOOKUP(Table_1[[#This Row],[ Approp Score ]],'3-class'!$V$4:$W$14,2,FALSE)</f>
        <v>UA/MBA</v>
      </c>
      <c r="D43" s="50"/>
      <c r="E43" s="13"/>
      <c r="F43" s="51" t="str">
        <f>VLOOKUP(Table_1[[#This Row],[Appropriateness]],'3-class'!$V$4:$W$11,2,FALSE)</f>
        <v>UNA</v>
      </c>
      <c r="G43" s="8" t="e">
        <f>VLOOKUP([1]!Table_1[[#This Row],[Recommendation]],'3-class'!$V$4:$W$11,2,FALSE)</f>
        <v>#REF!</v>
      </c>
      <c r="H43" s="8" t="e">
        <f>VLOOKUP([1]!Table_1[[#This Row],[Comments]],'3-class'!$V$4:$W$11,2,FALSE)</f>
        <v>#REF!</v>
      </c>
      <c r="I43" s="26" t="str">
        <f>VLOOKUP(Table_1[[#This Row],[ANSKEY1]],'3-class'!$V$4:$W$11,2,FALSE)</f>
        <v>UA/MBA</v>
      </c>
      <c r="J43" s="27"/>
      <c r="K43" s="5">
        <v>40</v>
      </c>
      <c r="L43" s="5"/>
      <c r="M43" s="15"/>
      <c r="N43" s="15">
        <f>IF(Table_13[[#This Row],[Appropriateness]]=Table_13[[#This Row],[ANSKEY1]],1,0)</f>
        <v>0</v>
      </c>
      <c r="O43" s="52" t="str">
        <f>VLOOKUP(Table_1[[#This Row],[part1 response]],'3-class'!$V$4:$W$11,2,FALSE)</f>
        <v>UA/MBA</v>
      </c>
      <c r="P43" s="34">
        <f>IF(Table_13[[#This Row],[part1 response]]=Table_13[[#This Row],[ANSKEY1]],1,0)</f>
        <v>1</v>
      </c>
      <c r="Q43" s="15">
        <f>IF(Table_13[[#This Row],[part1 response]]=Table_13[[#This Row],[ Approp Score ]],0,1)</f>
        <v>0</v>
      </c>
      <c r="R43" s="15" t="str">
        <f>IF(Table_13[[#This Row],[Discrepancy]]=1, IF(Table_13[[#This Row],[Appropriateness]]=Table_13[[#This Row],[ Approp Score ]],1,0),"")</f>
        <v/>
      </c>
      <c r="S43" s="15" t="str">
        <f>IF(Table_13[[#This Row],[Discrepancy]]=1, VLOOKUP(Table_13[[#This Row],[Following]]&amp;"|"&amp;Table_13[[#This Row],[part1 NEWscore]]&amp;"|"&amp;Table_13[[#This Row],[part2 NEWscore]],$Y$4:$Z$10,2,FALSE), "")</f>
        <v/>
      </c>
      <c r="T43" s="5"/>
    </row>
    <row r="44" spans="1:20" ht="84.6" customHeight="1" x14ac:dyDescent="0.25">
      <c r="A44" s="23">
        <v>41</v>
      </c>
      <c r="B44" s="21" t="s">
        <v>102</v>
      </c>
      <c r="C44" s="49" t="str">
        <f>VLOOKUP(Table_1[[#This Row],[ Approp Score ]],'3-class'!$V$4:$W$14,2,FALSE)</f>
        <v>UNA</v>
      </c>
      <c r="D44" s="50"/>
      <c r="E44" s="13"/>
      <c r="F44" s="51" t="str">
        <f>VLOOKUP(Table_1[[#This Row],[Appropriateness]],'3-class'!$V$4:$W$11,2,FALSE)</f>
        <v>UNA</v>
      </c>
      <c r="G44" s="8" t="e">
        <f>VLOOKUP([1]!Table_1[[#This Row],[Recommendation]],'3-class'!$V$4:$W$11,2,FALSE)</f>
        <v>#REF!</v>
      </c>
      <c r="H44" s="8" t="e">
        <f>VLOOKUP([1]!Table_1[[#This Row],[Comments]],'3-class'!$V$4:$W$11,2,FALSE)</f>
        <v>#REF!</v>
      </c>
      <c r="I44" s="26" t="str">
        <f>VLOOKUP(Table_1[[#This Row],[ANSKEY1]],'3-class'!$V$4:$W$11,2,FALSE)</f>
        <v>UNA</v>
      </c>
      <c r="J44" s="27"/>
      <c r="K44" s="5">
        <v>41</v>
      </c>
      <c r="L44" s="5"/>
      <c r="M44" s="15"/>
      <c r="N44" s="15">
        <f>IF(Table_13[[#This Row],[Appropriateness]]=Table_13[[#This Row],[ANSKEY1]],1,0)</f>
        <v>1</v>
      </c>
      <c r="O44" s="52" t="str">
        <f>VLOOKUP(Table_1[[#This Row],[part1 response]],'3-class'!$V$4:$W$11,2,FALSE)</f>
        <v>UNA</v>
      </c>
      <c r="P44" s="34">
        <f>IF(Table_13[[#This Row],[part1 response]]=Table_13[[#This Row],[ANSKEY1]],1,0)</f>
        <v>1</v>
      </c>
      <c r="Q44" s="15">
        <f>IF(Table_13[[#This Row],[part1 response]]=Table_13[[#This Row],[ Approp Score ]],0,1)</f>
        <v>0</v>
      </c>
      <c r="R44" s="15" t="str">
        <f>IF(Table_13[[#This Row],[Discrepancy]]=1, IF(Table_13[[#This Row],[Appropriateness]]=Table_13[[#This Row],[ Approp Score ]],1,0),"")</f>
        <v/>
      </c>
      <c r="S44" s="15" t="str">
        <f>IF(Table_13[[#This Row],[Discrepancy]]=1, VLOOKUP(Table_13[[#This Row],[Following]]&amp;"|"&amp;Table_13[[#This Row],[part1 NEWscore]]&amp;"|"&amp;Table_13[[#This Row],[part2 NEWscore]],$Y$4:$Z$10,2,FALSE), "")</f>
        <v/>
      </c>
      <c r="T44" s="5"/>
    </row>
    <row r="45" spans="1:20" ht="84.6" customHeight="1" x14ac:dyDescent="0.25">
      <c r="A45" s="23">
        <v>42</v>
      </c>
      <c r="B45" s="21" t="s">
        <v>105</v>
      </c>
      <c r="C45" s="49" t="str">
        <f>VLOOKUP(Table_1[[#This Row],[ Approp Score ]],'3-class'!$V$4:$W$14,2,FALSE)</f>
        <v>ICI</v>
      </c>
      <c r="D45" s="50"/>
      <c r="E45" s="13"/>
      <c r="F45" s="51" t="str">
        <f>VLOOKUP(Table_1[[#This Row],[Appropriateness]],'3-class'!$V$4:$W$11,2,FALSE)</f>
        <v>ICI</v>
      </c>
      <c r="G45" s="8" t="e">
        <f>VLOOKUP([1]!Table_1[[#This Row],[Recommendation]],'3-class'!$V$4:$W$11,2,FALSE)</f>
        <v>#REF!</v>
      </c>
      <c r="H45" s="8" t="e">
        <f>VLOOKUP([1]!Table_1[[#This Row],[Comments]],'3-class'!$V$4:$W$11,2,FALSE)</f>
        <v>#REF!</v>
      </c>
      <c r="I45" s="26" t="str">
        <f>VLOOKUP(Table_1[[#This Row],[ANSKEY1]],'3-class'!$V$4:$W$11,2,FALSE)</f>
        <v>ICI</v>
      </c>
      <c r="J45" s="27"/>
      <c r="K45" s="5">
        <v>42</v>
      </c>
      <c r="L45" s="5"/>
      <c r="M45" s="15"/>
      <c r="N45" s="15">
        <f>IF(Table_13[[#This Row],[Appropriateness]]=Table_13[[#This Row],[ANSKEY1]],1,0)</f>
        <v>1</v>
      </c>
      <c r="O45" s="52" t="str">
        <f>VLOOKUP(Table_1[[#This Row],[part1 response]],'3-class'!$V$4:$W$11,2,FALSE)</f>
        <v>UNA</v>
      </c>
      <c r="P45" s="34">
        <f>IF(Table_13[[#This Row],[part1 response]]=Table_13[[#This Row],[ANSKEY1]],1,0)</f>
        <v>0</v>
      </c>
      <c r="Q45" s="15">
        <f>IF(Table_13[[#This Row],[part1 response]]=Table_13[[#This Row],[ Approp Score ]],0,1)</f>
        <v>1</v>
      </c>
      <c r="R45" s="15">
        <f>IF(Table_13[[#This Row],[Discrepancy]]=1, IF(Table_13[[#This Row],[Appropriateness]]=Table_13[[#This Row],[ Approp Score ]],1,0),"")</f>
        <v>1</v>
      </c>
      <c r="S45" s="15">
        <f>IF(Table_13[[#This Row],[Discrepancy]]=1, VLOOKUP(Table_13[[#This Row],[Following]]&amp;"|"&amp;Table_13[[#This Row],[part1 NEWscore]]&amp;"|"&amp;Table_13[[#This Row],[part2 NEWscore]],$Y$4:$Z$10,2,FALSE), "")</f>
        <v>2</v>
      </c>
      <c r="T45" s="5"/>
    </row>
    <row r="46" spans="1:20" ht="84.6" customHeight="1" x14ac:dyDescent="0.25">
      <c r="A46" s="23">
        <v>43</v>
      </c>
      <c r="B46" s="21" t="s">
        <v>106</v>
      </c>
      <c r="C46" s="49" t="str">
        <f>VLOOKUP(Table_1[[#This Row],[ Approp Score ]],'3-class'!$V$4:$W$14,2,FALSE)</f>
        <v>UA/MBA</v>
      </c>
      <c r="D46" s="50"/>
      <c r="E46" s="13"/>
      <c r="F46" s="51" t="str">
        <f>VLOOKUP(Table_1[[#This Row],[Appropriateness]],'3-class'!$V$4:$W$11,2,FALSE)</f>
        <v>UNA</v>
      </c>
      <c r="G46" s="8" t="e">
        <f>VLOOKUP([1]!Table_1[[#This Row],[Recommendation]],'3-class'!$V$4:$W$11,2,FALSE)</f>
        <v>#REF!</v>
      </c>
      <c r="H46" s="8" t="e">
        <f>VLOOKUP([1]!Table_1[[#This Row],[Comments]],'3-class'!$V$4:$W$11,2,FALSE)</f>
        <v>#REF!</v>
      </c>
      <c r="I46" s="26" t="str">
        <f>VLOOKUP(Table_1[[#This Row],[ANSKEY1]],'3-class'!$V$4:$W$11,2,FALSE)</f>
        <v>UA/MBA</v>
      </c>
      <c r="J46" s="27"/>
      <c r="K46" s="5">
        <v>43</v>
      </c>
      <c r="L46" s="5"/>
      <c r="M46" s="15"/>
      <c r="N46" s="15">
        <f>IF(Table_13[[#This Row],[Appropriateness]]=Table_13[[#This Row],[ANSKEY1]],1,0)</f>
        <v>0</v>
      </c>
      <c r="O46" s="52" t="str">
        <f>VLOOKUP(Table_1[[#This Row],[part1 response]],'3-class'!$V$4:$W$11,2,FALSE)</f>
        <v>UA/MBA</v>
      </c>
      <c r="P46" s="34">
        <f>IF(Table_13[[#This Row],[part1 response]]=Table_13[[#This Row],[ANSKEY1]],1,0)</f>
        <v>1</v>
      </c>
      <c r="Q46" s="15">
        <f>IF(Table_13[[#This Row],[part1 response]]=Table_13[[#This Row],[ Approp Score ]],0,1)</f>
        <v>0</v>
      </c>
      <c r="R46" s="15" t="str">
        <f>IF(Table_13[[#This Row],[Discrepancy]]=1, IF(Table_13[[#This Row],[Appropriateness]]=Table_13[[#This Row],[ Approp Score ]],1,0),"")</f>
        <v/>
      </c>
      <c r="S46" s="15" t="str">
        <f>IF(Table_13[[#This Row],[Discrepancy]]=1, VLOOKUP(Table_13[[#This Row],[Following]]&amp;"|"&amp;Table_13[[#This Row],[part1 NEWscore]]&amp;"|"&amp;Table_13[[#This Row],[part2 NEWscore]],$Y$4:$Z$10,2,FALSE), "")</f>
        <v/>
      </c>
      <c r="T46" s="5"/>
    </row>
    <row r="47" spans="1:20" ht="134.25" customHeight="1" x14ac:dyDescent="0.25">
      <c r="A47" s="23">
        <v>44</v>
      </c>
      <c r="B47" s="21" t="s">
        <v>109</v>
      </c>
      <c r="C47" s="49" t="str">
        <f>VLOOKUP(Table_1[[#This Row],[ Approp Score ]],'3-class'!$V$4:$W$14,2,FALSE)</f>
        <v>UA/MBA</v>
      </c>
      <c r="D47" s="50"/>
      <c r="E47" s="13"/>
      <c r="F47" s="51" t="str">
        <f>VLOOKUP(Table_1[[#This Row],[Appropriateness]],'3-class'!$V$4:$W$11,2,FALSE)</f>
        <v>UA/MBA</v>
      </c>
      <c r="G47" s="8" t="e">
        <f>VLOOKUP([1]!Table_1[[#This Row],[Recommendation]],'3-class'!$V$4:$W$11,2,FALSE)</f>
        <v>#REF!</v>
      </c>
      <c r="H47" s="8" t="e">
        <f>VLOOKUP([1]!Table_1[[#This Row],[Comments]],'3-class'!$V$4:$W$11,2,FALSE)</f>
        <v>#REF!</v>
      </c>
      <c r="I47" s="26" t="str">
        <f>VLOOKUP(Table_1[[#This Row],[ANSKEY1]],'3-class'!$V$4:$W$11,2,FALSE)</f>
        <v>UA/MBA</v>
      </c>
      <c r="J47" s="27"/>
      <c r="K47" s="5">
        <v>44</v>
      </c>
      <c r="L47" s="5"/>
      <c r="M47" s="15"/>
      <c r="N47" s="15">
        <f>IF(Table_13[[#This Row],[Appropriateness]]=Table_13[[#This Row],[ANSKEY1]],1,0)</f>
        <v>1</v>
      </c>
      <c r="O47" s="52" t="str">
        <f>VLOOKUP(Table_1[[#This Row],[part1 response]],'3-class'!$V$4:$W$11,2,FALSE)</f>
        <v>UA/MBA</v>
      </c>
      <c r="P47" s="34">
        <f>IF(Table_13[[#This Row],[part1 response]]=Table_13[[#This Row],[ANSKEY1]],1,0)</f>
        <v>1</v>
      </c>
      <c r="Q47" s="15">
        <f>IF(Table_13[[#This Row],[part1 response]]=Table_13[[#This Row],[ Approp Score ]],0,1)</f>
        <v>0</v>
      </c>
      <c r="R47" s="15" t="str">
        <f>IF(Table_13[[#This Row],[Discrepancy]]=1, IF(Table_13[[#This Row],[Appropriateness]]=Table_13[[#This Row],[ Approp Score ]],1,0),"")</f>
        <v/>
      </c>
      <c r="S47" s="15" t="str">
        <f>IF(Table_13[[#This Row],[Discrepancy]]=1, VLOOKUP(Table_13[[#This Row],[Following]]&amp;"|"&amp;Table_13[[#This Row],[part1 NEWscore]]&amp;"|"&amp;Table_13[[#This Row],[part2 NEWscore]],$Y$4:$Z$10,2,FALSE), "")</f>
        <v/>
      </c>
      <c r="T47" s="5"/>
    </row>
    <row r="48" spans="1:20" ht="111.75" customHeight="1" x14ac:dyDescent="0.25">
      <c r="A48" s="23">
        <v>45</v>
      </c>
      <c r="B48" s="21" t="s">
        <v>111</v>
      </c>
      <c r="C48" s="49" t="str">
        <f>VLOOKUP(Table_1[[#This Row],[ Approp Score ]],'3-class'!$V$4:$W$14,2,FALSE)</f>
        <v>UA/MBA</v>
      </c>
      <c r="D48" s="50"/>
      <c r="E48" s="13"/>
      <c r="F48" s="51" t="str">
        <f>VLOOKUP(Table_1[[#This Row],[Appropriateness]],'3-class'!$V$4:$W$11,2,FALSE)</f>
        <v>UA/MBA</v>
      </c>
      <c r="G48" s="8" t="e">
        <f>VLOOKUP([1]!Table_1[[#This Row],[Recommendation]],'3-class'!$V$4:$W$11,2,FALSE)</f>
        <v>#REF!</v>
      </c>
      <c r="H48" s="8" t="e">
        <f>VLOOKUP([1]!Table_1[[#This Row],[Comments]],'3-class'!$V$4:$W$11,2,FALSE)</f>
        <v>#REF!</v>
      </c>
      <c r="I48" s="26" t="str">
        <f>VLOOKUP(Table_1[[#This Row],[ANSKEY1]],'3-class'!$V$4:$W$11,2,FALSE)</f>
        <v>UA/MBA</v>
      </c>
      <c r="J48" s="27"/>
      <c r="K48" s="5">
        <v>45</v>
      </c>
      <c r="L48" s="5"/>
      <c r="M48" s="15"/>
      <c r="N48" s="15">
        <f>IF(Table_13[[#This Row],[Appropriateness]]=Table_13[[#This Row],[ANSKEY1]],1,0)</f>
        <v>1</v>
      </c>
      <c r="O48" s="52" t="str">
        <f>VLOOKUP(Table_1[[#This Row],[part1 response]],'3-class'!$V$4:$W$11,2,FALSE)</f>
        <v>UA/MBA</v>
      </c>
      <c r="P48" s="34">
        <f>IF(Table_13[[#This Row],[part1 response]]=Table_13[[#This Row],[ANSKEY1]],1,0)</f>
        <v>1</v>
      </c>
      <c r="Q48" s="15">
        <f>IF(Table_13[[#This Row],[part1 response]]=Table_13[[#This Row],[ Approp Score ]],0,1)</f>
        <v>0</v>
      </c>
      <c r="R48" s="15" t="str">
        <f>IF(Table_13[[#This Row],[Discrepancy]]=1, IF(Table_13[[#This Row],[Appropriateness]]=Table_13[[#This Row],[ Approp Score ]],1,0),"")</f>
        <v/>
      </c>
      <c r="S48" s="15" t="str">
        <f>IF(Table_13[[#This Row],[Discrepancy]]=1, VLOOKUP(Table_13[[#This Row],[Following]]&amp;"|"&amp;Table_13[[#This Row],[part1 NEWscore]]&amp;"|"&amp;Table_13[[#This Row],[part2 NEWscore]],$Y$4:$Z$10,2,FALSE), "")</f>
        <v/>
      </c>
      <c r="T48" s="5"/>
    </row>
    <row r="49" spans="1:20" ht="132.75" customHeight="1" x14ac:dyDescent="0.25">
      <c r="A49" s="23">
        <v>46</v>
      </c>
      <c r="B49" s="21" t="s">
        <v>113</v>
      </c>
      <c r="C49" s="49" t="str">
        <f>VLOOKUP(Table_1[[#This Row],[ Approp Score ]],'3-class'!$V$4:$W$14,2,FALSE)</f>
        <v>UA/MBA</v>
      </c>
      <c r="D49" s="50"/>
      <c r="E49" s="13"/>
      <c r="F49" s="51" t="str">
        <f>VLOOKUP(Table_1[[#This Row],[Appropriateness]],'3-class'!$V$4:$W$11,2,FALSE)</f>
        <v>UA/MBA</v>
      </c>
      <c r="G49" s="8" t="e">
        <f>VLOOKUP([1]!Table_1[[#This Row],[Recommendation]],'3-class'!$V$4:$W$11,2,FALSE)</f>
        <v>#REF!</v>
      </c>
      <c r="H49" s="8" t="e">
        <f>VLOOKUP([1]!Table_1[[#This Row],[Comments]],'3-class'!$V$4:$W$11,2,FALSE)</f>
        <v>#REF!</v>
      </c>
      <c r="I49" s="26" t="str">
        <f>VLOOKUP(Table_1[[#This Row],[ANSKEY1]],'3-class'!$V$4:$W$11,2,FALSE)</f>
        <v>UA/MBA</v>
      </c>
      <c r="J49" s="27"/>
      <c r="K49" s="5">
        <v>46</v>
      </c>
      <c r="L49" s="5"/>
      <c r="M49" s="15"/>
      <c r="N49" s="15">
        <f>IF(Table_13[[#This Row],[Appropriateness]]=Table_13[[#This Row],[ANSKEY1]],1,0)</f>
        <v>1</v>
      </c>
      <c r="O49" s="52" t="str">
        <f>VLOOKUP(Table_1[[#This Row],[part1 response]],'3-class'!$V$4:$W$11,2,FALSE)</f>
        <v>UA/MBA</v>
      </c>
      <c r="P49" s="34">
        <f>IF(Table_13[[#This Row],[part1 response]]=Table_13[[#This Row],[ANSKEY1]],1,0)</f>
        <v>1</v>
      </c>
      <c r="Q49" s="15">
        <f>IF(Table_13[[#This Row],[part1 response]]=Table_13[[#This Row],[ Approp Score ]],0,1)</f>
        <v>0</v>
      </c>
      <c r="R49" s="15" t="str">
        <f>IF(Table_13[[#This Row],[Discrepancy]]=1, IF(Table_13[[#This Row],[Appropriateness]]=Table_13[[#This Row],[ Approp Score ]],1,0),"")</f>
        <v/>
      </c>
      <c r="S49" s="15" t="str">
        <f>IF(Table_13[[#This Row],[Discrepancy]]=1, VLOOKUP(Table_13[[#This Row],[Following]]&amp;"|"&amp;Table_13[[#This Row],[part1 NEWscore]]&amp;"|"&amp;Table_13[[#This Row],[part2 NEWscore]],$Y$4:$Z$10,2,FALSE), "")</f>
        <v/>
      </c>
      <c r="T49" s="5"/>
    </row>
    <row r="50" spans="1:20" ht="84.6" customHeight="1" x14ac:dyDescent="0.25">
      <c r="A50" s="23">
        <v>47</v>
      </c>
      <c r="B50" s="21" t="s">
        <v>115</v>
      </c>
      <c r="C50" s="49" t="str">
        <f>VLOOKUP(Table_1[[#This Row],[ Approp Score ]],'3-class'!$V$4:$W$14,2,FALSE)</f>
        <v>ICI</v>
      </c>
      <c r="D50" s="50"/>
      <c r="E50" s="13"/>
      <c r="F50" s="51" t="str">
        <f>VLOOKUP(Table_1[[#This Row],[Appropriateness]],'3-class'!$V$4:$W$11,2,FALSE)</f>
        <v>ICI</v>
      </c>
      <c r="G50" s="8" t="e">
        <f>VLOOKUP([1]!Table_1[[#This Row],[Recommendation]],'3-class'!$V$4:$W$11,2,FALSE)</f>
        <v>#REF!</v>
      </c>
      <c r="H50" s="8" t="e">
        <f>VLOOKUP([1]!Table_1[[#This Row],[Comments]],'3-class'!$V$4:$W$11,2,FALSE)</f>
        <v>#REF!</v>
      </c>
      <c r="I50" s="26" t="str">
        <f>VLOOKUP(Table_1[[#This Row],[ANSKEY1]],'3-class'!$V$4:$W$11,2,FALSE)</f>
        <v>ICI</v>
      </c>
      <c r="J50" s="27"/>
      <c r="K50" s="5">
        <v>47</v>
      </c>
      <c r="L50" s="5"/>
      <c r="M50" s="15"/>
      <c r="N50" s="15">
        <f>IF(Table_13[[#This Row],[Appropriateness]]=Table_13[[#This Row],[ANSKEY1]],1,0)</f>
        <v>1</v>
      </c>
      <c r="O50" s="52" t="str">
        <f>VLOOKUP(Table_1[[#This Row],[part1 response]],'3-class'!$V$4:$W$11,2,FALSE)</f>
        <v>UNA</v>
      </c>
      <c r="P50" s="34">
        <f>IF(Table_13[[#This Row],[part1 response]]=Table_13[[#This Row],[ANSKEY1]],1,0)</f>
        <v>0</v>
      </c>
      <c r="Q50" s="15">
        <f>IF(Table_13[[#This Row],[part1 response]]=Table_13[[#This Row],[ Approp Score ]],0,1)</f>
        <v>1</v>
      </c>
      <c r="R50" s="15">
        <f>IF(Table_13[[#This Row],[Discrepancy]]=1, IF(Table_13[[#This Row],[Appropriateness]]=Table_13[[#This Row],[ Approp Score ]],1,0),"")</f>
        <v>1</v>
      </c>
      <c r="S50" s="15">
        <f>IF(Table_13[[#This Row],[Discrepancy]]=1, VLOOKUP(Table_13[[#This Row],[Following]]&amp;"|"&amp;Table_13[[#This Row],[part1 NEWscore]]&amp;"|"&amp;Table_13[[#This Row],[part2 NEWscore]],$Y$4:$Z$10,2,FALSE), "")</f>
        <v>2</v>
      </c>
      <c r="T50" s="5"/>
    </row>
    <row r="51" spans="1:20" ht="84.6" customHeight="1" x14ac:dyDescent="0.25">
      <c r="A51" s="23">
        <v>48</v>
      </c>
      <c r="B51" s="21" t="s">
        <v>116</v>
      </c>
      <c r="C51" s="49" t="str">
        <f>VLOOKUP(Table_1[[#This Row],[ Approp Score ]],'3-class'!$V$4:$W$14,2,FALSE)</f>
        <v>UA/MBA</v>
      </c>
      <c r="D51" s="50"/>
      <c r="E51" s="13"/>
      <c r="F51" s="51" t="str">
        <f>VLOOKUP(Table_1[[#This Row],[Appropriateness]],'3-class'!$V$4:$W$11,2,FALSE)</f>
        <v>UA/MBA</v>
      </c>
      <c r="G51" s="8" t="e">
        <f>VLOOKUP([1]!Table_1[[#This Row],[Recommendation]],'3-class'!$V$4:$W$11,2,FALSE)</f>
        <v>#REF!</v>
      </c>
      <c r="H51" s="8" t="e">
        <f>VLOOKUP([1]!Table_1[[#This Row],[Comments]],'3-class'!$V$4:$W$11,2,FALSE)</f>
        <v>#REF!</v>
      </c>
      <c r="I51" s="26" t="str">
        <f>VLOOKUP(Table_1[[#This Row],[ANSKEY1]],'3-class'!$V$4:$W$11,2,FALSE)</f>
        <v>UA/MBA</v>
      </c>
      <c r="J51" s="27"/>
      <c r="K51" s="5">
        <v>48</v>
      </c>
      <c r="L51" s="5"/>
      <c r="M51" s="15"/>
      <c r="N51" s="15">
        <f>IF(Table_13[[#This Row],[Appropriateness]]=Table_13[[#This Row],[ANSKEY1]],1,0)</f>
        <v>1</v>
      </c>
      <c r="O51" s="52" t="str">
        <f>VLOOKUP(Table_1[[#This Row],[part1 response]],'3-class'!$V$4:$W$11,2,FALSE)</f>
        <v>UA/MBA</v>
      </c>
      <c r="P51" s="34">
        <f>IF(Table_13[[#This Row],[part1 response]]=Table_13[[#This Row],[ANSKEY1]],1,0)</f>
        <v>1</v>
      </c>
      <c r="Q51" s="15">
        <f>IF(Table_13[[#This Row],[part1 response]]=Table_13[[#This Row],[ Approp Score ]],0,1)</f>
        <v>0</v>
      </c>
      <c r="R51" s="15" t="str">
        <f>IF(Table_13[[#This Row],[Discrepancy]]=1, IF(Table_13[[#This Row],[Appropriateness]]=Table_13[[#This Row],[ Approp Score ]],1,0),"")</f>
        <v/>
      </c>
      <c r="S51" s="15" t="str">
        <f>IF(Table_13[[#This Row],[Discrepancy]]=1, VLOOKUP(Table_13[[#This Row],[Following]]&amp;"|"&amp;Table_13[[#This Row],[part1 NEWscore]]&amp;"|"&amp;Table_13[[#This Row],[part2 NEWscore]],$Y$4:$Z$10,2,FALSE), "")</f>
        <v/>
      </c>
      <c r="T51" s="5"/>
    </row>
    <row r="52" spans="1:20" ht="84.6" customHeight="1" x14ac:dyDescent="0.25">
      <c r="A52" s="23">
        <v>49</v>
      </c>
      <c r="B52" s="21" t="s">
        <v>119</v>
      </c>
      <c r="C52" s="49" t="str">
        <f>VLOOKUP(Table_1[[#This Row],[ Approp Score ]],'3-class'!$V$4:$W$14,2,FALSE)</f>
        <v>UA/MBA</v>
      </c>
      <c r="D52" s="50"/>
      <c r="E52" s="13"/>
      <c r="F52" s="51" t="str">
        <f>VLOOKUP(Table_1[[#This Row],[Appropriateness]],'3-class'!$V$4:$W$11,2,FALSE)</f>
        <v>UA/MBA</v>
      </c>
      <c r="G52" s="8" t="e">
        <f>VLOOKUP([1]!Table_1[[#This Row],[Recommendation]],'3-class'!$V$4:$W$11,2,FALSE)</f>
        <v>#REF!</v>
      </c>
      <c r="H52" s="8" t="e">
        <f>VLOOKUP([1]!Table_1[[#This Row],[Comments]],'3-class'!$V$4:$W$11,2,FALSE)</f>
        <v>#REF!</v>
      </c>
      <c r="I52" s="26" t="str">
        <f>VLOOKUP(Table_1[[#This Row],[ANSKEY1]],'3-class'!$V$4:$W$11,2,FALSE)</f>
        <v>UA/MBA</v>
      </c>
      <c r="J52" s="27"/>
      <c r="K52" s="5">
        <v>49</v>
      </c>
      <c r="L52" s="5"/>
      <c r="M52" s="15"/>
      <c r="N52" s="15">
        <f>IF(Table_13[[#This Row],[Appropriateness]]=Table_13[[#This Row],[ANSKEY1]],1,0)</f>
        <v>1</v>
      </c>
      <c r="O52" s="52" t="str">
        <f>VLOOKUP(Table_1[[#This Row],[part1 response]],'3-class'!$V$4:$W$11,2,FALSE)</f>
        <v>UA/MBA</v>
      </c>
      <c r="P52" s="34">
        <f>IF(Table_13[[#This Row],[part1 response]]=Table_13[[#This Row],[ANSKEY1]],1,0)</f>
        <v>1</v>
      </c>
      <c r="Q52" s="15">
        <f>IF(Table_13[[#This Row],[part1 response]]=Table_13[[#This Row],[ Approp Score ]],0,1)</f>
        <v>0</v>
      </c>
      <c r="R52" s="15" t="str">
        <f>IF(Table_13[[#This Row],[Discrepancy]]=1, IF(Table_13[[#This Row],[Appropriateness]]=Table_13[[#This Row],[ Approp Score ]],1,0),"")</f>
        <v/>
      </c>
      <c r="S52" s="15" t="str">
        <f>IF(Table_13[[#This Row],[Discrepancy]]=1, VLOOKUP(Table_13[[#This Row],[Following]]&amp;"|"&amp;Table_13[[#This Row],[part1 NEWscore]]&amp;"|"&amp;Table_13[[#This Row],[part2 NEWscore]],$Y$4:$Z$10,2,FALSE), "")</f>
        <v/>
      </c>
      <c r="T52" s="5"/>
    </row>
    <row r="53" spans="1:20" ht="126" customHeight="1" x14ac:dyDescent="0.25">
      <c r="A53" s="23">
        <v>50</v>
      </c>
      <c r="B53" s="21" t="s">
        <v>121</v>
      </c>
      <c r="C53" s="49" t="str">
        <f>VLOOKUP(Table_1[[#This Row],[ Approp Score ]],'3-class'!$V$4:$W$14,2,FALSE)</f>
        <v>UA/MBA</v>
      </c>
      <c r="D53" s="50"/>
      <c r="E53" s="13"/>
      <c r="F53" s="51" t="str">
        <f>VLOOKUP(Table_1[[#This Row],[Appropriateness]],'3-class'!$V$4:$W$11,2,FALSE)</f>
        <v>UA/MBA</v>
      </c>
      <c r="G53" s="8" t="e">
        <f>VLOOKUP([1]!Table_1[[#This Row],[Recommendation]],'3-class'!$V$4:$W$11,2,FALSE)</f>
        <v>#REF!</v>
      </c>
      <c r="H53" s="8" t="e">
        <f>VLOOKUP([1]!Table_1[[#This Row],[Comments]],'3-class'!$V$4:$W$11,2,FALSE)</f>
        <v>#REF!</v>
      </c>
      <c r="I53" s="26" t="str">
        <f>VLOOKUP(Table_1[[#This Row],[ANSKEY1]],'3-class'!$V$4:$W$11,2,FALSE)</f>
        <v>UA/MBA</v>
      </c>
      <c r="J53" s="27"/>
      <c r="K53" s="5">
        <v>50</v>
      </c>
      <c r="L53" s="5"/>
      <c r="M53" s="15"/>
      <c r="N53" s="15">
        <f>IF(Table_13[[#This Row],[Appropriateness]]=Table_13[[#This Row],[ANSKEY1]],1,0)</f>
        <v>1</v>
      </c>
      <c r="O53" s="52" t="str">
        <f>VLOOKUP(Table_1[[#This Row],[part1 response]],'3-class'!$V$4:$W$11,2,FALSE)</f>
        <v>UA/MBA</v>
      </c>
      <c r="P53" s="34">
        <f>IF(Table_13[[#This Row],[part1 response]]=Table_13[[#This Row],[ANSKEY1]],1,0)</f>
        <v>1</v>
      </c>
      <c r="Q53" s="15">
        <f>IF(Table_13[[#This Row],[part1 response]]=Table_13[[#This Row],[ Approp Score ]],0,1)</f>
        <v>0</v>
      </c>
      <c r="R53" s="15" t="str">
        <f>IF(Table_13[[#This Row],[Discrepancy]]=1, IF(Table_13[[#This Row],[Appropriateness]]=Table_13[[#This Row],[ Approp Score ]],1,0),"")</f>
        <v/>
      </c>
      <c r="S53" s="15" t="str">
        <f>IF(Table_13[[#This Row],[Discrepancy]]=1, VLOOKUP(Table_13[[#This Row],[Following]]&amp;"|"&amp;Table_13[[#This Row],[part1 NEWscore]]&amp;"|"&amp;Table_13[[#This Row],[part2 NEWscore]],$Y$4:$Z$10,2,FALSE), "")</f>
        <v/>
      </c>
      <c r="T53" s="5"/>
    </row>
    <row r="54" spans="1:20" ht="84.6" customHeight="1" x14ac:dyDescent="0.25">
      <c r="A54" s="23">
        <v>51</v>
      </c>
      <c r="B54" s="21" t="s">
        <v>124</v>
      </c>
      <c r="C54" s="49" t="str">
        <f>VLOOKUP(Table_1[[#This Row],[ Approp Score ]],'3-class'!$V$4:$W$14,2,FALSE)</f>
        <v>UNA</v>
      </c>
      <c r="D54" s="50"/>
      <c r="E54" s="13"/>
      <c r="F54" s="51" t="str">
        <f>VLOOKUP(Table_1[[#This Row],[Appropriateness]],'3-class'!$V$4:$W$11,2,FALSE)</f>
        <v>UNA</v>
      </c>
      <c r="G54" s="8" t="e">
        <f>VLOOKUP([1]!Table_1[[#This Row],[Recommendation]],'3-class'!$V$4:$W$11,2,FALSE)</f>
        <v>#REF!</v>
      </c>
      <c r="H54" s="8" t="e">
        <f>VLOOKUP([1]!Table_1[[#This Row],[Comments]],'3-class'!$V$4:$W$11,2,FALSE)</f>
        <v>#REF!</v>
      </c>
      <c r="I54" s="26" t="str">
        <f>VLOOKUP(Table_1[[#This Row],[ANSKEY1]],'3-class'!$V$4:$W$11,2,FALSE)</f>
        <v>UNA</v>
      </c>
      <c r="J54" s="27"/>
      <c r="K54" s="5">
        <v>51</v>
      </c>
      <c r="L54" s="5"/>
      <c r="M54" s="15"/>
      <c r="N54" s="15">
        <f>IF(Table_13[[#This Row],[Appropriateness]]=Table_13[[#This Row],[ANSKEY1]],1,0)</f>
        <v>1</v>
      </c>
      <c r="O54" s="52" t="str">
        <f>VLOOKUP(Table_1[[#This Row],[part1 response]],'3-class'!$V$4:$W$11,2,FALSE)</f>
        <v>UNA</v>
      </c>
      <c r="P54" s="34">
        <f>IF(Table_13[[#This Row],[part1 response]]=Table_13[[#This Row],[ANSKEY1]],1,0)</f>
        <v>1</v>
      </c>
      <c r="Q54" s="15">
        <f>IF(Table_13[[#This Row],[part1 response]]=Table_13[[#This Row],[ Approp Score ]],0,1)</f>
        <v>0</v>
      </c>
      <c r="R54" s="15" t="str">
        <f>IF(Table_13[[#This Row],[Discrepancy]]=1, IF(Table_13[[#This Row],[Appropriateness]]=Table_13[[#This Row],[ Approp Score ]],1,0),"")</f>
        <v/>
      </c>
      <c r="S54" s="15" t="str">
        <f>IF(Table_13[[#This Row],[Discrepancy]]=1, VLOOKUP(Table_13[[#This Row],[Following]]&amp;"|"&amp;Table_13[[#This Row],[part1 NEWscore]]&amp;"|"&amp;Table_13[[#This Row],[part2 NEWscore]],$Y$4:$Z$10,2,FALSE), "")</f>
        <v/>
      </c>
      <c r="T54" s="5"/>
    </row>
    <row r="55" spans="1:20" ht="84.6" customHeight="1" x14ac:dyDescent="0.25">
      <c r="A55" s="23">
        <v>52</v>
      </c>
      <c r="B55" s="21" t="s">
        <v>127</v>
      </c>
      <c r="C55" s="49" t="str">
        <f>VLOOKUP(Table_1[[#This Row],[ Approp Score ]],'3-class'!$V$4:$W$14,2,FALSE)</f>
        <v>ICI</v>
      </c>
      <c r="D55" s="50"/>
      <c r="E55" s="13"/>
      <c r="F55" s="51" t="str">
        <f>VLOOKUP(Table_1[[#This Row],[Appropriateness]],'3-class'!$V$4:$W$11,2,FALSE)</f>
        <v>ICI</v>
      </c>
      <c r="G55" s="8" t="e">
        <f>VLOOKUP([1]!Table_1[[#This Row],[Recommendation]],'3-class'!$V$4:$W$11,2,FALSE)</f>
        <v>#REF!</v>
      </c>
      <c r="H55" s="8" t="e">
        <f>VLOOKUP([1]!Table_1[[#This Row],[Comments]],'3-class'!$V$4:$W$11,2,FALSE)</f>
        <v>#REF!</v>
      </c>
      <c r="I55" s="26" t="str">
        <f>VLOOKUP(Table_1[[#This Row],[ANSKEY1]],'3-class'!$V$4:$W$11,2,FALSE)</f>
        <v>ICI</v>
      </c>
      <c r="J55" s="27"/>
      <c r="K55" s="5">
        <v>52</v>
      </c>
      <c r="L55" s="5"/>
      <c r="M55" s="15"/>
      <c r="N55" s="15">
        <f>IF(Table_13[[#This Row],[Appropriateness]]=Table_13[[#This Row],[ANSKEY1]],1,0)</f>
        <v>1</v>
      </c>
      <c r="O55" s="52" t="str">
        <f>VLOOKUP(Table_1[[#This Row],[part1 response]],'3-class'!$V$4:$W$11,2,FALSE)</f>
        <v>ICI</v>
      </c>
      <c r="P55" s="34">
        <f>IF(Table_13[[#This Row],[part1 response]]=Table_13[[#This Row],[ANSKEY1]],1,0)</f>
        <v>1</v>
      </c>
      <c r="Q55" s="15">
        <f>IF(Table_13[[#This Row],[part1 response]]=Table_13[[#This Row],[ Approp Score ]],0,1)</f>
        <v>0</v>
      </c>
      <c r="R55" s="15" t="str">
        <f>IF(Table_13[[#This Row],[Discrepancy]]=1, IF(Table_13[[#This Row],[Appropriateness]]=Table_13[[#This Row],[ Approp Score ]],1,0),"")</f>
        <v/>
      </c>
      <c r="S55" s="15" t="str">
        <f>IF(Table_13[[#This Row],[Discrepancy]]=1, VLOOKUP(Table_13[[#This Row],[Following]]&amp;"|"&amp;Table_13[[#This Row],[part1 NEWscore]]&amp;"|"&amp;Table_13[[#This Row],[part2 NEWscore]],$Y$4:$Z$10,2,FALSE), "")</f>
        <v/>
      </c>
      <c r="T55" s="5"/>
    </row>
    <row r="56" spans="1:20" ht="84.6" customHeight="1" x14ac:dyDescent="0.25">
      <c r="A56" s="23">
        <v>53</v>
      </c>
      <c r="B56" s="21" t="s">
        <v>128</v>
      </c>
      <c r="C56" s="49" t="str">
        <f>VLOOKUP(Table_1[[#This Row],[ Approp Score ]],'3-class'!$V$4:$W$14,2,FALSE)</f>
        <v>ICI</v>
      </c>
      <c r="D56" s="50"/>
      <c r="E56" s="13"/>
      <c r="F56" s="51" t="str">
        <f>VLOOKUP(Table_1[[#This Row],[Appropriateness]],'3-class'!$V$4:$W$11,2,FALSE)</f>
        <v>UNA</v>
      </c>
      <c r="G56" s="8" t="e">
        <f>VLOOKUP([1]!Table_1[[#This Row],[Recommendation]],'3-class'!$V$4:$W$11,2,FALSE)</f>
        <v>#REF!</v>
      </c>
      <c r="H56" s="8" t="e">
        <f>VLOOKUP([1]!Table_1[[#This Row],[Comments]],'3-class'!$V$4:$W$11,2,FALSE)</f>
        <v>#REF!</v>
      </c>
      <c r="I56" s="26" t="str">
        <f>VLOOKUP(Table_1[[#This Row],[ANSKEY1]],'3-class'!$V$4:$W$11,2,FALSE)</f>
        <v>UA/MBA</v>
      </c>
      <c r="J56" s="27"/>
      <c r="K56" s="5">
        <v>53</v>
      </c>
      <c r="L56" s="5"/>
      <c r="M56" s="15"/>
      <c r="N56" s="15">
        <f>IF(Table_13[[#This Row],[Appropriateness]]=Table_13[[#This Row],[ANSKEY1]],1,0)</f>
        <v>0</v>
      </c>
      <c r="O56" s="52" t="str">
        <f>VLOOKUP(Table_1[[#This Row],[part1 response]],'3-class'!$V$4:$W$11,2,FALSE)</f>
        <v>UA/MBA</v>
      </c>
      <c r="P56" s="34">
        <f>IF(Table_13[[#This Row],[part1 response]]=Table_13[[#This Row],[ANSKEY1]],1,0)</f>
        <v>1</v>
      </c>
      <c r="Q56" s="15">
        <f>IF(Table_13[[#This Row],[part1 response]]=Table_13[[#This Row],[ Approp Score ]],0,1)</f>
        <v>1</v>
      </c>
      <c r="R56" s="15">
        <f>IF(Table_13[[#This Row],[Discrepancy]]=1, IF(Table_13[[#This Row],[Appropriateness]]=Table_13[[#This Row],[ Approp Score ]],1,0),"")</f>
        <v>0</v>
      </c>
      <c r="S56" s="15">
        <f>IF(Table_13[[#This Row],[Discrepancy]]=1, VLOOKUP(Table_13[[#This Row],[Following]]&amp;"|"&amp;Table_13[[#This Row],[part1 NEWscore]]&amp;"|"&amp;Table_13[[#This Row],[part2 NEWscore]],$Y$4:$Z$10,2,FALSE), "")</f>
        <v>5</v>
      </c>
      <c r="T56" s="5"/>
    </row>
    <row r="57" spans="1:20" ht="84.6" customHeight="1" x14ac:dyDescent="0.25">
      <c r="A57" s="23">
        <v>54</v>
      </c>
      <c r="B57" s="21" t="s">
        <v>130</v>
      </c>
      <c r="C57" s="49" t="str">
        <f>VLOOKUP(Table_1[[#This Row],[ Approp Score ]],'3-class'!$V$4:$W$14,2,FALSE)</f>
        <v>UA/MBA</v>
      </c>
      <c r="D57" s="50"/>
      <c r="E57" s="13"/>
      <c r="F57" s="51" t="str">
        <f>VLOOKUP(Table_1[[#This Row],[Appropriateness]],'3-class'!$V$4:$W$11,2,FALSE)</f>
        <v>UNA</v>
      </c>
      <c r="G57" s="8" t="e">
        <f>VLOOKUP([1]!Table_1[[#This Row],[Recommendation]],'3-class'!$V$4:$W$11,2,FALSE)</f>
        <v>#REF!</v>
      </c>
      <c r="H57" s="8" t="e">
        <f>VLOOKUP([1]!Table_1[[#This Row],[Comments]],'3-class'!$V$4:$W$11,2,FALSE)</f>
        <v>#REF!</v>
      </c>
      <c r="I57" s="26" t="str">
        <f>VLOOKUP(Table_1[[#This Row],[ANSKEY1]],'3-class'!$V$4:$W$11,2,FALSE)</f>
        <v>UNA</v>
      </c>
      <c r="J57" s="27"/>
      <c r="K57" s="5">
        <v>54</v>
      </c>
      <c r="L57" s="5"/>
      <c r="M57" s="15"/>
      <c r="N57" s="15">
        <f>IF(Table_13[[#This Row],[Appropriateness]]=Table_13[[#This Row],[ANSKEY1]],1,0)</f>
        <v>1</v>
      </c>
      <c r="O57" s="52" t="str">
        <f>VLOOKUP(Table_1[[#This Row],[part1 response]],'3-class'!$V$4:$W$11,2,FALSE)</f>
        <v>UNA</v>
      </c>
      <c r="P57" s="34">
        <f>IF(Table_13[[#This Row],[part1 response]]=Table_13[[#This Row],[ANSKEY1]],1,0)</f>
        <v>1</v>
      </c>
      <c r="Q57" s="15">
        <f>IF(Table_13[[#This Row],[part1 response]]=Table_13[[#This Row],[ Approp Score ]],0,1)</f>
        <v>1</v>
      </c>
      <c r="R57" s="15">
        <f>IF(Table_13[[#This Row],[Discrepancy]]=1, IF(Table_13[[#This Row],[Appropriateness]]=Table_13[[#This Row],[ Approp Score ]],1,0),"")</f>
        <v>0</v>
      </c>
      <c r="S57" s="15">
        <f>IF(Table_13[[#This Row],[Discrepancy]]=1, VLOOKUP(Table_13[[#This Row],[Following]]&amp;"|"&amp;Table_13[[#This Row],[part1 NEWscore]]&amp;"|"&amp;Table_13[[#This Row],[part2 NEWscore]],$Y$4:$Z$10,2,FALSE), "")</f>
        <v>4</v>
      </c>
      <c r="T57" s="5"/>
    </row>
    <row r="58" spans="1:20" ht="84.6" customHeight="1" x14ac:dyDescent="0.25">
      <c r="A58" s="23">
        <v>55</v>
      </c>
      <c r="B58" s="21" t="s">
        <v>132</v>
      </c>
      <c r="C58" s="49" t="str">
        <f>VLOOKUP(Table_1[[#This Row],[ Approp Score ]],'3-class'!$V$4:$W$14,2,FALSE)</f>
        <v>UNA</v>
      </c>
      <c r="D58" s="50"/>
      <c r="E58" s="13"/>
      <c r="F58" s="51" t="str">
        <f>VLOOKUP(Table_1[[#This Row],[Appropriateness]],'3-class'!$V$4:$W$11,2,FALSE)</f>
        <v>UNA</v>
      </c>
      <c r="G58" s="8" t="e">
        <f>VLOOKUP([1]!Table_1[[#This Row],[Recommendation]],'3-class'!$V$4:$W$11,2,FALSE)</f>
        <v>#REF!</v>
      </c>
      <c r="H58" s="8" t="e">
        <f>VLOOKUP([1]!Table_1[[#This Row],[Comments]],'3-class'!$V$4:$W$11,2,FALSE)</f>
        <v>#REF!</v>
      </c>
      <c r="I58" s="26" t="str">
        <f>VLOOKUP(Table_1[[#This Row],[ANSKEY1]],'3-class'!$V$4:$W$11,2,FALSE)</f>
        <v>UNA</v>
      </c>
      <c r="J58" s="27"/>
      <c r="K58" s="5">
        <v>55</v>
      </c>
      <c r="L58" s="5"/>
      <c r="M58" s="15"/>
      <c r="N58" s="15">
        <f>IF(Table_13[[#This Row],[Appropriateness]]=Table_13[[#This Row],[ANSKEY1]],1,0)</f>
        <v>1</v>
      </c>
      <c r="O58" s="52" t="str">
        <f>VLOOKUP(Table_1[[#This Row],[part1 response]],'3-class'!$V$4:$W$11,2,FALSE)</f>
        <v>UNA</v>
      </c>
      <c r="P58" s="34">
        <f>IF(Table_13[[#This Row],[part1 response]]=Table_13[[#This Row],[ANSKEY1]],1,0)</f>
        <v>1</v>
      </c>
      <c r="Q58" s="15">
        <f>IF(Table_13[[#This Row],[part1 response]]=Table_13[[#This Row],[ Approp Score ]],0,1)</f>
        <v>0</v>
      </c>
      <c r="R58" s="15" t="str">
        <f>IF(Table_13[[#This Row],[Discrepancy]]=1, IF(Table_13[[#This Row],[Appropriateness]]=Table_13[[#This Row],[ Approp Score ]],1,0),"")</f>
        <v/>
      </c>
      <c r="S58" s="15" t="str">
        <f>IF(Table_13[[#This Row],[Discrepancy]]=1, VLOOKUP(Table_13[[#This Row],[Following]]&amp;"|"&amp;Table_13[[#This Row],[part1 NEWscore]]&amp;"|"&amp;Table_13[[#This Row],[part2 NEWscore]],$Y$4:$Z$10,2,FALSE), "")</f>
        <v/>
      </c>
      <c r="T58" s="5"/>
    </row>
    <row r="59" spans="1:20" ht="128.25" customHeight="1" x14ac:dyDescent="0.25">
      <c r="A59" s="23">
        <v>56</v>
      </c>
      <c r="B59" s="21" t="s">
        <v>135</v>
      </c>
      <c r="C59" s="49" t="str">
        <f>VLOOKUP(Table_1[[#This Row],[ Approp Score ]],'3-class'!$V$4:$W$14,2,FALSE)</f>
        <v>UNA</v>
      </c>
      <c r="D59" s="50"/>
      <c r="E59" s="13"/>
      <c r="F59" s="51" t="str">
        <f>VLOOKUP(Table_1[[#This Row],[Appropriateness]],'3-class'!$V$4:$W$11,2,FALSE)</f>
        <v>UNA</v>
      </c>
      <c r="G59" s="8" t="e">
        <f>VLOOKUP([1]!Table_1[[#This Row],[Recommendation]],'3-class'!$V$4:$W$11,2,FALSE)</f>
        <v>#REF!</v>
      </c>
      <c r="H59" s="8" t="e">
        <f>VLOOKUP([1]!Table_1[[#This Row],[Comments]],'3-class'!$V$4:$W$11,2,FALSE)</f>
        <v>#REF!</v>
      </c>
      <c r="I59" s="26" t="str">
        <f>VLOOKUP(Table_1[[#This Row],[ANSKEY1]],'3-class'!$V$4:$W$11,2,FALSE)</f>
        <v>UNA</v>
      </c>
      <c r="J59" s="27"/>
      <c r="K59" s="5">
        <v>56</v>
      </c>
      <c r="L59" s="5"/>
      <c r="M59" s="15"/>
      <c r="N59" s="15">
        <f>IF(Table_13[[#This Row],[Appropriateness]]=Table_13[[#This Row],[ANSKEY1]],1,0)</f>
        <v>1</v>
      </c>
      <c r="O59" s="52" t="str">
        <f>VLOOKUP(Table_1[[#This Row],[part1 response]],'3-class'!$V$4:$W$11,2,FALSE)</f>
        <v>UNA</v>
      </c>
      <c r="P59" s="34">
        <f>IF(Table_13[[#This Row],[part1 response]]=Table_13[[#This Row],[ANSKEY1]],1,0)</f>
        <v>1</v>
      </c>
      <c r="Q59" s="15">
        <f>IF(Table_13[[#This Row],[part1 response]]=Table_13[[#This Row],[ Approp Score ]],0,1)</f>
        <v>0</v>
      </c>
      <c r="R59" s="15" t="str">
        <f>IF(Table_13[[#This Row],[Discrepancy]]=1, IF(Table_13[[#This Row],[Appropriateness]]=Table_13[[#This Row],[ Approp Score ]],1,0),"")</f>
        <v/>
      </c>
      <c r="S59" s="15" t="str">
        <f>IF(Table_13[[#This Row],[Discrepancy]]=1, VLOOKUP(Table_13[[#This Row],[Following]]&amp;"|"&amp;Table_13[[#This Row],[part1 NEWscore]]&amp;"|"&amp;Table_13[[#This Row],[part2 NEWscore]],$Y$4:$Z$10,2,FALSE), "")</f>
        <v/>
      </c>
      <c r="T59" s="5"/>
    </row>
    <row r="60" spans="1:20" ht="84.6" customHeight="1" x14ac:dyDescent="0.25">
      <c r="A60" s="23">
        <v>57</v>
      </c>
      <c r="B60" s="21" t="s">
        <v>138</v>
      </c>
      <c r="C60" s="49" t="str">
        <f>VLOOKUP(Table_1[[#This Row],[ Approp Score ]],'3-class'!$V$4:$W$14,2,FALSE)</f>
        <v>ICI</v>
      </c>
      <c r="D60" s="50"/>
      <c r="E60" s="13"/>
      <c r="F60" s="51" t="str">
        <f>VLOOKUP(Table_1[[#This Row],[Appropriateness]],'3-class'!$V$4:$W$11,2,FALSE)</f>
        <v>ICI</v>
      </c>
      <c r="G60" s="8" t="e">
        <f>VLOOKUP([1]!Table_1[[#This Row],[Recommendation]],'3-class'!$V$4:$W$11,2,FALSE)</f>
        <v>#REF!</v>
      </c>
      <c r="H60" s="8" t="e">
        <f>VLOOKUP([1]!Table_1[[#This Row],[Comments]],'3-class'!$V$4:$W$11,2,FALSE)</f>
        <v>#REF!</v>
      </c>
      <c r="I60" s="26" t="str">
        <f>VLOOKUP(Table_1[[#This Row],[ANSKEY1]],'3-class'!$V$4:$W$11,2,FALSE)</f>
        <v>ICI</v>
      </c>
      <c r="J60" s="27"/>
      <c r="K60" s="5">
        <v>57</v>
      </c>
      <c r="L60" s="5"/>
      <c r="M60" s="15"/>
      <c r="N60" s="15">
        <f>IF(Table_13[[#This Row],[Appropriateness]]=Table_13[[#This Row],[ANSKEY1]],1,0)</f>
        <v>1</v>
      </c>
      <c r="O60" s="52" t="str">
        <f>VLOOKUP(Table_1[[#This Row],[part1 response]],'3-class'!$V$4:$W$11,2,FALSE)</f>
        <v>ICI</v>
      </c>
      <c r="P60" s="34">
        <f>IF(Table_13[[#This Row],[part1 response]]=Table_13[[#This Row],[ANSKEY1]],1,0)</f>
        <v>1</v>
      </c>
      <c r="Q60" s="15">
        <f>IF(Table_13[[#This Row],[part1 response]]=Table_13[[#This Row],[ Approp Score ]],0,1)</f>
        <v>0</v>
      </c>
      <c r="R60" s="15" t="str">
        <f>IF(Table_13[[#This Row],[Discrepancy]]=1, IF(Table_13[[#This Row],[Appropriateness]]=Table_13[[#This Row],[ Approp Score ]],1,0),"")</f>
        <v/>
      </c>
      <c r="S60" s="15" t="str">
        <f>IF(Table_13[[#This Row],[Discrepancy]]=1, VLOOKUP(Table_13[[#This Row],[Following]]&amp;"|"&amp;Table_13[[#This Row],[part1 NEWscore]]&amp;"|"&amp;Table_13[[#This Row],[part2 NEWscore]],$Y$4:$Z$10,2,FALSE), "")</f>
        <v/>
      </c>
      <c r="T60" s="5"/>
    </row>
    <row r="61" spans="1:20" ht="105" customHeight="1" x14ac:dyDescent="0.25">
      <c r="A61" s="23">
        <v>58</v>
      </c>
      <c r="B61" s="21" t="s">
        <v>139</v>
      </c>
      <c r="C61" s="49" t="str">
        <f>VLOOKUP(Table_1[[#This Row],[ Approp Score ]],'3-class'!$V$4:$W$14,2,FALSE)</f>
        <v>UA/MBA</v>
      </c>
      <c r="D61" s="50"/>
      <c r="E61" s="13"/>
      <c r="F61" s="51" t="str">
        <f>VLOOKUP(Table_1[[#This Row],[Appropriateness]],'3-class'!$V$4:$W$11,2,FALSE)</f>
        <v>UNA</v>
      </c>
      <c r="G61" s="8" t="e">
        <f>VLOOKUP([1]!Table_1[[#This Row],[Recommendation]],'3-class'!$V$4:$W$11,2,FALSE)</f>
        <v>#REF!</v>
      </c>
      <c r="H61" s="8" t="e">
        <f>VLOOKUP([1]!Table_1[[#This Row],[Comments]],'3-class'!$V$4:$W$11,2,FALSE)</f>
        <v>#REF!</v>
      </c>
      <c r="I61" s="26" t="str">
        <f>VLOOKUP(Table_1[[#This Row],[ANSKEY1]],'3-class'!$V$4:$W$11,2,FALSE)</f>
        <v>UA/MBA</v>
      </c>
      <c r="J61" s="27"/>
      <c r="K61" s="5">
        <v>58</v>
      </c>
      <c r="L61" s="5"/>
      <c r="M61" s="15"/>
      <c r="N61" s="15">
        <f>IF(Table_13[[#This Row],[Appropriateness]]=Table_13[[#This Row],[ANSKEY1]],1,0)</f>
        <v>0</v>
      </c>
      <c r="O61" s="52" t="str">
        <f>VLOOKUP(Table_1[[#This Row],[part1 response]],'3-class'!$V$4:$W$11,2,FALSE)</f>
        <v>UA/MBA</v>
      </c>
      <c r="P61" s="34">
        <f>IF(Table_13[[#This Row],[part1 response]]=Table_13[[#This Row],[ANSKEY1]],1,0)</f>
        <v>1</v>
      </c>
      <c r="Q61" s="15">
        <f>IF(Table_13[[#This Row],[part1 response]]=Table_13[[#This Row],[ Approp Score ]],0,1)</f>
        <v>0</v>
      </c>
      <c r="R61" s="15" t="str">
        <f>IF(Table_13[[#This Row],[Discrepancy]]=1, IF(Table_13[[#This Row],[Appropriateness]]=Table_13[[#This Row],[ Approp Score ]],1,0),"")</f>
        <v/>
      </c>
      <c r="S61" s="15" t="str">
        <f>IF(Table_13[[#This Row],[Discrepancy]]=1, VLOOKUP(Table_13[[#This Row],[Following]]&amp;"|"&amp;Table_13[[#This Row],[part1 NEWscore]]&amp;"|"&amp;Table_13[[#This Row],[part2 NEWscore]],$Y$4:$Z$10,2,FALSE), "")</f>
        <v/>
      </c>
      <c r="T61" s="5"/>
    </row>
    <row r="62" spans="1:20" ht="84.6" customHeight="1" x14ac:dyDescent="0.25">
      <c r="A62" s="23">
        <v>59</v>
      </c>
      <c r="B62" s="21" t="s">
        <v>142</v>
      </c>
      <c r="C62" s="49" t="str">
        <f>VLOOKUP(Table_1[[#This Row],[ Approp Score ]],'3-class'!$V$4:$W$14,2,FALSE)</f>
        <v>UNA</v>
      </c>
      <c r="D62" s="50"/>
      <c r="E62" s="13"/>
      <c r="F62" s="51" t="str">
        <f>VLOOKUP(Table_1[[#This Row],[Appropriateness]],'3-class'!$V$4:$W$11,2,FALSE)</f>
        <v>UNA</v>
      </c>
      <c r="G62" s="8" t="e">
        <f>VLOOKUP([1]!Table_1[[#This Row],[Recommendation]],'3-class'!$V$4:$W$11,2,FALSE)</f>
        <v>#REF!</v>
      </c>
      <c r="H62" s="8" t="e">
        <f>VLOOKUP([1]!Table_1[[#This Row],[Comments]],'3-class'!$V$4:$W$11,2,FALSE)</f>
        <v>#REF!</v>
      </c>
      <c r="I62" s="26" t="str">
        <f>VLOOKUP(Table_1[[#This Row],[ANSKEY1]],'3-class'!$V$4:$W$11,2,FALSE)</f>
        <v>UNA</v>
      </c>
      <c r="J62" s="27"/>
      <c r="K62" s="5">
        <v>59</v>
      </c>
      <c r="L62" s="5"/>
      <c r="M62" s="15"/>
      <c r="N62" s="15">
        <f>IF(Table_13[[#This Row],[Appropriateness]]=Table_13[[#This Row],[ANSKEY1]],1,0)</f>
        <v>1</v>
      </c>
      <c r="O62" s="52" t="str">
        <f>VLOOKUP(Table_1[[#This Row],[part1 response]],'3-class'!$V$4:$W$11,2,FALSE)</f>
        <v>UNA</v>
      </c>
      <c r="P62" s="34">
        <f>IF(Table_13[[#This Row],[part1 response]]=Table_13[[#This Row],[ANSKEY1]],1,0)</f>
        <v>1</v>
      </c>
      <c r="Q62" s="15">
        <f>IF(Table_13[[#This Row],[part1 response]]=Table_13[[#This Row],[ Approp Score ]],0,1)</f>
        <v>0</v>
      </c>
      <c r="R62" s="15" t="str">
        <f>IF(Table_13[[#This Row],[Discrepancy]]=1, IF(Table_13[[#This Row],[Appropriateness]]=Table_13[[#This Row],[ Approp Score ]],1,0),"")</f>
        <v/>
      </c>
      <c r="S62" s="15" t="str">
        <f>IF(Table_13[[#This Row],[Discrepancy]]=1, VLOOKUP(Table_13[[#This Row],[Following]]&amp;"|"&amp;Table_13[[#This Row],[part1 NEWscore]]&amp;"|"&amp;Table_13[[#This Row],[part2 NEWscore]],$Y$4:$Z$10,2,FALSE), "")</f>
        <v/>
      </c>
      <c r="T62" s="5"/>
    </row>
    <row r="63" spans="1:20" ht="141.75" customHeight="1" x14ac:dyDescent="0.25">
      <c r="A63" s="23">
        <v>60</v>
      </c>
      <c r="B63" s="21" t="s">
        <v>145</v>
      </c>
      <c r="C63" s="49" t="str">
        <f>VLOOKUP(Table_1[[#This Row],[ Approp Score ]],'3-class'!$V$4:$W$14,2,FALSE)</f>
        <v>UNA</v>
      </c>
      <c r="D63" s="50"/>
      <c r="E63" s="13"/>
      <c r="F63" s="51" t="str">
        <f>VLOOKUP(Table_1[[#This Row],[Appropriateness]],'3-class'!$V$4:$W$11,2,FALSE)</f>
        <v>UNA</v>
      </c>
      <c r="G63" s="8" t="e">
        <f>VLOOKUP([1]!Table_1[[#This Row],[Recommendation]],'3-class'!$V$4:$W$11,2,FALSE)</f>
        <v>#REF!</v>
      </c>
      <c r="H63" s="8" t="e">
        <f>VLOOKUP([1]!Table_1[[#This Row],[Comments]],'3-class'!$V$4:$W$11,2,FALSE)</f>
        <v>#REF!</v>
      </c>
      <c r="I63" s="26" t="str">
        <f>VLOOKUP(Table_1[[#This Row],[ANSKEY1]],'3-class'!$V$4:$W$11,2,FALSE)</f>
        <v>UNA</v>
      </c>
      <c r="J63" s="27"/>
      <c r="K63" s="5">
        <v>60</v>
      </c>
      <c r="L63" s="5"/>
      <c r="M63" s="15"/>
      <c r="N63" s="15">
        <f>IF(Table_13[[#This Row],[Appropriateness]]=Table_13[[#This Row],[ANSKEY1]],1,0)</f>
        <v>1</v>
      </c>
      <c r="O63" s="52" t="str">
        <f>VLOOKUP(Table_1[[#This Row],[part1 response]],'3-class'!$V$4:$W$11,2,FALSE)</f>
        <v>UA/MBA</v>
      </c>
      <c r="P63" s="34">
        <f>IF(Table_13[[#This Row],[part1 response]]=Table_13[[#This Row],[ANSKEY1]],1,0)</f>
        <v>0</v>
      </c>
      <c r="Q63" s="15">
        <f>IF(Table_13[[#This Row],[part1 response]]=Table_13[[#This Row],[ Approp Score ]],0,1)</f>
        <v>1</v>
      </c>
      <c r="R63" s="15">
        <f>IF(Table_13[[#This Row],[Discrepancy]]=1, IF(Table_13[[#This Row],[Appropriateness]]=Table_13[[#This Row],[ Approp Score ]],1,0),"")</f>
        <v>1</v>
      </c>
      <c r="S63" s="15">
        <f>IF(Table_13[[#This Row],[Discrepancy]]=1, VLOOKUP(Table_13[[#This Row],[Following]]&amp;"|"&amp;Table_13[[#This Row],[part1 NEWscore]]&amp;"|"&amp;Table_13[[#This Row],[part2 NEWscore]],$Y$4:$Z$10,2,FALSE), "")</f>
        <v>2</v>
      </c>
      <c r="T63" s="5"/>
    </row>
    <row r="64" spans="1:20" ht="84.6" customHeight="1" x14ac:dyDescent="0.25">
      <c r="A64" s="23">
        <v>61</v>
      </c>
      <c r="B64" s="21" t="s">
        <v>148</v>
      </c>
      <c r="C64" s="49" t="str">
        <f>VLOOKUP(Table_1[[#This Row],[ Approp Score ]],'3-class'!$V$4:$W$14,2,FALSE)</f>
        <v>UA/MBA</v>
      </c>
      <c r="D64" s="50"/>
      <c r="E64" s="13"/>
      <c r="F64" s="51" t="str">
        <f>VLOOKUP(Table_1[[#This Row],[Appropriateness]],'3-class'!$V$4:$W$11,2,FALSE)</f>
        <v>UNA</v>
      </c>
      <c r="G64" s="8" t="e">
        <f>VLOOKUP([1]!Table_1[[#This Row],[Recommendation]],'3-class'!$V$4:$W$11,2,FALSE)</f>
        <v>#REF!</v>
      </c>
      <c r="H64" s="8" t="e">
        <f>VLOOKUP([1]!Table_1[[#This Row],[Comments]],'3-class'!$V$4:$W$11,2,FALSE)</f>
        <v>#REF!</v>
      </c>
      <c r="I64" s="26" t="str">
        <f>VLOOKUP(Table_1[[#This Row],[ANSKEY1]],'3-class'!$V$4:$W$11,2,FALSE)</f>
        <v>UNA</v>
      </c>
      <c r="J64" s="27"/>
      <c r="K64" s="5">
        <v>61</v>
      </c>
      <c r="L64" s="5"/>
      <c r="M64" s="15"/>
      <c r="N64" s="15">
        <f>IF(Table_13[[#This Row],[Appropriateness]]=Table_13[[#This Row],[ANSKEY1]],1,0)</f>
        <v>1</v>
      </c>
      <c r="O64" s="52" t="str">
        <f>VLOOKUP(Table_1[[#This Row],[part1 response]],'3-class'!$V$4:$W$11,2,FALSE)</f>
        <v>UNA</v>
      </c>
      <c r="P64" s="34">
        <f>IF(Table_13[[#This Row],[part1 response]]=Table_13[[#This Row],[ANSKEY1]],1,0)</f>
        <v>1</v>
      </c>
      <c r="Q64" s="15">
        <f>IF(Table_13[[#This Row],[part1 response]]=Table_13[[#This Row],[ Approp Score ]],0,1)</f>
        <v>1</v>
      </c>
      <c r="R64" s="15">
        <f>IF(Table_13[[#This Row],[Discrepancy]]=1, IF(Table_13[[#This Row],[Appropriateness]]=Table_13[[#This Row],[ Approp Score ]],1,0),"")</f>
        <v>0</v>
      </c>
      <c r="S64" s="15">
        <f>IF(Table_13[[#This Row],[Discrepancy]]=1, VLOOKUP(Table_13[[#This Row],[Following]]&amp;"|"&amp;Table_13[[#This Row],[part1 NEWscore]]&amp;"|"&amp;Table_13[[#This Row],[part2 NEWscore]],$Y$4:$Z$10,2,FALSE), "")</f>
        <v>4</v>
      </c>
      <c r="T64" s="5"/>
    </row>
    <row r="65" spans="1:20" ht="84.6" customHeight="1" x14ac:dyDescent="0.25">
      <c r="A65" s="23">
        <v>62</v>
      </c>
      <c r="B65" s="21" t="s">
        <v>150</v>
      </c>
      <c r="C65" s="49" t="str">
        <f>VLOOKUP(Table_1[[#This Row],[ Approp Score ]],'3-class'!$V$4:$W$14,2,FALSE)</f>
        <v>UNA</v>
      </c>
      <c r="D65" s="50"/>
      <c r="E65" s="13"/>
      <c r="F65" s="51" t="str">
        <f>VLOOKUP(Table_1[[#This Row],[Appropriateness]],'3-class'!$V$4:$W$11,2,FALSE)</f>
        <v>UNA</v>
      </c>
      <c r="G65" s="8" t="e">
        <f>VLOOKUP([1]!Table_1[[#This Row],[Recommendation]],'3-class'!$V$4:$W$11,2,FALSE)</f>
        <v>#REF!</v>
      </c>
      <c r="H65" s="8" t="e">
        <f>VLOOKUP([1]!Table_1[[#This Row],[Comments]],'3-class'!$V$4:$W$11,2,FALSE)</f>
        <v>#REF!</v>
      </c>
      <c r="I65" s="26" t="str">
        <f>VLOOKUP(Table_1[[#This Row],[ANSKEY1]],'3-class'!$V$4:$W$11,2,FALSE)</f>
        <v>UNA</v>
      </c>
      <c r="J65" s="27"/>
      <c r="K65" s="5">
        <v>62</v>
      </c>
      <c r="L65" s="5"/>
      <c r="M65" s="15"/>
      <c r="N65" s="15">
        <f>IF(Table_13[[#This Row],[Appropriateness]]=Table_13[[#This Row],[ANSKEY1]],1,0)</f>
        <v>1</v>
      </c>
      <c r="O65" s="52" t="str">
        <f>VLOOKUP(Table_1[[#This Row],[part1 response]],'3-class'!$V$4:$W$11,2,FALSE)</f>
        <v>UNA</v>
      </c>
      <c r="P65" s="34">
        <f>IF(Table_13[[#This Row],[part1 response]]=Table_13[[#This Row],[ANSKEY1]],1,0)</f>
        <v>1</v>
      </c>
      <c r="Q65" s="15">
        <f>IF(Table_13[[#This Row],[part1 response]]=Table_13[[#This Row],[ Approp Score ]],0,1)</f>
        <v>0</v>
      </c>
      <c r="R65" s="15" t="str">
        <f>IF(Table_13[[#This Row],[Discrepancy]]=1, IF(Table_13[[#This Row],[Appropriateness]]=Table_13[[#This Row],[ Approp Score ]],1,0),"")</f>
        <v/>
      </c>
      <c r="S65" s="15" t="str">
        <f>IF(Table_13[[#This Row],[Discrepancy]]=1, VLOOKUP(Table_13[[#This Row],[Following]]&amp;"|"&amp;Table_13[[#This Row],[part1 NEWscore]]&amp;"|"&amp;Table_13[[#This Row],[part2 NEWscore]],$Y$4:$Z$10,2,FALSE), "")</f>
        <v/>
      </c>
      <c r="T65" s="5"/>
    </row>
    <row r="66" spans="1:20" ht="84.6" customHeight="1" x14ac:dyDescent="0.25">
      <c r="A66" s="23">
        <v>63</v>
      </c>
      <c r="B66" s="21" t="s">
        <v>153</v>
      </c>
      <c r="C66" s="49" t="str">
        <f>VLOOKUP(Table_1[[#This Row],[ Approp Score ]],'3-class'!$V$4:$W$14,2,FALSE)</f>
        <v>UA/MBA</v>
      </c>
      <c r="D66" s="50"/>
      <c r="E66" s="13"/>
      <c r="F66" s="51" t="str">
        <f>VLOOKUP(Table_1[[#This Row],[Appropriateness]],'3-class'!$V$4:$W$11,2,FALSE)</f>
        <v>UA/MBA</v>
      </c>
      <c r="G66" s="8" t="e">
        <f>VLOOKUP([1]!Table_1[[#This Row],[Recommendation]],'3-class'!$V$4:$W$11,2,FALSE)</f>
        <v>#REF!</v>
      </c>
      <c r="H66" s="8" t="e">
        <f>VLOOKUP([1]!Table_1[[#This Row],[Comments]],'3-class'!$V$4:$W$11,2,FALSE)</f>
        <v>#REF!</v>
      </c>
      <c r="I66" s="26" t="str">
        <f>VLOOKUP(Table_1[[#This Row],[ANSKEY1]],'3-class'!$V$4:$W$11,2,FALSE)</f>
        <v>UA/MBA</v>
      </c>
      <c r="J66" s="27"/>
      <c r="K66" s="5">
        <v>63</v>
      </c>
      <c r="L66" s="5"/>
      <c r="M66" s="15"/>
      <c r="N66" s="15">
        <f>IF(Table_13[[#This Row],[Appropriateness]]=Table_13[[#This Row],[ANSKEY1]],1,0)</f>
        <v>1</v>
      </c>
      <c r="O66" s="52" t="str">
        <f>VLOOKUP(Table_1[[#This Row],[part1 response]],'3-class'!$V$4:$W$11,2,FALSE)</f>
        <v>UA/MBA</v>
      </c>
      <c r="P66" s="34">
        <f>IF(Table_13[[#This Row],[part1 response]]=Table_13[[#This Row],[ANSKEY1]],1,0)</f>
        <v>1</v>
      </c>
      <c r="Q66" s="15">
        <f>IF(Table_13[[#This Row],[part1 response]]=Table_13[[#This Row],[ Approp Score ]],0,1)</f>
        <v>0</v>
      </c>
      <c r="R66" s="15" t="str">
        <f>IF(Table_13[[#This Row],[Discrepancy]]=1, IF(Table_13[[#This Row],[Appropriateness]]=Table_13[[#This Row],[ Approp Score ]],1,0),"")</f>
        <v/>
      </c>
      <c r="S66" s="15" t="str">
        <f>IF(Table_13[[#This Row],[Discrepancy]]=1, VLOOKUP(Table_13[[#This Row],[Following]]&amp;"|"&amp;Table_13[[#This Row],[part1 NEWscore]]&amp;"|"&amp;Table_13[[#This Row],[part2 NEWscore]],$Y$4:$Z$10,2,FALSE), "")</f>
        <v/>
      </c>
      <c r="T66" s="5"/>
    </row>
    <row r="67" spans="1:20" ht="84.6" customHeight="1" x14ac:dyDescent="0.25">
      <c r="A67" s="23">
        <v>64</v>
      </c>
      <c r="B67" s="21" t="s">
        <v>155</v>
      </c>
      <c r="C67" s="49" t="str">
        <f>VLOOKUP(Table_1[[#This Row],[ Approp Score ]],'3-class'!$V$4:$W$14,2,FALSE)</f>
        <v>UNA</v>
      </c>
      <c r="D67" s="50"/>
      <c r="E67" s="13"/>
      <c r="F67" s="51" t="str">
        <f>VLOOKUP(Table_1[[#This Row],[Appropriateness]],'3-class'!$V$4:$W$11,2,FALSE)</f>
        <v>UNA</v>
      </c>
      <c r="G67" s="8" t="e">
        <f>VLOOKUP([1]!Table_1[[#This Row],[Recommendation]],'3-class'!$V$4:$W$11,2,FALSE)</f>
        <v>#REF!</v>
      </c>
      <c r="H67" s="8" t="e">
        <f>VLOOKUP([1]!Table_1[[#This Row],[Comments]],'3-class'!$V$4:$W$11,2,FALSE)</f>
        <v>#REF!</v>
      </c>
      <c r="I67" s="26" t="str">
        <f>VLOOKUP(Table_1[[#This Row],[ANSKEY1]],'3-class'!$V$4:$W$11,2,FALSE)</f>
        <v>UNA</v>
      </c>
      <c r="J67" s="27"/>
      <c r="K67" s="5">
        <v>64</v>
      </c>
      <c r="L67" s="5"/>
      <c r="M67" s="15"/>
      <c r="N67" s="15">
        <f>IF(Table_13[[#This Row],[Appropriateness]]=Table_13[[#This Row],[ANSKEY1]],1,0)</f>
        <v>1</v>
      </c>
      <c r="O67" s="52" t="str">
        <f>VLOOKUP(Table_1[[#This Row],[part1 response]],'3-class'!$V$4:$W$11,2,FALSE)</f>
        <v>UNA</v>
      </c>
      <c r="P67" s="34">
        <f>IF(Table_13[[#This Row],[part1 response]]=Table_13[[#This Row],[ANSKEY1]],1,0)</f>
        <v>1</v>
      </c>
      <c r="Q67" s="15">
        <f>IF(Table_13[[#This Row],[part1 response]]=Table_13[[#This Row],[ Approp Score ]],0,1)</f>
        <v>0</v>
      </c>
      <c r="R67" s="15" t="str">
        <f>IF(Table_13[[#This Row],[Discrepancy]]=1, IF(Table_13[[#This Row],[Appropriateness]]=Table_13[[#This Row],[ Approp Score ]],1,0),"")</f>
        <v/>
      </c>
      <c r="S67" s="15" t="str">
        <f>IF(Table_13[[#This Row],[Discrepancy]]=1, VLOOKUP(Table_13[[#This Row],[Following]]&amp;"|"&amp;Table_13[[#This Row],[part1 NEWscore]]&amp;"|"&amp;Table_13[[#This Row],[part2 NEWscore]],$Y$4:$Z$10,2,FALSE), "")</f>
        <v/>
      </c>
      <c r="T67" s="5"/>
    </row>
    <row r="68" spans="1:20" ht="84.6" customHeight="1" x14ac:dyDescent="0.25">
      <c r="A68" s="23">
        <v>65</v>
      </c>
      <c r="B68" s="21" t="s">
        <v>158</v>
      </c>
      <c r="C68" s="49" t="str">
        <f>VLOOKUP(Table_1[[#This Row],[ Approp Score ]],'3-class'!$V$4:$W$14,2,FALSE)</f>
        <v>ICI</v>
      </c>
      <c r="D68" s="50"/>
      <c r="E68" s="13"/>
      <c r="F68" s="51" t="str">
        <f>VLOOKUP(Table_1[[#This Row],[Appropriateness]],'3-class'!$V$4:$W$11,2,FALSE)</f>
        <v>ICI</v>
      </c>
      <c r="G68" s="8" t="e">
        <f>VLOOKUP([1]!Table_1[[#This Row],[Recommendation]],'3-class'!$V$4:$W$11,2,FALSE)</f>
        <v>#REF!</v>
      </c>
      <c r="H68" s="8" t="e">
        <f>VLOOKUP([1]!Table_1[[#This Row],[Comments]],'3-class'!$V$4:$W$11,2,FALSE)</f>
        <v>#REF!</v>
      </c>
      <c r="I68" s="26" t="str">
        <f>VLOOKUP(Table_1[[#This Row],[ANSKEY1]],'3-class'!$V$4:$W$11,2,FALSE)</f>
        <v>ICI</v>
      </c>
      <c r="J68" s="27"/>
      <c r="K68" s="5">
        <v>65</v>
      </c>
      <c r="L68" s="5"/>
      <c r="M68" s="15"/>
      <c r="N68" s="15">
        <f>IF(Table_13[[#This Row],[Appropriateness]]=Table_13[[#This Row],[ANSKEY1]],1,0)</f>
        <v>1</v>
      </c>
      <c r="O68" s="52" t="str">
        <f>VLOOKUP(Table_1[[#This Row],[part1 response]],'3-class'!$V$4:$W$11,2,FALSE)</f>
        <v>ICI</v>
      </c>
      <c r="P68" s="34">
        <f>IF(Table_13[[#This Row],[part1 response]]=Table_13[[#This Row],[ANSKEY1]],1,0)</f>
        <v>1</v>
      </c>
      <c r="Q68" s="15">
        <f>IF(Table_13[[#This Row],[part1 response]]=Table_13[[#This Row],[ Approp Score ]],0,1)</f>
        <v>0</v>
      </c>
      <c r="R68" s="15" t="str">
        <f>IF(Table_13[[#This Row],[Discrepancy]]=1, IF(Table_13[[#This Row],[Appropriateness]]=Table_13[[#This Row],[ Approp Score ]],1,0),"")</f>
        <v/>
      </c>
      <c r="S68" s="15" t="str">
        <f>IF(Table_13[[#This Row],[Discrepancy]]=1, VLOOKUP(Table_13[[#This Row],[Following]]&amp;"|"&amp;Table_13[[#This Row],[part1 NEWscore]]&amp;"|"&amp;Table_13[[#This Row],[part2 NEWscore]],$Y$4:$Z$10,2,FALSE), "")</f>
        <v/>
      </c>
      <c r="T68" s="5"/>
    </row>
    <row r="69" spans="1:20" ht="124.5" customHeight="1" x14ac:dyDescent="0.25">
      <c r="A69" s="23">
        <v>66</v>
      </c>
      <c r="B69" s="21" t="s">
        <v>159</v>
      </c>
      <c r="C69" s="49" t="str">
        <f>VLOOKUP(Table_1[[#This Row],[ Approp Score ]],'3-class'!$V$4:$W$14,2,FALSE)</f>
        <v>UA/MBA</v>
      </c>
      <c r="D69" s="50"/>
      <c r="E69" s="13"/>
      <c r="F69" s="51" t="str">
        <f>VLOOKUP(Table_1[[#This Row],[Appropriateness]],'3-class'!$V$4:$W$11,2,FALSE)</f>
        <v>UNA</v>
      </c>
      <c r="G69" s="8" t="e">
        <f>VLOOKUP([1]!Table_1[[#This Row],[Recommendation]],'3-class'!$V$4:$W$11,2,FALSE)</f>
        <v>#REF!</v>
      </c>
      <c r="H69" s="8" t="e">
        <f>VLOOKUP([1]!Table_1[[#This Row],[Comments]],'3-class'!$V$4:$W$11,2,FALSE)</f>
        <v>#REF!</v>
      </c>
      <c r="I69" s="26" t="str">
        <f>VLOOKUP(Table_1[[#This Row],[ANSKEY1]],'3-class'!$V$4:$W$11,2,FALSE)</f>
        <v>UA/MBA</v>
      </c>
      <c r="J69" s="27"/>
      <c r="K69" s="5">
        <v>66</v>
      </c>
      <c r="L69" s="5"/>
      <c r="M69" s="15"/>
      <c r="N69" s="15">
        <f>IF(Table_13[[#This Row],[Appropriateness]]=Table_13[[#This Row],[ANSKEY1]],1,0)</f>
        <v>0</v>
      </c>
      <c r="O69" s="52" t="str">
        <f>VLOOKUP(Table_1[[#This Row],[part1 response]],'3-class'!$V$4:$W$11,2,FALSE)</f>
        <v>UNA</v>
      </c>
      <c r="P69" s="34">
        <f>IF(Table_13[[#This Row],[part1 response]]=Table_13[[#This Row],[ANSKEY1]],1,0)</f>
        <v>0</v>
      </c>
      <c r="Q69" s="15">
        <f>IF(Table_13[[#This Row],[part1 response]]=Table_13[[#This Row],[ Approp Score ]],0,1)</f>
        <v>1</v>
      </c>
      <c r="R69" s="15">
        <f>IF(Table_13[[#This Row],[Discrepancy]]=1, IF(Table_13[[#This Row],[Appropriateness]]=Table_13[[#This Row],[ Approp Score ]],1,0),"")</f>
        <v>0</v>
      </c>
      <c r="S69" s="15">
        <f>IF(Table_13[[#This Row],[Discrepancy]]=1, VLOOKUP(Table_13[[#This Row],[Following]]&amp;"|"&amp;Table_13[[#This Row],[part1 NEWscore]]&amp;"|"&amp;Table_13[[#This Row],[part2 NEWscore]],$Y$4:$Z$10,2,FALSE), "")</f>
        <v>7</v>
      </c>
      <c r="T69" s="5"/>
    </row>
    <row r="70" spans="1:20" ht="84.6" customHeight="1" x14ac:dyDescent="0.25">
      <c r="A70" s="23">
        <v>67</v>
      </c>
      <c r="B70" s="21" t="s">
        <v>161</v>
      </c>
      <c r="C70" s="49" t="str">
        <f>VLOOKUP(Table_1[[#This Row],[ Approp Score ]],'3-class'!$V$4:$W$14,2,FALSE)</f>
        <v>UA/MBA</v>
      </c>
      <c r="D70" s="50"/>
      <c r="E70" s="13"/>
      <c r="F70" s="51" t="str">
        <f>VLOOKUP(Table_1[[#This Row],[Appropriateness]],'3-class'!$V$4:$W$11,2,FALSE)</f>
        <v>UA/MBA</v>
      </c>
      <c r="G70" s="8" t="e">
        <f>VLOOKUP([1]!Table_1[[#This Row],[Recommendation]],'3-class'!$V$4:$W$11,2,FALSE)</f>
        <v>#REF!</v>
      </c>
      <c r="H70" s="8" t="e">
        <f>VLOOKUP([1]!Table_1[[#This Row],[Comments]],'3-class'!$V$4:$W$11,2,FALSE)</f>
        <v>#REF!</v>
      </c>
      <c r="I70" s="26" t="str">
        <f>VLOOKUP(Table_1[[#This Row],[ANSKEY1]],'3-class'!$V$4:$W$11,2,FALSE)</f>
        <v>UA/MBA</v>
      </c>
      <c r="J70" s="27"/>
      <c r="K70" s="5">
        <v>67</v>
      </c>
      <c r="L70" s="5"/>
      <c r="M70" s="15"/>
      <c r="N70" s="15">
        <f>IF(Table_13[[#This Row],[Appropriateness]]=Table_13[[#This Row],[ANSKEY1]],1,0)</f>
        <v>1</v>
      </c>
      <c r="O70" s="52" t="str">
        <f>VLOOKUP(Table_1[[#This Row],[part1 response]],'3-class'!$V$4:$W$11,2,FALSE)</f>
        <v>UNA</v>
      </c>
      <c r="P70" s="34">
        <f>IF(Table_13[[#This Row],[part1 response]]=Table_13[[#This Row],[ANSKEY1]],1,0)</f>
        <v>0</v>
      </c>
      <c r="Q70" s="15">
        <f>IF(Table_13[[#This Row],[part1 response]]=Table_13[[#This Row],[ Approp Score ]],0,1)</f>
        <v>1</v>
      </c>
      <c r="R70" s="15">
        <f>IF(Table_13[[#This Row],[Discrepancy]]=1, IF(Table_13[[#This Row],[Appropriateness]]=Table_13[[#This Row],[ Approp Score ]],1,0),"")</f>
        <v>1</v>
      </c>
      <c r="S70" s="15">
        <f>IF(Table_13[[#This Row],[Discrepancy]]=1, VLOOKUP(Table_13[[#This Row],[Following]]&amp;"|"&amp;Table_13[[#This Row],[part1 NEWscore]]&amp;"|"&amp;Table_13[[#This Row],[part2 NEWscore]],$Y$4:$Z$10,2,FALSE), "")</f>
        <v>2</v>
      </c>
      <c r="T70" s="5"/>
    </row>
    <row r="71" spans="1:20" ht="84.6" customHeight="1" x14ac:dyDescent="0.25">
      <c r="A71" s="23">
        <v>68</v>
      </c>
      <c r="B71" s="21" t="s">
        <v>163</v>
      </c>
      <c r="C71" s="49" t="str">
        <f>VLOOKUP(Table_1[[#This Row],[ Approp Score ]],'3-class'!$V$4:$W$14,2,FALSE)</f>
        <v>UA/MBA</v>
      </c>
      <c r="D71" s="50"/>
      <c r="E71" s="13"/>
      <c r="F71" s="51" t="str">
        <f>VLOOKUP(Table_1[[#This Row],[Appropriateness]],'3-class'!$V$4:$W$11,2,FALSE)</f>
        <v>UNA</v>
      </c>
      <c r="G71" s="8" t="e">
        <f>VLOOKUP([1]!Table_1[[#This Row],[Recommendation]],'3-class'!$V$4:$W$11,2,FALSE)</f>
        <v>#REF!</v>
      </c>
      <c r="H71" s="8" t="e">
        <f>VLOOKUP([1]!Table_1[[#This Row],[Comments]],'3-class'!$V$4:$W$11,2,FALSE)</f>
        <v>#REF!</v>
      </c>
      <c r="I71" s="26" t="str">
        <f>VLOOKUP(Table_1[[#This Row],[ANSKEY1]],'3-class'!$V$4:$W$11,2,FALSE)</f>
        <v>UNA</v>
      </c>
      <c r="J71" s="27"/>
      <c r="K71" s="5">
        <v>68</v>
      </c>
      <c r="L71" s="5"/>
      <c r="M71" s="15"/>
      <c r="N71" s="15">
        <f>IF(Table_13[[#This Row],[Appropriateness]]=Table_13[[#This Row],[ANSKEY1]],1,0)</f>
        <v>1</v>
      </c>
      <c r="O71" s="52" t="str">
        <f>VLOOKUP(Table_1[[#This Row],[part1 response]],'3-class'!$V$4:$W$11,2,FALSE)</f>
        <v>UNA</v>
      </c>
      <c r="P71" s="34">
        <f>IF(Table_13[[#This Row],[part1 response]]=Table_13[[#This Row],[ANSKEY1]],1,0)</f>
        <v>1</v>
      </c>
      <c r="Q71" s="15">
        <f>IF(Table_13[[#This Row],[part1 response]]=Table_13[[#This Row],[ Approp Score ]],0,1)</f>
        <v>1</v>
      </c>
      <c r="R71" s="15">
        <f>IF(Table_13[[#This Row],[Discrepancy]]=1, IF(Table_13[[#This Row],[Appropriateness]]=Table_13[[#This Row],[ Approp Score ]],1,0),"")</f>
        <v>0</v>
      </c>
      <c r="S71" s="15">
        <f>IF(Table_13[[#This Row],[Discrepancy]]=1, VLOOKUP(Table_13[[#This Row],[Following]]&amp;"|"&amp;Table_13[[#This Row],[part1 NEWscore]]&amp;"|"&amp;Table_13[[#This Row],[part2 NEWscore]],$Y$4:$Z$10,2,FALSE), "")</f>
        <v>4</v>
      </c>
      <c r="T71" s="5"/>
    </row>
    <row r="72" spans="1:20" ht="84.6" customHeight="1" x14ac:dyDescent="0.25">
      <c r="A72" s="23">
        <v>69</v>
      </c>
      <c r="B72" s="21" t="s">
        <v>165</v>
      </c>
      <c r="C72" s="49" t="str">
        <f>VLOOKUP(Table_1[[#This Row],[ Approp Score ]],'3-class'!$V$4:$W$14,2,FALSE)</f>
        <v>UA/MBA</v>
      </c>
      <c r="D72" s="50"/>
      <c r="E72" s="13"/>
      <c r="F72" s="51" t="str">
        <f>VLOOKUP(Table_1[[#This Row],[Appropriateness]],'3-class'!$V$4:$W$11,2,FALSE)</f>
        <v>UA/MBA</v>
      </c>
      <c r="G72" s="8" t="e">
        <f>VLOOKUP([1]!Table_1[[#This Row],[Recommendation]],'3-class'!$V$4:$W$11,2,FALSE)</f>
        <v>#REF!</v>
      </c>
      <c r="H72" s="8" t="e">
        <f>VLOOKUP([1]!Table_1[[#This Row],[Comments]],'3-class'!$V$4:$W$11,2,FALSE)</f>
        <v>#REF!</v>
      </c>
      <c r="I72" s="26" t="str">
        <f>VLOOKUP(Table_1[[#This Row],[ANSKEY1]],'3-class'!$V$4:$W$11,2,FALSE)</f>
        <v>UA/MBA</v>
      </c>
      <c r="J72" s="27"/>
      <c r="K72" s="5">
        <v>69</v>
      </c>
      <c r="L72" s="5"/>
      <c r="M72" s="15"/>
      <c r="N72" s="15">
        <f>IF(Table_13[[#This Row],[Appropriateness]]=Table_13[[#This Row],[ANSKEY1]],1,0)</f>
        <v>1</v>
      </c>
      <c r="O72" s="52" t="str">
        <f>VLOOKUP(Table_1[[#This Row],[part1 response]],'3-class'!$V$4:$W$11,2,FALSE)</f>
        <v>UNA</v>
      </c>
      <c r="P72" s="34">
        <f>IF(Table_13[[#This Row],[part1 response]]=Table_13[[#This Row],[ANSKEY1]],1,0)</f>
        <v>0</v>
      </c>
      <c r="Q72" s="15">
        <f>IF(Table_13[[#This Row],[part1 response]]=Table_13[[#This Row],[ Approp Score ]],0,1)</f>
        <v>1</v>
      </c>
      <c r="R72" s="15">
        <f>IF(Table_13[[#This Row],[Discrepancy]]=1, IF(Table_13[[#This Row],[Appropriateness]]=Table_13[[#This Row],[ Approp Score ]],1,0),"")</f>
        <v>1</v>
      </c>
      <c r="S72" s="15">
        <f>IF(Table_13[[#This Row],[Discrepancy]]=1, VLOOKUP(Table_13[[#This Row],[Following]]&amp;"|"&amp;Table_13[[#This Row],[part1 NEWscore]]&amp;"|"&amp;Table_13[[#This Row],[part2 NEWscore]],$Y$4:$Z$10,2,FALSE), "")</f>
        <v>2</v>
      </c>
      <c r="T72" s="5"/>
    </row>
    <row r="73" spans="1:20" ht="84.6" customHeight="1" x14ac:dyDescent="0.25">
      <c r="A73" s="23">
        <v>70</v>
      </c>
      <c r="B73" s="21" t="s">
        <v>168</v>
      </c>
      <c r="C73" s="49" t="str">
        <f>VLOOKUP(Table_1[[#This Row],[ Approp Score ]],'3-class'!$V$4:$W$14,2,FALSE)</f>
        <v>UNA</v>
      </c>
      <c r="D73" s="50"/>
      <c r="E73" s="13"/>
      <c r="F73" s="51" t="str">
        <f>VLOOKUP(Table_1[[#This Row],[Appropriateness]],'3-class'!$V$4:$W$11,2,FALSE)</f>
        <v>UNA</v>
      </c>
      <c r="G73" s="8" t="e">
        <f>VLOOKUP([1]!Table_1[[#This Row],[Recommendation]],'3-class'!$V$4:$W$11,2,FALSE)</f>
        <v>#REF!</v>
      </c>
      <c r="H73" s="8" t="e">
        <f>VLOOKUP([1]!Table_1[[#This Row],[Comments]],'3-class'!$V$4:$W$11,2,FALSE)</f>
        <v>#REF!</v>
      </c>
      <c r="I73" s="26" t="str">
        <f>VLOOKUP(Table_1[[#This Row],[ANSKEY1]],'3-class'!$V$4:$W$11,2,FALSE)</f>
        <v>UNA</v>
      </c>
      <c r="J73" s="27"/>
      <c r="K73" s="5">
        <v>70</v>
      </c>
      <c r="L73" s="5"/>
      <c r="M73" s="15"/>
      <c r="N73" s="15">
        <f>IF(Table_13[[#This Row],[Appropriateness]]=Table_13[[#This Row],[ANSKEY1]],1,0)</f>
        <v>1</v>
      </c>
      <c r="O73" s="52" t="str">
        <f>VLOOKUP(Table_1[[#This Row],[part1 response]],'3-class'!$V$4:$W$11,2,FALSE)</f>
        <v>UNA</v>
      </c>
      <c r="P73" s="34">
        <f>IF(Table_13[[#This Row],[part1 response]]=Table_13[[#This Row],[ANSKEY1]],1,0)</f>
        <v>1</v>
      </c>
      <c r="Q73" s="15">
        <f>IF(Table_13[[#This Row],[part1 response]]=Table_13[[#This Row],[ Approp Score ]],0,1)</f>
        <v>0</v>
      </c>
      <c r="R73" s="15" t="str">
        <f>IF(Table_13[[#This Row],[Discrepancy]]=1, IF(Table_13[[#This Row],[Appropriateness]]=Table_13[[#This Row],[ Approp Score ]],1,0),"")</f>
        <v/>
      </c>
      <c r="S73" s="15" t="str">
        <f>IF(Table_13[[#This Row],[Discrepancy]]=1, VLOOKUP(Table_13[[#This Row],[Following]]&amp;"|"&amp;Table_13[[#This Row],[part1 NEWscore]]&amp;"|"&amp;Table_13[[#This Row],[part2 NEWscore]],$Y$4:$Z$10,2,FALSE), "")</f>
        <v/>
      </c>
      <c r="T73" s="5"/>
    </row>
    <row r="74" spans="1:20" ht="84.6" customHeight="1" x14ac:dyDescent="0.25">
      <c r="D74" s="53"/>
      <c r="E74" s="53"/>
    </row>
  </sheetData>
  <mergeCells count="3">
    <mergeCell ref="C1:E1"/>
    <mergeCell ref="F1:H1"/>
    <mergeCell ref="O1:T1"/>
  </mergeCells>
  <pageMargins left="0.7" right="0.7" top="0.75" bottom="0.75" header="0" footer="0"/>
  <pageSetup orientation="landscape"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4ac7413-485e-4ba8-ad40-69d5e50ded34">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BE81E02FDCDE845BA5C1F405353B240" ma:contentTypeVersion="9" ma:contentTypeDescription="Create a new document." ma:contentTypeScope="" ma:versionID="62704828c1762dd8f8dc8ebbc1a31a3e">
  <xsd:schema xmlns:xsd="http://www.w3.org/2001/XMLSchema" xmlns:xs="http://www.w3.org/2001/XMLSchema" xmlns:p="http://schemas.microsoft.com/office/2006/metadata/properties" xmlns:ns2="74ac7413-485e-4ba8-ad40-69d5e50ded34" targetNamespace="http://schemas.microsoft.com/office/2006/metadata/properties" ma:root="true" ma:fieldsID="ec2e2a7406d8de7fe5f214951889eec2" ns2:_="">
    <xsd:import namespace="74ac7413-485e-4ba8-ad40-69d5e50ded34"/>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ac7413-485e-4ba8-ad40-69d5e50ded3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abfb6660-b9af-4ec2-a833-14c7ed8b7103"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36638A6-0EB2-4BCD-B8B7-2C291E1246F9}">
  <ds:schemaRefs>
    <ds:schemaRef ds:uri="http://schemas.microsoft.com/office/2006/metadata/properties"/>
    <ds:schemaRef ds:uri="http://schemas.microsoft.com/office/infopath/2007/PartnerControls"/>
    <ds:schemaRef ds:uri="74ac7413-485e-4ba8-ad40-69d5e50ded34"/>
  </ds:schemaRefs>
</ds:datastoreItem>
</file>

<file path=customXml/itemProps2.xml><?xml version="1.0" encoding="utf-8"?>
<ds:datastoreItem xmlns:ds="http://schemas.openxmlformats.org/officeDocument/2006/customXml" ds:itemID="{F8BF201F-91DE-4BC3-83F3-DEE47B17D5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4ac7413-485e-4ba8-ad40-69d5e50ded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707732D-1BC4-45BE-9914-340CC6A2BDE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4-class</vt:lpstr>
      <vt:lpstr>3-class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Keefe Lai</dc:creator>
  <cp:keywords/>
  <dc:description/>
  <cp:lastModifiedBy>Le Quan</cp:lastModifiedBy>
  <cp:revision/>
  <dcterms:created xsi:type="dcterms:W3CDTF">2023-10-03T09:09:18Z</dcterms:created>
  <dcterms:modified xsi:type="dcterms:W3CDTF">2024-02-23T03:11:08Z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0x0101008BE81E02FDCDE845BA5C1F405353B240</vt:lpwstr>
  </property>
  <property fmtid="{D5CDD505-2E9C-101B-9397-08002B2CF9AE}" pid="3" name="MediaServiceImageTags">
    <vt:lpwstr/>
  </property>
</Properties>
</file>