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benja\Downloads\"/>
    </mc:Choice>
  </mc:AlternateContent>
  <xr:revisionPtr revIDLastSave="0" documentId="8_{4CD4BD78-DEF0-455D-A9F2-C69F5D7E6581}" xr6:coauthVersionLast="47" xr6:coauthVersionMax="47" xr10:uidLastSave="{00000000-0000-0000-0000-000000000000}"/>
  <bookViews>
    <workbookView xWindow="-98" yWindow="-98" windowWidth="22695" windowHeight="14476"/>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T53" i="1"/>
  <c r="BF54" i="1"/>
  <c r="BT54" i="1"/>
  <c r="BF55" i="1"/>
  <c r="BT55" i="1"/>
  <c r="BF56" i="1"/>
  <c r="BT56" i="1"/>
  <c r="BF57" i="1"/>
  <c r="BT57"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alcChain>
</file>

<file path=xl/sharedStrings.xml><?xml version="1.0" encoding="utf-8"?>
<sst xmlns="http://schemas.openxmlformats.org/spreadsheetml/2006/main" count="9829" uniqueCount="2442">
  <si>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</si>
  <si>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</si>
  <si>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</si>
  <si>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</si>
  <si>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</si>
  <si>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</si>
  <si>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</si>
  <si>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</si>
  <si>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</si>
  <si>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</si>
  <si>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</si>
  <si>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</si>
  <si>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</si>
  <si>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</si>
  <si>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</si>
  <si>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</si>
  <si>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</si>
  <si>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</si>
  <si>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</si>
  <si>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</si>
  <si>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</si>
  <si>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</si>
  <si>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</si>
  <si>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</si>
  <si>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</si>
  <si>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</si>
  <si>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</si>
  <si>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</si>
  <si>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</si>
  <si>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</si>
  <si>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</si>
  <si>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</si>
  <si>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</si>
  <si>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</si>
  <si>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</si>
  <si>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</si>
  <si>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</si>
  <si>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</si>
  <si>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</si>
  <si>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</si>
  <si>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</si>
  <si>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</si>
  <si>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</si>
  <si>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</si>
  <si>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</si>
  <si>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</si>
  <si>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</si>
  <si>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</si>
  <si>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</si>
  <si>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</si>
  <si>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</si>
  <si>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</si>
  <si>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</si>
  <si>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</si>
  <si>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</si>
  <si>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</si>
  <si>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</si>
  <si>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</si>
  <si>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</si>
  <si>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</si>
  <si>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</si>
  <si>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</si>
  <si>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</si>
  <si>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</si>
  <si>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</si>
  <si>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</si>
  <si>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</si>
  <si>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</si>
  <si>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</si>
  <si>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</si>
  <si>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</si>
  <si>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</si>
  <si>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</si>
  <si>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Lin, RH; Chuang, CL; Liou, JJH; Wu, GD</t>
  </si>
  <si>
    <t/>
  </si>
  <si>
    <t>Lin, Rong-Ho; Chuang, Chun-Ling; Liou, James J. H.; Wu, Guo-Dong</t>
  </si>
  <si>
    <t>An integrated method for finding key suppliers in SCM</t>
  </si>
  <si>
    <t>EXPERT SYSTEMS WITH APPLICATIONS</t>
  </si>
  <si>
    <t>Article</t>
  </si>
  <si>
    <t>Data mining; Association rule; Set theory; Supply chain management; Supplier selection</t>
  </si>
  <si>
    <t>VENDOR SELECTION; SYSTEM</t>
  </si>
  <si>
    <t>Association rule is a widely used data mining technique that searches through an entire data set for rules revealing the nature and frequency of relationships or associations between data entities. Supplier selection is a significant work in supply chain management. Often, there will be thousands of potential suppliers and identifying a subset of these suppliers can be a complex process of determining a satisfactory subset based on a number of factors. In this paper, the Supplier selection can be viewed as the problem of mining a large database of shipment. The proposed method incorporates the extended association rule algorithm of data mining with that of set theory to find key suppliers. This research has employed a numerical example for the integrated method to develop suitable supplier clusters. The results Show that the method is effective and applicable. (C) 2008 Elsevier Ltd. All rights reserved.</t>
  </si>
  <si>
    <t>[Chuang, Chun-Ling] Kainan Univ, Dept Informat Management, Tao Yuan 338, Taiwan; [Lin, Rong-Ho; Wu, Guo-Dong] Natl Taipei Univ Technol, Dept Business Management, Taipei 106, Taiwan; [Liou, James J. H.] Kainan Univ, Dept Air Transportat, Tao Yuan 338, Taiwan</t>
  </si>
  <si>
    <t>Nan Kai University Technology; National Taipei University of Technology; Nan Kai University Technology</t>
  </si>
  <si>
    <t>Chuang, CL (corresponding author), Kainan Univ, Dept Informat Management, 1 Kainan Rd, Tao Yuan 338, Taiwan.</t>
  </si>
  <si>
    <t>rhlin@ntut.edu.tw; clchuang@mail.knu.edu.tw</t>
  </si>
  <si>
    <t>Agrawal R., 1993, SIGMOD Record, V22, P207, DOI 10.1145/170036.170072; Agrawal R., 1994, VLDB 94, V1215, P487; AGRAWAL R, 1996, 10004 RJ; Barbarosoglu G., 1997, Production and Inventory Management Journal, V38, P14; Chen GQ, 2002, COMPUT IND ENG, V43, P721, DOI 10.1016/S0360-8352(02)00135-3; Degraeve Z, 2004, EUR J OPER RES, V156, P23, DOI 10.1016/j.ejor.2003.08.002; FISHER ML, 1994, HARVARD BUS REV, V72, P83; Ghobadian A., 1993, P 1 INT S LOG U NOTT, P321; Ghodsypour SH, 1998, INT J PROD ECON, V56-7, P199, DOI 10.1016/S0925-5273(97)00009-1; Gunasekaran A, 1999, INT J PROD ECON, V62, P87, DOI 10.1016/S0925-5273(98)00222-9; Hajidimitriou YA, 2002, EUR J OPER RES, V138, P649, DOI 10.1016/S0377-2217(01)00161-8; HOLSHEIMER H, 1995, P 1 INT C KNOWL DISC, P150; Holt G.D., 1998, INT J PROJ MANAG, V16, P153, DOI DOI 10.1016/S0263-7863(97)00035-5; HOUTSMA M, 1993, 9567 RJ IBM ALM RES; Jayaraman V., 1999, J SUPPLY CHAIN MANAG, P50, DOI DOI 10.1111/J.1745-493X.1999.TB00237.X; Krause DR, 1998, J OPER MANAG, V17, P39, DOI 10.1016/S0272-6963(98)00030-8; Lau HCW, 2000, EXPERT SYST APPL, V19, P261, DOI 10.1016/S0957-4174(00)00038-5; Li CC, 1997, IIE TRANS, V29, P753; LIU J, 2000, SUPPLY CHAIN MANAG, V5, P143, DOI DOI 10.1108/13598540010338893; Mannila H., 1994, P AAAI WORKSHOP KNOW, P181; Pan A. C., 1989, J PURCH MATER MANAGE, V25, P36; PARK JS, 1995, MINING ASS RULES ADJ; ROSENTHAL EC, 1995, DECISION SCI, V26, P35, DOI 10.1111/j.1540-5915.1995.tb00836.x; Samadhi TMAA, 1998, INT J COMP INTEG M, V11, P173, DOI 10.1080/095119298130903; SAVASERE A, 1995, P 21 INT C VER LARG, P432; Sharma D, 1989, P 1989 ANN C DEC SCI, P1088; Simchi-Levi D., 2008, DESIGNING MANAGING S; TIMMERMAN E, 1986, J PURCHASING MAT MAN, V22, P2; WEBER CA, 1993, EUR J OPER RES, V68, P173, DOI 10.1016/0377-2217(93)90301-3; Weber CA, 1998, EUR J OPER RES, V108, P208, DOI 10.1016/S0377-2217(97)00131-8; ZAKI MJ, 1999, CHARM EFFICIENT ALGO, P99</t>
  </si>
  <si>
    <t>APR</t>
  </si>
  <si>
    <t>10.1016/j.eswa.2008.07.078</t>
  </si>
  <si>
    <t>Computer Science, Artificial Intelligence; Engineering, Electrical &amp; Electronic; Operations Research &amp; Management Science</t>
  </si>
  <si>
    <t>Science Citation Index Expanded (SCI-EXPANDED)</t>
  </si>
  <si>
    <t>Computer Science; Engineering; Operations Research &amp; Management Science</t>
  </si>
  <si>
    <t>2023-02-21</t>
  </si>
  <si>
    <t>WOS:000263817100087</t>
  </si>
  <si>
    <t>Nguyen, HD; Tran, KP; Thomassey, S; Hamad, M</t>
  </si>
  <si>
    <t>Nguyen, H. D.; Tran, K. P.; Thomassey, S.; Hamad, M.</t>
  </si>
  <si>
    <t>Forecasting and Anomaly Detection approaches using LSTM and LSTM Autoencoder techniques with the applications in supply chain management</t>
  </si>
  <si>
    <t>INTERNATIONAL JOURNAL OF INFORMATION MANAGEMENT</t>
  </si>
  <si>
    <t>Autoencoder; Long short term memory networks; Anomaly detection; One-class SVM; Forecasting</t>
  </si>
  <si>
    <t>Making appropriate decisions is indeed a key factor to help companies facing challenges from supply chains nowadays. In this paper, we propose two data-driven approaches that allow making better decisions in supply chain management. In particular, we suggest a Long Short Term Memory (LSTM) network-based method for forecasting multivariate time series data and an LSTM Autoencoder network-based method combined with a one-class support vector machine algorithm for detecting anomalies in sales. Unlike other approaches, we recommend combining external and internal company data sources for the purpose of enhancing the performance of forecasting algorithms using multivariate LSTM with the optimal hyperparameters. In addition, we also propose a method to optimize hyperparameters for hybrid algorithms for detecting anomalies in time series data. The proposed approaches will be applied to both benchmarking datasets and real data in fashion retail. The obtained results show that the LSTM Autoencoder based method leads to better performance for anomaly detection compared to the LSTM based method suggested in a previous study. The proposed forecasting method for multivariate time series data also performs better than some other methods based on a dataset provided by NASA.</t>
  </si>
  <si>
    <t>[Nguyen, H. D.] Dong A Univ, Inst Artificial Intelligence &amp; Data Sci, Da Nang, Vietnam; [Nguyen, H. D.; Tran, K. P.; Thomassey, S.] ENSAIT, GEMTEX, Lab Genie &amp; Mat Text, F-59000 Lille, France; [Hamad, M.] CEO Driven, 54 Rue Norbert Segard, F-59510 Hem, France</t>
  </si>
  <si>
    <t>Ecole Nationale Superieure des Arts et Industries Textiles (ENSAIT)</t>
  </si>
  <si>
    <t>Tran, KP (corresponding author), ENSAIT, GEMTEX, Lab Genie &amp; Mat Text, F-59000 Lille, France.</t>
  </si>
  <si>
    <t>kim-phuc.tran@ensait.fr</t>
  </si>
  <si>
    <t>Acharya A, 2018, INT J INFORM MANAGE, V42, P90, DOI 10.1016/j.ijinfomgt.2018.06.008; Alfian G, 2017, SUSTAINABILITY-BASEL, V9, DOI 10.3390/su9112073; Bontemps L, 2016, LECT NOTES COMPUT SC, V10018, P141, DOI 10.1007/978-3-319-48057-2_9; Carbonneau R, 2008, EUR J OPER RES, V184, P1140, DOI 10.1016/j.ejor.2006.12.004; Chalapathy R., 2019, A SURVEY; Chen HY, 2019, INT J INFORM MANAGE, V49, P330, DOI 10.1016/j.ijinfomgt.2019.06.002; Deng KY, 2020, APPL SOFT COMPUT, V93, DOI 10.1016/j.asoc.2020.106344; Dolgui A, 2020, INT J PROD RES, V58, P2184, DOI 10.1080/00207543.2019.1627439; ELLEFSEN AL, 2019, INT J PROD RES, V183, P240; Freeman BS, 2018, J AIR WASTE MANAGE, V68, P866, DOI 10.1080/10962247.2018.1459956; Greff K, 2017, IEEE T NEUR NET LEAR, V28, P2222, DOI 10.1109/TNNLS.2016.2582924; Habeeb RAA, 2019, INT J INFORM MANAGE, V45, P289, DOI 10.1016/j.ijinfomgt.2018.08.006; Hosseini S, 2019, TRANSPORT RES E-LOG, V125, P285, DOI 10.1016/j.tre.2019.03.001; Huang SP, 2014, APPL MECH MATER, V513-517, P3309, DOI 10.4028/www.scientific.net/AMM.513-517.3309; Ivanov D, 2021, PROD PLAN CONTROL, V32, P775, DOI 10.1080/09537287.2020.1768450; Ivanov D, 2019, INT J PROD RES, V57, P829, DOI 10.1080/00207543.2018.1488086; Tran KP, 2019, IFAC PAPERSONLINE, V52, P2408, DOI 10.1016/j.ifacol.2019.11.567; Lim B., 2020, ARXIV PREPRINT ARXIV; Malhotra P., 2016, ANOMALY DETECTION WO; Malhotra P., 2015, PROCEEDINGS, V89, P89; Maqsood H, 2020, INT J INFORM MANAGE, V50, P432, DOI 10.1016/j.ijinfomgt.2019.07.011; Pereira J, 2018, 2018 17TH IEEE INTERNATIONAL CONFERENCE ON MACHINE LEARNING AND APPLICATIONS (ICMLA), P1275, DOI 10.1109/ICMLA.2018.00207; Principi E, 2019, IEEE-CAA J AUTOMATIC, V6, P441, DOI 10.1109/JAS.2019.1911393; Provotar Oleksandr I., 2019, 2019 IEEE International Conference on Advanced Trends in Information Theory (ATIT), P513, DOI 10.1109/ATIT49449.2019.9030505; Roesch FA, 2010, SOUTH J APPL FOR, V34, P131, DOI 10.1093/sjaf/34.3.131; Saxena A., 2008, NASA AMES PROGNOSTIC; Scholkopf B, 2001, NEURAL COMPUT, V13, P1443, DOI 10.1162/089976601750264965; Siami-Namini S, 2018, 2018 17TH IEEE INTERNATIONAL CONFERENCE ON MACHINE LEARNING AND APPLICATIONS (ICMLA), P1394, DOI 10.1109/ICMLA.2018.00227; Singh M, 2013, INT J COMPUTER APPL, V65; Sirovich R, 2018, SPR SER FASH BUS, P173, DOI 10.1007/978-981-13-0080-6_9; Thomassey S, 2010, INT J PROD ECON, V128, P470, DOI 10.1016/j.ijpe.2010.07.018; Thomassey Sebastien&lt;prime&gt;, 2014, INTELLIGENT FASHION, P9, DOI DOI 10.1007/978-3-642-39869-8; Wang M. L, 2018, J MATH STAT, P253; Xia TB, 2020, COMPUT IND, V115, DOI 10.1016/j.compind.2019.103182; Yang RJ, 2020, INT J INFORM MANAGE, V50, P452, DOI 10.1016/j.ijinfomgt.2019.05.027; Zhang GP, 2003, NEUROCOMPUTING, V50, P159, DOI 10.1016/S0925-2312(01)00702-0; Zhao WD, 2013, ELEKTRON ELEKTROTECH, V19, P65, DOI 10.5755/j01.eee.19.3.3699</t>
  </si>
  <si>
    <t>10.1016/j.ijinfomgt.2020.102282</t>
  </si>
  <si>
    <t>FEB 2021</t>
  </si>
  <si>
    <t>Information Science &amp; Library Science</t>
  </si>
  <si>
    <t>Social Science Citation Index (SSCI)</t>
  </si>
  <si>
    <t>WOS:000618806300014</t>
  </si>
  <si>
    <t>Prabhu, RM; Hema, MS; Chepure, S; Guptha, MN</t>
  </si>
  <si>
    <t>Prabhu, R. Mahesh; Hema, M. S.; Chepure, Srilatha; Guptha, Nageswara M.</t>
  </si>
  <si>
    <t>LOGISTICS OPTIMIZATION IN SUPPLY CHAIN MANAGEMENT USING CLUSTERING ALGORITHMS</t>
  </si>
  <si>
    <t>SCALABLE COMPUTING-PRACTICE AND EXPERIENCE</t>
  </si>
  <si>
    <t>Supply Chain Management (SCM); Supplier logistics; Optimization; Hierarchical clustering; K-means clustering</t>
  </si>
  <si>
    <t>ANALYTICS</t>
  </si>
  <si>
    <t>Today's business environment, survival and making profit in market are the prime requirement for any enterprise due to competitive environment. Innovation and staying updated are commonly identified two key parameters for achieving success and profit in business. Considerably supply chain management is also accountable for profit. As a measure to maximize the profit, supply chain process is to be streamlined and optimized. Appropriate grouping of various suppliers for the benefit of shipment cost reduction is proposed. Data relating to appropriate attributes of supplier logistics are collected. A methodology is proposed to optimize the supplier logistics using clustering algorithm. In the proposed methodology data preprocessing, clustering and validation process have been carried out. The Z-score normalization is used to normalize the data, which converts the data to uniform scales for improving the clustering performance. By employing Hierarchical and K-means clustering algorithms the supplier logistics are grouped and performance of each method is evaluated and presented. The supplier logistics data from different country is experimented. Outcome of this work can help the buyers to select the cost effective supplier for their business requirements.</t>
  </si>
  <si>
    <t>[Prabhu, R. Mahesh] Auroras Sci Technol &amp; Res Acad Hyderabad, Dept Mech Engn, Hyderabad, India; [Hema, M. S.] Auroras Sci Technol &amp; Res Acad Hyderabad, Dept Comp Sci &amp; Engn, Hyderabad, India; [Chepure, Srilatha] Auroras Sci Technol &amp; Res Acad Hyderabad, Dept Elect &amp; Commun Engn, Hyderabad, India; [Guptha, Nageswara M.] Sri Venkateshwara Coll Engn, Dept Comp Sci &amp; Engn, Bengaluru, India</t>
  </si>
  <si>
    <t>Prabhu, RM (corresponding author), Auroras Sci Technol &amp; Res Acad Hyderabad, Dept Mech Engn, Hyderabad, India.</t>
  </si>
  <si>
    <t>dr.rmaheshprabhu@gmail.com</t>
  </si>
  <si>
    <t>Anderson D. L, 1997, ACHIEVING SUPPLY CHA; Baidya R., 2019, WASTE MANAGE RES, V55, P281; Barbuceanu M, 1997, SIXTH IEEE WORKSHOPS ON ENABLING TECHNOLOGIES: INFRASTRUCTURE FOR COLLABORATIVE ENTERPRISES, PROCEEDINGS, P36, DOI 10.1109/ENABL.1997.630787; Beamon B.M., 1998, LOGISTICS INFORM MAN, V11, P105; Beamon BM, 1998, INT J PROD ECON, V55, P281, DOI 10.1016/S0925-5273(98)00079-6; Bhatnagar V, 2018, ARAB J SCI ENG, V43, P4071, DOI 10.1007/s13369-017-2788-4; Brandenburg M, 2015, ANN OPER RES, V229, P213, DOI 10.1007/s10479-015-1853-1; Chae BK, 2013, INT J INF TECH DECIS, V12, P9, DOI 10.1142/S0219622013500016; Comert S.E., 2018, INT J PROCUREMENT MA, V11, P399; DeWitt T., 2006, International Journal of Physical Distribution &amp; Logistics Management, V36, P289, DOI 10.1108/09600030610672055; Ganeshan R., 1999, QUANTITATIVE MODELS, P839; Ho W, 2015, INT J PROD RES, V53, P5031, DOI 10.1080/00207543.2015.1030467; Humphrey J, 2002, REG STUD, V36, P1017, DOI 10.1080/0034340022000022198; Jeong BJ, 2002, J SYST SOFTWARE, V60, P223, DOI 10.1016/S0164-1212(01)00094-2; Julka N, 2002, COMPUT CHEM ENG, V26, P1755, DOI 10.1016/S0098-1354(02)00150-3; Luo YC, 2001, IEEE INT SYMP ELECTR, P185, DOI 10.1109/ISEE.2001.924524; Minner S, 2003, INT J PROD ECON, V81-2, P265, DOI 10.1016/S0925-5273(02)00288-8; Park SC, 2018, J OPER RES SOC, V69, P449, DOI 10.1057/s41274-017-0203-x; Radhakrishnan P, 2009, INT J COMPUT SCI NET, V9, P33; Ramalhinho Dias Lourenco H., 2001, SUPPLY CHAIN MANAGEM; Sarkis J, 2003, J CLEAN PROD, V11, P397, DOI 10.1016/S0959-6526(02)00062-8; Shepherd C, 2011, BEHAVIORAL OPERATIONS IN PLANNING AND SCHEDULING, P105, DOI 10.1007/978-3-642-13382-4_6; Spekman R.E., 1998, SUPPLY CHAIN MANAGEM, V3, P53, DOI [DOI 10.1108/13598549810215379, 10.1108/13598549810215379]; Talluri S, 2005, IEEE T ENG MANAGE, V52, P130, DOI 10.1109/TEM.2004.839960; Wang G, 2016, INT J PROD ECON, V176, P98, DOI 10.1016/j.ijpe.2016.03.014</t>
  </si>
  <si>
    <t>MAR</t>
  </si>
  <si>
    <t>SI</t>
  </si>
  <si>
    <t>10.12694/scpe.v21i1.1628</t>
  </si>
  <si>
    <t>Computer Science, Software Engineering</t>
  </si>
  <si>
    <t>Emerging Sources Citation Index (ESCI)</t>
  </si>
  <si>
    <t>Computer Science</t>
  </si>
  <si>
    <t>WOS:000521075600014</t>
  </si>
  <si>
    <t>Ding, SS; Cui, TX; Wu, XL; Du, M</t>
  </si>
  <si>
    <t>Ding, Shusheng; Cui, Tianxiang; Wu, Xiangling; Du, Min</t>
  </si>
  <si>
    <t>Supply chain management based on volatility clustering: The effect of CBDC volatility</t>
  </si>
  <si>
    <t>RESEARCH IN INTERNATIONAL BUSINESS AND FINANCE</t>
  </si>
  <si>
    <t>CBDC; Volatility clustering; Machine learning; Digital currency; Supply chain management</t>
  </si>
  <si>
    <t>PRICE VOLATILITY; BLOCKCHAIN; BITCOIN; GARCH; RISK; UNCERTAINTY; DESIGN; MODELS</t>
  </si>
  <si>
    <t>A Central Bank Digital Currency (CBDC) launched by the Bank of England could enable businesses to directly make electronic payments. It can be argued that digital payment is helpful in supply chain management applications. However, the adoption of CBDC in the supply chain could bring new turbulence since the CBDC value may fluctuate. Therefore, this paper intends to optimize the production plan of manufacturing supply chain based on a volatility clustering model by reducing CBDC value uncertainty. We apply both GARCH model and machine learning model to depict the CBDC volatility clustering. Empirically, we employed Baltic Dry Index, Bitcoin and exchange rate as main variables with sample period from 2015 to 2021 to evaluate the performance of the two models. On this basis, we reveal that our machine learning model overwhelmingly outperforms the GARCH model. Consequently, our result implies that manufacturing companies' performance can be strengthened through CBDC uncertainty reduction.</t>
  </si>
  <si>
    <t>[Ding, Shusheng; Wu, Xiangling] Ningbo Univ, Sch Business, Ningbo, Zhejiang, Peoples R China; [Cui, Tianxiang] Univ Nottingham Ningbo China, Sch Comp Sci, Ningbo, Zhejiang, Peoples R China; [Du, Min] Edinburgh Napier Univ, Business Sch, Edinburgh, Scotland</t>
  </si>
  <si>
    <t>Ningbo University; University of Nottingham Ningbo China; Edinburgh Napier University</t>
  </si>
  <si>
    <t>Du, M (corresponding author), Edinburgh Napier Univ, Business Sch, Edinburgh, Scotland.</t>
  </si>
  <si>
    <t>dingshusheng@nbu.edu.cn; tianxiang.cui@nottingham.edu.cn; wuxiangling@nbu.edu.cn; a.du@napier.ac.uk</t>
  </si>
  <si>
    <t>Aharon DY, 2022, RES INT BUS FINANC, V59, DOI 10.1016/j.ribaf.2021.101546; Alexander C., 2002, ECON NOTES, V31, P337; Aqlan F, 2016, COMPUT IND ENG, V93, P78, DOI 10.1016/j.cie.2015.12.025; Ardia D, 2019, FINANC RES LETT, V29, P266, DOI 10.1016/j.frl.2018.08.009; Bai XZ, 2003, J ECONOMETRICS, V114, P349, DOI 10.1016/S0304-4076(03)00088-5; Bandi FM, 2006, J FINANC ECON, V79, P655, DOI 10.1016/j.jfineco.2005.01.005; Ben Dhaou SI, 2018, ACM INT CONF PR SER, P631, DOI 10.1145/3209415.3209502; Bergsli LO, 2022, RES INT BUS FINANC, V59, DOI 10.1016/j.ribaf.2021.101540; Chang SE, 2019, TECHNOL FORECAST SOC, V144, P1, DOI 10.1016/j.techfore.2019.03.015; Chaudhry SM, 2022, TECHNOL FORECAST SOC, V174, DOI 10.1016/j.techfore.2021.121191; Choi TM, 2021, J OPER RES SOC, V72, P2580, DOI 10.1080/01605682.2020.1800419; Choudhry T, 2009, EUR J FINANC, V15, P437, DOI 10.1080/13518470802604499; Cole R, 2019, SUPPLY CHAIN MANAG, V24, P469, DOI 10.1108/SCM-09-2018-0309; de Soyres F, 2021, EUR ECON REV, V140, DOI 10.1016/j.euroecorev.2021.103896; Ding SS, 2019, BRIT J MANAGE, V30, P328, DOI 10.1111/1467-8551.12359; Diniz-Maganini N, 2021, RES INT BUS FINANC, V58, DOI 10.1016/j.ribaf.2021.101472; Dolgui A, 2020, INT J PROD RES, V58, P2184, DOI 10.1080/00207543.2019.1627439; Easley D, 2019, J FINANC ECON, V134, P91, DOI 10.1016/j.jfineco.2019.03.004; Gavrishchaka VV, 2006, COMPUT MANAG SCI, V3, P147, DOI 10.1007/s10287-005-0005-5; Gnoni MG, 2003, INT J PROD ECON, V85, P251, DOI 10.1016/S0925-5273(03)00113-0; Gokalp E, 2022, INFORM SYST MANAGE, V39, P100, DOI 10.1080/10580530.2020.1812014; Guerra-Zubiaga DA, 2008, INT J COMPUT INTEG M, V21, P526, DOI 10.1080/09511920701258040; Guo XC, 2021, RES INT BUS FINANC, V58, DOI 10.1016/j.ribaf.2021.101484; Hendricks KB, 2005, MANAGE SCI, V51, P695, DOI 10.1287/mnsc.1040.0353; Huchzermeier A, 1996, OPER RES, V44, P100, DOI 10.1287/opre.44.1.100; Hughes A, 2019, BUS HORIZONS, V62, P273, DOI 10.1016/j.bushor.2019.01.002; Huynh TLD, 2021, ANN OPER RES, DOI 10.1007/s10479-021-04192-z; Jiang SR, 2022, EUR J OPER RES, V296, P1084, DOI 10.1016/j.ejor.2021.05.031; Jin XJ, 2021, RES INT BUS FINANC, V58, DOI 10.1016/j.ribaf.2021.101451; Katsiampa P, 2017, ECON LETT, V158, P3, DOI 10.1016/j.econlet.2017.06.023; Kenc T, 2021, ANN FINANC, V17, P127, DOI 10.1007/s10436-020-00369-x; Kenourgios D, 2015, RES INT BUS FINANC, V34, P110, DOI 10.1016/j.ribaf.2015.01.003; Kim KK, 2014, EUR J OPER RES, V237, P634, DOI 10.1016/j.ejor.2014.01.067; Kshetri N, 2021, INT J INFORM MANAGE, V60, DOI 10.1016/j.ijinfomgt.2021.102376; Le LT, 2021, RES INT BUS FINANC, V58, DOI 10.1016/j.ribaf.2021.101441; Maravelias CT, 2009, COMPUT CHEM ENG, V33, P1919, DOI 10.1016/j.compchemeng.2009.06.007; MERVILLE LJ, 1989, J FINANC ECON, V24, P193, DOI 10.1016/0304-405X(89)90078-0; Olhager J, 2004, INT J PROD ECON, V89, P353, DOI 10.1016/S0925-5273(03)00029-X; Pranesh S., 2020, 2020 11 INT C COMP C, P1, DOI DOI 10.1109/ICCCNT49239.2020.9225602; Prat J, 2021, J POLIT ECON, V129, P2415, DOI 10.1086/714445; Saberi S, 2019, INT J PROD RES, V57, P2117, DOI 10.1080/00207543.2018.1533261; Sethaput V, 2021, 2021 THIRD INTERNATIONAL CONFERENCE ON BLOCKCHAIN COMPUTING AND APPLICATIONS (BCCA), P3, DOI 10.1109/BCCA53669.2021.9657012; Sun H., 2017, P 2017 18 INT C PAR, P360; Sun H, 2020, COMPUT ECON, V55, P451, DOI 10.1007/s10614-019-09896-w; Thun JH, 2011, INT J PROD RES, V49, P5511, DOI 10.1080/00207543.2011.563901; Troster V, 2019, FINANC RES LETT, V30, P187, DOI 10.1016/j.frl.2018.09.014; VAN DER VORST JGAJ, 2002, INT J PHYS DISTRIB, V32, P409, DOI [10.1108/09600030210437951, DOI 10.1108/09600030210437951]; Venter PJ, 2022, FINANC RES LETT, V44, DOI 10.1016/j.frl.2021.102069; Vessio M.L., 2021, FINTECH ARTIFICIAL I, P169; Viriyasitavat W, 2021, J IND INF INTEGR, V21, DOI 10.1016/j.jii.2020.100188; Williamson SD, 2022, J ECON DYN CONTROL, V142, DOI 10.1016/j.jedc.2021.104146; Wong CY, 2011, J OPER MANAG, V29, P604, DOI 10.1016/j.jom.2011.01.003; Xu Z, 2021, CHINA ECON J, V14, P4, DOI 10.1080/17538963.2020.1748968; You Y, 2020, J BANK FINANC, V116, DOI 10.1016/j.jbankfin.2020.105849; Zhang W, 2020, RES INT BUS FINANC, V54, DOI 10.1016/j.ribaf.2020.101252; Zhijun Xu, 2019, 2019 IEEE International Conferences on Ubiquitous Computing &amp; Communications (IUCC) and Data Science and Computational Intelligence (DSCI) and Smart Computing, Networking and Services (SmartCNS), P592, DOI 10.1109/IUCC/DSCI/SmartCNS.2019.00124</t>
  </si>
  <si>
    <t>DEC</t>
  </si>
  <si>
    <t>10.1016/j.ribaf.2022.101690</t>
  </si>
  <si>
    <t>JUN 2022</t>
  </si>
  <si>
    <t>Business, Finance</t>
  </si>
  <si>
    <t>Business &amp; Economics</t>
  </si>
  <si>
    <t>WOS:000812998100007</t>
  </si>
  <si>
    <t>Kleineidam, J</t>
  </si>
  <si>
    <t>Kleineidam, Julia</t>
  </si>
  <si>
    <t>Distinguishing Organisational Profiles of Food Loss Management in Logistics</t>
  </si>
  <si>
    <t>LOGISTICS-BASEL</t>
  </si>
  <si>
    <t>food loss management; logistics and supply chain management; SMEs; clustering; online survey</t>
  </si>
  <si>
    <t>SUPPLY CHAIN; WASTE; TECHNOLOGY</t>
  </si>
  <si>
    <t>Background: Food loss management (FLM), which is discussed at length in the literature, lacks a scientific basis on which to determine the current engagement of actors in the food value chain and what is relevant to derive appropriate measures according to the circumstances in the organisations concerned. Therefore, this paper aims to derive patterns by which the engagement of actors can be distinguished and, on this basis, to make recommendations for further action. Methods: Based on an online survey of 40 participants, a clustering analysis was conducted using the unsupervised learning method and hierarchical clustering (R and R Studio). Results: Five clusters representing different profiles were derived, showing how actors in the food value chain have addressed FLM in the past. The derived profiles do not represent stages of development but rather characteristics of organisations that have addressed FLM in a certain way in the past. Conclusions: For the five organisational profiles, recommendations for action were given for further engagement with FLM. As the level of engagement with FLM increases, organisations should tackle increasingly complex measures to reduce food losses. At the same time, a shift in measures from the tactical to the strategic planning level was derived.</t>
  </si>
  <si>
    <t>[Kleineidam, Julia] Berlin Univ Technol, Inst Technol &amp; Management, D-10623 Berlin, Germany</t>
  </si>
  <si>
    <t>Technical University of Berlin</t>
  </si>
  <si>
    <t>Kleineidam, J (corresponding author), Berlin Univ Technol, Inst Technol &amp; Management, D-10623 Berlin, Germany.</t>
  </si>
  <si>
    <t>kleineidam@tu-berlin.de</t>
  </si>
  <si>
    <t>[Anonymous], 2015, DATA SCI BIG DATA AN; Astill J, 2019, TRENDS FOOD SCI TECH, V91, P240, DOI 10.1016/j.tifs.2019.07.024; Baesens B., 2014, ANAL BIG DATA WORLD; Bijman J., 2006, INT AGRI FOOD CHAINS; Chimphango AFA, 2015, BRIT FOOD J, V117, P2850, DOI 10.1108/BFJ-07-2014-0259; Chuang CH, 2017, IEEE SENS J, V17, P2498, DOI 10.1109/JSEN.2017.2665653; Dani S., 2015, FOOD SUPPLY CHAIN MA; European Commission, 2003, OFFICIAL J EUROPEAN, V124, P36; Food and Agriculture Organization of the United Nations (FAO), 2021, GUID COR IND AGR SYS; Garske B, 2020, LAND-BASEL, V9, DOI 10.3390/land9070231; Gustavsson J., 2011, Global food losses and food waste: extent, causes and prevention; Handfield R., 2013, TRENDS STRATEGIES LO; HLPE, 2014, FOOD LOSS WAST CONT; How ML, 2020, SUSTAINABILITY-BASEL, V12, DOI 10.3390/su12156272; Kleineidam J., 2022, DEV READINESS ASSESS; Kleineidam J, 2020, SUSTAINABILITY-BASEL, V12, DOI 10.3390/su12156093; Kowalska A, 2017, LOGFORUM, V13, P7, DOI 10.17270/J.LOG.2017.1.1; Magalhaes VSM, 2022, SUSTAIN PROD CONSUMP, V31, P569, DOI 10.1016/j.spc.2022.03.022; Manners-Bell J., 2013, GLOBAL LOGISTICS STR; Minten B, 2021, FOOD POLICY, V98, DOI 10.1016/j.foodpol.2020.101860; Nitsche B., 2016, ZUKUNFTSTRENDS LEBEN; Nitsche B., 2018, J JPN OPER MANAG STR, V8, P1; Papargyropoulou E, 2014, J CLEAN PROD, V76, P106, DOI 10.1016/j.jclepro.2014.04.020; Parfitt J, 2010, PHILOS T R SOC B, V365, P3065, DOI 10.1098/rstb.2010.0126; Pinior B, 2015, OMEGA-INT J MANAGE S, V53, P41, DOI 10.1016/j.omega.2014.09.011; Sarpong S, 2014, EUR BUS REV, V26, P271, DOI 10.1108/EBR-09-2013-0113; United Nations Environment Programme, 2021, FOOD WAST IND REP 20; United Nations Sustainable Sustainabledevelopment.Un.Org, 2015, DEV GOALS 17 GOALS T; Wang LX, 2012, INT J COMPUT INTEG M, V25, P11, DOI 10.1080/0951192X.2011.562542; Wojciechowska-Solis J, 2021, AGRICULTURE-BASEL, V11, DOI 10.3390/agriculture11020138; Yu M, 2013, EUR J OPER RES, V224, P273, DOI 10.1016/j.ejor.2012.07.033</t>
  </si>
  <si>
    <t>SEP</t>
  </si>
  <si>
    <t>10.3390/logistics6030061</t>
  </si>
  <si>
    <t>Management; Operations Research &amp; Management Science</t>
  </si>
  <si>
    <t>Business &amp; Economics; Operations Research &amp; Management Science</t>
  </si>
  <si>
    <t>WOS:000856812700001</t>
  </si>
  <si>
    <t>S</t>
  </si>
  <si>
    <t>Lee, K; Kim, W; Kim, M</t>
  </si>
  <si>
    <t>Klusch, M; Ossowski, S; Kashyap, V; Unland, R</t>
  </si>
  <si>
    <t>Supply chain management using multi-agent system</t>
  </si>
  <si>
    <t>COOPERATIVE INFORMATION AGENTS VIII, PROCEEDINGS</t>
  </si>
  <si>
    <t>Lecture Notes in Artificial Intelligence</t>
  </si>
  <si>
    <t>Article; Proceedings Paper</t>
  </si>
  <si>
    <t>8th International Workshop on Cooperative Information Agents</t>
  </si>
  <si>
    <t>SEP 27-29, 2004</t>
  </si>
  <si>
    <t>Erfurt, GERMANY</t>
  </si>
  <si>
    <t>Supply Chain Management is a concept that assumes a business as a chain of inter-connected entities of commercial activities [24]. Therefore, the objective of Supply Chain Management is reducing inventory, lead times and cost at each link under the given constraints. In this paper, we propose a cooperation model for Supply Chain Management using Multi-Agent System. This model constructs a relevant supply chain through iterated matchmaking process. The matchmaking process makes connection between service provider and service requestor for each link of the supply chain [23]. The effective supply chain can be made when each link of the supply chain is connected properly. In order to make a proper connection for each link, this proposed model uses multi-agent system as foundation architecture and uses clustering, rule-based system and neural networks as matching method. With this model, we can make optimum chain connection from the procurement to the customer.</t>
  </si>
  <si>
    <t>Sejong Univ, Coll Elect &amp; Informat Engn, Seoul 143747, South Korea; Ajou Univ, Grad Sch Informat &amp; Commun, Suwon 442749, Kyonggido, South Korea; Ajou Univ, Coll Informat &amp; Comp Engn, Suwon 442749, Kyonggido, South Korea</t>
  </si>
  <si>
    <t>Sejong University; Ajou University; Ajou University</t>
  </si>
  <si>
    <t>Lee, K (corresponding author), Sejong Univ, Coll Elect &amp; Informat Engn, Seoul 143747, South Korea.</t>
  </si>
  <si>
    <t>lks7256@ajou.ac.kr; wikim@sejong.ajou.ac.kr; minkoo@ajou.ac.kr</t>
  </si>
  <si>
    <t>BAEZAYATES R, 1999, MODERN INFORMATION R; BRADSHAW JM, 1997, KAOS IND STRENGTH OP, P375; BRAZIER FMT, SUPPORTING LIFE CYCL; Chavez A., 1996, PAAM 96. Proceedings of the First International Conference on the Practical Application of Intelligent Agents and Multi-Agent Technology, P75; DOORENBOS R, 1997, P 1 INT C AUT AG IJC; Flores-Mendez R.A., 1999, ACM CROSSROADS SPECI, P18; Grosz BJ, 1996, ARTIF INTELL, V86, P269, DOI 10.1016/0004-3702(95)00103-4; LACHBAUM KE, MODEL PLANS SUPPORT; LEE K, MATCHMAKING BUYER SE, P69; LEE K, 7 WORLD MULT SYST CY; LEVESQUE HJ, 1990, ACTING TOGETHER TECH; MEHROTRA K, ELEMENT ARTIFICIAL N; O'connor, 1995, STAND VIEW, V3, P96; SADEH N, 1996, MASCOT AGENT ARCHITE; Stone P., 1997, MULTIAGENT SYSTEMS S; TSVEROVARYY M, 1997, BAMSHAD MOBASHER ZBI; WHITE JE, 1997, MOBILE AGENTS SOFTWA, P437</t>
  </si>
  <si>
    <t>Computer Science, Artificial Intelligence</t>
  </si>
  <si>
    <t>Conference Proceedings Citation Index - Science (CPCI-S); Science Citation Index Expanded (SCI-EXPANDED)</t>
  </si>
  <si>
    <t>WOS:000224361400016</t>
  </si>
  <si>
    <t>Bandyopadhyay, S; Thakur, SS; Mandal, JK</t>
  </si>
  <si>
    <t>Bandyopadhyay, Soma; Thakur, S. S.; Mandal, J. K.</t>
  </si>
  <si>
    <t>Product recommendation for e-commerce business by applying principal component analysis (PCA) andK-means clustering: benefit for the society</t>
  </si>
  <si>
    <t>INNOVATIONS IN SYSTEMS AND SOFTWARE ENGINEERING</t>
  </si>
  <si>
    <t>E-commerce; Principal component analysis; K-Means clustering; Supply chain management; Stock keeping unit; Recommendation systems</t>
  </si>
  <si>
    <t>SYSTEM</t>
  </si>
  <si>
    <t>Recommender system is a computer-based intelligent technique which facilitates the customers to fulfill their purchase requirements. In addition to this, it also helps retailers to manage the supply chain of their business and to develop different business strategies keeping in pace with the current market. Supply chain management (SCM) involves the streamlining of a business's supply-side activities to remain competitive in the business landscape. Maximizing the customer value is another important activity of SCM to gain an advantage in the market. In this work, theK-Means clustering algorithm has been used for the effective segmentation of customers who have bought apparel items. PCA has been used for dimensionality reduction of different features of products and customers. The main focus of this work is to determine the different possible associations of customers in terms of brand, product, and price from their purchase habits. The result shows that the clusters made by the algorithm based on PCA andK-Means are similar and the results are acceptable on the basis of feedback received from existing customers and satisfies the customers' requirements based on the amount of money (price range) the customers want to spend while doing online shopping. The features of products purchased by customers were combined together to generate a unique product key for business, and a model was prepared to segment products based on the volume of products sold and revenue generated, and the price of products sold and revenue generated. This work, in the long run, will help business houses to build a sustainable, profitable, and scalable e-commerce business. Environmental, social, and economic aspects are important to make e-commerce more sustainable for the benefit of the society.</t>
  </si>
  <si>
    <t>[Bandyopadhyay, Soma; Thakur, S. S.] MCKV Inst Engn, Howrah, W Bengal, India; [Mandal, J. K.] Univ Kalyani, Nadia, W Bengal, India</t>
  </si>
  <si>
    <t>Kalyani University</t>
  </si>
  <si>
    <t>Thakur, SS (corresponding author), MCKV Inst Engn, Howrah, W Bengal, India.</t>
  </si>
  <si>
    <t>somabanmuk@yahoo.co.in; subroto_thakur@yahoo.com; jkm.cse@gmail.com</t>
  </si>
  <si>
    <t>Ahmed AI, 2018, INT J ADV COMPUT SC, V9, P304; Celebi ME, 2013, EXPERT SYST APPL, V40, P200, DOI 10.1016/j.eswa.2012.07.021; Chajri M, 2014, J INF TECHNOL RES, V7, P79, DOI 10.4018/jitr.2014100106; Cho YS, 2014, CLUSTERING METHOD US; Choi K, 2012, ELECTRON COMMER R A, V11, P309, DOI 10.1016/j.elerap.2012.02.004; Chuan NK, 2013, PROCD SOC BEHV, V97, P707, DOI 10.1016/j.sbspro.2013.10.291; Ding Chris, 2004, P 21 INT C MACH LEAR, P29, DOI [10.1145/1015330.1015408, DOI 10.1145/1015330.1015408]; Ester M., 1996, KDD, P226; Jolliffe IT, 2002, PRINCIPAL COMPONENT, P2; Kim KJ, 2008, EXPERT SYST APPL, V34, P1200, DOI 10.1016/j.eswa.2006.12.025; Mathivanan N. M. N., 2018, B ELECT ENG INFORM, V7, P465; Nilashi M, 2015, ELECTRON COMMER R A, V14, P542, DOI 10.1016/j.elerap.2015.08.004; Oyelade O. J., 2010, ARXIV10022425; Pitsilis G., 2011, IFIP ADV INFORM COMM, P82, DOI DOI 10.1007/978-3-642-22200-9_9; Shang WQ, 2006, IEEE INT C NETW SENS, P198; Shinde SK, 2012, EXPERT SYST APPL, V39, P1381, DOI 10.1016/j.eswa.2011.08.020; SongJie Gong, 2010, Journal of Software, V5, P745, DOI 10.4304/jsw.5.7.745-752; Wang YQ, 2016, ONLINE INFORM REV, V40, P62, DOI 10.1108/OIR-03-2015-0073; Zha HY, 2002, ADV NEUR IN, V14, P1057</t>
  </si>
  <si>
    <t>10.1007/s11334-020-00372-5</t>
  </si>
  <si>
    <t>AUG 2020</t>
  </si>
  <si>
    <t>WOS:000562678600001</t>
  </si>
  <si>
    <t>Srivastava, R; Zhang, JZ; Eachempati, P</t>
  </si>
  <si>
    <t>Srivastava, Ranjan; Zhang, Justin Zuopeng; Eachempati, Prajwal</t>
  </si>
  <si>
    <t>Blockchain technology and its applications in agriculture and supply chain management: a retrospective overview and analysis</t>
  </si>
  <si>
    <t>ENTERPRISE INFORMATION SYSTEMS</t>
  </si>
  <si>
    <t>Review; Early Access</t>
  </si>
  <si>
    <t>Blockchain; agriculture; supply chain management; bibliometric analysis; thematic evolution; keyword co-occurrences; clustering; network analysis</t>
  </si>
  <si>
    <t>BIG DATA ANALYTICS; BIBLIOMETRIC ANALYSIS; ENERGY-CONSUMPTION; CLOUD; IMPACT; INTERNET; THINGS; INTELLIGENCE; ADOPTION; SCOPUS</t>
  </si>
  <si>
    <t>The paper undertakes a bibliometric study to analyse and identify emerging themes for future research in blockchain technology, focusing on agriculture and supply chain management domains. A sample of 1322 articles from Web of Science for 2015-2020 is the basis of the study. The publications are grouped into five clusters, of which Cluster 1 is consistently dominant in the Information Systems publication landscape. Clusters 2, 3, and 4 are evolving, and topics with scant coverage are primarily in Cluster 5, indicating saturation in the area of interdisciplinary studies. The results provide valuable insights for potential contributors and global audiences.</t>
  </si>
  <si>
    <t>[Srivastava, Ranjan] Indian Inst Management Rohtak, It Syst, Rohtak, Haryana, India; [Zhang, Justin Zuopeng] Univ North Florida, Coggin Coll Business, Jacksonville, FL 32003 USA; [Eachempati, Prajwal] Trinity Coll Dublin, Trinity Business Sch, Coll Green, Dublin, Ireland</t>
  </si>
  <si>
    <t>Indian Institute of Management (IIM System); Indian Institute of Management Rohtak; State University System of Florida; University of North Florida; Trinity College Dublin</t>
  </si>
  <si>
    <t>Zhang, JZ (corresponding author), Univ North Florida, Coggin Coll Business, Jacksonville, FL 32003 USA.</t>
  </si>
  <si>
    <t>justin.zhang@unf.edu</t>
  </si>
  <si>
    <t>Albort-Morant G, 2016, J BUS RES, V69, P1775, DOI 10.1016/j.jbusres.2015.10.054; Alismaili SZ, 2020, J GLOB INF MANAG, V28, P73, DOI 10.4018/JGIM.2020040104; Antia-Obong Seno., 2020, LIB PHILOS PRACTICE, P1; Aria M, 2017, J INFORMETR, V11, P959, DOI 10.1016/j.joi.2017.08.007; Arslan SS, 2020, INTERNET THINGS-NETH, V9, DOI 10.1016/j.iot.2019.100114; Atzori L, 2010, COMPUT NETW, V54, P2787, DOI 10.1016/j.comnet.2010.05.010; Baas J, 2020, QUANT SCI STUD, V1, P377, DOI 10.1162/qss_a_00019; Bai CG, 2020, INT J PROD RES, V58, P2142, DOI 10.1080/00207543.2019.1708989; Boulos MNK, 2018, INT J HEALTH GEOGR, V17, DOI 10.1186/s12942-018-0144-x; Cancino CA, 2019, COMPUT IND ENG, V137, DOI 10.1016/j.cie.2019.106015; Cancino CA, 2017, COMPUT IND ENG, V113, P614, DOI 10.1016/j.cie.2017.08.033; Castillo-Vergara M, 2018, J BUS RES, V85, P1, DOI 10.1016/j.jbusres.2017.12.011; Chen Y, 2020, J GLOB INF MANAG, V28, P23, DOI 10.4018/JGIM.2020010102; Cheng LC, 2021, J GLOB INF MANAG, V29, P61, DOI 10.4018/JGIM.2021030104; Crosby M., 2016, APPL INNOVATION, P6, DOI [10.4236/jmp.2019.103020, DOI 10.21626/innova/2016.1/01]; Dao SD, 2017, COMPUT IND ENG, V110, P395, DOI 10.1016/j.cie.2017.06.009; Demestichas K, 2020, APPL SCI-BASEL, V10, DOI 10.3390/app10124113; Demirkan S, 2020, J MANAG ANAL, V7, P189, DOI 10.1080/23270012.2020.1731721; Di Vaio A, 2020, INT J INFORM MANAGE, V52, DOI 10.1016/j.ijinfomgt.2019.09.010; Donthu N, 2020, J BUS RES, V109, P1, DOI 10.1016/j.jbusres.2019.10.039; dos Santos BS, 2019, COMPUT IND ENG, V138, DOI 10.1016/j.cie.2019.106120; Enescu FM, 2020, SUSTAINABILITY-BASEL, V12, DOI 10.3390/su12041540; Esposito C, 2021, INFORM PROCESS MANAG, V58, DOI 10.1016/j.ipm.2020.102468Received23June2020;Receivedinrevisedform; Frisk JE, 2017, MANAGE DECIS, V55, P2074, DOI 10.1108/MD-07-2016-0460; Fry J, 2020, J ENTERP INF MANAG, V33, P1379, DOI 10.1108/JEIM-06-2018-0134; Gholami R, 2021, J GLOB INF MANAG, V29, P166, DOI 10.4018/JGIM.2021030109; Gholami R, 2020, J GLOB INF MANAG, V28, P21, DOI 10.4018/JGIM.2020100102; Hamilton M, 2020, J CORP ACCOUNT FINAN, V31, P7, DOI 10.1002/jcaf.22421; Harvey, 2018, CAMPBELL R MOORMAN C, DOI [10.2139/ssrn.3257511, DOI 10.2139/SSRN.3257511]; Ibrahim AM, 2018, J GLOB INF MANAG, V26, P113, DOI 10.4018/JGIM.2018100107; Iftikhar R, 2020, J GLOB INF MANAG, V28, P103, DOI 10.4018/JGIM.2020010106; Joseph N, 2017, J GLOB INF MANAG, V25, P38, DOI 10.4018/JGIM.2017040103; Kamble SS, 2020, INT J INFORM MANAGE, V52, DOI 10.1016/j.ijinfomgt.2019.05.023; Khan MA, 2018, FUTURE GENER COMP SY, V82, P395, DOI 10.1016/j.future.2017.11.022; Khanra S, 2020, ENTERP INF SYST-UK, V14, P737, DOI 10.1080/17517575.2020.1734241; Kipper LM, 2020, INT J PROD RES, V58, P1605, DOI 10.1080/00207543.2019.1671625; Kulkarni, 2020, BIG DATA ANAL HEALTH; Kumar S, 2020, PUBLIC MANAG REV, V22, P1876, DOI 10.1080/14719037.2020.1721122; Lal P, 2020, J GLOB INF MANAG, V28, P56, DOI 10.4018/JGIM.2020010104; Larson D, 2016, INT J INFORM MANAGE, V36, P700, DOI 10.1016/j.ijinfomgt.2016.04.013; Lee J, 2019, MANUF LETT, V20, P34, DOI 10.1016/j.mfglet.2019.05.003; Li XH, 2020, J CLEAN PROD, V271, DOI 10.1016/j.jclepro.2020.122503; Li XQ, 2020, FUTURE GENER COMP SY, V107, P841, DOI 10.1016/j.future.2017.08.020; Lin YP, 2017, ENVIRONMENTS, V4, DOI 10.3390/environments4030050; Liu ZY, 2020, INT J INFORM MANAGE, V52, DOI 10.1016/j.ijinfomgt.2019.102059; Makhlouf M, 2019, J GLOB INF MANAG, V27, P128, DOI 10.4018/JGIM.2019010107; Mamta, 2021, IEEE-CAA J AUTOMATIC, V8, P1877, DOI 10.1109/JAS.2021.1004003; Manupati VK, 2020, INT J PROD RES, V58, P2222, DOI 10.1080/00207543.2019.1683248; Mariani M, 2019, TECHNOL FORECAST SOC, V149, DOI 10.1016/j.techfore.2019.119752; Martinez-Lopez FJ, 2020, IND MARKET MANAG, V84, P19, DOI 10.1016/j.indmarman.2019.07.014; Mas-Tur A., 2019, QUAL QUANT, V53, P981, DOI [10.1007/s11135-018-0799-1, DOI 10.1007/S11135-018-0799-1]; Mashamba-Thompson TP, 2020, DIAGNOSTICS, V10, DOI 10.3390/diagnostics10040198; Valenzuela L, 2017, J BUS IND MARK, V32, P1, DOI 10.1108/JBIM-04-2016-0079; Merigo JM, 2019, GLOBAL J FLEXIBLE SY, V20, P1, DOI [DOI 10.1007/S40171-018-0201-0, 10.1007/s40171-018-0201-0]; Merigo JM, 2017, INT J INTELL SYST, V32, P526, DOI 10.1002/int.21859; Merigo JM, 2015, J BUS RES, V68, P2645, DOI 10.1016/j.jbusres.2015.04.006; Nassar M, 2020, WIRES DATA MIN KNOWL, V10, DOI 10.1002/widm.1340; Oliveira TA, 2020, SUSTAINABILITY-BASEL, V12, DOI 10.3390/su12072926; Ong K. L., 2016, BIG DATA CONCEPTS TH, P315, DOI DOI 10.1007/978-3-319-27763-9_9; Pan HF, 2017, MANAGE DECIS, V55, P2038, DOI 10.1108/MD-11-2016-0834; Maestre-Gongora GP, 2019, J GLOB INF MANAG, V27, P159, DOI 10.4018/JGIM.2019040109; Pilkington M, 2016, RESEARCH HANDBOOK ON DIGITAL TRANSFORMATIONS, P225; Press G, 2014, NEW SURVEYS BIG DATA; Saberi S, 2019, INT J PROD RES, V57, P2117, DOI 10.1080/00207543.2018.1533261; Sainaghi R, 2020, CURR ISSUES TOUR, V23, P929, DOI [10.1080/13683500.2019.1588233, 10.1007/s40518-020-00157-1]; Sarkodie SA, 2020, ENVIRON RES, V191, DOI 10.1016/j.envres.2020.110101; Schuldt, 2007, DELOS DIGITAL LIB RE; Sengupta U., 2020, BLOCKCHAIN DISTRIBUT, P171; Shmueli G, 2011, MIS QUART, V35, P553; Singh N, 2019, ENTERP INF SYST-UK, V13, P801, DOI 10.1080/17517575.2019.1612098; Somani G, 2019, SOFTWARE PRACT EXPER, V49, P561, DOI 10.1002/spe.2664; Srivastava PR, 2021, J GLOB INF MANAG, V29, P1, DOI 10.4018/JGIM.20210701.oa1; Stranieri S, 2021, FOOD CONTROL, V119, DOI 10.1016/j.foodcont.2020.107495; Sun JJ, 2016, FINANC INNOV, V2, DOI 10.1186/s40854-016-0040-y; Thelwall M., 2020, DOES NURSING RES DIF, V119, P107495; Tonnissen S, 2020, INT J INFORM MANAGE, V52, DOI 10.1016/j.ijinfomgt.2019.05.009; Tsang YP, 2021, J ENTERP INF MANAG, V34, P1287, DOI 10.1108/JEIM-10-2020-0395; Tsang YP, 2019, IEEE ACCESS, V7, P129000, DOI 10.1109/ACCESS.2019.2940227; Tschorsch F, 2016, IEEE COMMUN SURV TUT, V18, P2084, DOI 10.1109/COMST.2016.2535718; Varsha PS, 2021, J GLOB INF MANAG, V29, P221, DOI 10.4018/JGIM.20210701.oa10; Veloutsou C, 2020, ELECTRON COMMER R A, V39, DOI 10.1016/j.elerap.2019.100901; Wamba SF, 2020, INT J INFORM MANAGE, V52, DOI 10.1016/j.ijinfomgt.2019.102064; Wang ZY, 2020, INT J INFORM MANAGE, V50, P387, DOI 10.1016/j.ijinfomgt.2019.09.002; Warkentin M, 2020, INT J INFORM MANAGE, V52, DOI 10.1016/j.ijinfomgt.2020.102090; Wong LW, 2020, INT J INFORM MANAGE, V52, DOI 10.1016/j.ijinfomgt.2019.08.005; Xiaojiang X., 2020, ZTE COMMUN, V8, P26; Xu S, 2020, INT J PROD RES, V58, P3508, DOI 10.1080/00207543.2020.1717011; Yadav VS, 2020, RESOUR CONSERV RECY, V161, DOI 10.1016/j.resconrec.2020.104877; Yong BB, 2020, INT J INFORM MANAGE, V52, DOI 10.1016/j.ijinfomgt.2019.10.009; Zheng KN, 2021, ENTERP INF SYST-UK, V15, P1070, DOI 10.1080/17517575.2019.1669831</t>
  </si>
  <si>
    <t>10.1080/17517575.2021.1995783</t>
  </si>
  <si>
    <t>OCT 2021</t>
  </si>
  <si>
    <t>Computer Science, Information Systems</t>
  </si>
  <si>
    <t>WOS:000712130500001</t>
  </si>
  <si>
    <t>Luo, JQ; Bi, MX; Kuang, HB</t>
  </si>
  <si>
    <t>Luo, Jiaqi; Bi, Mingxiao; Kuang, Haibo</t>
  </si>
  <si>
    <t>Design of Evaluation Scheme for Social Responsibility of China's Transportation Enterprises from the Perspective of Green Supply Chain Management</t>
  </si>
  <si>
    <t>SUSTAINABILITY</t>
  </si>
  <si>
    <t>corporate social responsibility; R-clustering model; green supply chain management; transportation industry</t>
  </si>
  <si>
    <t>FINANCIAL PERFORMANCE; CONCEPTUAL-FRAMEWORK; FIRM PERFORMANCE; CORPORATE; IMPLEMENTATION; COMMUNICATION; DISCLOSURE; LOGISTICS; EVOLUTION; STRATEGY</t>
  </si>
  <si>
    <t>Corporate social responsibility (CSR) in the supply chain has become an increasingly popular research topic, but there are little researches on developing countries or emerging market economies as the research object, let alone providing a framework for assessing CSR in sustainable supply chains in the context of these countries. This paper will make up for these literature gaps. From the perspective of the green supply chain management, this paper integrates various authoritative standards and adopts two methods, R clustering and variation coefficient analysis, to establish a CSR performance evaluation system of China's transportation industry. Applying the mean square error index weighting method analyzes the performance of 74 companies in China's transportation industry in 2018 to verify the rationality of the evaluation system. The results find that this industry generally scores low and the performance of responsibilities of different sub-sectors in this industry is different, but the overall performance trend is improving. This research has implications for China's transportation industry to improve CSR levels from the perspective of green supply chain management, for managers and stakeholders who are committed to improving China's CSR green and sustainable development, and for the development of CSR in developing countries and emerging markets.</t>
  </si>
  <si>
    <t>[Luo, Jiaqi; Bi, Mingxiao; Kuang, Haibo] Dalian Maritime Univ, Collaborat Innovat Ctr Transport Studies, Dalian 116026, Peoples R China; [Luo, Jiaqi; Kuang, Haibo] Dalian Maritime Univ, Sch Shipping Econ &amp; Management, Dalian 116026, Peoples R China</t>
  </si>
  <si>
    <t>Dalian Maritime University; Dalian Maritime University</t>
  </si>
  <si>
    <t>Kuang, HB (corresponding author), Dalian Maritime Univ, Collaborat Innovat Ctr Transport Studies, Dalian 116026, Peoples R China.;Kuang, HB (corresponding author), Dalian Maritime Univ, Sch Shipping Econ &amp; Management, Dalian 116026, Peoples R China.</t>
  </si>
  <si>
    <t>luojiaqi2019@dlmu.edu.cn; Tougao2020@dlmu.edu.cn; Khb@dlmu.edu.cn</t>
  </si>
  <si>
    <t>ABBOTT WF, 1979, ACAD MANAGE J, V22, P501, DOI 10.2307/255740; Abreu R, 2005, CORP GOV-INT J BUS S, V5, P3, DOI 10.1108/14720700510630013; Ackermann F, 2011, LONG RANGE PLANN, V44, P179, DOI 10.1016/j.lrp.2010.08.001; Andersen M, 2009, SUPPLY CHAIN MANAG, V14, P75, DOI 10.1108/13598540910941948; [Anonymous], 2009, CSCMP SUPPL CHAIN MA; [Anonymous], 2015, GLOB REP IN SUST REP; [Anonymous], 2010, SOCIAL ACCOUNTABILIT; [Anonymous], 1995, UN GLOBAL COMPACT; [Anonymous], MAT QUANTITATIVE IND; [Anonymous], HONG KONG STOCK EXCH; [Anonymous], 1990, KLD RES ANAL DOMINI; [Anonymous], GUIDANCE SOCIAL RESP; Anser MK, 2018, CORP SOC RESP ENV MA, V25, P799, DOI 10.1002/csr.1495; Arli DI, 2010, INT J CONSUM STUD, V34, P46, DOI 10.1111/j.1470-6431.2009.00824.x; Aupperle K., 1989, EMPL RESPONSIB RIGHT, V2, P263, DOI [10.1007/BF01423356, DOI 10.1007/BF01423356]; Bechtel C, 2019, NEW ZEAL J CROP HORT, V47, P15, DOI 10.1108/09574099710805565; Ben Brik A, 2011, J BUS ETHICS, V99, P307, DOI 10.1007/s10551-010-0658-z; Bowrey G, 2019, AUSTRALAS ACCOUNT BU, V13, P27, DOI 10.14453/aabfj.v13i1.3; Branco MC, 2008, J BUS ETHICS, V83, P685, DOI 10.1007/s10551-007-9658-z; Buller PF, 2012, HUM RESOUR MANAGE R, V22, P43, DOI 10.1016/j.hrmr.2011.11.002; Carroll A.B., 1979, ACAD MANAGE REV, V4, P497, DOI 10.5465/amr.1979.4498296; Carter C.R., 2004, J SUPPLY CHAIN MANAG, V40, P4; Carter C.R., 2004, J BUS LOGIST, V25, P145, DOI [DOI 10.1002/J.2158-1592.2004.TB00173.X, 10.1002/j.2158-1592.2004.tb00173.x]; Carter C. R., 2002, J BUSINESS LOGISTICS, V23, P145, DOI [10.1002/j.2158-1592.2002.tb00020.x, DOI 10.1002/J.2158-1592.2002.TB00020.X]; Carter CR, 2002, TRANSPORT RES E-LOG, V38, P37, DOI 10.1016/S1366-5545(01)00008-4; Carter CR, 2008, INT J PHYS DISTR LOG, V38, P360, DOI 10.1108/09600030810882816; Chang YH, 2016, TRANSPORT RES A-POL, V92, P338, DOI 10.1016/j.tra.2016.06.015; Chen J, 2015, CURR CHIN ECON REPOR, P1, DOI 10.1007/978-3-662-45363-6; Clements MDJ, 2007, J MANAGE ORGAN, V13, P51, DOI 10.5172/jmo.2007.13.1.51; Costa R, 2013, EXPERT SYST APPL, V40, P150, DOI 10.1016/j.eswa.2012.07.028; Crisan-Mitra CS, 2020, SUSTAINABILITY-BASEL, V12, DOI 10.3390/su12104077; Dabija DC, 2014, PROCD SOC BEHV, V109, P906, DOI 10.1016/j.sbspro.2013.12.563; Dao V, 2011, J STRATEGIC INF SYST, V20, P63, DOI 10.1016/j.jsis.2011.01.002; De Colle S., 2006, CORPORATE SOCIAL RES, P333; Egbeleke A.A., 2014, J MGMT SUSTAIN, V4, P92, DOI [10.5539/jms.v4n2p92, DOI 10.5539/JMS.V4N2P92]; Elkington J., 1997, CANNIBALS FORKS TRIP, V2nd, P49; Ellram LM, 2014, J SUPPLY CHAIN MANAG, V50, P8, DOI 10.1111/jscm.12043; Emmelhainz M., 1999, J SUPPLY CHAIN MANAG, V35, P51; Esrock SL, 1998, PUBLIC RELAT REV, V24, P305, DOI 10.1016/S0363-8111(99)80142-8; Feng YT, 2017, J CLEAN PROD, V158, P296, DOI 10.1016/j.jclepro.2017.05.018; Freeman R. E., 1984, STRATEGIC MANAGEMENT; Freeman RE, 2010, J BUS ETHICS, V96, P7, DOI 10.1007/s10551-011-0935-5; Gao YQ, 2009, J BUS ETHICS, V89, P23, DOI 10.1007/s10551-008-9982-y; Gavana G, 2018, SUSTAINABILITY-BASEL, V10, DOI 10.3390/su10051642; Giannakis M., 2004, J SUPPLY CHAIN MANAG, V40, P27, DOI [10.1111/j.1745-493X.2004.tb00167.x, DOI 10.1111/J.1745-493X.2004.TB00167.X]; Hasseldine J., 2005, BRIT ACCOUNT REV, V37, P231, DOI DOI 10.1016/J.BAR.2004.10.003; Hervani AA, 2005, BENCHMARKING, V12, P330, DOI 10.1108/14635770510609015; Hooghiemstra R, 2000, J BUS ETHICS, V27, P55, DOI 10.1023/A:1006400707757; International Standardization Organization, 2010, 26000 ISO; Ip PK, 2008, J BUS ETHICS, V79, P167, DOI 10.1007/s10551-007-9385-5; Jia H, 2017, SUSTAINABILITY-BASEL, V9, DOI 10.3390/su9061043; JORGENSEN H. B., 2003, STRENGTHENING IMPLEM; Keating B, 2008, SUPPLY CHAIN MANAG, V13, P175, DOI 10.1108/13598540810871217; Kogg B, 2009, THESIS LUND U LUND; Krause DR., 2002, J SUPPLY CHAIN MANAG, V38, P13, DOI [10.1111/j.1745-493X.2002.tb00125.x, DOI 10.1111/J.1745-493X.2002.TB00125.X]; Lee S, 2013, TOURISM MANAGE, V38, P20, DOI 10.1016/j.tourman.2013.02.002; [骆嘉琪 Luo Jiaqi], 2019, [科研管理, Science Research Management], V40, P199; Luo XM, 2015, STRATEGIC MANAGE J, V36, P123, DOI 10.1002/smj.2219; MacDonald J. B., 2010, ACAD MARK STUD J, V14, P77; Maignan I, 2001, J BUS ETHICS, V30, P57, DOI 10.1023/A:1006433928640; Maloni MJ, 2006, J BUS ETHICS, V68, P35, DOI 10.1007/s10551-006-9038-0; Mamic I, 2005, J BUS ETHICS, V59, P81, DOI 10.1007/s10551-005-3415-y; Matten D, 2003, J BUS ETHICS, V45, P109, DOI 10.1023/A:1024128730308; MCGUIRE JB, 1988, ACAD MANAGE J, V31, P854, DOI 10.2307/256342; Meng, 2019, MANAG REV, V31, P191; Monczka R. M., 1997, PURCHASING, V122, P69; Murphy PR, 2002, TRANSPORT J, V41, P23; NALEBUFF B., 1996, COOPETITION REVOLUTI; Pedersen ER, 2009, SUPPLY CHAIN MANAG, V14, P109, DOI 10.1108/13598540910941975; Perry P, 2013, INT J PHYS DISTR LOG, V43, P478, DOI 10.1108/IJPDLM-03-2012-0107; Pettit TJ, 2013, J BUS LOGIST, V34, P46, DOI 10.1111/jbl.12009; POIST RF, 1989, TRANSPORT J, V28, P35; Porter ME, 2006, HARVARD BUS REV, V84, P78; Qi L, 2013, SCI RES MANAG, V34, P84; [齐丽云 Qi Liyun], 2018, [科研管理, Science Research Management], V39, P102; RADIN TJ, 2004, BUSINESS SOC REV, V109, P415, DOI DOI 10.1111/J.0045-3609.2004.00204.X; Reefke H, 2017, OMEGA-INT J MANAGE S, V66, P195, DOI 10.1016/j.omega.2016.02.003; Riahi-Belkaoui A., 1992, J BUSINESS FINANCE A, V19, P25, DOI DOI 10.1111/J.1468-5957.1992.TB00608.X; Saeidi SP, 2015, J BUS RES, V68, P341, DOI 10.1016/j.jbusres.2014.06.024; Sathiya V, 2021, ENVIRON DEV SUSTAIN, V23, P9110, DOI 10.1007/s10668-020-01015-2; Soonhong Min, 2004, Journal of Business Logistics, V25, P63, DOI 10.1002/j.2158-1592.2004.tb00170.x; Svensson G, 2007, SUPPLY CHAIN MANAG, V12, P262, DOI 10.1108/13598540710759781; Tate WL, 2010, J SUPPLY CHAIN MANAG, V46, P19, DOI 10.1111/j.1745-493X.2009.03184.x; van Hoek R.I., 1999, SUPPLY CHAIN MANAG, V4, P129, DOI DOI 10.1108/13598549910279576; Vidal N, 2015, BUS SOC, V54, P701, DOI 10.1177/0007650312464028; Waddock SA, 1997, STRATEGIC MANAGE J, V18, P303, DOI 10.1002/(SICI)1097-0266(199704)18:4&lt;303::AID-SMJ869&gt;3.3.CO;2-7; Wang YL, 2020, SYMMETRY-BASEL, V12, DOI 10.3390/sym12081349; WARTICK SL, 1985, ACAD MANAGE REV, V10, P758, DOI 10.2307/258044; Whetten D.A, 2006, HDB STRATEGY MANAGEM, P373; Wickert C, 2018, ACAD MANAG DISCOV, V4, P50, DOI 10.5465/amd.2015.0009; Williams P, 2011, J SERV MARK, V25, P20, DOI 10.1108/08876041111107032; Yoon Heon-Deok, 2012, [Asia-Pacific Journal of Business Venturing and Entrepreneurship, 벤처창업연구], V7, P25; Zadek S, 2004, HARVARD BUS REV, V82, P125; Zhao T., 2018, J SHANXI U FINANCE E, V40, P66; Zhu QH, 2008, INT J PROD ECON, V111, P261, DOI 10.1016/j.ijpe.2006.11.029</t>
  </si>
  <si>
    <t>10.3390/su13063390</t>
  </si>
  <si>
    <t>Green &amp; Sustainable Science &amp; Technology; Environmental Sciences; Environmental Studies</t>
  </si>
  <si>
    <t>Science Citation Index Expanded (SCI-EXPANDED); Social Science Citation Index (SSCI)</t>
  </si>
  <si>
    <t>Science &amp; Technology - Other Topics; Environmental Sciences &amp; Ecology</t>
  </si>
  <si>
    <t>WOS:000646205400001</t>
  </si>
  <si>
    <t>Chen, MC; Wu, HP</t>
  </si>
  <si>
    <t>An association-based clustering approach to order batching considering customer demand patterns</t>
  </si>
  <si>
    <t>OMEGA-INTERNATIONAL JOURNAL OF MANAGEMENT SCIENCE</t>
  </si>
  <si>
    <t>warehousing; order batching; data mining; association rule; 0-1 integer programming</t>
  </si>
  <si>
    <t>WAREHOUSING SYSTEMS; AUTOMATED STORAGE; RETRIEVAL-SYSTEM; ALGORITHMS; PICKING</t>
  </si>
  <si>
    <t>Research on warehousing systems has gained interest since the 1980s, reflecting the fact that supply chain management has pursued a demand-driven organization with high product variety, small order sizes, and reliable short response times throughout the Supply chain. This market trend has affected warehouse management and operations tremendously. Order hatching in a warehouse attempts to achieve high-volume order processing operations by consolidating small orders into batches. Order batchine is an essential operation of order processing in which several orders are grouped into batches. This paper describes the development of an order hatching approach based on data mining and integer programming. It is valuable to discover the important associations between orders such that the occurrence of some orders in a batch will cause the occurrence of other orders in the same batch. An order-clustering model based on 0-1 integer programming can be formulated to maximize the associations between orders within each batch. From the results of several test problems, the proposed approach shows its ability to find quality solutions of order batching problems. (c) 2004 Elsevier Ltd. All rights reserved.</t>
  </si>
  <si>
    <t>Natl Taipei Univ Technol, Inst Commerce Automat &amp; Management, Dept Business Management, Taipei 106, Taiwan</t>
  </si>
  <si>
    <t>National Taipei University of Technology</t>
  </si>
  <si>
    <t>Chen, MC (corresponding author), Natl Taipei Univ Technol, Inst Commerce Automat &amp; Management, Dept Business Management, 1,Sect 3,Chung Hsiao E Rd, Taipei 106, Taiwan.</t>
  </si>
  <si>
    <t>bmcchen@ntut.edu.tw</t>
  </si>
  <si>
    <t>AGRAWAL R, 1993, P ACM SIGMOD C MAN D, P254; ARMSTRONG RD, 1979, J OPER RES SOC, V30, P711, DOI 10.2307/3009313; Brijs T., 2000, Proceedings. KDD-2000. Sixth ACM SIGKDD International Conference on Knowledge Discovery and Data Mining, P300, DOI 10.1145/347090.347156; Chen MC, 2003, INT J PROD RES, V41, P381, DOI 10.1080/0020754021000024184; Chen MS, 1996, IEEE T KNOWL DATA EN, V8, P866, DOI 10.1109/69.553155; de Koster MBM, 1999, INT J PROD RES, V37, P1479, DOI 10.1080/002075499191094; ELSAYED EA, 1983, INT J PROD RES, V21, P579, DOI 10.1080/00207548308942392; ELSAYED EA, 1981, INT J PROD RES, V19, P525, DOI 10.1080/00207548108956683; Elsayed EA, 1996, IIE TRANS, V28, P567; ELSAYED EA, 1989, INT J PROD RES, V27, P1097, DOI 10.1080/00207548908942610; ELSAYED EA, 1993, INT J PROD RES, V31, P727, DOI 10.1080/00207549308956753; GIBSON DR, 1992, EUR J OPER RES, V58, P57, DOI 10.1016/0377-2217(92)90235-2; HALL RW, 1993, IIE TRANS, V25, P76, DOI 10.1080/07408179308964306; Han J., 2011, DATA MIN, DOI 10.1007/978-3-642-19721-5; HWANG H, 1988, ENG COST PROD ECON, V13, P285, DOI 10.1016/0167-188X(88)90014-6; HWANG H, 1988, INT J PROD RES, V26, P189, DOI 10.1080/00207548808947853; Kusiak A., 1986, Control and Cybernetics, V15, P139; MULVEY JM, 1979, MANAGE SCI, V45, P59; Pan CH, 1995, OMEGA-INT J MANAGE S, V23, P691, DOI 10.1016/0305-0483(95)00038-0; Roodbergen KJ, 2001, INT J PROD RES, V39, P1865, DOI 10.1080/00207540110028128; Rosenwein MB, 1996, INT J PROD RES, V34, P657, DOI 10.1080/00207549608904926; Song HS, 2001, EXPERT SYST APPL, V21, P157, DOI 10.1016/S0957-4174(01)00037-9; Srikant R, 1997, FUTURE GENER COMP SY, V13, P161, DOI 10.1016/S0167-739X(97)00019-8; van den Berg JP, 1999, IIE TRANS, V31, P751, DOI 10.1023/A:1007606228790; VINOD HD, 1969, J AM STAT ASSOC, V64, P506, DOI 10.2307/2283635</t>
  </si>
  <si>
    <t>AUG</t>
  </si>
  <si>
    <t>10.1016/j.omega.2004.05.003</t>
  </si>
  <si>
    <t>WOS:000228032900004</t>
  </si>
  <si>
    <t>Nguyen, DT; Adulyasak, Y; Cordeau, JF; Ponce, SI</t>
  </si>
  <si>
    <t>Nguyen, Duy Tan; Adulyasak, Yossiri; Cordeau, Jean-Francois; Ponce, Silvia I.</t>
  </si>
  <si>
    <t>Data-driven operations and supply chain management: established research clusters from 2000 to early 2020</t>
  </si>
  <si>
    <t>INTERNATIONAL JOURNAL OF PRODUCTION RESEARCH</t>
  </si>
  <si>
    <t>Review</t>
  </si>
  <si>
    <t>Data-driven operations; supply chain management; systematic literature review; co-citation analysis; clustering</t>
  </si>
  <si>
    <t>BIG DATA ANALYTICS; CORPORATE SOCIAL-RESPONSIBILITY; TRAFFIC FLOW PREDICTION; URBAN WATER-DEMAND; INVENTORY CONTROL; NEURAL-NETWORKS; NEWSVENDOR PROBLEM; PERFORMANCE; FRAMEWORK; KNOWLEDGE</t>
  </si>
  <si>
    <t>Despite the long-recognised importance of data-driven operations and supply chain management (OSCM) scholarship and practice, and the impressive development of big data analytics (BDA), research finds that firms struggle with BDA adoption, which suggests the existence of gaps in the literature. Therefore, we conduct this systematic literature review of journal articles on data-driven OSCM from 2000 to early 2020 to ascertain established research clusters and literature lacunae. Using co-citation analysis software and double-checking the results with factor analysis and multidimensional-scaling-based k-means clustering, we find six clusters of studies on data-driven OSCM, whose primary topics are identified by keyword co-occurrence analysis. Five of these clusters relate directly to manufacturing, which, in line with the existing literature, indicates the crucial role of production in OSCM. We highlight the evolution of these research clusters and propose how the literature on data-driven OSCM can support BDA in OSCM. We synthesise what has been studied in the literature as points of reference for practitioners and researchers and identify what necessitates further exploration. In addition to the insights contributed to the literature, our study is amongst the first efforts to deploy multiple clustering techniques to undertake a rigorous data-driven systematic literature review (SLR) of data-driven OSCM.</t>
  </si>
  <si>
    <t>[Nguyen, Duy Tan; Adulyasak, Yossiri; Cordeau, Jean-Francois; Ponce, Silvia I.] HEC Montreal, Dept Logist &amp; Operat Management, Room 5-864,3000 Chemin Cote Ste Catherine, Montreal, PQ H3T 2A7, Canada</t>
  </si>
  <si>
    <t>Universite de Montreal; HEC Montreal</t>
  </si>
  <si>
    <t>Nguyen, DT (corresponding author), HEC Montreal, Dept Logist &amp; Operat Management, Room 5-864,3000 Chemin Cote Ste Catherine, Montreal, PQ H3T 2A7, Canada.</t>
  </si>
  <si>
    <t>duy-tan.nguyen@hec.ca</t>
  </si>
  <si>
    <t>Adamowski J, 2012, WATER RESOUR RES, V48, DOI 10.1029/2010WR009945; Adamowski J, 2010, J HYDROL ENG, V15, P729, DOI 10.1061/(ASCE)HE.1943-5584.0000245; Adamowski JF, 2008, J WATER RES PL-ASCE, V134, P119, DOI 10.1061/(ASCE)0733-9496(2008)134:2(119); Agard B, 2004, INT J PROD RES, V42, P2955, DOI 10.1080/00207540410001691929; Badi S, 2019, J CLEAN PROD, V223, P312, DOI 10.1016/j.jclepro.2019.03.132; Bagirov AM, 2008, PATTERN RECOGN, V41, P3192, DOI 10.1016/j.patcog.2008.04.004; Ban GY, 2019, OPER RES, V67, P90, DOI 10.1287/opre.2018.1757; Bayraktar E., 2007, MANAGEMENT RES NEWS, V30, P843, DOI DOI 10.1108/01409170710832278; Ben-Tal A, 2004, MATH PROGRAM, V99, P351, DOI 10.1007/s10107-003-0454-y; Bertsimas D, 2020, MANAGE SCI, V66, P1025, DOI 10.1287/mnsc.2018.3253; Besbes O, 2013, MANAGE SCI, V59, P1407, DOI 10.1287/mnsc.1120.1654; Bi ZM, 2014, IEEE T IND INFORM, V10, P1537, DOI 10.1109/TII.2014.2300338; Braha D, 2002, IEEE T SEMICONDUCT M, V15, P91, DOI 10.1109/66.983448; Brin S, 1998, COMPUT NETWORKS ISDN, V30, P107, DOI 10.1016/S0169-7552(98)00110-X; Brinch M, 2018, INT J OPER PROD MAN, V38, P1589, DOI 10.1108/IJOPM-05-2017-0268; Burnetas AN, 2000, OPER RES, V48, P436, DOI 10.1287/opre.48.3.436.12437; Chae B, 2015, INT J PROD ECON, V165, P247, DOI 10.1016/j.ijpe.2014.12.037; Chae B, 2014, INT J PROD RES, V52, P4695, DOI 10.1080/00207543.2013.861616; Chan KY, 2012, IEEE T INTELL TRANSP, V13, P644, DOI 10.1109/TITS.2011.2174051; Chavez R, 2017, PROD PLAN CONTROL, V28, P906, DOI 10.1080/09537287.2017.1336788; Chehbi-Gamoura S, 2020, PROD PLAN CONTROL, V31, P355, DOI 10.1080/09537287.2019.1639839; Chen CY, 2012, TRANSPORT RES C-EMER, V22, P103, DOI 10.1016/j.trc.2011.12.006; Chen DQ, 2015, J MANAGE INFORM SYST, V32, P4, DOI 10.1080/07421222.2015.1138364; Chen HB, 2001, NEURAL COMPUT APPL, V10, P277, DOI 10.1007/s521-001-8054-3; Chen X, 2017, IEEE T POWER SYST, V32, P3946, DOI 10.1109/TPWRS.2016.2633299; Cheng YJ, 2020, COMPUT IND ENG, V139, DOI 10.1016/j.cie.2019.04.047; Chien CF, 2007, EXPERT SYST APPL, V33, P192, DOI 10.1016/j.eswa.2006.04.014; Chong AYL, 2016, INT J OPER PROD MAN, V36, P358, DOI 10.1108/IJOPM-03-2015-0151; Cui RM, 2018, PROD OPER MANAG, V27, P1749, DOI 10.1111/poms.12707; Dia H, 2001, EUR J OPER RES, V131, P253, DOI 10.1016/S0377-2217(00)00125-9; Ding XM, 2002, OPER RES, V50, P517, DOI 10.1287/opre.50.3.517.7752; Donkor EA, 2014, J WATER RES PLAN MAN, V140, P146, DOI 10.1061/(ASCE)WR.1943-5452.0000314; Dubey R, 2019, INT J PROD ECON, V210, P120, DOI 10.1016/j.ijpe.2019.01.023; Dubey R, 2017, INT J COMPUT INTEG M, V30, P381, DOI 10.1080/0951192X.2014.1003411; Dunn TJ, 2014, BRIT J PSYCHOL, V105, P399, DOI 10.1111/bjop.12046; Durach CF, 2017, J SUPPLY CHAIN MANAG, V53, P67, DOI 10.1111/jscm.12145; Dutta D, 2015, INT J PROD ECON, V165, P293, DOI 10.1016/j.ijpe.2014.12.032; Nguyen DT, 2021, OMEGA-INT J MANAGE S, V98, DOI 10.1016/j.omega.2019.102121; Elmaghraby W, 2003, MANAGE SCI, V49, P1287, DOI 10.1287/mnsc.49.10.1287.17315; Fahimnia Behnam, 2019, Decision Sciences, V50, P1127, DOI 10.1111/deci.12369; Feng YT, 2017, J CLEAN PROD, V158, P296, DOI 10.1016/j.jclepro.2017.05.018; Fernandez-Carames TM, 2019, SENSORS-BASEL, V19, DOI 10.3390/s19102394; Ferreira KJ, 2016, M&amp;SOM-MANUF SERV OP, V18, P69, DOI 10.1287/msom.2015.0561; FORNELL C, 1981, J MARKETING RES, V18, P39, DOI 10.2307/3151312; Fu WH, 2019, COMPUT IND ENG, V135, P940, DOI 10.1016/j.cie.2019.07.002; GALBRAITH JR, 1974, INTERFACES, V4, P28, DOI 10.1287/inte.4.3.28; Gattiker TF, 2007, J OPER MANAG, V25, P957, DOI 10.1016/j.jom.2006.10.001; Gawankar SA, 2020, INT J PROD RES, V58, P1574, DOI 10.1080/00207543.2019.1668070; Giannakis M, 2016, J ENTERP INF MANAG, V29, P706, DOI 10.1108/JEIM-06-2015-0050; Glock CH, 2019, COMPUT IND ENG, V131, P422, DOI 10.1016/j.cie.2018.10.030; Godfrey GA, 2001, MANAGE SCI, V47, P1101, DOI 10.1287/mnsc.47.8.1101.10231; Gunasekaran A, 2017, J BUS RES, V70, P308, DOI 10.1016/j.jbusres.2016.08.004; Gupta S, 2020, INT J PROD RES, V58, P947, DOI 10.1080/00207543.2019.1598599; Harding JA, 2006, J MANUF SCI E-T ASME, V128, P969, DOI 10.1115/1.2194554; Hazen BT, 2018, ANN OPER RES, V270, P201, DOI 10.1007/s10479-016-2226-0; Hazen BT, 2014, INT J PROD ECON, V154, P72, DOI 10.1016/j.ijpe.2014.04.018; He Y, 2018, J FOOD QUALITY, DOI 10.1155/2018/7279491; Heineke J, 2007, J OPER MANAG, V25, P364, DOI 10.1016/j.jom.2006.11.003; Hippert HS, 2001, IEEE T POWER SYST, V16, P44, DOI 10.1109/59.910780; Ho W, 2010, EUR J OPER RES, V202, P16, DOI 10.1016/j.ejor.2009.05.009; Hofmann E, 2017, INT J PROD RES, V55, P5108, DOI 10.1080/00207543.2015.1061222; Hong T, 2016, INT J FORECASTING, V32, P914, DOI 10.1016/j.ijforecast.2015.11.011; Hosseini S, 2019, TRANSPORT RES E-LOG, V125, P285, DOI 10.1016/j.tre.2019.03.001; Huang GQ, 2008, J INTELL MANUF, V19, P701, DOI 10.1007/s10845-008-0121-5; Huang GQ, 2008, INT J ADV MANUF TECH, V36, P752, DOI 10.1007/s00170-006-0897-4; Huang GQ, 2007, ROBOT CIM-INT MANUF, V23, P469, DOI 10.1016/j.rcim.2006.05.006; Huang SP, 2020, INT J PROD RES, V58, P1893, DOI 10.1080/00207543.2019.1702228; Huang TL, 2014, PROD OPER MANAG, V23, P333, DOI 10.1111/poms.12046; Huh WT, 2011, OPER RES, V59, P929, DOI 10.1287/opre.1100.0906; Huh WT, 2009, MATH OPER RES, V34, P103, DOI 10.1287/moor.1080.0355; Ikeziri LM, 2019, INT J PROD RES, V57, P5068, DOI 10.1080/00207543.2018.1518602; Irani Zahir., 2001, BUSINESS PROCESS MAN, V7, P195; Irfan M, 2019, OPER MANAGE RES, V12, P113, DOI 10.1007/s12063-019-00142-y; Irfan M, 2019, BRIT FOOD J, V121, P2708, DOI 10.1108/BFJ-02-2019-0131; Jiang XM, 2004, COMPUT-AIDED CIV INF, V19, P324, DOI 10.1111/j.1467-8667.2004.00360.x; Jun HB, 2009, INT J COMPUT INTEG M, V22, P595, DOI 10.1080/09511920701501753; Kamble Sachin, 2020, International Journal of Production Research, V58, P1319, DOI 10.1080/00207543.2019.1630772; Kamble SS, 2020, INT J PROD ECON, V219, P179, DOI 10.1016/j.ijpe.2019.05.022; Karlaftis MG, 2011, TRANSPORT RES C-EMER, V19, P387, DOI 10.1016/j.trc.2010.10.004; Karttunen E, 2018, BENCHMARKING, V25, P3906, DOI 10.1108/BIJ-03-2017-0047; Khan I, 2020, IEEE T KNOWL DATA EN, V32, P1838, DOI 10.1109/TKDE.2019.2911582; Klikauer T, 2016, TRIPLEC-COMMUN CAPIT, V14, P260; KRUSKAL JB, 1964, PSYCHOMETRIKA, V29, P1, DOI 10.1007/BF02289565; Kumar A, 2018, J COMPUT SCI-NETH, V27, P428, DOI 10.1016/j.jocs.2017.06.006; Kumar A, 2016, INT J PROD RES, V54, P7060, DOI 10.1080/00207543.2016.1153166; Kuo YH, 2019, INT J PROD RES, V57, P4828, DOI 10.1080/00207543.2018.1443230; Kusiak A, 2001, IEEE T ROBOTIC AUTOM, V17, P191, DOI 10.1109/70.928564; Kusiak A, 2001, IEEE T ELECTRON PACK, V24, P44, DOI 10.1109/6104.924792; Kusiak A, 2000, IEEE T ELECTRON PACK, V23, P345, DOI 10.1109/6104.895081; Lamba K, 2017, PROD PLAN CONTROL, V28, P877, DOI 10.1080/09537287.2017.1336787; Lee S, 2020, EXPERT SYST APPL, V144, DOI 10.1016/j.eswa.2019.113074; Levi R, 2007, MATH OPER RES, V32, P821, DOI 10.1287/moor.1070.0272; Levi R, 2015, OPER RES, V63, P1294, DOI 10.1287/opre.2015.1422; Liu WH, 2017, SUSTAINABILITY-BASEL, V9, DOI 10.3390/su9030421; Liyanage LH, 2005, OPER RES LETT, V33, P341, DOI 10.1016/j.orl.2004.08.003; Lv YS, 2015, IEEE T INTELL TRANSP, V16, P865, DOI 10.1109/TITS.2014.2345663; Maheshwari S, 2021, INT J PROD RES, V59, P1875, DOI 10.1080/00207543.2020.1793011; Manikas A, 2020, INT J PROD RES, V58, P1442, DOI 10.1080/00207543.2019.1651459; Mao C, 2018, TRANSPORT RES C-EMER, V93, P179, DOI 10.1016/j.trc.2018.06.001; Martins CL, 2019, J CLEAN PROD, V225, P995, DOI 10.1016/j.jclepro.2019.03.250; Medina-Gonzalez S, 2020, COMPUT IND ENG, V139, DOI 10.1016/j.cie.2018.12.008; Meriton R, 2021, INT J PROD RES, V59, P7283, DOI 10.1080/00207543.2020.1832273; Min WL, 2011, TRANSPORT RES C-EMER, V19, P606, DOI 10.1016/j.trc.2010.10.002; Mishra D, 2018, ANN OPER RES, V270, P313, DOI 10.1007/s10479-016-2236-y; Silva JTM, 2019, INT J PROD RES, V57, P4627, DOI 10.1080/00207543.2018.1484953; Viet NQ, 2021, INT J PROD RES, V59, P1368, DOI 10.1080/00207543.2020.1821116; Opresnik D, 2015, INT J PROD ECON, V165, P174, DOI 10.1016/j.ijpe.2014.12.036; Ozgormus E, 2020, COMPUT IND ENG, V139, DOI 10.1016/j.cie.2018.12.009; Persson O., 2009, CELEBRATING SCHOLARL, P9, DOI DOI 1458990/FILE/1458992.PDF#PAGE=11; Qu L, 2009, IEEE T INTELL TRANSP, V10, P512, DOI 10.1109/TITS.2009.2026312; Quek C, 2006, IEEE T INTELL TRANSP, V7, P133, DOI 10.1109/TITS.2006.874712; Raghupathi W, 2014, HEALTH INF SCI SYST, V2, DOI 10.1186/2047-2501-2-3; Ramos-Rodriguez AR, 2004, STRATEGIC MANAGE J, V25, P981, DOI 10.1002/smj.397; Rebs T, 2019, J CLEAN PROD, V208, P1265, DOI 10.1016/j.jclepro.2018.10.100; Rousseau DM, 2008, ACAD MANAG ANN, V2, P475, DOI 10.1080/19416520802211651; Sachs AL, 2014, INT J PROD ECON, V149, P28, DOI 10.1016/j.ijpe.2013.04.039; Samiee S, 2012, J ACAD MARKET SCI, V40, P364, DOI 10.1007/s11747-011-0296-8; Schoenherr T, 2015, J BUS LOGIST, V36, P120, DOI 10.1111/jbl.12082; SETHI V, 1994, MANAGE SCI, V40, P1601, DOI 10.1287/mnsc.40.12.1601; Seyedghorban Z, 2020, PROD PLAN CONTROL, V31, P96, DOI 10.1080/09537287.2019.1631461; SMALL H, 1973, J AM SOC INFORM SCI, V24, P265, DOI 10.1002/asi.4630240406; Smith BL, 2003, COMPUT-AIDED CIV INF, V18, P201, DOI 10.1111/1467-8667.00310; Smith BL, 2002, TRANSPORT RES C-EMER, V10, P303, DOI 10.1016/S0968-090X(02)00009-8; Song PJ, 2018, INFORM MANAGE-AMSTER, V55, P633, DOI 10.1016/j.im.2018.01.004; Srinivasan R, 2018, PROD OPER MANAG, V27, P1849, DOI 10.1111/poms.12746; Stathopoulos A, 2003, TRANSPORT RES C-EMER, V11, P121, DOI 10.1016/S0968-090X(03)00004-4; Sun SW, 2018, J COMPUT INFORM SYST, V58, P193, DOI 10.1080/08874417.2016.1222891; Swanson D, 2018, SUPPLY CHAIN MANAG, V23, P100, DOI 10.1108/SCM-05-2017-0166; Tan KH, 2015, INT J PROD ECON, V165, P223, DOI 10.1016/j.ijpe.2014.12.034; Tang YJ, 2019, IEEE T VEH TECHNOL, V68, P3967, DOI 10.1109/TVT.2019.2899627; Tao F, 2014, IEEE T IND INFORM, V10, P1547, DOI 10.1109/TII.2014.2306397; Tao F, 2014, IEEE T IND INFORM, V10, P1435, DOI 10.1109/TII.2014.2306383; Tao F, 2014, IEEE T IND INFORM, V10, P1252, DOI 10.1109/TII.2014.2306771; Taylor JW, 2003, J OPER RES SOC, V54, P799, DOI 10.1057/palgrave.jors.2601589; Taylor JW, 2003, INT J FORECASTING, V19, P57, DOI 10.1016/S0169-2070(01)00123-6; Taylor JW, 2000, J OPER RES SOC, V51, P72, DOI 10.2307/253949; Nguyen TL, 2017, COMPLEXITY, P1, DOI [10.1109/CLEOE-EQEC.2017.8086935, 10.1155/2017/3083745]; Tiwari S, 2018, COMPUT IND ENG, V115, P319, DOI 10.1016/j.cie.2017.11.017; Tranfield D, 2003, BRIT J MANAGE, V14, P207, DOI 10.1111/1467-8551.00375; Trkman P, 2010, DECIS SUPPORT SYST, V49, P318, DOI 10.1016/j.dss.2010.03.007; Uddin S, 2015, PLOS ONE, V10, DOI 10.1371/journal.pone.0123537; Uzsoy R, 2018, INT J PROD RES, V56, P4546, DOI 10.1080/00207543.2018.1424363; van Eck NJ, 2010, J AM SOC INF SCI TEC, V61, P2405, DOI 10.1002/asi.21421; van Eck NJ, 2010, SCIENTOMETRICS, V84, P523, DOI 10.1007/s11192-009-0146-3; Vlahogianni EI, 2005, TRANSPORT RES C-EMER, V13, P211, DOI 10.1016/j.trc.2005.04.007; Vlahogianni EI, 2004, TRANSPORT REV, V24, P533, DOI 10.1080/0144164042000195072; Vrijhoef R., 2000, EUR J PURCH SUPPLY M, V3/4, P169, DOI [DOI 10.1016/S0969-7012(00)00013-7, 10.1016/S0969-7012(00)00013-7]; Wamba SF, 2015, INT J PROD ECON, V165, P234, DOI 10.1016/j.ijpe.2014.12.031; Wang G, 2016, INT J PROD ECON, V176, P98, DOI 10.1016/j.ijpe.2016.03.014; Wang JH, 2007, LECT NOTES COMPUT SC, V4426, P857; Wang NX, 2016, DECIS SUPPORT SYST, V86, P35, DOI 10.1016/j.dss.2016.03.006; Wen X, 2019, INT J PROD ECON, V207, P34, DOI 10.1016/j.ijpe.2018.10.012; Williams BD, 2013, J OPER MANAG, V31, P543, DOI 10.1016/j.jom.2013.09.003; Winkelhaus S, 2020, INT J PROD RES, V58, P18, DOI 10.1080/00207543.2019.1612964; Wu CH, 2003, 2003 IEEE INTELLIGENT TRANSPORTATION SYSTEMS PROCEEDINGS, VOLS. 1 &amp; 2, P1438; Wu KJ, 2017, J CLEAN PROD, V142, P663, DOI 10.1016/j.jclepro.2016.04.040; Xu LD, 2014, IEEE T IND INFORM, V10, P2233, DOI 10.1109/TII.2014.2300753; Xu LD, 2011, INT J PROD RES, V49, P183, DOI 10.1080/00207543.2010.508944; Xu XH, 2018, INT J PROD ECON, V204, P160, DOI 10.1016/j.ijpe.2018.08.003; Xu X, 2012, ROBOT CIM-INT MANUF, V28, P75, DOI 10.1016/j.rcim.2011.07.002; Yin HB, 2002, TRANSPORT RES C-EMER, V10, P85, DOI 10.1016/S0968-090X(01)00004-3; Yong AG, 2013, TUTOR QUANT METHODS, V9, P79, DOI 10.20982/tqmp.09.2.p079; Yu WT, 2019, BRIT J MANAGE, V30, P299, DOI 10.1111/1467-8551.12328; Yu WT, 2018, TRANSPORT RES E-LOG, V114, P371, DOI 10.1016/j.tre.2017.04.002; Zhang JP, 2011, IEEE T INTELL TRANSP, V12, P1624, DOI 10.1109/TITS.2011.2158001; Zhang YF, 2011, ROBOT CIM-INT MANUF, V27, P538, DOI 10.1016/j.rcim.2010.09.009; Zhang YF, 2011, INT J PROD RES, V49, P1337, DOI 10.1080/00207543.2010.518743; Zhang YF, 2010, INT J COMPUT INTEG M, V23, P101, DOI 10.1080/09511920903440354; Zhang YF, 2008, INT J MATER PROD TEC, V33, P170, DOI 10.1504/IJMPT.2008.019780; Zhao HX, 2012, RENEW SUST ENERG REV, V16, P3586, DOI 10.1016/j.rser.2012.02.049; Zhao HY, 2018, INT BUS REV, V27, P389, DOI 10.1016/j.ibusrev.2017.09.006; Zhao R, 2017, J CLEAN PROD, V142, P1085, DOI 10.1016/j.jclepro.2016.03.006; Zhong RY, 2015, INT J PROD ECON, V165, P260, DOI 10.1016/j.ijpe.2015.02.014; Zhou SL, 2000, J HYDROL, V236, P153, DOI 10.1016/S0022-1694(00)00287-0; Zhou SL, 2002, J HYDROL, V259, P189, DOI 10.1016/S0022-1694(01)00582-0; Zupic I, 2015, ORGAN RES METHODS, V18, P429, DOI 10.1177/1094428114562629</t>
  </si>
  <si>
    <t>SEP 2</t>
  </si>
  <si>
    <t>10.1080/00207543.2021.1956695</t>
  </si>
  <si>
    <t>JUL 2021</t>
  </si>
  <si>
    <t>Engineering, Industrial; Engineering, Manufacturing; Operations Research &amp; Management Science</t>
  </si>
  <si>
    <t>Engineering; Operations Research &amp; Management Science</t>
  </si>
  <si>
    <t>WOS:000676032200001</t>
  </si>
  <si>
    <t>Seyedan, M; Mafakheri, F</t>
  </si>
  <si>
    <t>Seyedan, Mahya; Mafakheri, Fereshteh</t>
  </si>
  <si>
    <t>Predictive big data analytics for supply chain demand forecasting: methods, applications, and research opportunities</t>
  </si>
  <si>
    <t>JOURNAL OF BIG DATA</t>
  </si>
  <si>
    <t>Demand forecasting; Supply chain management; Closed-loop supply chains; Big data analytics; Machine-learning</t>
  </si>
  <si>
    <t>MACHINE-LEARNING TECHNIQUES; NEURAL-NETWORK; SOCIAL MEDIA; LIFE-CYCLE; MANAGEMENT; FRAMEWORK; LOGISTICS; MODEL; PERFORMANCE; REGRESSION</t>
  </si>
  <si>
    <t>Big data analytics (BDA) in supply chain management (SCM) is receiving a growing attention. This is due to the fact that BDA has a wide range of applications in SCM, including customer behavior analysis, trend analysis, and demand prediction. In this survey, we investigate the predictive BDA applications in supply chain demand forecasting to propose a classification of these applications, identify the gaps, and provide insights for future research. We classify these algorithms and their applications in supply chain management into time-series forecasting, clustering, K-nearest-neighbors, neural networks, regression analysis, support vector machines, and support vector regression. This survey also points to the fact that the literature is particularly lacking on the applications of BDA for demand forecasting in the case of closed-loop supply chains (CLSCs) and accordingly highlights avenues for future research.</t>
  </si>
  <si>
    <t>[Seyedan, Mahya; Mafakheri, Fereshteh] Concordia Univ, Concordia Inst Informat Syst Engn CIISE, Montreal, PQ H3G 1M8, Canada</t>
  </si>
  <si>
    <t>Concordia University - Canada</t>
  </si>
  <si>
    <t>Mafakheri, F (corresponding author), Concordia Univ, Concordia Inst Informat Syst Engn CIISE, Montreal, PQ H3G 1M8, Canada.</t>
  </si>
  <si>
    <t>f.mafakheri@concordia.ca</t>
  </si>
  <si>
    <t>Acar Y, 2012, INT J FORECASTING, V28, P842, DOI 10.1016/j.ijforecast.2011.11.003; Addo-Tenkorang R, 2016, COMPUT IND ENG, V101, P528, DOI 10.1016/j.cie.2016.09.023; Agrawal S, 2015, RESOUR CONSERV RECY, V97, P76, DOI 10.1016/j.resconrec.2015.02.009; Ali MM, 2017, EUR J OPER RES, V260, P984, DOI 10.1016/j.ejor.2016.11.046; Alyahya S, 2016, J IND INF INTEGR, V4, P15, DOI 10.1016/j.jii.2016.08.001; Ambrosio JK, 2019, MATH PROBL ENG, V2019, DOI 10.1155/2019/9765468; Amirkolaii KN, 2017, IFAC PAPERSONLINE, V50, P15221, DOI 10.1016/j.ifacol.2017.08.2371; Arunachalam D, 2018, EXPERT SYST APPL, V111, P11, DOI 10.1016/j.eswa.2018.03.007; Arunraj NS, 2015, INT J PROD ECON, V170, P321, DOI 10.1016/j.ijpe.2015.09.039; Awwad M., 2018, P INT C IND ENG OP M, P418; Babai MZ, 2013, INT J PROD ECON, V143, P463, DOI 10.1016/j.ijpe.2011.09.004; Ballestin F, 2013, COMPUT IND ENG, V66, P696, DOI 10.1016/j.cie.2013.09.020; Barat A., 2013, Journal of Ecophysiology and Occupational Health, V13, P1; Battini D, 2017, INT J PROD ECON, V183, P319, DOI 10.1016/j.ijpe.2016.11.020; Benabdellah A.C., 2016, 2016 IEEEACS 13 INT, P1; Beyer MA, 2014, IMPORTANCE BIG DATA; Bian WL, 2016, INT J PROD ECON, V178, P82, DOI 10.1016/j.ijpe.2016.04.025; Blackburn R, 2015, INT T OPER RES, V22, P407, DOI 10.1111/itor.12122; Bohanec M, 2017, EXPERT SYST APPL, V71, P416, DOI 10.1016/j.eswa.2016.11.010; Boone T, 2019, INT J FORECASTING, V35, P170, DOI 10.1016/j.ijforecast.2018.09.003; Boulaksil Y, 2016, OPER RES PERSPECT, V3, P27, DOI 10.1016/j.orp.2016.07.001; Burney SMA, 2018, 2017 IEEE 3 INT C EN, P1, DOI [10.1109/ICETSS.2017.8324158, DOI 10.1109/ICETSS.2017.8324158]; Buyukozkan G, 2018, COMPUT IND, V97, P157, DOI 10.1016/j.compind.2018.02.010; Carbonneau R, 2008, EUR J OPER RES, V184, P1140, DOI 10.1016/j.ejor.2006.12.004; Chang PC, 2005, EXPERT SYST APPL, V29, P83, DOI 10.1016/j.eswa.2005.01.012; Chase CW, 2016, NEXT GENERATION DEMA, DOI [10.1002/9781119449591, DOI 10.1002/9781119449591]; Chawla A, 2018, APPL ARTIF INTELL, P79, DOI [10.3233/ica-2001-8305, DOI 10.3233/ICA-2001-8305]; Chen FL, 2010, EXPERT SYST APPL, V37, P6695, DOI 10.1016/j.eswa.2010.04.037; Chen IF, 2017, NEURAL COMPUT APPL, V28, P2633, DOI 10.1007/s00521-016-2215-x; Chi HM, 2007, EUR J OPER RES, V180, P174, DOI 10.1016/j.ejor.2006.03.040; Choi Y, 2018, ANN OPER RES, V270, P75, DOI 10.1007/s10479-016-2281-6; Coursera, 2019, SUPPLY CHAIN PLANNIN; Cui JX, 2016, NEUROCOMPUTING, V181, P4, DOI 10.1016/j.neucom.2015.08.100; da Veiga CP, 2016, J RETAIL CONSUM SERV, V31, P174, DOI 10.1016/j.jretconser.2016.03.008; de Oliveira CM, 2017, ESPACIOS, V38; Di Pillo G, 2016, 4OR-Q J OPER RES, V14, P309, DOI 10.1007/s10288-016-0316-0; Efendigil T, 2009, EXPERT SYST APPL, V36, P6697, DOI 10.1016/j.eswa.2008.08.058; Fanoodi B, 2019, COMPUT BIOL MED, V113, DOI 10.1016/j.compbiomed.2019.103415; Fasli M, 2011, INFORM SCIENCES, V181, P3411, DOI 10.1016/j.ins.2011.04.014; Gaur M, 2015, 2015 2ND INTERNATIONAL CONFERENCE ON COMPUTING FOR SUSTAINABLE GLOBAL DEVELOPMENT (INDIACOM), P1433; Gholizadeh H, 2020, NEURAL COMPUT APPL, V32, P3967, DOI 10.1007/s00521-018-3847-9; Perea RG, 2019, BIOSYST ENG, V177, P59, DOI 10.1016/j.biosystemseng.2018.03.011; Govindan K, 2018, TRANSPORT RES E-LOG, V114, P343, DOI 10.1016/j.tre.2018.03.011; Goyal R, 2014, IERI PROC, V6, P15, DOI 10.1016/j.ieri.2014.03.004; Griva A, 2018, EXPERT SYST APPL, V100, P1, DOI 10.1016/j.eswa.2018.01.029; Gunasekaran A, 2016, COMPUT IND ENG, V101, P525, DOI 10.1016/j.cie.2016.10.020; Guo SY, 2016, ACCIDENT ANAL PREV, V93, P299, DOI 10.1016/j.aap.2015.09.024; Guo ZX, 2013, DECIS SUPPORT SYST, V55, P247, DOI 10.1016/j.dss.2013.01.026; Hamiche K, 2018, IFAC PAPERSONLINE, V51, P1732, DOI 10.1016/j.ifacol.2018.08.206; Han J, 2013, DATA MINING CONCEPTS, DOI [10.1016/B978-0-12-381479-1.00001-005951239, DOI 10.1016/B978-0-12-381479-1.00001-005951239]; Hazen BT, 2016, COMPUT IND ENG, V101, P592, DOI 10.1016/j.cie.2016.06.030; He W, 2015, INFORM MANAGE-AMSTER, V52, P801, DOI 10.1016/j.im.2015.04.006; Hofmann E, 2018, INT J LOGIST MANAG, V29, P739, DOI 10.1108/IJLM-04-2017-0088; Hopkins J, 2018, INT J LOGIST MANAG, V29, P575, DOI 10.1108/IJLM-05-2017-0109; Huang L, 2018, INT J PERFORMABIL EN, V14, P1550, DOI 10.23940/ijpe.18.07.p19.15501559; Huang YY, 2015, INT J OPER PROD MAN, V35, P2, DOI 10.1108/IJOPM-07-2013-0341; Huber J, 2017, EXPERT SYST APPL, V76, P140, DOI 10.1016/j.eswa.2017.01.022; Islek I, 2015, PROC IEEE INT SYMP, P55, DOI 10.1109/ISIE.2015.7281443; Jiao ZH, 2018, J CLEAN PROD, V185, P105, DOI 10.1016/j.jclepro.2018.02.255; Jin J, 2019, J COMPUT INF SCI ENG, V19, DOI 10.1115/1.4041087; Jun SP, 2014, TECHNOL FORECAST SOC, V86, P237, DOI 10.1016/j.techfore.2013.10.021; Kilimci ZH, 2019, COMPLEXITY, DOI 10.1155/2019/9067367; Kourentzes N, 2013, INT J PROD ECON, V143, P198, DOI 10.1016/j.ijpe.2013.01.009; Krumeich J, 2016, BUS INFORM SYST ENG+, V58, P261, DOI 10.1007/s12599-015-0412-2; Kshetri N, 2018, INT J INFORM MANAGE, V39, P80, DOI 10.1016/j.ijinfomgt.2017.12.005; Kumar M, 2016, APPL BIG DATA ANAL O, DOI [10.4018/978-1-5225-0886-1, DOI 10.4018/978-1-5225-0886-1]; Lau HCW, 2013, DECIS SUPPORT SYST, V54, P1404, DOI 10.1016/j.dss.2012.12.008; Lee CKM, 2011, EXPERT SYST APPL, V38, P5428, DOI 10.1016/j.eswa.2010.10.012; Lee CC, 2009, EXPERT SYST APPL, V36, P2961, DOI 10.1016/j.eswa.2008.01.063; Levis AA, 2005, CHEM ENG RES DES, V83, P1009, DOI 10.1205/cherd.04246; Liu CX, 2016, EXPERT SYST APPL, V45, P331, DOI 10.1016/j.eswa.2015.09.052; Loureiro ALD, 2018, DECIS SUPPORT SYST, V114, P81, DOI 10.1016/j.dss.2018.08.010; Lu LX, 2015, INT ENCY SOC BEHAV S, DOI [10.1016/B978-0-08-097086-8.73032-7, DOI 10.1016/B978-0-08-097086-8.73032-7]; Ma J, 2014, J CLEAN PROD, V68, P189, DOI 10.1016/j.jclepro.2014.01.026; Ma SH, 2016, EUR J OPER RES, V249, P245, DOI 10.1016/j.ejor.2015.08.029; Mafakheri F, 2013, J CLEAN PROD, V59, P185, DOI 10.1016/j.jclepro.2013.06.031; Mafakheri F, 2012, INT J INF TECHNOL PR, V3, P45, DOI 10.4018/jitpm.2012070104; Marine-Roig E, 2015, J DESTIN MARK MANAGE, V4, P162, DOI 10.1016/j.jdmm.2015.06.004; Merkuryeva G, 2019, PROCEDIA COMPUT SCI, V149, P3, DOI 10.1016/j.procs.2019.01.100; Michna Z, 2020, OMEGA-INT J MANAGE S, V93, DOI 10.1016/j.omega.2019.02.002; Minovic M, 2014, COMPUT IND, V65, P878, DOI 10.1016/j.compind.2014.02.003; Mishra D, 2018, ANN OPER RES, V270, P313, DOI 10.1007/s10479-016-2236-y; Mohebi E, 2008, APPL MACHINE LEARNIN; Mourtzis D., 2016, Logistics Research, V9, DOI 10.1007/s12159-015-0129-0; Munir K, 2019, CLOUD COMPUTING BIG; Murray PW, 2015, IFAC PAPERSONLINE, V48, P1834, DOI 10.1016/j.ifacol.2015.06.353; Nikolopoulos KI, 2016, INT J PROD ECON, V177, P139, DOI 10.1016/j.ijpe.2016.04.013; Pang Y, 2018, PROCEEDINGS OF THE TWENTY-SEVENTH INTERNATIONAL JOINT CONFERENCE ON ARTIFICIAL INTELLIGENCE, P3506; Pereira da Veiga Claudimar, 2014, WSEAS Transactions on Business and Economics, V11, P608; Pereira MM, 2018, J CLEAN PROD, V188, P741, DOI 10.1016/j.jclepro.2018.04.026; Punam K, 2019, 2018 INT C COMP POW, DOI [10.1109/GUCON.2018.8675060, DOI 10.1109/GUCON.2018.8675060]; Puspita P.E., 2019, INT J ENG RES DEV, V11, P25; Ramanathan U, 2017, INT J OPER PROD MAN, V37, P105, DOI 10.1108/IJOPM-03-2015-0153; Ramos P, 2015, ROBOT CIM-INT MANUF, V34, P151, DOI 10.1016/j.rcim.2014.12.015; Ren S, 2019, J CLEAN PROD, V210, P1343, DOI 10.1016/j.jclepro.2018.11.025; Rostami-Tabar B, 2019, EUR J OPER RES, V273, P920, DOI 10.1016/j.ejor.2018.09.010; Rozados I.V., 2014, P 6 INT C OPERATIONS, VVolume 1, P13; Runkler TA, 2016, REV ESPANOLA ENFERME, V26, DOI [10.1007/978-3-658-14075-5, DOI 10.1007/978-3-658-14075-5]; Saha C, 2015, P 2014 IND SYST ENG; Sarhani M, 2014, 2014 SECOND WORLD CONFERENCE ON COMPLEX SYSTEMS (WCCS), P79, DOI 10.1109/ICoCS.2014.7060941; SAS Institute, 2014, DEM DRIV FOR PLANN T, P13; Schaer O, 2019, INT J FORECASTING, V35, P197, DOI 10.1016/j.ijforecast.2018.03.005; Shan ZY, 2015, NEUROCOMPUTING, V169, P134, DOI 10.1016/j.neucom.2014.11.093; Sharma R, 2019, MATER TODAY-PROC, V18, P2308, DOI 10.1016/j.matpr.2019.07.013; Shu YD, 2016, COMPUT CHEM ENG, V91, P104, DOI 10.1016/j.compchemeng.2016.04.011; Singh A, 2017, MATER TODAY-PROC, V4, P1106, DOI 10.1016/j.matpr.2017.01.126; Souza GC, 2014, BUS HORIZONS, V57, P595, DOI 10.1016/j.bushor.2014.06.004; Sun ZL, 2008, DECIS SUPPORT SYST, V46, P411, DOI 10.1016/j.dss.2008.07.009; Tang CS, 2006, INT J PROD ECON, V103, P451, DOI 10.1016/j.ijpe.2005.12.006; Tanizaki T, 2019, PROC CIRP, V79, P679, DOI 10.1016/j.procir.2019.02.042; Nguyen TL, 2017, COMPLEXITY, P1, DOI [10.1109/CLEOE-EQEC.2017.8086935, 10.1155/2017/3083745]; Thomassey S, 2010, INT J PROD ECON, V128, P470, DOI 10.1016/j.ijpe.2010.07.018; Ting SL, 2014, INT J PROD ECON, V152, P200, DOI 10.1016/j.ijpe.2013.12.010; Tiwari S, 2018, COMPUT IND ENG, V115, P319, DOI 10.1016/j.cie.2017.11.017; Tosarkani BM, 2018, EXPERT SYST APPL, V92, P12, DOI 10.1016/j.eswa.2017.09.039; Vhatkar S, 2016, PROCEDIA COMPUT SCI, V79, P238, DOI 10.1016/j.procs.2016.03.031; Villegas MA, 2018, DECIS SUPPORT SYST, V114, P29, DOI 10.1016/j.dss.2018.08.003; Villegas MA, 2018, COMPUT IND ENG, V121, P1, DOI 10.1016/j.cie.2018.04.042; Wang CH, 2019, COMPUT IND ENG, V138, DOI 10.1016/j.cie.2019.106104; Wang G, 2016, INT J PROD ECON, V176, P98, DOI 10.1016/j.ijpe.2016.03.014; Wang GH, 2012, PROCEDIA ENGINEER, V29, P280, DOI 10.1016/j.proeng.2011.12.707; Wei JT, 2013, EXPERT SYST APPL, V40, P7513, DOI 10.1016/j.eswa.2013.07.053; Wong WK, 2010, INT J PROD ECON, V128, P614, DOI 10.1016/j.ijpe.2010.07.008; Wu Q, 2010, J COMPUT APPL MATH, V233, P2481, DOI 10.1016/j.cam.2009.10.030; Wu Q, 2010, EXPERT SYST APPL, V37, P1776, DOI 10.1016/j.eswa.2009.07.054; Yang CL, 2018, INT CONF KNOWL SMART, P101, DOI 10.1109/KST.2018.8426091; Yi-Fei Chuang, 2014, WSEAS Transactions on Business and Economics, V11, P52; You Z, 2015, EXPERT SYST APPL, V42, P3357, DOI 10.1016/j.eswa.2014.12.022; Yuan WJ, 2018, INT CONF MACH LEARN, P251; Zhang YF, 2017, J CLEAN PROD, V142, P626, DOI 10.1016/j.jclepro.2016.07.123; Zhong RY, 2016, COMPUT IND ENG, V101, P572, DOI 10.1016/j.cie.2016.07.013; Zhong RY, 2015, INT J PROD ECON, V165, P260, DOI 10.1016/j.ijpe.2015.02.014; Zhu YH, 2019, PLOS ONE, V14, DOI 10.1371/journal.pone.0219889</t>
  </si>
  <si>
    <t>DEC 25</t>
  </si>
  <si>
    <t>10.1186/s40537-020-00329-2</t>
  </si>
  <si>
    <t>Computer Science, Theory &amp; Methods</t>
  </si>
  <si>
    <t>WOS:000595984800001</t>
  </si>
  <si>
    <t>Rodrigue, JP</t>
  </si>
  <si>
    <t>Rodrigue, Jean-Paul</t>
  </si>
  <si>
    <t>The Geography of Global Supply Chains: Evidence from Third-Party Logistics</t>
  </si>
  <si>
    <t>JOURNAL OF SUPPLY CHAIN MANAGEMENT</t>
  </si>
  <si>
    <t>freight transport; supply chains; globalization; third-party logistics (3PL); geography</t>
  </si>
  <si>
    <t>PROVIDERS</t>
  </si>
  <si>
    <t>Global supply chains have a distinct geography that involves the dimensions of production, distribution and consumption. This geography, at the heart of many sourcing strategies, is often neglected by supply chain managers, or at least scholars investigating supply chain management. However, this essay underlines that this geography reveals patterns that depict well the organization and structure of outsourcing with distribution systems supporting the dichotomy between the geography of production and consumption. Significant segments of supply chain management exist solely to support this spatial divergence. Global processes are also reflected in regional structures and the case of third party logistics providers is investigated. Depending on the gateway and the type of supply chain being serviced, North American 3PLs display a clustering that is particularly prevalent around airport terminals and crossborder ports of entry. Such firms are highly flexible and changes in the locational behavior are likely to reflect changes in outsourcing and supply chain management.</t>
  </si>
  <si>
    <t>Hofstra Univ, Dept Global Studies &amp; Geog, Hempstead, NY 11550 USA</t>
  </si>
  <si>
    <t>Hofstra University</t>
  </si>
  <si>
    <t>Rodrigue, JP (corresponding author), Hofstra Univ, Dept Global Studies &amp; Geog, Hempstead, NY 11550 USA.</t>
  </si>
  <si>
    <t>[Anonymous], 2002, ASIAN ECON PAP; Barnes T., 2000, COMPANION EC GEOGRAP, P113; Bowen J., 2010, EC GEOGRAPHY AIR TRA; Carbone V, 2005, TRANSPORT RES E-LOG, V41, P495, DOI 10.1016/j.tre.2005.06.001; Coe NM, 2004, T I BRIT GEOGR, V29, P468, DOI 10.1111/j.0020-2754.2004.00142.x; Dicken P., 2015, GLOBAL SHIFT MAPPING, V7th ed; Ge W, 1999, WORLD DEV, V27, P1267, DOI 10.1016/S0305-750X(99)00056-X; Hertz S, 2003, IND MARKET MANAG, V32, P139, DOI 10.1016/S0019-8501(02)00228-6; Hesse M., 2004, J TRANSP GEOGR, V12, P171, DOI [10.1016/j.jtrangeo.2003.12.004, DOI 10.1016/J.JTRANGEO.2003.12.004]; Jones R., 2005, N AM J ECON FINANC, V16, P1, DOI DOI 10.1016/J.NAJEF.2004.11.005; Kholer W, 2001, N AM J ECON FINANC, V12, P31; Lieb R, 2005, TRANSPORT J, V44, P5; Maloni MJ, 2006, TRANSPORT J, V45, P23; Meijboom B. R., 1995, CLUSTERING LOGISTICS, P1995; O'Connor K, 2010, J TRANSP GEOGR, V18, P354, DOI 10.1016/j.jtrangeo.2009.06.015; Rodrigue JP, 2010, J TRANSP GEOGR, V18, P497, DOI 10.1016/j.jtrangeo.2010.03.006; Rodrigue JP, 2009, MARIT POLICY MANAG, V36, P165, DOI 10.1080/03088830902861086; Selviaridis K., 2007, International Journal of Logistics Management, V18, P125, DOI 10.1108/09574090710748207; UNEP, 2011, UNEP GEO DAT PORT CO; World Bank, 2009, WORLD DEV REP RESH E; Young R.R., 1994, INT J PHYS DISTRIB, V24, P11, DOI DOI 10.1108/09600039410066141; Zukin S, 1998, URBAN STUD, V35, P825, DOI 10.1080/0042098984574</t>
  </si>
  <si>
    <t>JUL</t>
  </si>
  <si>
    <t>10.1111/j.1745-493X.2012.03268.x</t>
  </si>
  <si>
    <t>Management</t>
  </si>
  <si>
    <t>WOS:000306898400003</t>
  </si>
  <si>
    <t>Hosoda, J; Maher, SJ; Shinano, Y; Villumsen, JC</t>
  </si>
  <si>
    <t>Hosoda, Junko; Maher, Stephen J.; Shinano, Yuji; Villumsen, Jonas Christoffer</t>
  </si>
  <si>
    <t>Location, transshipment and routing: An adaptive transportation network integrating long-haul and local vehicle routing</t>
  </si>
  <si>
    <t>EURO JOURNAL ON TRANSPORTATION AND LOGISTICS</t>
  </si>
  <si>
    <t>Supply chain management; Vehicle routing; Location; Synchronisation; Multi-armed bandit</t>
  </si>
  <si>
    <t>DELIVERY PROBLEM; PICKUP; DESIGN; SYNCHRONIZATION; MODELS</t>
  </si>
  <si>
    <t>The routing of commodities is a tactical problem in supply chain management that aims to synchronise transportation services connecting a network of warehouses and consolidation locations. This paper considers the routing of commodities in a transportation network that is flexible in response to demand through changes to regional warehouse clustering and the designation of consolidation locations. Traditionally, warehouse clustering and consolidation locations are determined as part of strategic planning that is performed months to years in advance of operations-limiting the flexibility in transportation networks to respond to changes in demand. A mathematical programming-based algorithmic framework is proposed to integrate the strategic decisions of location planning with tactical decisions of vehicle routing and synchronisation. A multi-armed bandit problem is developed to explore warehouse clustering decisions and exploit those that lead to small transportation costs. An extensive computational study will show that the proposed algorithmic framework effectively integrates strategic and tactical planning decisions to reduce the overall transportation costs.</t>
  </si>
  <si>
    <t>[Hosoda, Junko] Hitachi Ltd, Ctr Technol Innovat Prod Engn, Yokohama, Kanagawa, Japan; [Maher, Stephen J.] Univ Exeter, Coll Engn Math &amp; Phys Sci, Exeter, England; [Shinano, Yuji] Zuse Inst Berlin, Dept Appl Algorithm Intelligence Methods A2IM, Berlin, Germany; [Villumsen, Jonas Christoffer] Hitachi Europe Ltd, European Res &amp; Dev Ctr, Copenhagen, Denmark</t>
  </si>
  <si>
    <t>Hitachi Limited; University of Exeter; Zuse Institute Berlin; Hitachi Limited</t>
  </si>
  <si>
    <t>Maher, SJ (corresponding author), Univ Exeter, Coll Engn Math &amp; Phys Sci, Exeter, England.</t>
  </si>
  <si>
    <t>s.j.maher@exeter.ac.uk</t>
  </si>
  <si>
    <t>Auer P, 2002, MACH LEARN, V47, P235, DOI 10.1023/A:1013689704352; Barreto S, 2007, EUR J OPER RES, V179, P968, DOI 10.1016/j.ejor.2005.06.074; Buijs P, 2014, EUR J OPER RES, V239, P593, DOI 10.1016/j.ejor.2014.03.012; Contardo C, 2012, COMPUT OPER RES, V39, P3185, DOI 10.1016/j.cor.2012.04.003; Contreras I, 2012, EUR J OPER RES, V219, P680, DOI 10.1016/j.ejor.2011.11.009; Cordeau JF, 2007, HBK OPERAT RES MANAG, V14, P429, DOI 10.1016/S0927-0507(06)14007-4; Crainic TG, 2000, EUR J OPER RES, V122, P272, DOI 10.1016/S0377-2217(99)00233-7; Desaulniers G, 2002, SIAM MONOG DISCR MAT, P225; Drexl M, 2015, EUR J OPER RES, V241, P283, DOI 10.1016/j.ejor.2014.08.030; Drexl M, 2012, TRANSPORT SCI, V46, P297, DOI 10.1287/trsc.1110.0400; Heggen H, 2019, SUSTAINABILITY-BASEL, V11, DOI 10.3390/su11061634; Lam M, 2013, INT J LOGIST-RES APP, V16, P433, DOI 10.1080/13675567.2013.820272; Medina J, 2019, EURO J TRANSP LOGIST, V8, P119, DOI 10.1007/s13676-017-0114-7; Melkote S, 2001, TRANSPORT RES A-POL, V35, P515, DOI 10.1016/S0965-8564(00)00005-7; Mitrovic-Minic S, 2006, INFOR, V44, P217; Nagy G, 2007, EUR J OPER RES, V177, P649, DOI 10.1016/j.ejor.2006.04.004; Perboli G, 2011, TRANSPORT SCI, V45, P364, DOI 10.1287/trsc.1110.0368; Petersen HL, 2011, LECT NOTES COMPUT SC, V6971, P101, DOI 10.1007/978-3-642-24264-9_8; Rais A, 2014, EUR J OPER RES, V235, P530, DOI 10.1016/j.ejor.2013.10.038; Salama M, 2020, TRANSPORT RES C-EMER, V114, P620, DOI 10.1016/j.trc.2020.01.019; Santos FA, 2013, COMPUT OPER RES, V40, P1085, DOI 10.1016/j.cor.2012.11.021; SAVELSBERGH MWP, 1995, TRANSPORT SCI, V29, P17, DOI 10.1287/trsc.29.1.17; Wang Y, 2018, EXPERT SYST APPL, V104, P244, DOI 10.1016/j.eswa.2018.03.018; Wen M, 2009, J OPER RES SOC, V60, P1708, DOI 10.1057/jors.2008.108; Wieberneit N, 2008, OR SPECTRUM, V30, P77, DOI 10.1007/s00291-007-0079-2; Wolfinger D, 2021, COMPUT OPER RES, V126, DOI 10.1016/j.cor.2020.105110; Wolfinger D, 2019, EURO J TRANSP LOGIST, V8, P397, DOI 10.1007/s13676-018-0131-1</t>
  </si>
  <si>
    <t>10.1016/j.ejtl.2022.100091</t>
  </si>
  <si>
    <t>Operations Research &amp; Management Science; Transportation Science &amp; Technology</t>
  </si>
  <si>
    <t>Operations Research &amp; Management Science; Transportation</t>
  </si>
  <si>
    <t>WOS:000862591900001</t>
  </si>
  <si>
    <t>Vaskan, P; Guillen-Gosalbez, G; Turkay, M; Jimenez, L</t>
  </si>
  <si>
    <t>Vaskan, P.; Guillen-Gosalbez, G.; Turkay, M.; Jimenez, L.</t>
  </si>
  <si>
    <t>Multiobjective Optimization of Utility Plants under Several Environmental Indicators Using an MILP-Based Dimensionality Reduction Approach</t>
  </si>
  <si>
    <t>INDUSTRIAL &amp; ENGINEERING CHEMISTRY RESEARCH</t>
  </si>
  <si>
    <t>LIFE-CYCLE ASSESSMENT; REVERSE-OSMOSIS DESALINATION; CHEMICAL-PROCESS SIMULATORS; SUPPLY CHAIN MANAGEMENT; STRUCTURAL OPTIMIZATION; THERMODYNAMIC APPROACH; OBJECTIVE REDUCTION; PROCESS INDUSTRY; ENERGY-SYSTEMS; DESIGN</t>
  </si>
  <si>
    <t>We address the multicriterion optimization of utility plants with economic and environmental concerns. Rather than optimizing a single environmental metric, which was the traditional approach followed in the past, we focus on optimizing these systems considering simultaneously several environmental indicators based on life cycle assessment (LCA) principles. We combine a multiobjective optimization model with an MILP-based dimensionality reduction method that allows identifying key environmental metrics that exhibit the property that their optimization will very likely improve the system simultaneously in all of the remaining damage categories. This analysis reduces the complexity of the underlying multiobjective optimization problem from the viewpoints of generation and interpretation of the solutions. The capabilities of the proposed method are illustrated through a case study based on a real industrial scenario, in which we show that a small number of environmental indicators suffice to optimize the environmental performance of the plant.</t>
  </si>
  <si>
    <t>[Vaskan, P.; Guillen-Gosalbez, G.; Jimenez, L.] Univ Rovira &amp; Virgili, Dept Engn Quim EQ, ETSEQ, E-43007 Tarragona, Spain; [Vaskan, P.] Ecole Polytech Fed Lausanne, Bioenergy &amp; Energy Planning Res Grp, GR GN, INTER,ENAC, CH-1015 Lausanne, Switzerland; [Guillen-Gosalbez, G.] Univ Manchester, Ctr Proc Integrat, Sch Chem Engn &amp; Analyt Sci, Manchester M13 9PL, Lancs, England; [Turkay, M.] Koc Univ, Dept Ind Engn, TR-34450 Istanbul, Turkey</t>
  </si>
  <si>
    <t>Universitat Rovira i Virgili; Swiss Federal Institutes of Technology Domain; Ecole Polytechnique Federale de Lausanne; University of Manchester; Koc University</t>
  </si>
  <si>
    <t>Guillen-Gosalbez, G (corresponding author), Univ Rovira &amp; Virgili, Dept Engn Quim EQ, ETSEQ, Campus Sescelades,Avinguda Paisos Catalans 26, E-43007 Tarragona, Spain.</t>
  </si>
  <si>
    <t>gonzalo.guillen@urv.cat</t>
  </si>
  <si>
    <t>Ajayebi A, 2013, BIORESOURCE TECHNOL, V150, P429, DOI 10.1016/j.biortech.2013.09.118; [Anonymous], 2000, EC 99 DAM OR METH LI; Antipova E, 2013, ENERGY, V51, P50, DOI 10.1016/j.energy.2013.01.001; Brockhoff D, 2006, LECT NOTES COMPUT SC, V4193, P533; Brockhoff D, 2009, EVOL COMPUT, V17, P135, DOI 10.1162/evco.2009.17.2.135; Bruno JC, 1998, CHEM ENG RES DES, V76, P246, DOI 10.1205/026387698524901; Cabezas H, 1999, COMPUT CHEM ENG, V23, P623, DOI 10.1016/S0098-1354(98)00298-1; CHOU CC, 1987, IND ENG CHEM RES, V26, P1100, DOI 10.1021/ie00066a009; Copado-Mendez PJ, 2014, COMPUT CHEM ENG, V67, P137, DOI 10.1016/j.compchemeng.2014.04.003; Deb K., 2005, 2005011 KANGAL; Ehrgott M., 2005, MULTICRITERIA OPTIMI, V491; Eliceche AM, 2007, COMPUT CHEM ENG, V31, P648, DOI 10.1016/j.compchemeng.2006.09.005; Guillen-Gosalbez G, 2008, IND ENG CHEM RES, V47, P777, DOI 10.1021/ie070448+; Guillen-Gosalbez G, 2011, COMPUT CHEM ENG, V35, P1469, DOI 10.1016/j.compchemeng.2011.02.001; Guillen-Gosalbez G, 2010, COMPUT CHEM ENG, V34, P42, DOI 10.1016/j.compchemeng.2009.09.003; Guillen-Gosalbez G, 2009, AICHE J, V55, P99, DOI 10.1002/aic.11662; Hui CW, 1996, COMPUT CHEM ENG, V20, pS1577, DOI 10.1016/0098-1354(96)00268-2; Jacquemin L, 2012, INT J LIFE CYCLE ASS, V17, P1028, DOI 10.1007/s11367-012-0432-9; Kostin A, 2012, IND ENG CHEM RES, V51, P5282, DOI 10.1021/ie2027074; Kostin A, 2012, COMPUT-AIDED CHEM EN, V30, P1; Luo XL, 2012, ENERGY, V37, P549, DOI 10.1016/j.energy.2011.10.049; Mallick SK, 1996, IND ENG CHEM RES, V35, P4128, DOI 10.1021/ie9601108; Micheletto SR, 2008, COMPUT CHEM ENG, V32, P170, DOI 10.1016/j.compchemeng.2007.05.013; NISHIO M, 1980, IND ENG CHEM PROC DD, V19, P306, DOI 10.1021/i260074a019; Nishio M., 1977, CHEM ENG PROG, P73; PAPOULIAS SA, 1983, COMPUT CHEM ENG, V7, P695, DOI 10.1016/0098-1354(83)85022-4; Peuportier B, 2013, J CLEAN PROD, V39, P73, DOI 10.1016/j.jclepro.2012.08.041; Puigjaner L, 2008, COMPUT CHEM ENG, V32, P650, DOI 10.1016/j.compchemeng.2007.02.004; Ryding S.-O., 1999, INT J LIFE CYCLE ASS, V4, P307, DOI [DOI 10.1007/BF02978514, 10.1007/BF02978514]; Salcedo R, 2012, DESALINATION, V286, P358, DOI 10.1016/j.desal.2011.11.050; Soylu A, 2006, EUR J OPER RES, V174, P387, DOI 10.1016/j.ejor.2005.02.042; Stefanis S. K., 1995, COMPUT CHEM ENG, V19, P39; Stefanis SK, 1996, COMPUT CHEM ENG, V20, pS1419, DOI 10.1016/0098-1354(96)00243-8; Turkay M, 1996, COMPUT CHEM ENG, V20, P959, DOI 10.1016/0098-1354(95)00219-7; Vaskan P, 2012, APPL ENERG, V98, P149, DOI 10.1016/j.apenergy.2012.03.018; Zhang Y, 2010, ENVIRON SCI TECHNOL, V44, P2232, DOI 10.1021/es9021156</t>
  </si>
  <si>
    <t>DEC 17</t>
  </si>
  <si>
    <t>10.1021/ie5020074</t>
  </si>
  <si>
    <t>Engineering, Chemical</t>
  </si>
  <si>
    <t>Engineering</t>
  </si>
  <si>
    <t>WOS:000346684400023</t>
  </si>
  <si>
    <t>Nguyen, DT; Le, PL</t>
  </si>
  <si>
    <t>Duy Tan Nguyen; Phuoc Luong Le</t>
  </si>
  <si>
    <t>Twenty-year application of logistics and supply chain management in the construction industry</t>
  </si>
  <si>
    <t>CONSTRUCTION MANAGEMENT AND ECONOMICS</t>
  </si>
  <si>
    <t>Construction; supply chain management; logistics; co-citation analysis</t>
  </si>
  <si>
    <t>CORPORATE SOCIAL-RESPONSIBILITY; SITE LAYOUT; REVERSE LOGISTICS; SUSTAINABLE CONSTRUCTION; TEMPORARY FACILITIES; PROCUREMENT; MODEL; IMPLEMENTATION; PERFORMANCE; FRAMEWORK</t>
  </si>
  <si>
    <t>The last decades have seen a growing interest in construction management amongst scholars, particularly, in how to apply supply chain management (SCM) strategies to improve logistics efficiency and project performance. Nevertheless, there is a lack of systematic literature reviews (SLRs) which integrate multiple quantitative methods to synthesise the literature on construction logistics and supply chain management (CLSCM) and analyse their trends during the last two decades. In this work, we concurrently deploy the rigorous six-step SLR protocol together with co-citation analysis, factor analysis, multidimensional scaling-based fuzzy k-means clustering, and keyword extraction and co-occurrence analysis to ascertain and examine dusters of CLSCM application. The results show that there are six established research clusters in CLSCM, namely, logistics and SCM for prefabricated construction, construction procurement, construction supply chain integration, green construction SCM, reverse logistics in construction and onsite construction logistics. Amongst these clusters, construction supply chain integration plays the most integral role. Informed by this ascertained knowledge structure, we explore the research trends during the period reviewed, propose a conceptual framework for CLSCM and suggest research avenues.</t>
  </si>
  <si>
    <t>[Duy Tan Nguyen] HEC Montreal, Dept Logist &amp; Operat Management, 3000 Chemin Cote St Catherine, Montreal, PQ H3T 2A7, Canada; [Phuoc Luong Le] Ho Chi Minh City Univ Technol HCMUT, Sch Ind Management, Dept Prod &amp; Operat Management, Ho Chi Minh City, Vietnam; [Phuoc Luong Le] Vietnam Natl Univ Ho Chi Minh City VNU HCM, Ho Chi Minh City, Vietnam</t>
  </si>
  <si>
    <t>Universite de Montreal; HEC Montreal; Ho Chi Minh City University of Technology (HCMCUT); Vietnam National University Hochiminh City; Vietnam National University Hochiminh City</t>
  </si>
  <si>
    <t>Nguyen, DT (corresponding author), HEC Montreal, Dept Logist &amp; Operat Management, 3000 Chemin Cote St Catherine, Montreal, PQ H3T 2A7, Canada.</t>
  </si>
  <si>
    <t>Abidin NAZ, 2018, CONSTR INNOV-ENGL, V18, P412, DOI 10.1108/CI-09-2017-0079; Ahmed M, 2019, BENCHMARKING, V27, P1211, DOI 10.1108/BIJ-04-2019-0192; Aidonis D., 2008, WSEAS Transactions on Environment and Development, V4, P1036; Akanmu A, 2016, STRUCT INFRASTRUCT E, V12, P1243, DOI 10.1080/15732479.2015.1110601; Akintoye A., 2000, EUROPEAN J PURCHASIN, V6, P159, DOI DOI 10.1016/S0969-7012(00)00012-5; Ali Y, 2020, MANAG ENVIRON QUAL, V31, P185, DOI 10.1108/MEQ-12-2018-0211; Aloini D, 2012, BUS PROCESS MANAG J, V18, P735, DOI 10.1108/14637151211270135; [Anonymous], 2011, J BUSINESS LOGISTICS, DOI [10.1002/j.2158-1592.2001.tb00001.x, DOI 10.1002/J.2158-1592.2001.TB00001.X]; [Anonymous], 2001, CONSTR MANAGE ECO; Arashpour M, 2017, AUTOMAT CONSTR, V84, P146, DOI 10.1016/j.autcon.2017.08.032; Babalola O, 2019, BUILD ENVIRON, V148, P34, DOI 10.1016/j.buildenv.2018.10.051; Badi S, 2019, J CLEAN PROD, V223, P312, DOI 10.1016/j.jclepro.2019.03.132; Baiden B. K., 2006, International Journal of Project Management, V24, P13, DOI 10.1016/j.ijproman.2005.05.001; Balasubramanian S, 2018, INT J LOGIST-RES APP, V21, P502, DOI 10.1080/13675567.2018.1452902; Balasubramanian S, 2017, PROD PLAN CONTROL, V28, P1116, DOI 10.1080/09537287.2017.1341651; Balasubramanian S, 2017, SUPPLY CHAIN MANAG, V22, P58, DOI 10.1108/SCM-07-2016-0227; Bankvall L, 2010, SUPPLY CHAIN MANAG, V15, P385, DOI 10.1108/13598541011068314; BARKER R, 2000, EUROPEAN J PURCHASIN, V6, P179, DOI DOI 10.1016/S0969-7012(00)00014-9; Barlow J, 2000, RES POLICY, V29, P973, DOI 10.1016/S0048-7333(00)00115-3; Batistic S, 2017, LEADERSHIP QUART, V28, P86, DOI 10.1016/j.leaqua.2016.10.007; Beach R., 2005, International Journal of Project Management, V23, P611, DOI 10.1016/j.ijproman.2005.04.001; Behera P, 2015, PROD PLAN CONTROL, V26, P1332, DOI 10.1080/09537287.2015.1045953; Bengtsson SH, 2019, CONSTR MANAG ECON, V37, P294, DOI 10.1080/01446193.2018.1528372; Black C., 2000, INT J PROJ MANAG, V18, P423, DOI [DOI 10.1016/S0263-7863(99)00046-0, 10.1016/S0263-7863(99)00046-0]; Bohari AAM, 2017, J CLEAN PROD, V148, P690, DOI 10.1016/j.jclepro.2017.01.141; Briscoe G., 2001, EUROPEAN J PURCHASIN, V7, P243, DOI [10.1016/S0969-7012(01)00005-3, DOI 10.1016/S0969-7012(01)00005-3]; Brown DC, 2001, J MANAGE ENG, V17, P192, DOI 10.1061/(ASCE)0742-597X(2001)17:4(192); Burgan BA, 2006, J CONSTR STEEL RES, V62, P1178, DOI 10.1016/j.jcsr.2006.06.029; Bygballe LE, 2010, J PURCH SUPPLY MANAG, V16, P239, DOI 10.1016/j.pursup.2010.08.002; Chadegani A.A., 2013, ASIAN SOCIAL SCI, V9, P18, DOI [DOI 10.48550/ARXIV.1305.0377, DOI 10.5539/ASS.V9N5P18, 10.5539/ass.v9n5p18]; Chan A.P.C., 2003, CONSTR MANAG EC, V21, P523, DOI DOI 10.1080/0144619032000056162; Chan APC, 2003, J MANAGE ENG, V19, P126, DOI 10.1061/(ASCE)0742-597X(2003)19:3(126); Chan APC, 2004, J CONSTR ENG M, V130, P188, DOI 10.1061/(ASCE)0733-9364(2004)130:2(188); Chen JH, 2008, INT C MANAGE SCI ENG, P385, DOI 10.1109/ICMSE.2008.4668944; Chen Q, 2021, ENG CONSTR ARCHIT MA, V28, P1083, DOI 10.1108/ECAM-05-2020-0299; Cheng E. W. L., 2001, Logistics Information Management, V14, P68, DOI 10.1108/09576050110363239; Cheng JCP, 2010, AUTOMAT CONSTR, V19, P245, DOI 10.1016/j.autcon.2009.10.003; Chileshe N, 2018, WASTE MANAGE, V79, P48, DOI 10.1016/j.wasman.2018.07.013; Chileshe N, 2016, ENG CONSTR ARCHIT MA, V23, P134, DOI 10.1108/ECAM-06-2014-0087; Chileshe N, 2016, INT J OPER PROD MAN, V36, P332, DOI 10.1108/IJOPM-01-2014-0024; Chileshe N, 2015, SUPPLY CHAIN MANAG, V20, P179, DOI 10.1108/SCM-10-2014-0325; Chinda T., 2016, SONGKLA J SCI TECHNO, V38, P7; Costa F, 2019, J MANAGE ENG, V35, DOI 10.1061/(ASCE)ME.1943-5479.0000680; Dainty A., 2006, COMMUNICATION CONSTR, DOI [10.4324/9780203358641, DOI 10.4324/9780203358641]; Dainty A.R., 2001, SUPPLY CHAIN MANAG I, V6, P163, DOI [10.1108/13598540110402700, DOI 10.1108/13598540110402700]; Dallasega P, 2018, COMPUT IND, V99, P205, DOI 10.1016/j.compind.2018.03.039; Dash G, 2021, TECHNOL FORECAST SOC, V173, DOI 10.1016/j.techfore.2021.121092; Demiralp G, 2012, AUTOMAT CONSTR, V24, P120, DOI 10.1016/j.autcon.2012.02.005; Deng YC, 2019, J CONSTR ENG M, V145, DOI 10.1061/(ASCE)CO.1943-7862.0001633; Dominguez R, 2022, FLEX SERV MANUF J, V34, P263, DOI 10.1007/s10696-021-09405-y; Dubois A, 2019, INT J LOGIST MANAG, V30, P620, DOI 10.1108/IJLM-12-2017-0325; Dunn TJ, 2014, BRIT J PSYCHOL, V105, P399, DOI 10.1111/bjop.12046; Durach CF, 2017, J SUPPLY CHAIN MANAG, V53, P67, DOI 10.1111/jscm.12145; Durdyev S, 2018, J CLEAN PROD, V204, P564, DOI 10.1016/j.jclepro.2018.08.304; Nguyen DT, 2021, OMEGA-INT J MANAGE S, V98, DOI 10.1016/j.omega.2019.102121; Easa SM, 2008, J CONSTR ENG M ASCE, V134, P653, DOI 10.1061/(ASCE)0733-9364(2008)134:8(653); Ekanayake EMAC, 2022, INT J CONSTR MANAG, V22, P1464, DOI 10.1080/15623599.2020.1728487; Ekeskar A, 2016, CONSTR MANAG ECON, V34, P174, DOI 10.1080/01446193.2016.1186809; El-adaway IH, 2019, J CONSTR ENG M, V145, DOI 10.1061/(ASCE)CO.1943-7862.0001705; El-Rayes K, 2005, J CONSTR ENG M ASCE, V131, P1186, DOI 10.1061/(ASCE)0733-9364(2005)131:11(1186); El-Rayes K, 2009, J COMPUT CIVIL ENG, V23, P119, DOI 10.1061/(ASCE)0887-3801(2009)23:2(119); Elbeltagi E, 2004, J CONSTR ENG M, V130, P534, DOI 10.1061/(ASCE)0733-9364(2004)130:4(534); Elbeltagi E, 2001, COMPUT-AIDED CIV INF, V16, P79, DOI 10.1111/0885-9507.00215; Elbeltagi E., 2001, CONSTR MANAG EC, V19, P689, DOI [https://doi.org/10.1080/01446190110066713, DOI 10.1080/01446190110066713]; Eriksson E, 2008, J MANAGE ENG, V24, P227, DOI 10.1061/(ASCE)0742-597X(2008)24:4(227); Eriksson PE, 2007, ENG CONSTR ARCHIT MA, V14, P387, DOI 10.1108/09699980710760694; Eriksson PE, 2008, ENG CONSTR ARCHIT MA, V15, P527, DOI 10.1108/09699980810916979; Eriksson PE, 2007, CONSTR MANAG ECON, V25, P893, DOI 10.1080/01446190701468844; Eriksson PE, 2010, SUPPLY CHAIN MANAG, V15, P394, DOI 10.1108/13598541011068323; Eriksson PE, 2011, INT J PROJ MANAG, V29, P197, DOI 10.1016/j.ijproman.2010.01.003; Errasti A., 2007, International Journal of Project Management, V25, P250, DOI 10.1016/j.ijproman.2006.10.002; Fahimnia Behnam, 2019, Decision Sciences, V50, P1127, DOI 10.1111/deci.12369; Fearne A, 2006, SUPPLY CHAIN MANAG, V11, P283, DOI 10.1108/13598540610671725; Feng YT, 2017, J CLEAN PROD, V158, P296, DOI 10.1016/j.jclepro.2017.05.018; Fernie S, 2007, ENG CONSTR ARCHIT MA, V14, P319, DOI 10.1108/09699980710760649; FORNELL C, 1981, J MARKETING RES, V18, P39, DOI 10.2307/3151312; Fortune C, 2005, ENG CONSTR ARCHIT MA, V12, P181, DOI 10.1108/09699980510584511; Gadde, 2000, EUROPEAN J PURCHASIN, V6, P207, DOI DOI 10.1016/S0969-7012(00)00016-2; Gadde LE, 2010, J PURCH SUPPLY MANAG, V16, P254, DOI 10.1016/j.pursup.2010.09.002; Gan VJL, 2015, ADV ENG INFORM, V29, P878, DOI 10.1016/j.aei.2015.01.004; Georgy Maged, 2008, Construction Innovation, V8, P23, DOI 10.1108/14714170810846503; Glock CH, 2019, COMPUT IND ENG, V131, P422, DOI 10.1016/j.cie.2018.10.030; Halaweh M., 2018, PROCEDIA COMPUTER SC, V132, P404, DOI [https://doi.org/10.1016/j.procs.2018.05.163, DOI 10.1016/J.PROCS.2018.05.163]; Hammad AWA, 2016, AUTOMAT CONSTR, V61, P73, DOI 10.1016/j.autcon.2015.10.010; Hammad AWA, 2020, CONSTR MANAG ECON, V38, P756, DOI 10.1080/01446193.2019.1659510; Hammes G, 2020, J CLEAN PROD, V248, DOI 10.1016/j.jclepro.2019.119212; Hartmann A, 2010, SUPPLY CHAIN MANAG, V15, P354, DOI 10.1108/13598541011068288; Hong Yan, 2007, International Journal of Project Management, V25, P164, DOI 10.1016/j.ijproman.2006.09.009; Hong-Minh S.M., 2001, EUR J PURCH SUPPLY M, V7, P49, DOI [https://doi.org/10.1016/S0969-7012(00)00009-5, DOI 10.1016/S0969-7012(00)00009-5]; Hosseini M.R.R., 2014, INT J CONSTR ENG MAN, V3, P75, DOI [10.5923/j.ijcem.20140303.01, DOI 10.5923/J.IJCEM.20140303.01]; Hosseini MR, 2015, WASTE MANAGE RES, V33, P499, DOI 10.1177/0734242X15584842; Humphreys P, 2003, SUPPLY CHAIN MANAG, V8, P166, DOI 10.1108/13598540310468760; Ikeziri LM, 2019, INT J PROD RES, V57, P5068, DOI 10.1080/00207543.2018.1518602; Im KS, 2009, CAN J CIVIL ENG, V36, P1444, DOI 10.1139/L09-072; Isatto EL, 2015, J MANAGE ENG, V31, DOI 10.1061/(ASCE)ME.1943-5479.0000253; Jagtap M, 2020, INT J PRODUCT PERFOR, V69, P541, DOI 10.1108/IJPPM-05-2018-0205; Jaillon L, 2008, CONSTR MANAG ECON, V26, P953, DOI 10.1080/01446190802259043; Jaselskis EJ, 2003, J CONSTR ENG M, V129, P680, DOI 10.1061/(ASCE)0733-9364(2003)129:6(680); Jaskowski P, 2018, AUTOMAT CONSTR, V90, P235, DOI 10.1016/j.autcon.2018.02.026; Kadefors A., 2007, INT J PROJ MANAG, V25, P375, DOI DOI 10.1016/J.IJPR0MAN.2007.01.003; Kesidou S, 2019, RENEW SUST ENERG REV, V113, DOI 10.1016/j.rser.2019.109274; Khalfan M.M.A., 2001, EUR J PURCH SUPPLY M, V7, P141, DOI [https://doi.org/10.1016/S0969-7012(00)00023-X, DOI 10.1016/S0969-7012(00)00023-X]; Khan I, 2020, IEEE T KNOWL DATA EN, V32, P1838, DOI 10.1109/TKDE.2019.2911582; Kim SY, 2018, PROD PLAN CONTROL, V29, P170, DOI 10.1080/09537287.2017.1398846; Klikauer T, 2016, TRIPLEC-COMMUN CAPIT, V14, P260; Koolwijk JSJ, 2018, J MANAGE ENG, V34, DOI 10.1061/(ASCE)ME.1943-5479.0000592; KRUSKAL JB, 1964, PSYCHOMETRIKA, V29, P1, DOI 10.1007/BF02289565; Kumar SS, 2015, AUTOMAT CONSTR, V59, P24, DOI 10.1016/j.autcon.2015.07.008; Kumaraswamy MM, 2000, J MANAGE ENG, V16, P47, DOI 10.1061/(ASCE)0742-597X(2000)16:3(47); Kwan A.Y., 2001, CONSTR MANAG ECON, V19, P619; Lam KC, 2007, CONSTR MANAG ECON, V25, P359, DOI 10.1080/01446190600972870; Le PL, 2021, CONSTR MANAG ECON, V39, P133, DOI 10.1080/01446193.2020.1831037; Li H, 2000, AUTOMAT CONSTR, V9, P217, DOI 10.1016/S0926-5805(99)00006-0; Linden S, 2013, J ENG DES TECHNOL, V11, P90, DOI 10.1108/17260531311309152; Liu DH, 2020, ADV CIV ENG, V2020, DOI 10.1155/2020/5714910; Liu J, 2018, J CONSTR ENG M, V144, DOI 10.1061/(ASCE)CO.1943-7862.0001507; Liu Y, 2020, SUSTAINABILITY-BASEL, V12, DOI 10.3390/su12051878; London K, 2013, ARCHIT ENG DES MANAG, V9, P135, DOI 10.1080/17452007.2012.684451; London K, 2017, CONSTR MANAG ECON, V35, P553, DOI 10.1080/01446193.2017.1339361; Love PED, 2004, SUPPLY CHAIN MANAG, V9, P43, DOI 10.1108/13598540410517575; Love PED, 2002, J CONSTR ENG M ASCE, V128, P18, DOI 10.1061/(ASCE)0733-9364(2002)128:1(18); Luo LZ, 2020, J MANAGE ENG, V36, DOI 10.1061/(ASCE)ME.1943-5479.0000739; Luo LZ, 2019, J MANAGE ENG, V35, DOI 10.1061/(ASCE)ME.1943-5479.0000675; Martins CL, 2019, J CLEAN PROD, V225, P995, DOI 10.1016/j.jclepro.2019.03.250; Meng XH, 2019, INT J PROD RES, V57, P3784, DOI 10.1080/00207543.2019.1566659; Meng XH, 2012, INT J PROJ MANAG, V30, P188, DOI 10.1016/j.ijproman.2011.04.002; Meng XH, 2010, INT J PROJ MANAG, V28, P695, DOI 10.1016/j.ijproman.2009.12.006; Min JU, 2008, J MANAGE ENG, V24, P245, DOI 10.1061/(ASCE)0742-597X(2008)24:4(245); Min S, 2019, J BUS LOGIST, V40, P44, DOI 10.1111/jbl.12201; Naoum S., 2003, International Journal of Project Management, V21, P71, DOI 10.1016/S0263-7863(01)00059-X; Ng T., 2002, INT J PROJ MANAG, V20, P437, DOI DOI 10.1016/S0263-7863(01)00025-4; Nguyen DT, 2022, INT J PROD RES, V60, P5407, DOI 10.1080/00207543.2021.1956695; Ning X, 2016, AUTOMAT CONSTR, V72, P380, DOI 10.1016/j.autcon.2016.09.008; Ning X, 2010, AUTOMAT CONSTR, V19, P55, DOI 10.1016/j.autcon.2009.09.002; Niu YH, 2017, J CONSTR ENG M, V143, DOI 10.1061/(ASCE)CO.1943-7862.0001232; Nunes KRA, 2009, J ENVIRON MANAGE, V90, P3717, DOI 10.1016/j.jenvman.2008.05.026; Ofori G., 2000, EUR J PURCH SUPPLY M, V6, P195, DOI DOI 10.1016/S0969-7012(00)00015-0; Osman HM, 2003, AUTOMAT CONSTR, V12, P749, DOI 10.1016/S0926-5805(03)00058-X; Pan XY, 2020, J CLEAN PROD, V260, DOI 10.1016/j.jclepro.2020.120841; Papadonikolaki Eleni, 2015, Structural Survey, V33, P257, DOI 10.1108/SS-01-2015-0001; Papadonikolaki E, 2017, BUILD RES INF, V45, P649, DOI 10.1080/09613218.2017.1301718; Papadonikolaki E, 2016, ARCHIT ENG DES MANAG, V12, P476, DOI 10.1080/17452007.2016.1212693; Pattanayak D, 2020, BUS PROCESS MANAG J, V26, P1425, DOI 10.1108/BPMJ-04-2019-0150; Pero M, 2017, SUSTAINABILITY-BASEL, V9, DOI 10.3390/su9010125; Persson O., 2009, CELEBRATING SCHOLARL, P9, DOI DOI 1458990/FILE/1458992.PDF#PAGE=11; Pesamaa O, 2009, INT J PROJ MANAG, V27, P552, DOI 10.1016/j.ijproman.2008.10.007; Phua FTT, 2006, CONSTR MANAG ECON, V24, P615, DOI 10.1080/01446190500521256; Le PL, 2019, CONSTR INNOV-ENGL, V19, P424, DOI 10.1108/CI-06-2018-0052; Le PL, 2022, INT J CONSTR MANAG, V22, P66, DOI 10.1080/15623599.2019.1639124; Le PL, 2020, INT J CONSTR MANAG, V20, P490, DOI 10.1080/15623599.2018.1488089; Porwal A, 2013, AUTOMAT CONSTR, V31, P204, DOI 10.1016/j.autcon.2012.12.004; Rahimi M, 2018, J CLEAN PROD, V172, P1567, DOI 10.1016/j.jclepro.2017.10.240; Rahmani F, 2017, ENG CONSTR ARCHIT MA, V24, P593, DOI 10.1108/ECAM-03-2016-0058; Rameezdeen R, 2016, INT J CONSTR MANAG, V16, P185, DOI 10.1080/15623599.2015.1110275; Ramos-Rodriguez AR, 2004, STRATEGIC MANAGE J, V25, P981, DOI 10.1002/smj.397; Rao S, 2013, INT J PHYS DISTR LOG, V43, P814, DOI 10.1108/IJPDLM-07-2012-0207; RazaviAlavi S, 2017, J COMPUT CIVIL ENG, V31, DOI 10.1061/(ASCE)CP.1943-5487.0000653; Renz SM, 2018, QUAL HEALTH RES, V28, P824, DOI 10.1177/1049732317753586; Saad M., 2002, EUROPEAN J PURCHASIN, V8, P173, DOI DOI 10.1016/S0969-7012(02)00007-2; Sadeghpour F, 2006, J CONSTR ENG M, V132, P143, DOI 10.1061/(ASCE)0733-9364(2006)132:2(143); Said H, 2014, AUTOMAT CONSTR, V43, P110, DOI 10.1016/j.autcon.2014.03.017; Said H, 2013, AUTOMAT CONSTR, V31, P292, DOI 10.1016/j.autcon.2012.12.010; Samiee S, 2012, J ACAD MARKET SCI, V40, P364, DOI 10.1007/s11747-011-0296-8; Sanad HM, 2008, J CONSTR ENG M ASCE, V134, P536, DOI 10.1061/(ASCE)0733-9364(2008)134:7(536); Schamne AN, 2016, ELECTRON J GEOTECH E, V21, P691; Scheffer M, 2016, J COMPUT CIVIL ENG, V30, DOI 10.1061/(ASCE)CP.1943-5487.0000584; Segerstedt A, 2010, SUPPLY CHAIN MANAG, V15, P347, DOI 10.1108/13598541011068260; SETHI V, 1994, MANAGE SCI, V40, P1601, DOI 10.1287/mnsc.40.12.1601; Shakantu W, 2008, ENG CONSTR ARCHIT MA, V15, P423, DOI 10.1108/09699980810902721; SMALL H, 1973, J AM SOC INFORM SCI, V24, P265, DOI 10.1002/asi.4630240406; Song PJ, 2018, INFORM MANAGE-AMSTER, V55, P633, DOI 10.1016/j.im.2018.01.004; Song XL, 2019, AUTOMAT CONSTR, V107, DOI 10.1016/j.autcon.2019.102927; Song XL, 2017, INT J CIV ENG, V15, P333, DOI 10.1007/s40999-016-0107-1; Song XL, 2018, AUTOMAT CONSTR, V87, P138, DOI 10.1016/j.autcon.2017.12.018; Spillane JP, 2017, CONSTR INNOV-ENGL, V17, P406, DOI 10.1108/CI-11-2015-0063; Sundquist V, 2018, CONSTR MANAG ECON, V36, P49, DOI 10.1080/01446193.2017.1356931; Swanson D, 2018, SUPPLY CHAIN MANAG, V23, P100, DOI 10.1108/SCM-05-2017-0166; Thunberg M, 2018, CONSTR MANAG ECON, V36, P425, DOI 10.1080/01446193.2017.1394579; Thunberg M, 2014, PROD PLAN CONTROL, V25, P1065, DOI 10.1080/09537287.2013.808836; Thurmond VA, 2001, J NURS SCHOLARSHIP, V33, P253, DOI 10.1111/j.1547-5069.2001.00253.x; Oesterreich TD, 2016, COMPUT IND, V83, P121, DOI 10.1016/j.compind.2016.09.006; Titus S., 2005, Construction Innovation, V5, P71, DOI 10.1191/1471417505ci089oa; Tranfield D, 2003, BRIT J MANAGE, V14, P207, DOI 10.1111/1467-8551.00375; Vaidyanathan K., 2007, 15 ANN C INT GROUP L, P170; van den Berg M, 2020, CONSTR INNOV-ENGL, V20, P647, DOI 10.1108/CI-06-2019-0054; van Eck NJ, 2010, J AM SOC INF SCI TEC, V61, P2405, DOI 10.1002/asi.21421; van Eck NJ, 2010, SCIENTOMETRICS, V84, P523, DOI 10.1007/s11192-009-0146-3; Varnas A, 2009, J CLEAN PROD, V17, P1214, DOI 10.1016/j.jclepro.2009.04.001; Venselaar M, 2016, CONSTR MANAG ECON, V34, P98, DOI 10.1080/01446193.2016.1179772; Vidalakis C, 2011, ENG CONSTR ARCHIT MA, V18, P66, DOI 10.1108/09699981111098694; Vrijhoef R., 2000, EUR J PURCH SUPPLY M, V3/4, P169, DOI [DOI 10.1016/S0969-7012(00)00013-7, 10.1016/S0969-7012(00)00013-7]; Wang JH, 2007, LECT NOTES COMPUT SC, V4426, P857; Wang NX, 2016, DECIS SUPPORT SYST, V86, P35, DOI 10.1016/j.dss.2016.03.006; Wang ZJ, 2020, AUTOMAT CONSTR, V111, DOI 10.1016/j.autcon.2019.103063; Wang ZJ, 2019, J CLEAN PROD, V232, P1204, DOI 10.1016/j.jclepro.2019.05.229; Wang ZJ, 2018, J CLEAN PROD, V177, P232, DOI 10.1016/j.jclepro.2017.12.188; Wang ZJ, 2017, COMPUT-AIDED CIV INF, V32, P499, DOI 10.1111/mice.12254; Wibowo MA, 2018, J IND ENG MANAG-JIEM, V11, P651, DOI 10.3926/jiem.2637; Wickramatillake CD, 2007, SUPPLY CHAIN MANAG, V12, P52, DOI 10.1108/13598540710724338; Wood GD, 2005, CONSTR MANAG ECON, V23, P317, DOI 10.1080/0144619042000287714; Wu P, 2014, INT J CONSTR MANAG, V14, P78, DOI 10.1080/15623599.2014.899126; Xie C, 2010, SUPPLY CHAIN MANAG, V15, P363, DOI 10.1108/13598541011068279; Xu JP, 2012, AUTOMAT CONSTR, V27, P155, DOI 10.1016/j.autcon.2012.05.017; Xu S, 2020, INT J PROD RES, V58, P3508, DOI 10.1080/00207543.2020.1717011; Xu XH, 2018, INT J PROD ECON, V204, P160, DOI 10.1016/j.ijpe.2018.08.003; Xue X., 2007, International Journal of Project Management, V25, P150, DOI 10.1016/j.ijproman.2006.09.006; Xue XL, 2005, AUTOMAT CONSTR, V14, P413, DOI 10.1016/j.autcon.2004.08.010; Yeung JFY, 2008, CONSTR MANAG ECON, V26, P277, DOI 10.1080/01446190701793688; Yin SYL, 2009, AUTOMAT CONSTR, V18, P677, DOI 10.1016/j.autcon.2009.02.004; Yu ATW, 2020, J CLEAN PROD, V250, DOI 10.1016/j.jclepro.2019.119493; Yu WT, 2018, TRANSPORT RES E-LOG, V114, P371, DOI 10.1016/j.tre.2017.04.002; Zeng NS, 2018, SUSTAINABILITY-BASEL, V10, DOI 10.3390/su10103581; Zhai Y, 2019, INT J PROD RES, V57, P1949, DOI 10.1080/00207543.2018.1512765; Zhai Y, 2017, INT J PROD RES, V55, P3984, DOI 10.1080/00207543.2016.1231432; Zhang H, 2008, J CONSTR ENG M, V134, P739, DOI 10.1061/(ASCE)0733-9364(2008)134:9(739); Zhao HY, 2018, INT BUS REV, V27, P389, DOI 10.1016/j.ibusrev.2017.09.006; Zupic I, 2015, ORGAN RES METHODS, V18, P429, DOI 10.1177/1094428114562629</t>
  </si>
  <si>
    <t>OCT 3</t>
  </si>
  <si>
    <t>10.1080/01446193.2022.2110273</t>
  </si>
  <si>
    <t>AUG 2022</t>
  </si>
  <si>
    <t>Business</t>
  </si>
  <si>
    <t>WOS:000842219700001</t>
  </si>
  <si>
    <t>Chen, MC; Huang, CL; Chen, KY; Wu, HP</t>
  </si>
  <si>
    <t>Aggregation of orders in distribution centers using data mining</t>
  </si>
  <si>
    <t>distribution centers; order batching; data mining; association rules</t>
  </si>
  <si>
    <t>WAREHOUSING SYSTEMS; AUTOMATED STORAGE; BATCHING ALGORITHMS; RETRIEVAL-SYSTEM; PICKING; HEURISTICS</t>
  </si>
  <si>
    <t>This paper considers the problem of constructing order batches for distribution centers using a data mining technique. With the advent of supply chain management, distribution centers fulfill a strategic role of achieving the logistics objectives of shorter cycle times, lower inventories, lower costs and better customer service. Many companies consider both their cost effectiveness and market proficiency to depend primarily on efficient logistics management. Warehouse management system (WMS) presently is considered a key to strengthening company logistics. Order picking is routine in distribution centers. Before picking a large set of orders, effectively grouping orders into batches can accelerate product movement within the storage zone. The order batching procedure has to be implemented in WMS and may be run online many times daily. The literature has proposed numerous batching heuristics for minimizing travel distance or travel time. This paper presents a clustering procedure for an order batching problem in a distribution center with a parallel-aisle layout. A data mining technique of association rule mining is adopted to develop the order clustering approach. Performance comparisons between the developed approach and existing heuristics are given for Various problems. (c) 2005 Elsevier Ltd. All rights reserved.</t>
  </si>
  <si>
    <t>Natl Taipei Univ Technol, Dept Business Management, Inst Commerce Automat &amp; Management, Taipei 106, Taiwan; Natl Kaohsiung First Univ Sci &amp; Technol, Dept Informat Management, Kaohsiung, Taiwan; Natl Taipei Univ Technol, Dept Ind Engn &amp; Management, Taipei, Taiwan</t>
  </si>
  <si>
    <t>National Taipei University of Technology; National Kaohsiung University of Science &amp; Technology; National Taipei University of Technology</t>
  </si>
  <si>
    <t>Chen, MC (corresponding author), Natl Taipei Univ Technol, Dept Business Management, Inst Commerce Automat &amp; Management, 1,Sect 3,Chung Hsiao E Rd, Taipei 106, Taiwan.</t>
  </si>
  <si>
    <t>Agrawal R., 1993, PAPER PRESENTED ACM, V22, P254; ARMSTRONG RD, 1979, J OPER RES SOC, V30, P711, DOI 10.2307/3009313; BARTHOLDI JJ, 1988, MANAGE SCI, V34, P291, DOI 10.1287/mnsc.34.3.291; Brynzer H, 1996, INT J PROD ECON, V46, P595, DOI 10.1016/0925-5273(94)00091-3; Chen MC, 2003, INT J PROD RES, V41, P381, DOI 10.1080/0020754021000024184; CHEN MC, IN PRESS OMEGA INT J; COYLE JJ, 1996, MANAGEMENT BUSINESS; ELSAYED EA, 1983, INT J PROD RES, V21, P579, DOI 10.1080/00207548308942392; ELSAYED EA, 1981, INT J PROD RES, V19, P525, DOI 10.1080/00207548108956683; Elsayed EA, 1996, IIE TRANS, V28, P567; ELSAYED EA, 1989, INT J PROD RES, V27, P1097, DOI 10.1080/00207548908942610; ELSAYED EA, 1993, INT J PROD RES, V31, P727, DOI 10.1080/00207549308956753; GIBSON DR, 1992, EUR J OPER RES, V58, P57, DOI 10.1016/0377-2217(92)90235-2; HALL RW, 1993, IIE TRANS, V25, P76, DOI 10.1080/07408179308964306; Han J., 2011, DATA MIN, DOI 10.1007/978-3-642-19721-5; HSU CM, IN PRESS COMPUTERS I; HWANG H, 1988, ENG COST PROD ECON, V13, P285, DOI 10.1016/0167-188X(88)90014-6; HWANG H, 1988, INT J PROD RES, V26, P189, DOI 10.1080/00207548808947853; Kusiak A., 1986, Control and Cybernetics, V15, P139; Roodbergen KJ, 2001, INT J PROD RES, V39, P1865, DOI 10.1080/00207540110028128; Rosenwein MB, 1996, INT J PROD RES, V34, P657, DOI 10.1080/00207549608904926; Song HS, 2001, EXPERT SYST APPL, V21, P157, DOI 10.1016/S0957-4174(01)00037-9; Srikant R, 1997, FUTURE GENER COMP SY, V13, P161, DOI 10.1016/S0167-739X(97)00019-8; Tompkins J.A., 1996, FACILITIES PLANNING; van den Berg JP, 1999, IIE TRANS, V31, P751, DOI 10.1023/A:1007606228790; VINOD HD, 1969, J AM STAT ASSOC, V64, P506, DOI 10.2307/2283635; Wang YF, 2004, EXPERT SYST APPL, V26, P427, DOI 10.1016/j.eswa.2003.10.001</t>
  </si>
  <si>
    <t>10.1016/j.eswa.2004.12.006</t>
  </si>
  <si>
    <t>WOS:000227546200006</t>
  </si>
  <si>
    <t>Wang, C</t>
  </si>
  <si>
    <t>Wang, Can</t>
  </si>
  <si>
    <t>A BIBLIOMETRIC ANALYSIS OF THE APPLICATION OF SOCIAL NETWORK ANALYSIS IN SUPPLY CHAIN MANAGEMENT</t>
  </si>
  <si>
    <t>LOGFORUM</t>
  </si>
  <si>
    <t>social network analysis; supply chain management; bibliometric analysis; CiteSpace</t>
  </si>
  <si>
    <t>KNOWLEDGE DOMAIN; SUSTAINABILITY; DESIGN</t>
  </si>
  <si>
    <t>Background: This paper presents a bibliometric overview of research published application of social network analysis in supply chain management in recent decades. It may be useful for showing the most important problems in this area. With this aim, Citespace is used to analyse the literature on the application of social network analysis in supply chain management to clarify the development and research trend. Bibliometric analysis is the quantitative study of bibliographic material. It provides a general picture of a research field that can be classified by papers, authors, and journals. The main objective of this study is to investigate the knowledge domain about application social network analysis in the supply chain field and reveal the thematic patterns and topics of high interest to researchers to predict emerging trends in the literature. Methods: To investigate the growth of studies about the applicable social network in supply chain management, 647 articles were reviewed by CiteSpace software. These papers were collected from the Core Collection of Thomson Reuters and published in 16 journals in operations research and management science from 2004 to 2021. Document co-citation analysis, clustering analysis, and citation burst detection were conducted to investigate and examine the thematic patterns, emerging trends, and critical articles of the knowledge domain. Results: Social network approaches are increasingly popular in the supply chain. Four major clusters are discussed in detail, namely multi-objective optimization, sustainable supply chain, supply network, and circular economy. Three research trends of supply chain network design, structural characteristics, and supplier selection and evaluation were identified based on citation bursts analysis. Conclusions: The present study offers a new approach to visualizing relevant data to synthesize scientific research findings of the application of social network analysis in supply chain management. Additionally, directions for future research in this area are presented.</t>
  </si>
  <si>
    <t>[Wang, Can] Zhongnan Univ Econ &amp; Law, Wuhan, Peoples R China</t>
  </si>
  <si>
    <t>Zhongnan University of Economics &amp; Law</t>
  </si>
  <si>
    <t>Wang, C (corresponding author), Zhongnan Univ Econ &amp; Law, Sch Business Adm, Wuhan, Peoples R China.</t>
  </si>
  <si>
    <t>wangcan@stu.zuel.edu.cn</t>
  </si>
  <si>
    <t>Alinaghian L, 2021, SUPPLY CHAIN MANAG, V26, P192, DOI 10.1108/SCM-11-2019-0407; Apse Maris P., 2007, EXPERT SYST APPL, V581, P2247, DOI [10.1016/j.scienta.2015.10.044, DOI 10.1016/J.ESWA.2009.09.050, 10.1016/j.febslet.2007.04.014]; Ashraf M., SCI TOTAL ENVIRON, V59, P206, DOI [10.1016/j.foodhyd.2018.09.006, DOI 10.1016/J.SCITOTENV.2021.150668, 10.1016/j.envexpbot.2005.12.006]; Bellamy MA, 2014, J OPER MANAG, V32, P357, DOI 10.1016/j.jom.2014.06.004; Bing L, 2011, SOCIAL NETWORK ANAL; Bode C, 2015, J OPER MANAG, V36, P215, DOI 10.1016/j.jom.2014.12.004; Borgatti SP, 2009, J SUPPLY CHAIN MANAG, V45, P5, DOI 10.1111/j.1745-493X.2009.03166.x; Brandenburg M, 2014, EUR J OPER RES, V233, P299, DOI 10.1016/j.ejor.2013.09.032; Bury Michael, 2014, GLOBAL CHANGE BIOL, V4, P167, DOI [10.1111/1541-4337.12013, DOI 10.1111/GCB.12592, 10.1111/1467-9566.ep11339939]; Carter CR, 2015, J SUPPLY CHAIN MANAG, V51, P89, DOI 10.1111/jscm.12073; Chaabane A, 2012, INT J PROD ECON, V135, P37, DOI 10.1016/j.ijpe.2010.10.025; Chen CM, 2017, J DATA INFO SCI, V2, P1, DOI 10.1515/jdis-2017-0006; Chen CM, 2006, J AM SOC INF SCI TEC, V57, P359, DOI 10.1002/asi.20317; Chen CM, 2004, P NATL ACAD SCI USA, V101, P5303, DOI 10.1073/pnas.0307513100; Choi TY, 2008, J SUPPLY CHAIN MANAG, V44, P5, DOI 10.1111/j.1745-493X.2008.00069.x; Choi TY, 2009, J SUPPLY CHAIN MANAG, V45, P8, DOI 10.1111/j.1745-493X.2009.03151.x; Devika K, 2014, EUR J OPER RES, V235, P594, DOI 10.1016/j.ejor.2013.12.032; Eskandarpour M, 2015, OMEGA-INT J MANAGE S, V54, P11, DOI 10.1016/j.omega.2015.01.006; Fahimnia B, 2015, INT J PROD ECON, V162, P101, DOI 10.1016/j.ijpe.2015.01.003; Fursov K, 2017, SCIENTOMETRICS, V111, P1947, DOI 10.1007/s11192-017-2340-z; Galaskiewicz J, 2011, J SUPPLY CHAIN MANAG, V47, P4, DOI 10.1111/j.1745-493X.2010.03209.x; Govindan K, 2015, J CLEAN PROD, V98, P66, DOI 10.1016/j.jclepro.2013.06.046; Govindan K, 2015, EUR J OPER RES, V240, P603, DOI 10.1016/j.ejor.2014.07.012; Govindan K, 2013, J CLEAN PROD, V47, P345, DOI 10.1016/j.jclepro.2012.04.014; Grimm JH, 2014, INT J PROD ECON, V152, P159, DOI 10.1016/j.ijpe.2013.12.011; Han Pengcheng, J CLIN EPIDEMIOL, V185, P630, DOI [10.1016/j.cell.2022.01.001, DOI 10.1016/J.JCLINEPI.2016.12.021, 10.1016/j.fertnstert.2021.02.009, DOI 10.1016/J.FERTNSTERT.2021.02.009]; Han YJ, 2020, INT J OPER PROD MAN, V40, P1153, DOI 10.1108/IJOPM-06-2019-0500; Hassini E, 2012, INT J PROD ECON, V140, P69, DOI 10.1016/j.ijpe.2012.01.042; Hua Wenjian, 2019, INT J RETAIL AMP DIS, V53, P651, DOI [10.1007/s00382-018-04604-0, DOI 10.1108/IJRDM-11-2012-0108]; Huang Ian, J KING SAUD UNIV-COM, V14, P395, DOI [10.1016/j.envpol.2020.116315, DOI 10.1016/J.JKSUCI.2020.12.017, 10.1016/j.dsx.2020.04.018]; Kim Y, 2011, J OPER MANAG, V29, P194, DOI 10.1016/j.jom.2010.11.001; Korotyaev Evgeny, J FOOD COMPOS ANAL, V420, P576, DOI [10.1016/j.jmaa.2014.05.088, DOI 10.1016/J.JFCA.2014.10.008, 10.1016/j.jenvman.2014.07.048]; Leydesdorff L, 2018, SCIENTOMETRICS, V114, P567, DOI 10.1007/s11192-017-2528-2; Li Y, 2018, SCIENTOMETRICS, V117, P85, DOI 10.1007/s11192-018-2837-0; Liu NN, 2019, SUSTAINABILITY-BASEL, V11, DOI 10.3390/su11215988; Mota B, 2015, J CLEAN PROD, V105, P14, DOI 10.1016/j.jclepro.2014.07.052; Pathak SD, 2007, DECISION SCI, V38, P547, DOI 10.1111/j.1540-5915.2007.00170.x; Pinsorn Pinnapat, EXPERT SYST APPL, V268, P118, DOI [10.1016/j.foodchem.2018.06.066, DOI 10.1016/J.ESWA.2012.02.106, 10.1016/j.atmosenv.2006.04.047]; Sahebjamnia N, 2018, J CLEAN PROD, V196, P273, DOI 10.1016/j.jclepro.2018.05.245; Scholten K, 2015, SUPPLY CHAIN MANAG, V20, P471, DOI 10.1108/SCM-11-2014-0386; Seiler A, 2020, INT J PROD ECON, V227, DOI 10.1016/j.ijpe.2020.107690; Seuring S, 2013, DECIS SUPPORT SYST, V54, P1513, DOI 10.1016/j.dss.2012.05.053; Son BG, 2021, INT J OPER PROD MAN, V41, P781, DOI 10.1108/IJOPM-09-2020-0614; Stevanovic Zora, 2018, EDUC SCI, V23, P1717, DOI [10.3390/molecules23071717, DOI 10.3390/EDUCSCI11070315, 10.3390/su10061912]; Surana A, 2005, INT J PROD RES, V43, P4235, DOI 10.1080/00207540500142274; Wang HL, 2019, DIGIT SCHOLARSH HUM, V34, P21, DOI 10.1093/llc/fqy010; Wichmann BK, 2016, INT J PHYS DISTR LOG, V46, P740, DOI 10.1108/IJPDLM-05-2015-0122; Wilhelm MM, 2016, J OPER MANAG, V41, P42, DOI 10.1016/j.jom.2015.11.001; Yeung Henry Wai-chung, 2020, REG STUD, V55, P989, DOI [10.1080/09535319800000023, DOI 10.1080/00343404.2020.1857719, 10.1080/00343404.2020.1857719]; Yin Jinghua, 2016, CITIZENSHIP ENV, V3, P129, DOI [10.1093/icesjms/fsab099, DOI 10.1093/0199258449.001.0001, 10.1093/rb/rbw008]</t>
  </si>
  <si>
    <t>10.17270/J.LOG.2022.676</t>
  </si>
  <si>
    <t>WOS:000866669200001</t>
  </si>
  <si>
    <t>Buttermann, G; Germain, R; Iyer, KNS</t>
  </si>
  <si>
    <t>Buttermann, Garry; Germain, Richard; Iyer, Karthik N. S.</t>
  </si>
  <si>
    <t>Contingency theory fit as gestalt: An application to supply chain management</t>
  </si>
  <si>
    <t>TRANSPORTATION RESEARCH PART E-LOGISTICS AND TRANSPORTATION REVIEW</t>
  </si>
  <si>
    <t>contingency theory; supply chain; organizational fit</t>
  </si>
  <si>
    <t>ORGANIZATIONAL-STRUCTURE; MARKET ORIENTATION; PERFORMANCE; STRATEGY; SIZE; INNOVATIONS; ENVIRONMENT; TECHNOLOGY; ARCHETYPES; PARADIGM</t>
  </si>
  <si>
    <t>The research applies the fit as gestalt perspective to supply chain management. Constructed on clustering supply chain information technology and organizational structure variables, six archetypes are identified: (1) Simple, Low Performers; (2) Market Performiers; (3) Average Players: Large and ON, (4) Internally Integrated Loll, Performers; (5) Masters of Eefficiency: Technocratic, Complex, and Decentralized; and (6) Two-time Winners. The archetypes differ in terms of performance not only because of their unique supply chain information technology and organizational structure attributes, but also because of how the selected set of attributes fits the context of the firm. (C) 2008 Elsevier Ltd. All rights reserved.</t>
  </si>
  <si>
    <t>[Buttermann, Garry; Germain, Richard] Univ Louisville, Coll Business, Louisville, KY 40292 USA; [Iyer, Karthik N. S.] Univ No Iowa, Dept Mkt, Coll Business Adm, Cedar Falls, IA 50614 USA</t>
  </si>
  <si>
    <t>University of Louisville; University of Northern Iowa</t>
  </si>
  <si>
    <t>Buttermann, G (corresponding author), Univ Louisville, Coll Business, Louisville, KY 40292 USA.</t>
  </si>
  <si>
    <t>ggbutt01@louisville.edu; Richard.Germain@louisville.edu; Karthik.Iyer@uni.edu</t>
  </si>
  <si>
    <t>[Anonymous], 1965, IND ORG THEORY PRACT; ANTHONY T, 2000, ACHIEVING SUPPLY CHA, P41; ARMSTRONG JS, 1977, J MARKETING RES, V14, P396, DOI 10.2307/3150783; BLAU PM, 1970, AM SOCIOL REV, V35, P201, DOI 10.2307/2093199; Burns T., 1961, MANAGEMENT INNOVATIO; Cannon JP, 1999, J MARKETING RES, V36, P439, DOI 10.2307/3151999; Celly KS, 1996, J MARKETING RES, V33, P200, DOI 10.2307/3152147; Chopra S, 2003, SUPPLY CHAIN MANAGEM; CHURCHILL GA, 1979, J MARKETING RES, V16, P64, DOI 10.2307/3150876; DESS GG, 1984, STRATEGIC MANAGE J, V5, P265, DOI 10.1002/smj.4250050306; DEWAR RD, 1986, MANAGE SCI, V32, P1422, DOI 10.1287/mnsc.32.11.1422; DOTY DH, 1994, ACAD MANAGE REV, V19, P230, DOI 10.2307/258704; Fisher ML, 1997, HARVARD BUS REV, V75, P105; Galbraith J. R., 1973, DESIGNING COMPLEX OR; GERBING DW, 1988, J MARKETING RES, V25, P186, DOI 10.2307/3172650; GERMAIN R, 1994, J MARKETING RES, V31, P471, DOI 10.2307/3151877; Germain R, 1997, DECISION SCI, V28, P615, DOI 10.1111/j.1540-5915.1997.tb01324.x; INKSON JHK, 1970, ADMIN SCI QUART, V15, P318, DOI 10.2307/2391622; JAWORSKI BJ, 1993, J MARKETING, V57, P53, DOI 10.2307/1251854; KHANDWALLA PN, 1974, ADMIN SCI QUART, V19, P74, DOI 10.2307/2391789; KIMBERLY JR, 1976, ADMIN SCI QUART, V21, P571, DOI 10.2307/2391717; LAMBERT DM, 1998, INT J LOGIST MANAG, V9, P19; Lawrence P., 1967, ORGAN ENVIRON; Lee HL, 2002, CALIF MANAGE REV, V44, P105, DOI 10.2307/41166135; Lee S, 2006, INF RESOUR MANAG J, V19, P43, DOI 10.4018/irmj.2006010103; MCKELVEY B, 1983, ADMIN SCI QUART, V28, P101, DOI 10.2307/2392389; MILLER D, 1991, MANAGE SCI, V37, P34, DOI 10.1287/mnsc.37.1.34; MILLER D, 1980, ADMIN SCI QUART, V25, P268, DOI 10.2307/2392455; MILLER D, 1986, ADMIN SCI QUART, V31, P539, DOI 10.2307/2392963; MILLER D, 1981, J MANAGE STUD, V18, P1, DOI 10.1111/j.1467-6486.1981.tb00088.x; MILLER D, 1978, MANAGE SCI, V24, P921, DOI 10.1287/mnsc.24.9.921; Miller D., 2006, MANAGING LONG RUN; Mintzberg H., 1979, STRUCTURING ORG SYNT; MOCH MK, 1976, ADMIN SCI QUART, V21, P661, DOI 10.2307/2391722; MOCH MK, 1977, AM SOCIOL REV, V42, P716, DOI 10.2307/2094861; Shin N, 2006, DECIS SUPPORT SYST, V41, P698, DOI 10.1016/j.dss.2004.10.003; SLATER SF, 1994, J MARKETING, V58, P46, DOI 10.2307/1252250; SMITH KG, 1989, ORGAN STUD, V10, P63, DOI 10.1177/017084068901000104; VENKATRAMAN N, 1989, ACAD MANAGE REV, V14, P423, DOI 10.2307/258177; Zajac EJ, 2000, STRATEGIC MANAGE J, V21, P429, DOI 10.1002/(SICI)1097-0266(200004)21:4&lt;429::AID-SMJ81&gt;3.3.CO;2-R</t>
  </si>
  <si>
    <t>NOV</t>
  </si>
  <si>
    <t>10.1016/j.tre.2007.05.012</t>
  </si>
  <si>
    <t>Economics; Engineering, Civil; Operations Research &amp; Management Science; Transportation; Transportation Science &amp; Technology</t>
  </si>
  <si>
    <t>Business &amp; Economics; Engineering; Operations Research &amp; Management Science; Transportation</t>
  </si>
  <si>
    <t>WOS:000259461200001</t>
  </si>
  <si>
    <t>Brandenburg, M; Rebs, T</t>
  </si>
  <si>
    <t>Brandenburg, Marcus; Rebs, Tobias</t>
  </si>
  <si>
    <t>Sustainable supply chain management: a modeling perspective</t>
  </si>
  <si>
    <t>ANNALS OF OPERATIONS RESEARCH</t>
  </si>
  <si>
    <t>Sustainable supply chain management; Quantitative modeling; Environmental management; Social responsibility; Literature review</t>
  </si>
  <si>
    <t>MULTI CRITERIA APPROACH; LIFE-CYCLE ASSESSMENT; DECISION-MAKING; CONCEPTUAL-FRAMEWORK; GREEN SUPPLIERS; PERFORMANCE; SELECTION; OPERATIONS; LOGISTICS; NETWORK</t>
  </si>
  <si>
    <t>Nowadays, the integration of sustainability into supply chain management (SCM) is a key issue for ensuring corporate competitiveness in face of dynamic ecological and social environments. This paper reviews 185 journal publications of the last 20 years that formalize issues related to sustainable supply chain management (SSCM) in quantitative models. In a content analysis, modeling and SCM characteristics as well as sustainability and SSCM constructs are elaborated. The models are assessed numerically by counting frequencies of occurrence and by clustering the paper sample according to selected characteristics. The findings indicate that SSCM models predominantly focus on deterministic approaches and the integration of environmental aspects of sustainability while neglecting stochastic modeling techniques and the consideration of social factors. By now, comprehensive modeling approaches are most often employed on intra-organizational levels whereas broader application areas are assessed by less complex models. The integration of pressures and incentives of external stakeholders or the formalization of sustainable supplier management and sustainability risks are identified as future research perspectives. Furthermore, the interrelationships between the triple bottom line dimensions are to be scrutinized in greater detail in order to avoid focused optimization of selected sustainability criteria. Seven modeling guidelines are derived from the reviewed literature to facilitate future model-based SSCM research.</t>
  </si>
  <si>
    <t>[Brandenburg, Marcus; Rebs, Tobias] Tech Univ Berlin, Dept Prod Management, D-10623 Berlin, Germany; [Brandenburg, Marcus] Univ Kassel, Fac Business &amp; Econ, Chair Supply Chain Management, D-34117 Kassel, Germany</t>
  </si>
  <si>
    <t>Technical University of Berlin; Universitat Kassel</t>
  </si>
  <si>
    <t>Brandenburg, M (corresponding author), Tech Univ Berlin, Dept Prod Management, Sekr ST 1-1,Steinpl 2, D-10623 Berlin, Germany.</t>
  </si>
  <si>
    <t>brandenburg@uni-kassel.de; tobias.rebs@tu-berlin.de</t>
  </si>
  <si>
    <t>Abreu A, 2008, INT J PROD RES, V46, P1207, DOI 10.1080/00207540701224244; Ahi P, 2013, J CLEAN PROD, V52, P329, DOI 10.1016/j.jclepro.2013.02.018; [Anonymous], 2011, J BUSINESS LOGISTICS, DOI [10.1002/j.2158-1592.2001.tb00001.x, DOI 10.1002/J.2158-1592.2001.TB00001.X]; Ayer NW, 2009, J CLEAN PROD, V17, P362, DOI 10.1016/j.jclepro.2008.08.002; Backhaus K., 2008, MULTIVARIATE ANALYSE; Bai CG, 2010, MANAG RES REV, V33, P1113, DOI 10.1108/01409171011092176; Bai CG, 2010, J CLEAN PROD, V18, P1200, DOI 10.1016/j.jclepro.2010.01.016; Bai C, 2010, INT J PROD ECON, V124, P252, DOI 10.1016/j.ijpe.2009.11.023; Bertrand JWM, 2002, INT J OPER PROD MAN, V22, P241, DOI 10.1108/01443570210414338; Brandenburg M, 2014, EUR J OPER RES, V233, P299, DOI 10.1016/j.ejor.2013.09.032; Buyukozkan G, 2012, INT J PROD RES, V50, P2892, DOI 10.1080/00207543.2011.564668; Caridi M, 2012, INT J PROD ECON, V136, P207, DOI 10.1016/j.ijpe.2011.11.012; Carter CR, 2011, INT J PHYS DISTR LOG, V41, P46, DOI 10.1108/09600031111101420; Carter CR, 2008, INT J PHYS DISTR LOG, V38, P360, DOI 10.1108/09600030810882816; Castellini C, 2012, J CLEAN PROD, V37, P192, DOI 10.1016/j.jclepro.2012.07.006; Chaabane A, 2012, INT J PROD ECON, V135, P37, DOI 10.1016/j.ijpe.2010.10.025; Chen CW, 2012, TRANSPORT RES E-LOG, V48, P150, DOI 10.1016/j.tre.2011.08.004; Chen YJ, 2009, TRANSPORT RES E-LOG, V45, P667, DOI 10.1016/j.tre.2009.04.010; Cooper M.C., 1997, INT J LOGIST MANAG, V8, P1, DOI 10.1108/09574099710805556; Corbett CJ, 2001, MANAGE SCI, V47, P881, DOI 10.1287/mnsc.47.7.881.9802; Cruz JM, 2013, J CLEAN PROD, V56, P73, DOI 10.1016/j.jclepro.2011.09.013; Cruz JM, 2013, INT J PROD RES, V51, P3995, DOI 10.1080/00207543.2012.762134; Dekker R, 2012, EUR J OPER RES, V219, P671, DOI 10.1016/j.ejor.2011.11.010; Dou YJ, 2010, INT J PROD RES, V48, P567, DOI 10.1080/00207540903175145; Edwards JB, 2010, INT J PHYS DISTR LOG, V40, P103, DOI 10.1108/09600031011018055; Elkington J., 1998, CANNIBALS FORKS TRIP, DOI DOI 10.1002/TQEM.3310080106; Fernandez I, 2009, J CLEAN PROD, V17, P87, DOI 10.1016/j.jclepro.2008.02.011; Fleischmann M, 1997, EUR J OPER RES, V103, P1, DOI 10.1016/S0377-2217(97)00230-0; Freitas AHA, 2013, J CLEAN PROD, V47, P118, DOI 10.1016/j.jclepro.2012.10.043; Gaussin M, 2013, INT J PROD ECON, V146, P515, DOI 10.1016/j.ijpe.2011.12.002; Georgiadis Patroklos, 2009, Sustainability, V1, P722, DOI 10.3390/su1030722; Georgopoulou E, 1998, EUR J OPER RES, V109, P483, DOI 10.1016/S0377-2217(98)00072-1; Ghadimi P, 2012, J CLEAN PROD, V33, P10, DOI 10.1016/j.jclepro.2012.05.010; Gold Stefan, 2010, Progress in Industrial Ecology, V7, P114, DOI 10.1504/PIE.2010.036045; Gold S, 2010, CORP SOC RESP ENV MA, V17, P230, DOI 10.1002/csr.207; Golicic SL, 2013, J SUPPLY CHAIN MANAG, V49, P78, DOI 10.1111/jscm.12006; Govindan K., 2013, J CLEAN PROD, DOI [10.1016/j.jcleopro.2013.06.046, DOI 10.1016/J.JCLEOPRO.2013.06.046]; Govindan K, 2013, J CLEAN PROD, V47, P345, DOI 10.1016/j.jclepro.2012.04.014; Halldorsson A, 2005, RES METHODOLOGIES SU; Handfield R, 2002, EUR J OPER RES, V141, P70, DOI 10.1016/S0377-2217(01)00261-2; Hassini E, 2012, INT J PROD ECON, V140, P69, DOI 10.1016/j.ijpe.2012.01.042; Herva M, 2013, J CLEAN PROD, V39, P355, DOI 10.1016/j.jclepro.2012.07.058; Hokey Min, 2012, Logistics Research, V4, P39, DOI 10.1007/s12159-012-0071-3; Hollos D, 2012, INT J PROD RES, V50, P2968, DOI 10.1080/00207543.2011.582184; Houe R, 2009, INT J PROD ECON, V121, P21, DOI 10.1016/j.ijpe.2008.03.014; Hsu CW, 2008, INT J ENVIRON SCI TE, V5, P205, DOI 10.1007/BF03326014; Hsu CW, 2009, J CLEAN PROD, V17, P255, DOI 10.1016/j.jclepro.2008.05.004; Hutchins MJ, 2008, J CLEAN PROD, V16, P1688, DOI 10.1016/j.jclepro.2008.06.001; Ilgin MA, 2010, J ENVIRON MANAGE, V91, P563, DOI 10.1016/j.jenvman.2009.09.037; Martinez-Jurado PJ, 2014, J CLEAN PROD, V85, P134, DOI 10.1016/j.jclepro.2013.09.042; Kainuma Y, 2006, INT J PROD ECON, V101, P99, DOI 10.1016/j.ijpe.2005.05.010; Kannan D, 2014, EUR J OPER RES, V233, P432, DOI 10.1016/j.ejor.2013.07.023; Kannan D, 2013, J CLEAN PROD, V47, P355, DOI 10.1016/j.jclepro.2013.02.010; Kengpol A, 2011, INT J PROD ECON, V131, P4, DOI 10.1016/j.ijpe.2010.10.006; Khoshnevisan B, 2014, J CLEAN PROD, V73, P183, DOI 10.1016/j.jclepro.2013.09.057; Klassen RD, 1999, DECISION SCI, V30, P601, DOI 10.1111/j.1540-5915.1999.tb00900.x; Kumar S, 2012, INT J PROD RES, V50, P1278, DOI 10.1080/00207543.2011.571924; Kuo RJ, 2010, J CLEAN PROD, V18, P1161, DOI 10.1016/j.jclepro.2010.03.020; Laforest V, 2013, J CLEAN PROD, V47, P490, DOI 10.1016/j.jclepro.2012.10.031; Lebreton B., 2007, LECT NOTES EC MATH S, V586; Lee DH, 2010, INT J PROD ECON, V128, P159, DOI 10.1016/j.ijpe.2010.06.009; Lee KH, 2012, INT J PROD ECON, V140, P219, DOI 10.1016/j.ijpe.2011.08.024; Lin SS, 2008, OPER SUPPLY CHAIN MA, V1, P115; Linninger AA, 2000, COMPUT CHEM ENG, V24, P1043, DOI 10.1016/S0098-1354(00)00530-5; Lu LYY, 2007, INT J PROD RES, V45, P4317, DOI 10.1080/00207540701472694; Mansoornejad B, 2013, INT J PROD ECON, V144, P618, DOI 10.1016/j.ijpe.2013.04.029; Mayring P., 1994, QUALITATIVE INHALTSA; Meredith J., 1993, International Journal of Operations &amp; Production Management, V13, P4, DOI [10.1108/01443579310028120, 10.1108/01443579310048182]; Muduli K, 2013, J CLEAN PROD, V47, P335, DOI 10.1016/j.jclepro.2012.10.030; Mukherjee K, 2010, EUR J OPER RES, V201, P933, DOI 10.1016/j.ejor.2009.04.012; Munda G, 2009, EUR J OPER RES, V194, P307, DOI 10.1016/j.ejor.2007.11.061; Nagurney A, 2003, TRANSPORT RES D-TR E, V8, P185, DOI 10.1016/S1361-9209(02)00049-4; Ni DB, 2012, INT J PROD ECON, V138, P303, DOI 10.1016/j.ijpe.2012.04.002; Noci G., 1997, EUR J PURCH SUPP MAN, V3, P103, DOI DOI 10.1016/S0969-7012(96)00021-4; Pero M, 2010, SUPPLY CHAIN MANAG, V15, P115, DOI 10.1108/13598541011028723; Radulescu M, 2009, EUR J OPER RES, V193, P730, DOI 10.1016/j.ejor.2007.05.057; Rosic H, 2013, INT J PROD ECON, V143, P109, DOI 10.1016/j.ijpe.2012.12.007; Saint Jean M, 2008, J CLEAN PROD, V16, pS113, DOI 10.1016/j.jclepro.2007.10.009; Sarkis J, 2003, J CLEAN PROD, V11, P397, DOI 10.1016/S0959-6526(02)00062-8; Sarkis J, 2012, J CLEAN PROD, V31, P40, DOI 10.1016/j.jclepro.2012.02.029; Sarkis J, 2012, SUPPLY CHAIN MANAG, V17, P202, DOI 10.1108/13598541211212924; Sarkis J, 2011, INT J PROD ECON, V130, P1, DOI 10.1016/j.ijpe.2010.11.010; Sbihi A, 2010, ANN OPER RES, V175, P159, DOI 10.1007/s10479-009-0651-z; Serra T, 2014, EUR J OPER RES, V236, P706, DOI 10.1016/j.ejor.2013.12.037; Seuring S, 2008, J CLEAN PROD, V16, P1699, DOI 10.1016/j.jclepro.2008.04.020; Seuring S, 2013, DECIS SUPPORT SYST, V54, P1513, DOI 10.1016/j.dss.2012.05.053; Seuring S, 2012, SUPPLY CHAIN MANAG, V17, P544, DOI 10.1108/13598541211258609; Shapiro JF, 2007, MODELING SUPPLY CHAI; Shaw K, 2012, EXPERT SYST APPL, V39, P8182, DOI 10.1016/j.eswa.2012.01.149; Shen LX, 2013, RESOUR CONSERV RECY, V74, P170, DOI 10.1016/j.resconrec.2012.09.006; Srivastava SK, 2007, INT J MANAG REV, V9, P53, DOI 10.1111/j.1468-2370.2007.00202.x; Supply Chain Council, 2011, SUPPL CHAIN OP REF M; Svensson G, 2007, SUPPLY CHAIN MANAG, V12, P262, DOI 10.1108/13598540710759781; Tang CS, 2012, EUR J OPER RES, V223, P585, DOI 10.1016/j.ejor.2012.07.030; Testa F, 2010, J CLEAN PROD, V18, P953, DOI 10.1016/j.jclepro.2010.03.005; Theissen S, 2014, EUR J OPER RES, V233, P383, DOI 10.1016/j.ejor.2013.08.023; Tseng ML, 2013, J CLEAN PROD, V40, P22, DOI 10.1016/j.jclepro.2010.08.007; Tseng ML, 2013, J CLEAN PROD, V40, P46, DOI 10.1016/j.jclepro.2010.11.019; Tseng ML, 2009, J CLEAN PROD, V17, P1249, DOI 10.1016/j.jclepro.2009.03.022; Tuzkaya G, 2013, INT J ENVIRON SCI TE, V10, P423, DOI 10.1007/s13762-013-0180-9; Ulku MA, 2012, INT J PROD ECON, V139, P438, DOI 10.1016/j.ijpe.2011.09.015; van Hoek R.I., 1999, SUPPLY CHAIN MANAG, V4, P129, DOI DOI 10.1108/13598549910279576; Whitefoot KS, 2012, ENERG POLICY, V41, P402, DOI 10.1016/j.enpol.2011.10.062; Wolf J., 2008, NATURE SUPPLY CHAIN; Wu CC, 2004, EUR J OPER RES, V155, P68, DOI 10.1016/S0377-2217(02)00820-2; Yalabik B, 2011, INT J PROD ECON, V131, P519, DOI 10.1016/j.ijpe.2011.01.020; YURA K, 1994, INT J PROD ECON, V33, P265, DOI 10.1016/0925-5273(94)90139-2; Zanoni S, 2012, INT J PROD ECON, V140, P731, DOI 10.1016/j.ijpe.2011.04.028; Zhu QH, 2012, INT J PROD RES, V50, P1377, DOI 10.1080/00207543.2011.571937</t>
  </si>
  <si>
    <t>JUN</t>
  </si>
  <si>
    <t>10.1007/s10479-015-1853-1</t>
  </si>
  <si>
    <t>Operations Research &amp; Management Science</t>
  </si>
  <si>
    <t>WOS:000354387600009</t>
  </si>
  <si>
    <t>Singh, A; Shukla, N; Mishra, N</t>
  </si>
  <si>
    <t>Singh, Akshit; Shukla, Nagesh; Mishra, Nishikant</t>
  </si>
  <si>
    <t>Social media data analytics to improve supply chain management in food industries</t>
  </si>
  <si>
    <t>Beef supply chain; Twitter data; Sentiment analysis</t>
  </si>
  <si>
    <t>BIG-DATA; SENTIMENT ANALYSIS; BUSINESS INTELLIGENCE; LIPID OXIDATION; BEEF; TWITTER; TENDERNESS; STABILITY; QUALITY; TIME</t>
  </si>
  <si>
    <t>This paper proposes a big-data analytics-based approach that considers social media (Twitter) data for the identification of supply chain management issues in food industries. In particular, the proposed approach includes text analysis using a support vector machine (SVM) and hierarchical clustering with multiscale bootstrap resampling. The result of this approach included a cluster of words which could inform supply-chain (SC) decision makers about customer feedback and issues in the flow/quality of food products. A case study in the beef supply chain was analysed using the proposed approach, where three weeks of data from Twitter were used. (C) 2017 Elsevier Ltd. All rights reserved.</t>
  </si>
  <si>
    <t>[Singh, Akshit] Univ Manchester, Alliance Manchester Business Sch, Manchester, Lancs, England; [Shukla, Nagesh] Univ Wollongong, Fac Engn &amp; Informat Sci, SMART Infrastruct Facil, Wollongong, NSW 2522, Australia; [Mishra, Nishikant] Univ Hull, Hull Univ Business Sch, Kingston Upon Hull, N Humberside, England</t>
  </si>
  <si>
    <t>University of Manchester; Alliance Manchester Business School; University of Wollongong; University of Hull</t>
  </si>
  <si>
    <t>Singh, A (corresponding author), Univ Manchester, Alliance Manchester Business Sch, Manchester, Lancs, England.</t>
  </si>
  <si>
    <t>akshit.singh@manchester.ac.uk</t>
  </si>
  <si>
    <t>[Anonymous], 2008, THE FOOD WE WAST; Arias M, 2013, ACM T INTEL SYST TEC, V5, DOI 10.1145/2542182.2542190; Bai X, 2011, DECIS SUPPORT SYST, V50, P732, DOI 10.1016/j.dss.2010.08.024; Barbosa-Pereira L, 2014, MEAT SCI, V97, P249, DOI 10.1016/j.meatsci.2014.02.006; Barnett J, 2016, FOOD CONTROL, V59, P721, DOI 10.1016/j.foodcont.2015.06.021; Beigi G, 2016, STUD COMPUT INTELL, V639, P313, DOI 10.1007/978-3-319-30319-2_13; Bhattacharjya J., 2016, INT J PHYS DISTRIB, V46; BOLLEN J, 2011, J COMPUT SCI-NETH, V2, P1, DOI DOI 10.1016/j.jocs.2010.12.007; Borgogno M, 2016, MEAT SCI, V118, P1, DOI 10.1016/j.meatsci.2016.03.015; Brooks C, 2007, BEEF PACKAGING BEEF; Brunso K, 2005, LIVEST PROD SCI, V94, P83, DOI 10.1016/j.livprodsci.2004.11.037; Caplan P., 2013, FOOD HLTH IDENTITY; Chae B, 2015, INT J PROD ECON, V165, P247, DOI 10.1016/j.ijpe.2014.12.037; Chau M, 2012, MIS QUART, V36, P1189; Chen XN, 2016, GEOJOURNAL, V81, P863, DOI 10.1007/s10708-016-9745-8; Cigarran J, 2016, EXPERT SYST APPL, V57, P21, DOI 10.1016/j.eswa.2016.03.011; Cox A., 2005, European Management Journal, V23, P648, DOI 10.1016/j.emj.2005.10.010; Cunningham SB, 2008, BENEFITS OXYGEN SCAV; Dataminr, 2014, DAT EV DET TECHN; Duan WJ, 2008, DECIS SUPPORT SYST, V45, P1007, DOI 10.1016/j.dss.2008.04.001; Fan Y, 2016, INT J OPER PROD MAN, V36, P1014, DOI 10.1108/IJOPM-10-2013-0461; Frizzo-Barker J, 2016, INT J INFORM MANAGE, V36, P403, DOI 10.1016/j.ijinfomgt.2016.01.006; Ghiassi M, 2013, EXPERT SYST APPL, V40, P6266, DOI 10.1016/j.eswa.2013.05.057; Goodwin D, 2014, NEWFOOD; Handayati Y., 2015, LOGIST RES, V8, P1; Hashem IAT, 2015, INFORM SYST, V47, P98, DOI 10.1016/j.is.2014.07.006; Hazen BT, 2014, INT J PROD ECON, V154, P72, DOI 10.1016/j.ijpe.2014.04.018; He W, 2013, INT J INFORM MANAGE, V33, P464, DOI 10.1016/j.ijinfomgt.2013.01.001; Hodeghatta Umesh Rao, 2016, Journal of Systems and Information Technology, V18, P89, DOI 10.1108/JSIT-12-2014-0074; Houben JH, 2000, MEAT SCI, V55, P331, DOI 10.1016/S0309-1740(99)00161-8; Hsu C.-W., 2003, PRACTICAL GUIDE SUPP; Hu M., 2004, P 10 ACM SIGKDD INT; Huffman KL, 1996, J ANIM SCI, V74, P91; Katal A, 2013, INT CONF CONTEMP, P404, DOI 10.1109/IC3.2013.6612229; Kim Y, 2011, J OPER MANAG, V29, P194, DOI 10.1016/j.jom.2010.11.001; Kontopoulos E, 2013, EXPERT SYST APPL, V40, P4065, DOI 10.1016/j.eswa.2013.01.001; LA SCALIA G., 2015, J FOOD PROCESS ENG; Li YM, 2013, DECIS SUPPORT SYST, V55, P206, DOI 10.1016/j.dss.2013.01.023; Liang PW, 2013, 2013 IEEE 14TH INTERNATIONAL CONFERENCE ON MOBILE DATA MANAGEMENT (MDM 2013), VOL 2, P91, DOI 10.1109/MDM.2013.73; Lu YF, 2014, IEEE COMPUT GRAPH, V34, P58, DOI 10.1109/MCG.2014.61; Lund MN, 2007, MEAT SCI, V76, P226, DOI 10.1016/j.meatsci.2006.11.003; Malhotra A, 2012, MIT SLOAN MANAGE REV, V53, P61; Mena C, 2014, INT J PROD ECON, V152, P144, DOI 10.1016/j.ijpe.2014.03.012; Mishra N, 2018, ANN OPER RES, V270, P337, DOI 10.1007/s10479-016-2303-4; Morstatter F, 2013, P INT AAAI C WEB SOC, V7; Mostafa MM, 2013, EXPERT SYST APPL, V40, P4241, DOI 10.1016/j.eswa.2013.01.019; Muralidharan S, 2011, PUBLIC RELAT REV, V37, P175, DOI 10.1016/j.pubrev.2011.01.010; Murtagh F, 2014, J CLASSIF, V31, P274, DOI 10.1007/s00357-014-9161-z; Neethu M.S., 2013, 2013 4 INT C COMP CO, P1, DOI [10.1109/ICCCNT.2013.6726818, DOI 10.1109/ICCCNT.2013.6726818]; O'Leary DE, 2011, INTELL SYST ACCOUNT, V18, P121, DOI 10.1002/isaf.327; Pak Alexander, 2010, 7 ED LANG RES EV C L, P1320, DOI DOI 10.1371/JOURNAL.PONE.0026624; Popescu A.-M., 2005, NATURAL LANGUAGE PRO, DOI DOI 10.1007/978-1-84628-754-1_2; Raab V, 2011, BRIT FOOD J, V113, P1267, DOI 10.1108/00070701111177683; Riley DG, 2005, MEAT SCI, V70, P347, DOI 10.1016/j.meatsci.2005.01.022; Rui HX, 2013, DECIS SUPPORT SYST, V55, P863, DOI 10.1016/j.dss.2012.12.022; Sarpong S, 2014, EUR BUS REV, V26, P271, DOI 10.1108/EBR-09-2013-0113; Schumaker R.P., 2016, DECIS SUPPORT SYST; Sianipar C.P.M., 2014, WIT T INFORM COMMUNI, V53, P249; Simons D., 2003, Journal on Chain and Network Science, V3, P109; Suryakant, 2015, INT J PROD ECON, V169, P299, DOI 10.1016/j.ijpe.2015.08.013; Suzuki R, 2006, BIOINFORMATICS, V22, P1540, DOI 10.1093/bioinformatics/btl117; Swaminathan M. S, 2015, SEARCH BIOHAPPINESS; Tan KH, 2015, INT J PROD ECON, V165, P223, DOI 10.1016/j.ijpe.2014.12.034; Tarasuk V., 2015, FASEB J, V29, P261; Tyagi S., 2016, APPL SOFT COMPUT; Tyagi S, 2015, INT J INFORM MANAGE, V35, P204, DOI 10.1016/j.ijinfomgt.2014.12.007; Van Rijsbergen C. J., 1980, NEW MODELS PROBABILI; Vera-Baquero A, 2016, TELEMAT INFORM, V33, P793, DOI 10.1016/j.tele.2015.12.005; Vitale M, 2014, MEAT SCI, V96, P270, DOI 10.1016/j.meatsci.2013.07.027; Wyatt N., 2013, BEST CLASS CRISIS MA; Zikopoulos P. C., 2011, UNDERSTANDING BIG DA</t>
  </si>
  <si>
    <t>10.1016/j.tre.2017.05.008</t>
  </si>
  <si>
    <t>WOS:000436214900022</t>
  </si>
  <si>
    <t>Liu, Y; Dong, JJ; Shen, L</t>
  </si>
  <si>
    <t>Liu, Yang; Dong, Jianjun; Shen, Ling</t>
  </si>
  <si>
    <t>A Conceptual Development Framework for Prefabricated Construction Supply Chain Management: An Integrated Overview</t>
  </si>
  <si>
    <t>Prefabricated construction; supply chain management; literature review; bibliometric analysis; thematic analysis; conceptual framework</t>
  </si>
  <si>
    <t>PRECAST CONCRETE SYSTEMS; HONG-KONG; MULTIPLE PRODUCTION; GENETIC ALGORITHMS; OFFSITE PRODUCTION; SCHEDULE RISK; IN-SITU; OPTIMIZATION; BUILDINGS; NETWORK</t>
  </si>
  <si>
    <t>Prefabricated construction (PC), with the characteristics of green, environmentally friendly, energy saving and high production efficiency, is attracting more and more attention from all over the world. Supply chain management is closely related to the application efficiency of PC, but only in the last three years has this interdisciplinary research received due attention. The prefabricated construction supply chain management (PCSCM) have not received enough attention. Especially recently, the related literature shows explosive growth. This paper adopted the method of systematic literature review through the tool of bibliometric statistics. And we reviewed 152 articles from 2001 to 2018, with the goal of understanding the current situation, trends, and gaps in PCSCM research, and a framework is proposed to promote its development. First, the study discussed the four themes of clustering, concentrating mainly on strategic research and project evaluation, PC supply chain process design and optimization, supply chain integration and management, and the application of advanced technology. Then, the research gaps and conceptual development framework to promote PCSCM were reported. Only through the coordinated development of technology, market circumstances, and decision-making level of participants, can the PCSC form an integrated whole, so as to optimize the efficiency and sustainability of prefabricated construction industry and improve its level.</t>
  </si>
  <si>
    <t>[Liu, Yang; Dong, Jianjun; Shen, Ling] Nanjing Tech Univ, Coll Civil Engn, Nanjing 211800, Jiangsu, Peoples R China</t>
  </si>
  <si>
    <t>Nanjing Tech University</t>
  </si>
  <si>
    <t>Dong, JJ (corresponding author), Nanjing Tech Univ, Coll Civil Engn, Nanjing 211800, Jiangsu, Peoples R China.</t>
  </si>
  <si>
    <t>liuyang6154@163.com; dongjj@njtech.edu.cn; shenling@njtech.edu.cn</t>
  </si>
  <si>
    <t>Ahmadian FFA, 2016, J CONSTR ENG M, V142, DOI 10.1061/(ASCE)CO.1943-7862.0001030; Almusallam TH, 2018, KSCE J CIV ENG, V22, P3995, DOI 10.1007/s12205-018-1518-0; Altaf MS, 2018, AUTOMAT CONSTR, V85, P369, DOI 10.1016/j.autcon.2017.09.009; Anvari B, 2016, AUTOMAT CONSTR, V71, P226, DOI 10.1016/j.autcon.2016.08.007; Arashpour M, 2017, AUTOMAT CONSTR, V84, P146, DOI 10.1016/j.autcon.2017.08.032; Arashpour M, 2016, AUTOMAT CONSTR, V71, P262, DOI 10.1016/j.autcon.2016.08.001; Arashpour M, 2015, AUTOMAT CONSTR, V53, P13, DOI 10.1016/j.autcon.2015.03.013; Arashpour M, 2015, AUTOMAT CONSTR, V50, P72, DOI 10.1016/j.autcon.2014.12.002; Azman MNA, 2013, J CIV ENG MANAG, V19, pS131, DOI 10.3846/13923730.2013.801921; Bankvall L, 2010, SUPPLY CHAIN MANAG, V15, P385, DOI 10.1108/13598541011068314; Blismas Nick, 2009, Construction Innovation, V9, P72, DOI 10.1108/14714170910931552; Boafo FE, 2016, SUSTAINABILITY-BASEL, V8, DOI 10.3390/su8060558; Cavaco E, 2018, ENG STRUCT, V156, P210, DOI 10.1016/j.engstruct.2017.10.058; Chan WT, 2002, J COMPUT CIVIL ENG, V16, P165, DOI 10.1061/(ASCE)0887-3801(2002)16:3(165); Chan WT, 2002, J CONSTR ENG M ASCE, V128, P513, DOI 10.1061/(ASCE)0733-9364(2002)128:6(513); Chang Y, 2018, RESOUR CONSERV RECY, V139, P259, DOI 10.1016/j.resconrec.2018.08.025; Chen JH, 2017, CAN J CIVIL ENG, V44, P393, DOI 10.1139/cjce-2016-0401; Chen K, 2018, INT J COMPUT INTEG M, V31, P349, DOI 10.1080/0951192X.2017.1379095; Chen Y, 2010, AUTOMAT CONSTR, V19, P665, DOI 10.1016/j.autcon.2010.02.011; Dallasega P, 2018, BUILDINGS-BASEL, V8, DOI 10.3390/buildings8030038; de Albuquerque AT, 2012, AUTOMAT CONSTR, V22, P348, DOI 10.1016/j.autcon.2011.09.013; Demiralp G, 2012, AUTOMAT CONSTR, V24, P120, DOI 10.1016/j.autcon.2012.02.005; Ergen E, 2007, ADV ENG INFORM, V21, P356, DOI 10.1016/j.aei.2006.09.004; Ergen E, 2007, AUTOMAT CONSTR, V16, P354, DOI 10.1016/j.autcon.2006.07.004; Eshtehardian E, 2013, KSCE J CIV ENG, V17, P262, DOI 10.1007/s12205-013-1141-z; Fahimnia B, 2015, INT J PROD ECON, V162, P101, DOI 10.1016/j.ijpe.2015.01.003; Feng TY, 2017, MATH PROBL ENG, V2017, DOI 10.1155/2017/1676045; Goh E, 2017, CONSTR MANAG ECON, V35, P288, DOI 10.1080/01446193.2016.1253856; Gosling J, 2013, J CONSTR ENG M, V139, P102, DOI 10.1061/(ASCE)CO.1943-7862.0000574; Goulding JS, 2015, ARCHIT ENG DES MANAG, V11, P163, DOI 10.1080/17452007.2014.891501; Han YH, 2018, J CIV ENG MANAG, V24, P364, DOI 10.3846/jcem.2018.5181; Han YH, 2017, SUSTAINABILITY-BASEL, V9, DOI 10.3390/su9112069; Hong JK, 2018, J CLEAN PROD, V172, P649, DOI 10.1016/j.jclepro.2017.10.171; Hong WK, 2014, AUTOMAT CONSTR, V41, P50, DOI 10.1016/j.autcon.2014.02.005; Hook M, 2008, CONSTR MANAG ECON, V26, P1091, DOI 10.1080/01446190802422179; Hosseini MR, 2018, AUTOMAT CONSTR, V87, P235, DOI 10.1016/j.autcon.2017.12.002; Hsu PY, 2018, AUTOMAT CONSTR, V94, P47, DOI 10.1016/j.autcon.2018.05.029; Huuhka S, 2015, RESOUR CONSERV RECY, V101, P105, DOI 10.1016/j.resconrec.2015.05.017; Ismail ZA, 2017, IND MANAGE DATA SYST, V117, P1485, DOI 10.1108/IMDS-09-2016-0380; Jaillon L, 2014, AUTOMAT CONSTR, V39, P195, DOI 10.1016/j.autcon.2013.09.006; Jaillon L, 2008, CONSTR MANAG ECON, V26, P953, DOI 10.1080/01446190802259043; Ji YB, 2018, J CLEAN PROD, V173, P124, DOI 10.1016/j.jclepro.2016.07.143; JIANG YS, 2019, SUSTAINABILITY BASEL, V0011, DOI DOI 10.3390/SU11205658; Jin RY, 2018, J CLEAN PROD, V202, P1202, DOI 10.1016/j.jclepro.2018.08.195; Kamali M, 2016, RENEW SUST ENERG REV, V62, P1171, DOI 10.1016/j.rser.2016.05.031; Khalili A, 2014, J CONSTR ENG M, V140, DOI 10.1061/(ASCE)CO.1943-7862.0000798; Kim S, 2016, J CIV ENG MANAG, V22, P634, DOI 10.3846/13923730.2014.914080; Kim SY, 2018, KSCE J CIV ENG, V22, P1544, DOI 10.1007/s12205-017-1546-1; Kim YW, 2016, CAN J CIVIL ENG, V43, P287, DOI 10.1139/cjce-2015-0010; Ko CH, 2015, J CIV ENG MANAG, V21, P444, DOI 10.3846/13923730.2014.890655; Kong LL, 2017, AUTOMAT CONSTR, V81, P34, DOI 10.1016/j.autcon.2017.03.016; Lee H, 2014, KSCE J CIV ENG, V18, P1528, DOI 10.1007/s12205-014-1337-x; Lee H, 2013, KSCE J CIV ENG, V17, P806, DOI 10.1007/s12205-013-0087-5; Leu SS, 2002, AUTOMAT CONSTR, V11, P439, DOI 10.1016/S0926-5805(01)00083-8; Li CZ, 2018, AUTOMAT CONSTR, V89, P146, DOI 10.1016/j.autcon.2018.01.001; Li CZ, 2018, J CLEAN PROD, V195, P1533, DOI 10.1016/j.jclepro.2017.09.066; Li CZD, 2017, J CLEAN PROD, V165, P1048, DOI 10.1016/j.jclepro.2017.07.156; Li CZ, 2017, J CLEAN PROD, V153, P692, DOI 10.1016/j.jclepro.2016.11.028; Li CZ, 2016, J CLEAN PROD, V134, P482, DOI 10.1016/j.jclepro.2016.02.123; Li SHA, 2010, EXPERT SYST APPL, V37, P8406, DOI 10.1016/j.eswa.2010.05.040; Li ZD, 2014, HABITAT INT, V43, P240, DOI 10.1016/j.habitatint.2014.04.001; Liu KN, 2018, SUSTAINABILITY-BASEL, V10, DOI 10.3390/su10093046; London K, 2017, CONSTR MANAG ECON, V35, P553, DOI 10.1080/01446193.2017.1339361; Luu VT, 2009, INT J PROJ MANAG, V27, P39, DOI 10.1016/j.ijproman.2008.03.003; Ma ZL, 2018, AUTOMAT CONSTR, V95, P86, DOI 10.1016/j.autcon.2018.08.002; Mao C, 2018, KSCE J CIV ENG, V22, P2678, DOI 10.1007/s12205-017-1705-4; Mao C, 2015, J MANAGE ENG, V31, DOI 10.1061/(ASCE)ME.1943-5479.0000246; Meho LI, 2008, J AM SOC INF SCI TEC, V59, P1711, DOI 10.1002/asi.20874; Mingers J, 2015, EUR J OPER RES, V246, P1, DOI 10.1016/j.ejor.2015.04.002; Moon S, 2018, KSCE J CIV ENG, V22, P3697, DOI 10.1007/s12205-018-1883-8; Mostafa S, 2016, CONSTR INNOV-ENGL, V16, P483, DOI 10.1108/CI-09-2014-0043; Owolabi H.A., 2015, INT J SUSTAIN BUILD, V6, P211, DOI DOI 10.1080/2093761X.2015.1116415; Pan W, 2012, J CONSTR ENG M ASCE, V138, P1331, DOI 10.1061/(ASCE)CO.1943-7862.0000544; Pheng LS, 2001, J CONSTR ENG M ASCE, V127, P494, DOI 10.1061/(ASCE)0733-9364(2001)127:6(494); Polat G, 2008, J CONSTR ENG M, V134, P169, DOI 10.1061/(ASCE)0733-9364(2008)134:3(169); Polat G, 2010, J CIV ENG MANAG, V16, P85, DOI 10.3846/jcem.2010.08; Purvis L, 2014, INT J PROD ECON, V151, P100, DOI 10.1016/j.ijpe.2014.02.002; Sacks R, 2004, J CONSTR ENG M ASCE, V130, P206, DOI 10.1061/(ASCE)0733-9364(2004)130:2(206); Schoenwitz M, 2017, INT J PROD ECON, V183, P79, DOI 10.1016/j.ijpe.2016.10.015; Sertyesilisik B, 2014, INTEL SYST CONTR AUT, V72, P179, DOI 10.1007/978-94-017-8044-5_11; Shi Q, 2016, AUTOMAT CONSTR, V72, P143, DOI 10.1016/j.autcon.2016.08.020; Shin TH, 2011, AUTOMAT CONSTR, V20, P706, DOI 10.1016/j.autcon.2010.12.002; Subelj L, 2016, PLOS ONE, V11, DOI 10.1371/journal.pone.0154404; Sutrisna M, 2019, ENG CONSTR ARCHIT MA, V26, P267, DOI 10.1108/ECAM-11-2017-0250; Tam VWY, 2015, J CLEAN PROD, V109, P216, DOI 10.1016/j.jclepro.2014.09.045; Teng Y, 2017, J CLEAN PROD, V152, P387, DOI 10.1016/j.jclepro.2017.03.094; Nguyen T, 2018, COMPUT OPER RES, V98, P254, DOI 10.1016/j.cor.2017.07.004; Vaghei R, 2017, EARTHQ ENG ENG VIB, V16, P97, DOI 10.1007/s11803-017-0371-3; van den Berg TIJ, 2009, OCCUP ENVIRON MED, V66, P211, DOI 10.1136/oem.2008.039883; van Eck NJ, 2010, J AM SOC INF SCI TEC, V61, P2405, DOI 10.1002/asi.21421; van Eck NJ, 2010, SCIENTOMETRICS, V84, P523, DOI 10.1007/s11192-009-0146-3; Voordijk H, 2006, INT J OPER PROD MAN, V26, P600, DOI 10.1108/01443570610666966; Wang SL, 2018, MATH PROBL ENG, V2018, DOI 10.1155/2018/4580651; Wang YW, 2018, J CIV ENG MANAG, V24, P106, DOI 10.3846/jcem.2018.458; Wang ZJ, 2018, J CONSTR ENG M, V144, DOI 10.1061/(ASCE)CO.1943-7862.0001556; Wang ZJ, 2018, J CLEAN PROD, V177, P232, DOI 10.1016/j.jclepro.2017.12.188; Wang ZJ, 2018, AUTOMAT CONSTR, V86, P69, DOI 10.1016/j.autcon.2017.10.026; Wang ZJ, 2017, COMPUT-AIDED CIV INF, V32, P499, DOI 10.1111/mice.12254; Wang ZJ, 2017, J COMPUT CIVIL ENG, V31, DOI 10.1061/(ASCE)CP.1943-5487.0000667; Wang ZL, 2019, SUSTAINABILITY-BASEL, V11, DOI 10.3390/su11123450; Wong CK, 2010, J CONSTR ENG M ASCE, V136, P1116, DOI 10.1061/(ASCE)CO.1943-7862.0000214; Xu GY, 2019, ENTERP INF SYST-UK, V13, P87, DOI 10.1080/17517575.2018.1455109; Xue H, 2018, J CLEAN PROD, V184, P490, DOI 10.1016/j.jclepro.2018.02.258; Yang H, 2018, MATH PROBL ENG, V2018; Yang ZT, 2016, AUTOMAT CONSTR, V72, P321, DOI 10.1016/j.autcon.2016.08.021; Yin SYL, 2009, AUTOMAT CONSTR, V18, P677, DOI 10.1016/j.autcon.2009.02.004; Zarbakhshnia N, 2018, APPL SOFT COMPUT, V65, P307, DOI 10.1016/j.asoc.2018.01.023; Zhai Y, 2018, INT J PROD ECON, V200, P192, DOI 10.1016/j.ijpe.2018.03.014; Zhai Y, 2017, INT J PROD RES, V55, P3984, DOI 10.1080/00207543.2016.1231432; Zhang XL, 2014, HABITAT INT, V41, P176, DOI 10.1016/j.habitatint.2013.08.005; Zhao XB, 2017, AUTOMAT CONSTR, V80, P37, DOI 10.1016/j.autcon.2017.04.002; Zhong RY, 2017, AUTOMAT CONSTR, V76, P59, DOI 10.1016/j.autcon.2017.01.006</t>
  </si>
  <si>
    <t>MAR 1</t>
  </si>
  <si>
    <t>10.3390/su12051878</t>
  </si>
  <si>
    <t>WOS:000522470900179</t>
  </si>
  <si>
    <t>Meidute-Kavaliauskiene, I; Taskin, K; Ghorbani, S; Cincikaite, R; Kacenauskaite, R</t>
  </si>
  <si>
    <t>Meidute-Kavaliauskiene, Ieva; Taskin, Kamil; Ghorbani, Shahryar; Cincikaite, Renata; Kacenauskaite, Roberta</t>
  </si>
  <si>
    <t>Reviewing the Applications of Neural Networks in Supply Chain: Exploring Research Propositions for Future Directions</t>
  </si>
  <si>
    <t>INFORMATION</t>
  </si>
  <si>
    <t>neural network; decision support; supply chain management; systematic review</t>
  </si>
  <si>
    <t>HYBRID MODEL; SELECTION; SYSTEM; AHP; PERFORMANCE; INTEGRATION; MANAGEMENT</t>
  </si>
  <si>
    <t>Supply chains have received significant attention in recent years. Neural networks (NN) are a technique available in artificial intelligence (AI) which has many supporters due to their diverse applications because they can be used to move towards complete harmony. NN, an emerging AI technique, have a strong appeal for a wide range of applications to overcome many issues associated with supply chains. This study aims to provide a comprehensive view of NN applications in supply chain management (SCM), working as a reference for future research directions for SCM researchers and application insight for SCM practitioners. This study generally introduces NNs and has explained the use of this method in five features identified by supply chain area, including optimization, forecasting, modeling and simulation, clustering, decision support, and the possibility of using NNs in supply chain management. The results showed that NN applications in SCM were still in a developmental stage since there were not enough high-yielding authors to form a strong group force in the research of NN applications in SCM.</t>
  </si>
  <si>
    <t>[Meidute-Kavaliauskiene, Ieva; Cincikaite, Renata] Vilnius Gediminas Tech Univ, Fac Business Management, LT-10223 Vilnius, Lithuania; [Taskin, Kamil] Univ Sakarya, Dept Business, TR-54050 Sakarya, Turkey; [Ghorbani, Shahryar] Univ Sakarya, Dept Prod Management, TR-54050 Sakarya, Turkey; [Kacenauskaite, Roberta] Logist Command Garrison Base Serv, Mindaugo Str 26, LT-03215 Vilnius, Lithuania</t>
  </si>
  <si>
    <t>Vilnius Gediminas Technical University; Sakarya University; Sakarya University</t>
  </si>
  <si>
    <t>Meidute-Kavaliauskiene, I (corresponding author), Vilnius Gediminas Tech Univ, Fac Business Management, LT-10223 Vilnius, Lithuania.</t>
  </si>
  <si>
    <t>ieva.meidute-kavaliauskiene@vilniustech.it; ktaskin@sakarya.edu.tr; mg.shahryar@gmail.com; renata.cincikaite@vilniustech.lt; kacenauskaiter@gmail.com</t>
  </si>
  <si>
    <t>Anderson J.A., 1988, NEUROCOMPUTING; Arab A., 2017, INT J ACAD RES BUS S, V7, P401, DOI [10.6007/IJARBSS/v7-i4/2817, DOI 10.6007/IJARBSS/V7-I4/2817]; Awan U., 2021, 4 IND REVOLUTION IMP, P3; Azadnia AH, 2012, PROCD SOC BEHV, V65, P879, DOI 10.1016/j.sbspro.2012.11.214; Bacha H., 1992, IJCNN International Joint Conference on Neural Networks (Cat. No.92CH3114-6), P442, DOI 10.1109/IJCNN.1992.226948; Bansal K, 1998, DATA MIN KNOWL DISC, V2, P97, DOI 10.1023/A:1009769804855; Carbonneau R, 2008, EUR J OPER RES, V184, P1140, DOI 10.1016/j.ejor.2006.12.004; Chandra C, 2005, EUR J OPER RES, V166, P337, DOI 10.1016/j.ejor.2004.02.012; Chen JT, 2018, IEEE T SMART GRID, V9, P6554, DOI 10.1109/TSG.2017.2715663; Chiu M., 2004, Journal of Manufacturing Technology Management, V15, P787, DOI 10.1108/17410380410565375; Dejonckheere J, 2003, EUR J OPER RES, V147, P567, DOI 10.1016/S0377-2217(02)00369-7; Dong X., 2006, NAT SCI, V4, P23; Fallahpour A, 2017, TECHNOL ECON DEV ECO, V23, P178, DOI 10.3846/20294913.2016.1189461; Fallahpour A, 2017, NEURAL COMPUT APPL, V28, P499, DOI 10.1007/s00521-015-2078-6; Farajian M.A., 2010, INT J IND ENG PROD R, V21, P239; Ferretti F, 2019, ROUTL RES HIST GEOGR, P1, DOI 10.4324/9781351041744-1; Gargano M. L., 1991, Proceedings. The First International Conference on Artificial Intelligence on Wall Street (Cat. No.91TH0399-6), P257, DOI 10.1109/AIAWS.1991.236592; Gorane SJ, 2013, ASIA PAC J MARKET LO, V25, P263, DOI 10.1108/13555851311314059; Guneri AF, 2011, EXPERT SYST APPL, V38, P14907, DOI [10.1016/j.eswa.2011.05.056, 10.1016/j.eswa.2011.05.05E]; Helo P, 2022, PROD PLAN CONTROL, V33, P1573, DOI 10.1080/09537287.2021.1882690; Hosseini B, 2019, ENG APPL ARTIF INTEL, V79, P100, DOI 10.1016/j.engappai.2019.01.006; Hosseini S, 2019, J INTELL MANUF, V30, P207, DOI 10.1007/s10845-016-1241-y; Hosseini S, 2016, INT J PROD ECON, V180, P68, DOI 10.1016/j.ijpe.2016.07.007; Huang LJ, 2006, PROCEEDINGS OF 2006 INTERNATIONAL CONFERENCE ON MACHINE LEARNING AND CYBERNETICS, VOLS 1-7, P1592; Jafarnejad, 2018, P 103 IRES INT C ZUR, P129; Jones M.P., 1992, LOGIST TECHNOL INT, P57; Kar AK, 2015, J COMPUT SCI-NETH, V6, P23, DOI 10.1016/j.jocs.2014.11.002; Kheiravar K.H., 2015, ECONOMIC, P1; Kilmer R.A., 1994, INTELL ENG SYST ARTI, V4, P1; Ko M, 2010, APPL SOFT COMPUT, V10, P661, DOI 10.1016/j.asoc.2009.09.004; Kong DT, 2016, PERS INDIV DIFFER, V93, P86, DOI 10.1016/j.paid.2015.08.035; Kuo RJ, 2010, APPL MATH MODEL, V34, P3976, DOI 10.1016/j.apm.2010.03.033; Lee CC, 2009, EXPERT SYST APPL, V36, P2961, DOI 10.1016/j.eswa.2008.01.063; Lee HL, 1997, MANAGE SCI, V43, P546, DOI 10.1287/mnsc.43.4.546; Li N, 2020, ENERGIES, V13, DOI 10.3390/en13040931; Lin WT, 2010, EXPERT SYST APPL, V37, P4119, DOI 10.1016/j.eswa.2009.11.013; Madey G.R., 1994, ARTIFICIAL NEURAL NE, P67; Masoomi B, 2022, ENERGY STRATEG REV, V40, DOI 10.1016/j.esr.2022.100815; Meidute-Kavaliauskiene I, 2021, SUSTAINABILITY-BASEL, V13, DOI 10.3390/su13105663; Meng XJ, 2007, IN C IND ENG ENG MAN, P573, DOI 10.1109/IEEM.2007.4419254; MIKAMI S, 1991, COMPUTER APPLICATIONS IN PRODUCTION AND ENGINEERING, P601; Moghadam M.S., 2021, HUMANITARIAN SUPPLY, V1st ed.; Moghadam M.S., 2018, MOD RES DECIS MAK, V3, P217; Nallusamy S, 2015, INT J ENG RES AFR, V19, P130, DOI 10.4028/www.scientific.net/JERA.19.130; Notash M., 2014, MODARES J MANAG RES, V18, P183; Pettit S, 2009, INT J PHYS DISTR LOG, V39, P450, DOI 10.1108/09600030910985811; Raghunathan S, 1999, DECISION SCI, V30, P1053, DOI 10.1111/j.1540-5915.1999.tb00918.x; Raut Rakesh D., 2017, International Journal of Logistics Systems and Management, V26, P203; Reyes-Aldasoro CC, 1999, J OPER RES SOC, V50, P85, DOI 10.1057/palgrave.jors.2600658; RYDEN T, 1994, ANN STAT, V22, P1884, DOI 10.1214/aos/1176325762; Safari H., 2016, MOD RES DECIS MAK, V1, P117; Sahebi H, 2022, OPER RES-GER, V22, P1939, DOI 10.1007/s12351-021-00645-2; Sahebi I.G., 2020, J FUZZY EXT APPL, V1, P88; Sahebi IG, 2022, TECHNOL SOC, V68, DOI 10.1016/j.techsoc.2022.101871; Sahebi IG, 2022, OPSEARCH, V59, P460, DOI 10.1007/s12597-021-00563-z; Sahebi IG, 2020, TECHNOL SOC, V63, DOI 10.1016/j.techsoc.2020.101427; Sahebi IG, 2017, INT J DISAST RISK RE, V24, P232, DOI 10.1016/j.ijdrr.2017.05.017; Tavana M, 2018, SOCIO-ECON PLAN SCI, V64, P21, DOI 10.1016/j.seps.2017.12.004; Warrender C, 1999, P IEEE S SECUR PRIV, P133, DOI 10.1109/SECPRI.1999.766910; Yang X, 2015, PROC SPIE, V9631, DOI 10.1117/12.2197182; Yao Y, 2020, APPL SOFT COMPUT, V94, DOI 10.1016/j.asoc.2020.106465</t>
  </si>
  <si>
    <t>MAY</t>
  </si>
  <si>
    <t>10.3390/info13050261</t>
  </si>
  <si>
    <t>WOS:000802624500001</t>
  </si>
  <si>
    <t>Hisham, S; Makhtar, M; Aziz, AA</t>
  </si>
  <si>
    <t>Hisham, Sabri; Makhtar, Mokhairi; Aziz, Azwa Abdul</t>
  </si>
  <si>
    <t>Combining Multiple Classifiers using Ensemble Method for Anomaly Detection in Blockchain Networks: A Comprehensive Review</t>
  </si>
  <si>
    <t>INTERNATIONAL JOURNAL OF ADVANCED COMPUTER SCIENCE AND APPLICATIONS</t>
  </si>
  <si>
    <t>Blockchain; Ethereum; Bitcoin; ensemble; anomaly detection</t>
  </si>
  <si>
    <t>SMART; BITCOIN</t>
  </si>
  <si>
    <t>Blockchain is one of the most anticipated technology revolutions, with immense promise in various applications. It is a distributed and encrypted database that can address a range of challenges connected to online security and trust. While many people identify Blockchain with cryptocurrencies such as Bitcoin, it has a wide range of applications in supply chain management, health, Internet of Things (IoT), education, identity theft prevention, logistics, and the execution of digital smart contracts. Although Blockchain Technology (BT) has numerous advantages for Decentralized Applications (DApps), it is nevertheless vulnerable to abuse, smart contract failures, security, theft, trespassing, and other concerns. As a result, using Machine Learning (ML) models to detect anomalies is an excellent way to detect and safeguard blockchain networks from criminal activity. Adapting ensemble learning methods in ML to create better prediction outcomes is a viable approach for anomaly identification. Ensemble learning, as the name implies, refers to creating a stronger and more accurate classification by combining the prediction results of numerous weak models. As a result, an in-depth evaluation of ensemble learning methodologies for anomaly detection in the blockchain network ecosystem is applied in this paper. It comprises numerous ensemble methods (e.g., averaging, voting, stacking, boosting, bagging). The review collects data from three established databases, which are Scopus, Web of Science (WoS), and Google Scholar. Specific keywords are employed, such as Blockchain, Ethereum, Bitcoin, Anomaly Detection, and Ensemble Learning, employing advanced searching algorithms. The results of the search found 60 primary articles from 2017 to 2022 (30 from Scopus, 20 from the WoS, and 10 from Google Scholar). Based on these findings, we decided to divide our debate into three primary themes: (1) the fundamentals of Blockchain Technology (BT), (2) the overview of ensemble learning, and (3) the integration and analysis of ensemble learning in blockchain networks for anomaly detection. In terms of awareness and knowledge, the results are also discussed in terms of what they mean and where future research should go.</t>
  </si>
  <si>
    <t>[Hisham, Sabri; Makhtar, Mokhairi; Aziz, Azwa Abdul] Univ Sultan Zainal Abidin, Fac Informat &amp; Comp, Terengganu 22000, Malaysia</t>
  </si>
  <si>
    <t>Universiti Sultan Zainal Abidin</t>
  </si>
  <si>
    <t>Hisham, S (corresponding author), Univ Sultan Zainal Abidin, Fac Informat &amp; Comp, Terengganu 22000, Malaysia.</t>
  </si>
  <si>
    <t>Adnan RM, 2020, J HYDROL, V586, DOI 10.1016/j.jhydrol.2019.124371; Agarwal R, 2021, APPL NETW SCI, V6, DOI 10.1007/s41109-020-00338-3; Aggarwal CC, 2014, CH CRC DATA MIN KNOW, P457; Al-e S., 2021, LABELED T BASED DATA; Alarab I., COMP ANAL USING SUPE; Alfaro E, 2013, J STAT SOFTW, V54, P1; [Anonymous], 2011, WINNING NETFLIX PRIZ; [Anonymous], 2022, ETHEREUM T PER DAY; [Anonymous], 2021, TELKOMNIKA TELECOMMU, DOI [10.12928/TELKOMNIKA.v19i2.18325, DOI 10.12928/TELKOMNIKA.V19I2.18325]; Awang M. K., 2021, IMPROVING CUSTOMER C, V12; Bach LM, 2018, 2018 41ST INTERNATIONAL CONVENTION ON INFORMATION AND COMMUNICATION TECHNOLOGY, ELECTRONICS AND MICROELECTRONICS (MIPRO), P1545; Back H, 2019, INT CONF UBIQ FUTUR, P713, DOI 10.1109/ICUFN.2019.8806126; Barlet-ros P, 2019, DETECTING CRYPTOCURR; Bartoletti M, 2018, 2018 CRYPTO VALLEY CONFERENCE ON BLOCKCHAIN TECHNOLOGY (CVCBT), P75, DOI 10.1109/CVCBT.2018.00014; Becker G, MERKLE SIGNATURE SCH; Bhargavi MS, 2020, INT C INTELL COMP CO, P485, DOI 10.1109/ICCP51029.2020.9266176; Bhowmik M., 2021, P 5 INT C COMP METH, DOI [10.1109/iccmc51019.2021.9418470, DOI 10.1109/ICCMC51019.2021.9418470]; Bogner A, 2016, DECENTRALISED SHARIN, DOI [10.1145/2991561.2998465, DOI 10.1145/2991561.2998465]; Boughaci Dalila, 2020, 2020 First International Conference of Smart Systems and Emerging Technologies (SMARTTECH), P110, DOI 10.1109/SMART-TECH49988.2020.00038; Bozic N., 2017, TUTORIAL BLOCKCHAIN, DOI [10.1109/SCNS.2016.7870552, DOI 10.1109/SCNS.2016.7870552]; Breiman L, 1996, MACH LEARN, V24, P123, DOI 10.1007/BF00058655; Buterin, 2014, ETHEREUM WHITE PAPER; Buterin V., 2014, NEXT GENERATION SMAR; Camino R, 2017, INT CONF DAT MIN WOR, P787, DOI 10.1109/ICDMW.2017.109; Castro M, 2002, ACM T COMPUT SYST, V20, P398, DOI 10.1145/571637.571640; Chen BJ, 2021, SECUR COMMUN NETW, V2021, DOI 10.1155/2021/6643763; Chen TQ, 2016, KDD'16: PROCEEDINGS OF THE 22ND ACM SIGKDD INTERNATIONAL CONFERENCE ON KNOWLEDGE DISCOVERY AND DATA MINING, P785, DOI 10.1145/2939672.2939785; Chen WL, 2019, IEEE ACCESS, V7, P37575, DOI 10.1109/ACCESS.2019.2905769; Chen WL, 2018, WEB CONFERENCE 2018: PROCEEDINGS OF THE WORLD WIDE WEB CONFERENCE (WWW2018), P1409, DOI 10.1145/3178876.3186046; Cheng WC, 2020, IEEE NON-VOLATILE ME, P1; Chiang A, 2017, J APPL LOGIC, V21, P1, DOI 10.1016/j.jal.2016.12.002; Chiang A, 2015, 2015 IEEE/WIC/ACM INTERNATIONAL CONFERENCE ON WEB INTELLIGENCE AND INTELLIGENT AGENT TECHNOLOGY (WI-IAT), VOL 3, P207, DOI 10.1109/WI-IAT.2015.260; CoinMarketCap, 2022, TOD PRIC CHARTS INF; Conti M, 2018, IEEE COMMUN SURV TUT, V20, P3416, DOI 10.1109/COMST.2018.2842460; Dashevskyi Stanislav, 2020, CODASPY'20. Proceedings of the Tenth ACM Conference on Data and Application Security and Privacy, P191, DOI 10.1145/3374664.3375724; Fan S., 2020, EXPOSE YOUR MASK SMA; Farrugia S, 2020, EXPERT SYST APPL, V150, DOI 10.1016/j.eswa.2020.113318; Freund Y, 1997, J COMPUT SYST SCI, V55, P119, DOI 10.1006/jcss.1997.1504; Friedman JH, 2001, ANN STAT, V29, P1189, DOI 10.1214/aos/1013203451; HABER S, 1991, LECT NOTES COMPUT SC, V537, P437; Harlev MA, 2018, PROCEEDINGS OF THE 51ST ANNUAL HAWAII INTERNATIONAL CONFERENCE ON SYSTEM SCIENCES (HICSS), P3497; Ibrahim Rahmeh Fawaz, 2021, 2021 International Conference on Information Technology (ICIT), P488, DOI 10.1109/ICIT52682.2021.9491653; Ileberi E, 2021, IEEE ACCESS, V9, P165286, DOI 10.1109/ACCESS.2021.3134330; Iyer S, 2019, INT CONF COMPUT; Jatoth C, 2022, FUTURE INTERNET, V14, DOI 10.3390/fi14010016; Kanemura K, 2019, 2019 IEEE INTERNATIONAL CONFERENCE ON BLOCKCHAIN AND CRYPTOCURRENCY (ICBC), P154, DOI 10.1109/BLOC.2019.8751391; Ke GL, 2017, ADV NEUR IN, V30; Keshk M, 2020, IEEE T IND INFORM, V16, P5110, DOI 10.1109/TII.2019.2957140; Khan AA, 2021, COMPUT NETW, V196, DOI 10.1016/j.comnet.2021.108217; Khonde SR, 2022, COMPUT SYST SCI ENG, V40, P37, DOI 10.32604/csse.2022.017130; Kok S. H., 2019, PREVENTION CRYPTORAN, P1; Kumar Nitesh, 2020, Cyber Security Cryptography and Machine Learning. Fourth International Symposium, CSCML 2020. Proceedings. Lecture Notes in Computer Science (LNCS 12161), P94, DOI 10.1007/978-3-030-49785-9_7; La Morgia M., 2020, PUMP DUMPS BITCOIN E; Lasas K., 2020, CEUR WORKSHOP PROC, V2698; Li M, 2020, PATTERN RECOGN LETT, V138, P476, DOI 10.1016/j.patrec.2020.07.020; Li Z, 2021, ROBOT CIM-INT MANUF, V70, DOI 10.1016/j.rcim.2021.102124; Li ZT, 2018, IEEE T IND INFORM, V14, P3690, DOI 10.1109/TII.2017.2786307; Lin YJ, 2019, 2019 IEEE INTERNATIONAL CONFERENCE ON BLOCKCHAIN AND CRYPTOCURRENCY (ICBC), P302, DOI 10.1109/BLOC.2019.8751410; Liu FT, 2008, IEEE DATA MINING, P413, DOI 10.1109/ICDM.2008.17; Liu X., 2020, 2020 IEEE INT C NETW, DOI [10.1109/ICNSC48988.2020.9238118, DOI 10.1109/ICNSC48988.2020.9238118]; Lorenz J., 2020, P 1 ACM INT C FINANC, DOI [10.1145/3383455.3422549, DOI 10.1145/3383455.3422549]; Makhtar M., 2012, 2012 UKSim 14th International Conference on Computer Modelling and Simulation (UKSim), P236, DOI 10.1109/UKSim.2012.41; Mirtaheri M., 2018, IDENTIFYING ANAL CRY; Modiri N., 1991, IEEE Network, V5, P24, DOI 10.1109/65.93182; Mohsin AH, 2019, COMPUT STAND INTER, V64, P41, DOI 10.1016/j.csi.2018.12.002; Momeni P., 2019, MACHINE LEARNING MOD; Monamo P, 2016, INFO SECUR S AFR, P129, DOI 10.1109/ISSA.2016.7802939; Monamo PM, 2016, 2016 15TH IEEE INTERNATIONAL CONFERENCE ON MACHINE LEARNING AND APPLICATIONS (ICMLA 2016), P188, DOI [10.1109/ICMLA.2016.19, 10.1109/ICMLA.2016.0039]; Musa T. H. A., 2022, TECHNOLOGY APPL TOUR, DOI [10.1007/978-981-16-2102-4_36, DOI 10.1007/978-981-16-8070-0.PDF]; Nakamoto Satoshi., 2008, BITCOIN PEER TO PEER; Nerurkar Pranav, 2020, ICICM 2020: Proceedings of the 2020 10th International Conference on Information Communication and Management, P25, DOI 10.1145/3418981.3418984; Niculescu-mizil A, 2009, WINNING KDD CUP ORAN, P23; Ostapowicz M, 2019, LECT NOTES COMPUT SC, V11881, P18, DOI 10.1007/978-3-030-34223-4_2; Paul, 2018, BAGG BOOST STACK CAS; Pintelas P., 2020, ENSEMBLE ALGORITHMS; Poursafaei F, 2020, 2020 2ND CONFERENCE ON BLOCKCHAIN RESEARCH &amp; APPLICATIONS FOR INNOVATIVE NETWORKS AND SERVICES (BRAINS), P120, DOI 10.1109/BRAINS49436.2020.9223304; Preuveneers D, 2018, APPL SCI-BASEL, V8, DOI 10.3390/app8122663; Ngo QD, 2021, IEEE ICCE 2020: 2020 IEEE EIGHTH INTERNATIONAL CONFERENCE ON COMMUNICATIONS AND ELECTRONICS (ICCE), P540, DOI 10.1109/ICCE48956.2021.9352145; Rahouti M, 2018, IEEE ACCESS, V6, P67189, DOI 10.1109/ACCESS.2018.2874539; Ranshous S., 2017, LNCS, V323, P248, DOI [10.1007/978-3-319-70278-0_16, DOI 10.1007/978-3-319-70278-0_16]; Reep-van den Bergh CMM, 2018, CRIME SCI, V7, DOI 10.1186/s40163-018-0079-3; Rosly R., 2020, DEEP MULTICLASSIFIER, P1; Schapire RE, 2003, LECT NOTES STAT, V171, P149, DOI 10.1007/978-0-387-21579-2_9; Shahin R., 2022, SECURE IOT FRAMEWORK, V1; Shen M, 2019, IEEE INTERNET THINGS, V6, P7702, DOI 10.1109/JIOT.2019.2901840; Sousa Jose Eduardo A., 2021, ACM SIGMETRICS Performance Evaluation Review, V48, P24, DOI 10.1145/3466826.3466835; Sun W, 2020, ATMOS POLLUT RES, V11, P110, DOI 10.1016/j.apr.2020.02.022; Sun W, 2018, J HYDROL, V561, P636, DOI 10.1016/j.jhydrol.2018.04.008; Szabo N., 1997, IDEA SMART CONTRACTS; Thakur S., 2017, INT J COMPUT APPL, DOI [10.5120/ijca2017915994, DOI 10.5120/IJCA2017915994]; Thin WYMM, 2018, IEEE INT C ENG COMP, P197, DOI 10.1109/ICECCS2018.2018.00031; Toyoda K, 2017, IEEE GLOB COMM CONF; Toyoda K, 2019, IEEE ACCESS, V7, P74835, DOI 10.1109/ACCESS.2019.2921087; Tschorsch F, 2016, IEEE COMMUN SURV TUT, V18, P2084, DOI 10.1109/COMST.2016.2535718; Viotti P, 2016, PROCEEDINGS OF THE 2ND WORKSHOP ON THE PRINCIPLES AND PRACTICE OF CONSISTENCY FOR DISTRIBUTED DATA, PAPOC 2016, DOI 10.1145/2911151.2911162; Vlasselaer V., 2015, FRAUD ANAL USING DES; Vukolic M, 2017, BCC '17: PROCEEDINGS OF THE ACM WORKSHOP ON BLOCKCHAIN, CRYPTOCURRENCIES AND CONTRACTS, P3, DOI 10.1145/3055518.3055526; Wang S, 2019, IEEE T SYST MAN CY-S, V49, P2266, DOI 10.1109/TSMC.2019.2895123; Wang W, 2021, IEEE T NETW SCI ENG, V8, P1133, DOI 10.1109/TNSE.2020.2968505; Wen H., 2021, TRANSACTION BASED HI; Wolpert D. H., 2018, LA UR 90 3460, V6080, DOI [10.1016/S0893-6080(05)80023-1, DOI 10.1016/S0893-6080(05)80023-1]; Wood G, 2018, ETHEREUM PROJ YELLOW; Wu JJ, 2022, IEEE T SYST MAN CY-S, V52, P1156, DOI 10.1109/TSMC.2020.3016821; Wu YL, 2020, CATENA, V187, DOI 10.1016/j.catena.2019.104396; Xiao Y, 2020, IEEE COMMUN SURV TUT, V22, P1432, DOI 10.1109/COMST.2020.2969706; Xu K, 2019, IEEE T VIS COMPUT GR, V25, P109, DOI 10.1109/TVCG.2018.2864825; Yin HS, 2017, IEEE INT CONF BIG DA, P3690; Yuan Y, 2018, IEEE T SYST MAN CY-S, V48, P1421, DOI 10.1109/TSMC.2018.2854904; Zheng ZB, 2017, IEEE INT CONGR BIG, P557, DOI 10.1109/BigDataCongress.2017.85; Zola F, 2019, APPL SCI-BASEL, V9, DOI 10.3390/app9235003; Zounemat-Kermani M, 2021, J HYDROL, V598, DOI 10.1016/j.jhydrol.2021.126266; Zounemat-Kermani M, 2020, ADV ENG INFORM, V43, DOI 10.1016/j.aei.2019.101030</t>
  </si>
  <si>
    <t>WOS:000859863000001</t>
  </si>
  <si>
    <t>Jain, V; Benyoucef, L; Deshmukh, SG</t>
  </si>
  <si>
    <t>Jain, Vipul; Benyoucef, Lyes; Deshmukh, S. G.</t>
  </si>
  <si>
    <t>A new approach for evaluating agility in supply chains using Fuzzy Association Rules Mining</t>
  </si>
  <si>
    <t>ENGINEERING APPLICATIONS OF ARTIFICIAL INTELLIGENCE</t>
  </si>
  <si>
    <t>12th IFAC/IFIP/IFORS/IEEE Symposium on Information Control Problems in Manufacturing (INCOM 2006)</t>
  </si>
  <si>
    <t>MAY 17-JUL 19, 2006</t>
  </si>
  <si>
    <t>St Etienne, FRANCE</t>
  </si>
  <si>
    <t>supply chain management; agility; association rules; fuzzy logic</t>
  </si>
  <si>
    <t>FRAMEWORK; SYSTEMS; DESIGN</t>
  </si>
  <si>
    <t>Besides its effectiveness, supply chain management (SCM) is a complex process because of the stochastic and dynamic nature, multi-criterion and ever-increasing complexity of supply chains. Furthermore, companies have realized that agility is essential for their survival and competitiveness. Consequently, there is no generally accepted method by researchers and practitioners for designing, operating and evaluating agile supply chains. Moreover, the ability to build agile supply chain has developed more slowly than anticipated, because technology for managing agile supply chain is still being developed. Therefore, in this paper, we develop a new approach based oil Fuzzy Association Rule Mining to support the decision makers by enhancing the flexibility in making decisions for evaluating agility with both tangibles and intangibles attributes/criteria such as Flexibility, Profitability, Quality, Innovativeness, Pro-activity, Speed of response, Cost and Robustness. Also, by checking the fuzzy classification rules, the goal of knowledge acquisition can be achieved in a framework in which evaluation of agility could be established without constraints, and consequently checked and compared in several details. Efficacy and intricacy of the proposed approach for finding fuzzy association rules from the database for evaluating agility is demonstrated with the help of a numerical example. (C) 2007 Elsevier Ltd. All rights reserved.</t>
  </si>
  <si>
    <t>[Deshmukh, S. G.] Indian Inst Technol, Dept Mech Engn, Delhi 110016, India; [Jain, Vipul; Benyoucef, Lyes] INRIA Lorraine, COSTEAM Project, F-57000 Metz, France</t>
  </si>
  <si>
    <t>Indian Institute of Technology System (IIT System); Indian Institute of Technology (IIT) - Delhi</t>
  </si>
  <si>
    <t>Benyoucef, L (corresponding author), INRIA Lorraine, COSTEAM Project, ISGMP Bat A,Ile du Saulcy, F-57000 Metz, France.</t>
  </si>
  <si>
    <t>vipul.jain@loria.fr; lyes.benyoucef@loria.fr; deshmukh@mech.iitd.ernet.in</t>
  </si>
  <si>
    <t>Agarwal R., 1993, IEEE T KNOWL DATA EN, V5, P914; AGARWAL R, 1998, P ACM SIGMOD INT C M, P94; Agrawal R., 1996, CH FAST DISCOVERY AS, P307, DOI DOI 10.1007/978-3-319-31750-2.; [Anonymous], TRANSITION AGILE MAN; Backhouse C. J., 1999, INT J AGILE MANAGEME, V1, P76, DOI [10.1108/14654659910280893, DOI 10.1108/14654659910280893]; BASIM AN, 2003, INT J PROD ECON, V84, P85; Berry MJA, 1997, DATA MINING TECHNIQU; Booth R., 1995, P BRIT PROD INV CONT, P191; BURGESS TF, 1994, INT J OPER PROD MAN, V14, P23, DOI 10.1108/01443579410068620; Christopher M, 2000, IND MARKET MANAG, V29, P37, DOI 10.1016/S0019-8501(99)00110-8; CHRISTOPHER M, 2001, INT J PHYS DISTRIB, V31, P234; Christopher M, 1998, LOGISTICS SUPPLY CHA; Christopher M., 2004, UNDERSTANDING SUPPLY, P69; Fukuda T., 1996, Proceedings of the Fifteenth ACM SIGACT-SIGMOD-SIGART Symposium on Principles of Database Systems. PODS 1996, P182, DOI 10.1145/237661.237708; Goldman S.L., 1995, AGILE COMPETITORS VI; Gunasekaran A, 2004, EUR J OPER RES, V159, P269, DOI 10.1016/j.ejor.2003.08.016; Gunasekaran A, 1999, INT J PROD ECON, V62, P87, DOI 10.1016/S0925-5273(98)00222-9; Han EH, 2000, IEEE T KNOWL DATA EN, V12, P337, DOI 10.1109/69.846289; He DW, 1997, IEEE T ROBOTIC AUTOM, V13, P646, DOI 10.1109/70.631226; Ismail H. S., 2001, P 4 SMESME INT C AAL, P69; Ismail H.S., 2005, P INT C AG ICAM 2005, P187; Kidd P., 1994, AGILE MANUFACTURING; Kumar A, 1995, INT J OPER PROD MAN, V15, P36, DOI 10.1108/01443579510080409; Lambert DM., 1998, INT J LOGIST MANAG, V9, P1, DOI [DOI 10.1108/09574099810805807, 10.1108/09574099810805807]; Lee HL, 2004, HARVARD BUS REV, V82, P102; Lin CT, 2006, INT J PROD ECON, V100, P285, DOI 10.1016/j.ijpe.2004.11.013; Lin CT, 2004, IEEE T ENG MANAGE, V51, P197, DOI 10.1109/TEM.2003.822458; Mason-Jones R, 2000, INT J PROD RES, V38, P4061, DOI 10.1080/00207540050204920; Naylor JB, 1999, INT J PROD ECON, V62, P107; Power D.J., 2001, INT J PHYS DISTR LOG, V31, P247, DOI 10.1108/09600030110394923; Prater E, 2001, INT J OPER PROD MAN, V21, P823, DOI 10.1108/01443570110390507; Sanchez LM, 2001, INT J PROD RES, V39, P3561, DOI 10.1080/00207540110068790; Sharifi H, 2001, INT J OPER PROD MAN, V21, P772, DOI 10.1108/01443570110390462; Sharp JM, 1999, INT J PROD ECON, V62, P155, DOI 10.1016/S0925-5273(98)00228-X; Simchi-Levi D., 2003, DESIGNING MANAGING S, V2nd; Song LG, 1997, IIE TRANS, V29, P839, DOI 10.1080/07408179708966406; Srikant R., 1996, SIGMOD Record, V25, P1, DOI 10.1145/235968.233311; Swafford PM, 2006, INT J OPER PROD MAN, V26, P118, DOI 10.1108/01443570610641639; Van Hoek R, 2001, INT J PHYS DISTRIB L, V31, P290; Van Hoek R., 2005, P INT C AG ICAM 2005; Yang SL, 2002, J MATER PROCESS TECH, V129, P640, DOI 10.1016/S0924-0136(02)00674-X; Yusuf YY, 2004, EUR J OPER RES, V159, P379, DOI 10.1016/j.ejor.2003.08.022; Yusuf YY, 1999, INT J PROD ECON, V62, P33, DOI 10.1016/S0925-5273(98)00219-9; YUSUF YY, 1999, GRM58085 ESPSRC; ZADEH LA, 1965, INFORM CONTROL, V8, P338, DOI 10.1016/S0019-9958(65)90241-X</t>
  </si>
  <si>
    <t>10.1016/j.engappai.2007.07.004</t>
  </si>
  <si>
    <t>Automation &amp; Control Systems; Computer Science, Artificial Intelligence; Engineering, Multidisciplinary; Engineering, Electrical &amp; Electronic</t>
  </si>
  <si>
    <t>Science Citation Index Expanded (SCI-EXPANDED); Conference Proceedings Citation Index - Science (CPCI-S)</t>
  </si>
  <si>
    <t>Automation &amp; Control Systems; Computer Science; Engineering</t>
  </si>
  <si>
    <t>WOS:000256710200007</t>
  </si>
  <si>
    <t>Bask, A; Halme, M; Kallio, M; Kuula, M</t>
  </si>
  <si>
    <t>Bask, Anu; Halme, Merja; Kallio, Markku; Kuula, Markku</t>
  </si>
  <si>
    <t>Consumer preferences for sustainability and their impact on supply chain management The case of mobile phones</t>
  </si>
  <si>
    <t>INTERNATIONAL JOURNAL OF PHYSICAL DISTRIBUTION &amp; LOGISTICS MANAGEMENT</t>
  </si>
  <si>
    <t>Sustainability; Supply chains; Consumer preferences; Mobile phones; Supply chain management; Consumer behavior; Finland</t>
  </si>
  <si>
    <t>WILLINGNESS-TO-PAY; CORPORATE SOCIAL-RESPONSIBILITY; CONJOINT-ANALYSIS; CHOICE; FRAMEWORK; ISSUES; MODULARITY; EVOLUTION; DESIGN; AGENDA</t>
  </si>
  <si>
    <t>Purpose - Consumer values increasingly favor sustainable development in products and services, thereby fostering the need to develop new operational and managerial practices that support sustainability in supply chain management. The purpose of this study is to identify relevant product features related to sustainable development in this context, and use the choice of mobile phone as an example in measuring their importance. Design/methodology/approach - The study used two different methods (qualitative and quantitative) in two phases. First it organized focus-group discussions in order to identify the features of sustainability that affect the choice of a mobile phone. The most significant features served as a starting point for the choice of attributes to be included in the final step, choice-based conjoint analysis (CBC), which assesses respondents' value functions by means of latent class clustering. Between the two major phases it carried out two additional pre-tests in order to reduce the number of attributes. Findings - The results provide fundamental information concerning the relative importance of sustainability features in the selection of a mobile phone. The study identified four different clusters of purchasers: updaters, budgeters, environmentalists, and long-life users. According to the findings, some consumers are willing to pay a premium for sustainability features. The authors discuss the potential implications of the results in the context of supply chain design. Originality/value - The literature on supply chain management tends to see the consumers as a black box. This paper reports the first results of opening this box by linking the supply chain perspective to consumer choice behavior.</t>
  </si>
  <si>
    <t>[Bask, Anu] Acad Finland, Helsinki, Finland; [Bask, Anu] Aalto Univ, Sch Business, Helsinki, Finland; [Halme, Merja; Kallio, Markku; Kuula, Markku] Aallto Univ, Sch Business, Dept Informat &amp; Serv Econ, Helsinki, Finland</t>
  </si>
  <si>
    <t>Academy of Finland; Aalto University</t>
  </si>
  <si>
    <t>Bask, A (corresponding author), Acad Finland, Helsinki, Finland.</t>
  </si>
  <si>
    <t>anu.bask@aalto.fi</t>
  </si>
  <si>
    <t>Andersen M, 2009, SUPPLY CHAIN MANAG, V14, P75, DOI 10.1108/13598540910941948; Angell LC, 1999, J OPER MANAG, V17, P575, DOI 10.1016/S0272-6963(99)00006-6; Auger P, 2003, J BUS ETHICS, V42, P281, DOI 10.1023/A:1022212816261; Bask A., 2011, INT J BUS INSIGHTS T, V3, P16; Bask A, 2011, J BUS IND MARK, V26, P306, DOI 10.1108/08858621111144370; Bjorner TB, 2004, J ENVIRON ECON MANAG, V47, P411, DOI 10.1016/j.jeem.2003.06.002; Brusoni S., 2001, IND CORP CHANGE, V10, P179, DOI DOI 10.1093/ICC/10.1.179; Carter C., 1998, J BUS LOGIST, V19, P85, DOI DOI 10.1002/J.2158-1592.2007.TB00235.X; Carter C. R., 2005, International Journal of Physical Distribution &amp; Logistics Management, V35, P177, DOI 10.1108/09600030510594567; Carter C. R., 2002, J BUSINESS LOGISTICS, V23, P145, DOI [10.1002/j.2158-1592.2002.tb00020.x, DOI 10.1002/J.2158-1592.2002.TB00020.X]; Carter CR, 2011, INT J PHYS DISTR LOG, V41, P46, DOI 10.1108/09600031111101420; Carter CR, 2008, INT J PHYS DISTR LOG, V38, P360, DOI 10.1108/09600030810882816; Chan RYK, 2001, PSYCHOL MARKET, V18, P389, DOI 10.1002/mar.1013; Charter M., 2001, SUSTAINABLE SOLUTION; Chen CL, 2001, MANAGE SCI, V47, P250, DOI 10.1287/mnsc.47.2.250.9841; Chen S, 2009, J BUS ETHICS, V87, P299, DOI 10.1007/s10551-008-9794-0; Chrzan K, 2000, OVERVIEW COMP DESIGN; Dangelico RM, 2010, J CLEAN PROD, V18, P1608, DOI 10.1016/j.jclepro.2010.07.007; Dangelico R, 2010, J BUS ETHICS, V95, P471, DOI 10.1007/s10551-010-0434-0; Darnall N., 2008, BUS STRATEG ENVIRON, V17, P30, DOI [10.1002/bse.557, DOI 10.1002/BSE.557]; Daugherty P.J., 2001, J BUS LOGIST, V22, P107, DOI DOI 10.1002/J.2158-1592.2001.TB00162.X; Defee CC, 2009, SUPPLY CHAIN MANAG, V14, P87, DOI 10.1108/13598540910941957; Desarbo W. S., 1995, MARKET LETT, V6, P137, DOI [DOI 10.1007/BF00994929, 10.1007/BF00994929]; Eggers F, 2011, TECHNOL FORECAST SOC, V78, P51, DOI 10.1016/j.techfore.2010.06.014; Fabbe-Costes N, 2011, INT J PHYS DISTR LOG, V41, P228, DOI 10.1108/09600031111123778; Fiksel J, 2001, SUSTAINABLE SOLUTION, P165; FINN A, 1992, J PUBLIC POLICY MARK, V11, P12, DOI 10.1177/074391569201100202; Gibbs A., 1997, SOC RES UPDATE, V19, P1; GSMA, 2010, ANN REV; Guide VDR, 2002, HARVARD BUS REV, V80, P25; Guide VDR, 2000, J OPER MANAG, V18, P467, DOI 10.1016/S0272-6963(00)00034-6; Halcomb EJ, 2007, J CLIN NURS, V16, P1000, DOI 10.1111/j.1365-2702.2006.01760.x; Handfield R., 2005, BUS STRATEG ENVIRON, V14, P1, DOI [10.1002/cb.210, DOI 10.1002/CB.210]; Hearne RR, 2002, J ENVIRON MANAGE, V65, P153, DOI 10.1006/jema.2001.0541; Hervani AA, 2005, BENCHMARKING, V12, P330, DOI 10.1108/14635770510609015; Hilletofth Per, 2010, International Journal of Value Chain Management, V4, P170, DOI 10.1504/IJVCM.2010.031808; Hughner R., 2007, J CONSUM BEHAV, V6, P94, DOI DOI 10.1002/CB.210; Intuit, 2010, INT 2020 REP; Kaplan WA, 2006, GLOBALIZATION HEALTH, V2, DOI 10.1186/1744-8603-2-9; Karniouchina EV, 2009, EUR J OPER RES, V197, P340, DOI 10.1016/j.ejor.2008.05.029; KITZINGER J, 1995, BRIT MED J, V311, P299, DOI 10.1136/bmj.311.7000.299; Kleanthous A, 2006, LET THEM EAT CAKE SA; Kleindorfer PR, 2005, PROD OPER MANAG, V14, P482, DOI 10.1111/j.1937-5956.2005.tb00235.x; Krueger RA., 2000, FOCUS GROUPS PRACTIC, V3rd ed., P215; Laroche M, 2001, J CONSUM MARK, V18, P503, DOI 10.1108/EUM0000000006155; Lee KH, 2009, SUPPLY CHAIN MANAG, V14, P138, DOI 10.1108/13598540910942000; Linton JD, 2007, J OPER MANAG, V25, P1075, DOI 10.1016/j.jom.2007.01.012; Luchs MG, 2010, J MARKETING, V74, P18, DOI 10.1509/jmkg.74.5.18; Luttropp C, 2006, J CLEAN PROD, V14, P1396, DOI 10.1016/j.jclepro.2005.11.022; Lynn J., 2010, MOBILE PHONES HELP L; Lyytinen K., 2004, COMMUN ASS INF SYST, V13, P697; Michaud C., 2012, WILLINGNESS PAY ENV; Miller KM, 2011, J MARKETING RES, V48, P172, DOI 10.1509/jmkr.48.1.172; Moon W, 2002, LAND ECON, V78, P88, DOI 10.2307/3146925; Morgan D., 1998, FOCUS GROUPS QUALITA, DOI DOI 10.4135/9781412984287; Morgan DL, 1996, ANNU REV SOCIOL, V22, P129, DOI 10.1146/annurev.soc.22.1.129; Nidumolu R, 2009, HARVARD BUS REV, V87, P56; Pardo B., 2002, Computer Music Journal, V26, P27, DOI 10.1162/014892602760137167; Potoglou D, 2007, TRANSPORT RES D-TR E, V12, P264, DOI 10.1016/j.trd.2007.03.001; RAMASWAMY V, 1993, MARKET SCI, V12, P103, DOI 10.1287/mksc.12.1.103; Reutterer T, 2000, IND MARKET MANAG, V29, P27, DOI 10.1016/S0019-8501(99)00109-1; Roe B, 2001, ENERG POLICY, V29, P917, DOI 10.1016/S0301-4215(01)00006-4; Rogers D.S., 2001, J BUS LOGIST, V22, P129, DOI [10.1002/j.2158-1592.2001.tb00007.x, DOI 10.1002/J.2158-1592.2001.TB00007.X]; Rogers E., 2003, DIFFUSION INNOVATION, V5th; ROGERS EM, 1976, J CONSUM RES, V2, P290, DOI 10.1086/208642; Rokka J, 2008, INT J CONSUM STUD, V32, P516, DOI 10.1111/j.1470-6431.2008.00710.x; Sammer K., 2006, BUS STRATEG ENVIRON, V15, P185, DOI [10.1002/bse.522, DOI 10.1002/BSE.522]; Sawtooth Software, 2020, SAWTOOTH SOFTWARE; Schischke K., 2005, INTRO ECODESIGN STRA; Scott J.T., 2008, MANAGING NEW FRONTIE; Seuring S, 2008, J CLEAN PROD, V16, P1699, DOI 10.1016/j.jclepro.2008.04.020; Shang KC, 2010, J ENVIRON MANAGE, V91, P1218, DOI 10.1016/j.jenvman.2010.01.016; Shiloy A., 2009, FEW CONSUMERS WILLIN; Sonnenberg NC, 2011, INT J CONSUM STUD, V35, P153, DOI 10.1111/j.1470-6431.2010.00964.x; Spence L, 2009, SUPPLY CHAIN MANAG, V14, P291, DOI 10.1108/13598540910970126; Srivastava SK, 2008, OMEGA-INT J MANAGE S, V36, P535, DOI 10.1016/j.omega.2006.11.012; Stahel W. R., 2001, PREFERENCES SUSTAINA, P151; Stank TP, 2011, INT J PHYS DISTR LOG, V41, P940, DOI 10.1108/09600031111185220; Starr MK, 2010, INT J OPER PROD MAN, V30, P7, DOI 10.1108/01443571011012352; Stock JR, 1998, DEV IMPLEMENTATION R; Sustainability Yearbook, 2012, SUSTAINABILITY YB; SWAIT J, 1993, J MARKETING RES, V30, P305, DOI 10.2307/3172883; Ubilava D, 2010, TECHNOL FORECAST SOC, V77, P587, DOI 10.1016/j.techfore.2009.02.002; van Doorn J, 2011, INT J RES MARK, V28, P167, DOI 10.1016/j.ijresmar.2011.02.005; Veisten K, 2007, J FOREST ECON, V13, P29, DOI 10.1016/j.jfe.2006.10.002; Voss CA, 2009, DECISION SCI, V40, P541, DOI 10.1111/j.1540-5915.2009.00241.x; Zadok G., 2010, P 1 USENIX SUST IT W</t>
  </si>
  <si>
    <t>5-6</t>
  </si>
  <si>
    <t>10.1108/IJPDLM-03-2012-0081</t>
  </si>
  <si>
    <t>WOS:000332269500003</t>
  </si>
  <si>
    <t>Jain, V; Wadhwa, S; Deshmukh, SG</t>
  </si>
  <si>
    <t>Jain, V.; Wadhwa, S.; Deshmukh, S. G.</t>
  </si>
  <si>
    <t>Supplier selection using fuzzy association rules mining approach</t>
  </si>
  <si>
    <t>supplier selection; fuzzy association rule mining; fuzzy support; fuzzy confidence; flexibility; supply chain management</t>
  </si>
  <si>
    <t>ANALYTIC HIERARCHY PROCESS; SYSTEM</t>
  </si>
  <si>
    <t>Owing to ill-structured, dynamic environments and the presence of multiple decision-makers with conflicting viewpoints, comprehension, analysis and support of the supplier evaluation process becomes more and more difficult. Moreover, with the complexities of issues such as the role of leadership, the influence of group formation, and analysis of disagreements, it cannot be predictable that there will ever exist a solution to cope with all imprecise, multi-criteria/multi-actor situations. A fuzzy association rules-based approach may be suited for the judgement of human subjects. In this paper, we develop an approach based on Fuzzy Association Rule Mining to support the decision makers by enhancing the flexibility in making decisions for evaluating suppliers with both tangibles and intangibles attributes. Also, by checking the fuzzy classification rules, the goal of knowledge acquisition can be achieved in a framework in which assessments could be established without constraints, and consequently checked and compared in several details. The efficacy and intricacy of the proposed model for finding fuzzy association rules from the database for supplier assessment is demonstrated with the help of numerical examples.</t>
  </si>
  <si>
    <t>Indian Inst Technol, Dept Mech Engn, New Delhi 110016, India</t>
  </si>
  <si>
    <t>Deshmukh, SG (corresponding author), Indian Inst Technol, Dept Mech Engn, New Delhi 110016, India.</t>
  </si>
  <si>
    <t>deshmukh@mech.iitd.ernet.in</t>
  </si>
  <si>
    <t>Agrawal R., 1996, CH FAST DISCOVERY AS, P307, DOI DOI 10.1007/978-3-319-31750-2.; Babic Z, 1998, INT J PROD ECON, V56-7, P29, DOI 10.1016/S0925-5273(97)00133-3; Barbarosoglu G., 1997, Production and Inventory Management Journal, V38, P14; Berry MJA, 1997, DATA MINING TECHNIQU; BHUTTA KS, 2002, SUPPLY CHAIN MANAG, V7, P126, DOI DOI 10.1108/13598540210436586; BOER L, 1998, EUR J OPER RES, V4, P109; Chang KT, 2003, ULTRASONICS, V41, P15, DOI 10.1016/S0041-624X(02)00394-3; Cheng E. W. L., 2001, Information Management &amp; Computer Security, V9, P61, DOI 10.1108/09685220110388827; De Boer L, 2001, EUR J PURCH SUPPLY M, V7, P75, DOI [10.1016/S0969-7012(00)00028-9, DOI 10.1016/S0969-7012(00)00028-9]; Dzever S., 2001, SUPPLY CHAIN MANAG, V6, P216, DOI [10.1108/13598540110407769, DOI 10.1108/13598540110407769]; ELLRAM LM, 1990, J PURCHASING MAT MAN, V26, P8; Fukuda T., 1996, Proceedings of the Fifteenth ACM SIGACT-SIGMOD-SIGART Symposium on Principles of Database Systems. PODS 1996, P182, DOI 10.1145/237661.237708; Ghodsypour SH, 1998, INT J PROD ECON, V56-7, P199, DOI 10.1016/S0925-5273(97)00009-1; GREEN PE, 1972, BEHAV SCI, V17, P288, DOI 10.1002/bs.3830170304; Guitouni A, 1998, EUR J OPER RES, V109, P501, DOI 10.1016/S0377-2217(98)00073-3; Han EH, 2000, IEEE T KNOWL DATA EN, V12, P337, DOI 10.1109/69.846289; Humphreys P., 1998, Logistics Information Management, V11, P28, DOI 10.1108/09576059810202222; Humphreys PK., 2001, SUPPLY CHAIN MANAGEM, V6, P152, DOI [10.1108/EUM0000000005708, DOI 10.1108/EUM0000000005708]; JAIN V, 2004, INT J MANUF TECHNOL, V15, P735; Krause D. R., 1997, INT J PHYS DISTRIB, V27, P39, DOI DOI 10.1108/09600039710162277; LIU F, 2000, SUPPLY CHAIN MANAG, V5, P143; Mandal A., 1994, International Journal of Operations &amp; Production Management, V14, P52, DOI 10.1108/01443579410062086; Masella C, 2000, INT J OPER PROD MAN, V20, P70, DOI 10.1108/01443570010287044; Min H., 1994, INT J PHYS DISTRIBUT, V24, P24, DOI 10.1108/09600039410064008; Mohanty R. P., 1993, International Journal of Physical Distribution &amp; Logistics Management, V23, P22, DOI 10.1108/09600039310039160; Monczka R.M., 1995, INT J PHYS DISTRIBUT, V25, P45, DOI 10.1108/09600039510101799; Motwani J., 1999, Integrated Manufacturing Systems, V10, P154, DOI 10.1108/09576069910264411; Muralidharan C, 2001, INT J OPER PROD MAN, V21, P1305, DOI 10.1108/01443570110404736; Muralidharan C., 2002, J SUPPLY CHAIN MANAG, V38, P22, DOI DOI 10.1111/J.1745-493X.2002.TB00140.X; Prabhakar S, 1998, PROC INT CONF DATA, P94, DOI 10.1109/ICDE.1998.655763; Ragatz GL, 1997, J PROD INNOVAT MANAG, V14, P190, DOI 10.1016/S0737-6782(97)00007-6; Rebstock SE, 1996, INT J COMPUT APPL T, V9, P95; Saaty T. L., 1990, ANAL HIERARCHY PROCE, VSecond; Srikant R., 1996, SIGMOD Record, V25, P1, DOI 10.1145/235968.233311; Talluri S, 2002, INT J PROD RES, V40, P4257, DOI 10.1080/00207540210152894; Tracey M., 2001, SUPPLY CHAIN MANAG, V6, P174, DOI DOI 10.1108/EUM0000000005709; Verma R, 1998, OMEGA-INT J MANAGE S, V26, P739, DOI 10.1016/S0305-0483(98)00023-1; Vokurka RJ, 1996, INT J OPER PROD MAN, V16, P106, DOI 10.1108/01443579610151788; WEBER CA, 2000, J BUSINESS LOGISTICS, V21, P135; Weber CA., 2000, SUPPLY CHAIN MANAG, V5, P90, DOI [DOI 10.1108/13598540010320009, 10.1108/13598540010320009]; Youssef M.A., 1996, BENCHMARKING QUAL MA, P60</t>
  </si>
  <si>
    <t>MAR 15</t>
  </si>
  <si>
    <t>10.1080/00207540600665836</t>
  </si>
  <si>
    <t>WOS:000244144300004</t>
  </si>
  <si>
    <t>Rossmann, B; Canzaniello, A; von der Gracht, H; Hartmann, E</t>
  </si>
  <si>
    <t>Rossmann, Bernhard; Canzaniello, Angelo; von der Gracht, Heiko; Hartmann, Evi</t>
  </si>
  <si>
    <t>The future and social impact of Big Data Analytics in Supply Chain Management: Results from a Delphi study</t>
  </si>
  <si>
    <t>TECHNOLOGICAL FORECASTING AND SOCIAL CHANGE</t>
  </si>
  <si>
    <t>Big Data Analytics; Supply Chain Management; Organizational Information Processing Theory; Delphi method; Fuzzy logic</t>
  </si>
  <si>
    <t>QUALITATIVE CONTENT-ANALYSIS; PREDICTIVE ANALYTICS; REAL-TIME; FORECASTING TOOL; CLUSTER-ANALYSIS; DATA SCIENCE; INFORMATION; CHALLENGES; LOGISTICS; OPERATIONS</t>
  </si>
  <si>
    <t>The continuously growing amount of available data has accelerated the emergence of numerous business intelligence applications that are summarized under the term Big Data Analytics (BDA). BDA is especially relevant to the domain of Supply Chain Management (SCM) as it provides the tools to support decision-making in increasingly global, volatile and dynamic value networks. However, its application challenges traditional institutional arrangements as well as roles that are related to the management of data. The underlying empirical study addresses this challenge with the application of a multi-method approach that is embedded in Organizational Information Processing Theory (OIPT). A Delphi survey was conducted to integrate expert assessments of projections up to the year 2035 and fuzzy c-means clustering was applied to identify future scenarios that span the future of BDA in SCM. The study suggests that BDA will improve demand forecasts, reduce safety stocks and improve the management of supplier performance. However, supply chain (SC) processes will become increasingly automated and traditional tasks of SCM will be partially substituted as a result. Consequently, the transition of the traditional role of SCM within organizations will increase the importance of human intuition, trust and strategic decision-making.</t>
  </si>
  <si>
    <t>[Rossmann, Bernhard; Canzaniello, Angelo; von der Gracht, Heiko; Hartmann, Evi] Friedrich Alexander Univ Nuremberg, Lange Gasse 22, Nurnberg, Germany</t>
  </si>
  <si>
    <t>von der Gracht, H (corresponding author), Friedrich Alexander Univ Nuremberg, Lange Gasse 22, Nurnberg, Germany.</t>
  </si>
  <si>
    <t>bernhard.rossmann@fau.de; heiko.vd.gracht@fau.de; evi.hartmann@fau.de</t>
  </si>
  <si>
    <t>Addo-Tenkorang R, 2016, COMPUT IND ENG, V101, P528, DOI 10.1016/j.cie.2016.09.023; Akinc U, 2015, INT J OPER PROD MAN, V35, P728, DOI 10.1108/IJOPM-12-2012-0567; Akter S, 2016, INT J PROD ECON, V182, P113, DOI 10.1016/j.ijpe.2016.08.018; Almada-Lobo F., 2016, J INNOV MANAGE, V4, P16, DOI [10.24840/2183-0606_003.004_0003, DOI 10.24840/2183-0606_003.004_0003]; Amankwah-Amoah J, 2016, TECHNOL FORECAST SOC, V110, P167, DOI 10.1016/j.techfore.2015.10.022; [Anonymous], 2015, INT J EC PRACTICES T; [Anonymous], 2016, 2016 COST DAT BREACH; [Anonymous], [No title captured]; ARMSTRONG JS, 1977, J MARKETING RES, V14, P396, DOI 10.2307/3150783; Arunachalam D., 2017, TRANSPORT R IN PRESS; Barthelemy J, 2006, J MANAGE STUD, V43, P1775, DOI 10.1111/j.1467-6486.2006.00658.x; BENSAOU M, 1995, MANAGE SCI, V41, P1471, DOI 10.1287/mnsc.41.9.1471; Bertsimas D, 2016, PROD OPER MANAG, V25, P2006, DOI 10.1111/poms.2_12637; Bezdek J.C., 1999, FUZZY MODELS ALGORIT, DOI 10.1007/b106267; Bezdek J.C., 1981, PATTERN RECOGN; Bode C, 2015, J OPER MANAG, V36, P215, DOI 10.1016/j.jom.2014.12.004; Boone CA, 2017, J CLEAN PROD, V153, P687, DOI 10.1016/j.jclepro.2016.09.201; Braganza A, 2017, J BUS RES, V70, P328, DOI 10.1016/j.jbusres.2016.08.006; Bryant R., 2008, BIG DATA COMPUTING C; Budayan C, 2009, EXPERT SYST APPL, V36, P11772, DOI 10.1016/j.eswa.2009.04.022; Cavico F. J, 2016, GLOBAL J RES BUSINES, V4, P411; Cegielski CG, 2012, INT J LOGIST MANAG, V23, P184, DOI 10.1108/09574091211265350; Chae B, 2015, INT J PROD ECON, V165, P247, DOI 10.1016/j.ijpe.2014.12.037; Chan HK, 2016, PROD OPER MANAG, V25, P568, DOI 10.1111/poms.12390; Chen CLP, 2014, INFORM SCIENCES, V275, P314, DOI 10.1016/j.ins.2014.01.015; Chen HC, 2012, MIS QUART, V36, P1165; Chen JC, 2013, INT J ADV MANUF TECH, V69, P531, DOI 10.1007/s00170-013-5016-8; Cheng S, 2016, IND MANAGE DATA SYST, V116, P646, DOI 10.1108/IMDS-06-2015-0222; Chong AYL, 2017, INT J PROD RES, V55, P5142, DOI 10.1080/00207543.2015.1066519; Chong AYL, 2016, INT J OPER PROD MAN, V36, P358, DOI 10.1108/IJOPM-03-2015-0151; Christopher M, 2017, INT J PHYS DISTR LOG, V47, P2, DOI 10.1108/IJPDLM-09-2016-0245; Cui R., 2017, PROD OPER MANAG, P1; DAFT RL, 1986, MANAGE SCI, V32, P554, DOI 10.1287/mnsc.32.5.554; Darkow IL, 2015, SUPPLY CHAIN MANAG, V20, P163, DOI 10.1108/SCM-03-2014-0087; Davenport T. H., 2013, HARV BUS REV; Demirkan H, 2011, IT PROF, V13, P15, DOI 10.1109/MITP.2011.74; Di Zio S, 2017, TECHNOL FORECAST SOC, V115, P143, DOI 10.1016/j.techfore.2016.09.029; Diamond IR, 2014, J CLIN EPIDEMIOL, V67, P401, DOI 10.1016/j.jclinepi.2013.12.002; Dubey R, 2017, J CLEAN PROD, V142, P1119, DOI 10.1016/j.jclepro.2016.03.117; DUNCAN RB, 1972, ADMIN SCI QUART, V17, P313, DOI 10.2307/2392145; Dunn J. C., 1973, Journal of Cybernetics, V3, P32, DOI 10.1080/01969727308546046; Durahim AO, 2015, TECHNOL FORECAST SOC, V99, P92, DOI 10.1016/j.techfore.2015.06.035; Dutta D, 2015, INT J PROD ECON, V165, P293, DOI 10.1016/j.ijpe.2014.12.032; Ecken P, 2016, MANAGE SCI, V62, P2002, DOI 10.1287/mnsc.2015.2219; Ecken P, 2011, TECHNOL FORECAST SOC, V78, P1654, DOI 10.1016/j.techfore.2011.05.006; Elo S, 2008, J ADV NURS, V62, P107, DOI 10.1111/j.1365-2648.2007.04569.x; Forster B, 2014, INT J PHYS DISTR LOG, V44, P373, DOI 10.1108/IJPDLM-09-2012-0289; Forster B, 2014, TECHNOL FORECAST SOC, V84, P215, DOI 10.1016/j.techfore.2013.07.012; Frey CB, 2017, TECHNOL FORECAST SOC, V114, P254, DOI 10.1016/j.techfore.2016.08.019; Frostenson M, 2015, J CLEAN PROD, V107, P85, DOI 10.1016/j.jclepro.2014.05.034; Galbraith J.R, 2014, J ORGAN DES, V3, P2, DOI DOI 10.7146/J0D.8856; Galbraith J. R., 1973, DESIGNING COMPLEX OR; Galbraith J. R., 1977, ORG DESIGN; GALBRAITH JR, 1974, INTERFACES, V4, P28, DOI 10.1287/inte.4.3.28; Gandomi A, 2015, INT J INFORM MANAGE, V35, P137, DOI 10.1016/j.ijinfomgt.2014.10.007; Gantz J., 2012, IDC IVIEW IDC ANAL F, V2007, P1; Gautam R, 2017, COMPUT IND ENG, V103, P46, DOI 10.1016/j.cie.2016.09.007; Geist MR, 2010, EVAL PROGRAM PLANN, V33, P147, DOI 10.1016/j.evalprogplan.2009.06.006; Gnatzy T, 2011, TECHNOL FORECAST SOC, V78, P1681, DOI 10.1016/j.techfore.2011.04.006; Gordon T, 2006, TECHNOL FORECAST SOC, V73, P321, DOI 10.1016/j.techfore.2005.09.005; Govindan K, 2017, EUR J OPER RES, V263, P108, DOI 10.1016/j.ejor.2017.04.009; Grace K., 2017, ARXIV170508807; Graham B, 2003, J CLIN EPIDEMIOL, V56, P1150, DOI 10.1016/S0895-4356(03)00211-7; Graneheim UH, 2004, NURS EDUC TODAY, V24, P105, DOI 10.1016/j.nedt.2003.10.001; Gunasekaran A, 2017, TRANSPORT RES E-LOG, V99, P14, DOI 10.1016/j.tre.2016.12.008; Gunasekaran A, 2017, J BUS RES, V70, P308, DOI 10.1016/j.jbusres.2016.08.004; Gupta M, 2016, INFORM MANAGE-AMSTER, V53, P1049, DOI 10.1016/j.im.2016.07.004; Guthrie J., 2004, J INTELLECT CAP, V5, P282, DOI [10.1108/14691930410533704, DOI 10.1108/14691930410533704]; Hales M., 2012, MANAGE REV, P60; Hazen BT, 2018, ANN OPER RES, V270, P201, DOI 10.1007/s10479-016-2226-0; Hazen BT, 2016, COMPUT IND ENG, V101, P592, DOI 10.1016/j.cie.2016.06.030; Hazen BT, 2014, INT J PROD ECON, V154, P72, DOI 10.1016/j.ijpe.2014.04.018; Hirschinger M, 2015, J SUPPLY CHAIN MANAG, V51, P73, DOI 10.1111/jscm.12074; Hofmann E, 2017, INT J PROD RES, V55, P5108, DOI 10.1080/00207543.2015.1061222; Hu MY, 2016, INTERNET RES, V26, P484, DOI 10.1108/IntR-11-2014-0295; Huan SH, 2004, SUPPLY CHAIN MANAG, V9, P23, DOI 10.1108/13598540410517557; Huang T, 2014, EUR J OPER RES, V237, P738, DOI 10.1016/j.ejor.2014.02.022; Huang TL, 2014, PROD OPER MANAG, V23, P333, DOI 10.1111/poms.12046; Ilie-Zudor E, 2015, SUPPLY CHAIN MANAG, V20, P369, DOI 10.1108/SCM-10-2014-0323; Jiang R, 2017, TECHNOL FORECAST SOC, V117, P84, DOI 10.1016/j.techfore.2017.01.006; Jun SP, 2014, TECHNOL FORECAST SOC, V86, P237, DOI 10.1016/j.techfore.2013.10.021; Kache F, 2017, INT J OPER PROD MAN, V37, P10, DOI 10.1108/IJOPM-02-2015-0078; Keller J, 2014, TECHNOL FORECAST SOC, V85, P81, DOI 10.1016/j.techfore.2013.07.010; Ketchen DJ, 2014, J BUS LOGIST, V35, P165, DOI 10.1111/jbl.12057; Ketchen DJ, 1996, STRATEGIC MANAGE J, V17, P441, DOI 10.1002/(SICI)1097-0266(199606)17:6&lt;441::AID-SMJ819&gt;3.0.CO;2-G; Kloker S, 2017, LECT NOTES COMPUT SC, V10243, P468, DOI 10.1007/978-3-319-59144-5_33; Landeta J, 2011, TECHNOL FORECAST SOC, V78, P1629, DOI 10.1016/j.techfore.2011.03.009; Lee JYH, 2010, EUR J INFORM SYST, V19, P196, DOI 10.1057/ejis.2010.4; Li DC, 2017, INT J PROD RES, V55, P1898, DOI 10.1080/00207543.2016.1213447; Lindner M., 2010, 2 INT ICST C CLOUD C; Linstone HA., 1975, DELPHI METHOD; Liu S., 2016, COMPUTATIONAL STAT M, P157; Lombard M, 2002, HUM COMMUN RES, V28, P587, DOI 10.1111/j.1468-2958.2002.tb00826.x; Loveridge D., 2002, DELPHI QUESTIONS NO; Lu TB, 2013, 2013 ASE/IEEE INTERNATIONAL CONFERENCE ON SOCIAL COMPUTING (SOCIALCOM), P1066, DOI 10.1109/SocialCom.2013.172; Martin KE, 2015, MIS Q EXEC, V14, P67; Matthias O, 2017, INT J OPER PROD MAN, V37, P37, DOI 10.1108/IJOPM-02-2015-0084; McAfee A, 2012, HARVARD BUS REV, V90, P60; Mehmood R, 2017, INT J OPER PROD MAN, V37, P75, DOI 10.1108/IJOPM-03-2015-0179; MILLIKEN FJ, 1987, ACAD MANAGE REV, V12, P133, DOI 10.2307/257999; Min H, 2010, INT J LOGIST-RES APP, V13, P13, DOI 10.1080/13675560902736537; Morgan TR, 2016, INT J PHYS DISTR LOG, V46, P293, DOI 10.1108/IJPDLM-05-2014-0124; Nouira I, 2016, INT J PROD ECON, V173, P80, DOI 10.1016/j.ijpe.2015.11.002; Nowack M, 2011, TECHNOL FORECAST SOC, V78, P1603, DOI 10.1016/j.techfore.2011.03.006; Papadopoulos T, 2017, J CLEAN PROD, V142, P1108, DOI 10.1016/j.jclepro.2016.03.059; Perera C., 2015, IEEE CLOUD COMPUTING; PICCIANO Anthony G., 2012, J ASYNCHRONOUS LEARN, V16, DOI [10.24059/olj.v16i3.267, DOI 10.24059/OLJ.V16I3.267]; Popper R., 2011, EUROPEAN FORESIGHT P; Prajogo D, 2013, INT J OPER PROD MAN, V33, P1532, DOI 10.1108/IJOPM-08-2010-0228; PricewaterhouseCoopers, 2016, NEW POSS THREAT MAN; Rajesh R, 2016, ELECTRON COMMER R A, V20, P42, DOI 10.1016/j.elerap.2016.09.006; Rajesh R, 2015, J CLEAN PROD, V86, P343, DOI 10.1016/j.jclepro.2014.08.054; Ramanathan U, 2017, INT J OPER PROD MAN, V37, P105, DOI 10.1108/IJOPM-03-2015-0153; Ren SJF, 2017, INT J PROD RES, V55, P5011, DOI 10.1080/00207543.2016.1154209; Richey RG, 2016, INT J PHYS DISTR LOG, V46, P710, DOI 10.1108/IJPDLM-05-2016-0134; Rowe G, 1999, INT J FORECASTING, V15, P353, DOI 10.1016/S0169-2070(99)00018-7; Rowe G, 2011, TECHNOL FORECAST SOC, V78, P1487, DOI 10.1016/j.techfore.2011.09.002; Sagaert Y., 2016, INFORMS INT; SALANCIK JR, 1971, TECHNOL FORECAST SOC, V3, P65, DOI 10.1016/S0040-1625(71)80004-5; Sanders NR, 2016, CALIF MANAGE REV, V58, P26, DOI 10.1525/cmr.2016.58.3.26; Sayogo DS, 2016, PUB ADMIN INF TECH, V26, P109, DOI 10.1007/978-3-319-27823-0_6; Schoenherr T, 2015, J BUS LOGIST, V36, P120, DOI 10.1111/jbl.12082; Schorsch T, 2017, INT J PHYS DISTR LOG, V47, P238, DOI 10.1108/IJPDLM-10-2015-0268; Schuckmann SW, 2012, TECHNOL FORECAST SOC, V79, P1373, DOI 10.1016/j.techfore.2012.05.008; Serdarasan S, 2013, COMPUT IND ENG, V66, P533, DOI 10.1016/j.cie.2012.12.008; Shah N, 2017, J BUS RES, V70, P366, DOI 10.1016/j.jbusres.2016.08.010; Sivarajah U, 2017, J BUS RES, V70, P263, DOI 10.1016/j.jbusres.2016.08.001; Soliman F., 2014, CLOUD SYSTEMS SUPPLY; Speranza MG, 2018, EUR J OPER RES, V264, P830, DOI 10.1016/j.ejor.2016.08.032; Spickermann A, 2014, TECHNOL FORECAST SOC, V85, P105, DOI 10.1016/j.techfore.2013.04.009; Strauss A., 1990, BASICS QUALITATIVE R; Tan KH, 2015, INT J PROD ECON, V165, P223, DOI 10.1016/j.ijpe.2014.12.034; Tapio P, 2003, TECHNOL FORECAST SOC, V70, P83, DOI 10.1016/S0040-1625(01)00177-9; Tapio P, 2011, TECHNOL FORECAST SOC, V78, P1616, DOI 10.1016/j.techfore.2011.03.016; Thome AMT, 2016, INT J PROJ MANAG, V34, P1328, DOI 10.1016/j.ijproman.2015.10.012; TERSINE RJ, 1976, BUS HORIZONS, V19, P51, DOI 10.1016/0007-6813(76)90081-1; Thompson J. G., 1967, ORG ACTION; Tiwari A., 2013, INT J INNOVATIVE TEC, V3, P152; Tushman M. L., 1978, ACAD MANAGE REV, V3, P613, DOI DOI 10.2307/257550; Validi S., 2016, 28 EUR C OP RES; van de Linde E, 2011, TECHNOL FORECAST SOC, V78, P1557, DOI 10.1016/j.techfore.2011.07.014; Vendrell-Herrero F, 2017, IND MARKET MANAG, V60, P69, DOI 10.1016/j.indmarman.2016.06.013; Vidgen R, 2017, EUR J OPER RES, V261, P626, DOI 10.1016/j.ejor.2017.02.023; von der Gracht H.A., 2008, FUTURE LOGISTICS SCE, P21, DOI DOI 10.1007/978-3-8349-9764-7_3; Wagner SM, 2010, J BUS LOGIST, V31, P357, DOI 10.1002/j.2158-1592.2010.tb00156.x; Waller MA, 2013, J BUS LOGIST, V34, P77, DOI 10.1111/jbl.12010; Wamba SF, 2015, INT J PROD ECON, V165, P234, DOI 10.1016/j.ijpe.2014.12.031; Wang G, 2016, INT J PROD ECON, V176, P98, DOI 10.1016/j.ijpe.2016.03.014; Wang Y., 2017, INF MANAG IN PRESS; Warth J, 2013, TECHNOL FORECAST SOC, V80, P566, DOI 10.1016/j.techfore.2012.04.005; Williams BD, 2013, J OPER MANAG, V31, P543, DOI 10.1016/j.jom.2013.09.003; Winkler J, 2016, TECHNOL FORECAST SOC, V105, P63, DOI 10.1016/j.techfore.2016.01.021; Winkler J, 2015, J BUS RES, V68, P1118, DOI 10.1016/j.jbusres.2014.11.001; World Economic Forum, 2017, GLOB RISKS REP 2017; Wu PJ, 2017, INT J PHYS DISTR LOG, V47, P68, DOI 10.1108/IJPDLM-02-2016-0061; Yan Z, 2014, J NETW COMPUT APPL, V42, P120, DOI 10.1016/j.jnca.2014.01.014; Yu JR, 2016, INT J FUZZY SYST, V18, P511, DOI 10.1007/s40815-015-0066-8; Yu W., 2017, TRANSPORT R IN PRESS; Zand F, 2015, INFORM SYST MANAGE, V32, P119, DOI 10.1080/10580530.2015.1018770; Zhong RY, 2016, COMPUT IND ENG, V101, P572, DOI 10.1016/j.cie.2016.07.013; Zhong RY, 2015, INT J PROD ECON, V165, P260, DOI 10.1016/j.ijpe.2015.02.014</t>
  </si>
  <si>
    <t>10.1016/j.techfore.2017.10.005</t>
  </si>
  <si>
    <t>Business; Regional &amp; Urban Planning</t>
  </si>
  <si>
    <t>Business &amp; Economics; Public Administration</t>
  </si>
  <si>
    <t>WOS:000429891100014</t>
  </si>
  <si>
    <t>Kakhki, MD; Gargeya, VB</t>
  </si>
  <si>
    <t>Kakhki, Mohammad Daneshvar; Gargeya, Vidyaranya B.</t>
  </si>
  <si>
    <t>Information systems for supply chain management: a systematic literature analysis</t>
  </si>
  <si>
    <t>Supply chain management; information systems; literature analysis; journal articles; topic clustering</t>
  </si>
  <si>
    <t>VALUE CO-CREATION; BIG DATA; INTELLECTUAL STRUCTURE; ELECTRONIC COMMERCE; TOPIC TRENDS; INTEGRATION; FUTURE; ERP; ANALYTICS; TECHNOLOGY</t>
  </si>
  <si>
    <t>Information systems (IS) impact supply chain management (SCM) on processes such as planning, sourcing, and delivering, and at levels ranging from tactical operations to organisational strategy. The vast scope of IS and SCM relationships have resulted in diverse and disintegrated research on the topic. This paper offers a systematic literature analysis at the intersection of supply chain and information systems (SCIS), aiming to provide a classification for existing areas of research. This research is based on an analysis of more than 1500 articles published in peer-reviewed journals over the past four decades to classify topics and methods and to identify major trends and distinguish important research themes. The classification of the literature has identified major clusters of research in SCIS, and suggestions are made for future research in each of the identified clusters. In general, the findings point out that there is a dearth of research on topics such as 'impact of IT on vertical disintegration of supply chains,' 'implications of new technologies for supply chains,' and 'concerns related to trust, governance, ownership, privacy, and security of data in supply chains.' This work provides both researchers and practitioners with an insightful description of the current state of research in SCIS and related future trends in research and practice.</t>
  </si>
  <si>
    <t>[Kakhki, Mohammad Daneshvar] Western Michigan Univ, Dept Business Informat Syst, Kalamazoo, MI 49008 USA; [Gargeya, Vidyaranya B.] Univ N Carolina, Dept Informat Syst &amp; Supply Chain Management, Greensboro, NC USA</t>
  </si>
  <si>
    <t>Western Michigan University; University of North Carolina; University of North Carolina Greensboro</t>
  </si>
  <si>
    <t>Kakhki, MD (corresponding author), Western Michigan Univ, Dept Business Informat Syst, Kalamazoo, MI 49008 USA.</t>
  </si>
  <si>
    <t>mohammad.daneshvarkakhki@wmich.edu</t>
  </si>
  <si>
    <t>Alavi M., 1992, Journal of Management Information Systems, V8, P45; Alfalla-Luque R, 2009, BUS HIST, V51, P202, DOI 10.1080/00076790902726558; Aloini D, 2007, INFORM MANAGE-AMSTER, V44, P547, DOI 10.1016/j.im.2007.05.004; Barrett S, 1982, MIS QUART, V6, P93, DOI 10.2307/248993; Ben-Daya M, 2019, INT J PROD RES, V57, P4719, DOI 10.1080/00207543.2017.1402140; Berthon P, 2002, INFORM SYST RES, V13, P416, DOI 10.1287/isre.13.4.416.71; Bettencourt LA, 2014, CALIF MANAGE REV, V57, P44, DOI 10.1525/cmr.2014.57.1.44; Burgess K, 2006, INT J OPER PROD MAN, V26, P703, DOI 10.1108/01443570610672202; Buyukozkan G, 2018, COMPUT IND, V97, P157, DOI 10.1016/j.compind.2018.02.010; Cassivi L, 2005, BUS PROCESS MANAG J, V11, P559, DOI 10.1108/14637150510619885; Charvet FF, 2008, J BUS LOGIST, V29, P47, DOI 10.1002/j.2158-1592.2008.tb00068.x; Chen WS, 2004, INFORM SYST J, V14, P197, DOI 10.1111/j.1365-2575.2004.00173.x; Clauset A, 2004, PHYS REV E, V70, DOI 10.1103/PhysRevE.70.066111; Claver E, 2000, INFORM MANAGE-AMSTER, V37, P181, DOI 10.1016/S0378-7206(99)00043-9; Croom S., 2000, EUR J PURCH SUPPLY M, V6, P67, DOI [DOI 10.1016/S0969-7012(99)00030-1, 10.1016/S0969-7012(99)00030-1]; CULNAN MJ, 1986, MANAGE SCI, V32, P156, DOI 10.1287/mnsc.32.2.156; Cumbie B. A., 2005, J INFORM TECHNOLOGY, V7, P21; Daneshvar Kakhki M, 2016, EFFECT BUSINESS INTE; Daneshvar Kakhki Mohammad., 2018, THESIS; Dao V, 2011, J STRATEGIC INF SYST, V20, P63, DOI 10.1016/j.jsis.2011.01.002; Davenport T., 2010, ANAL WORK SMARTER DE; Dejonckheere J, 2004, EUR J OPER RES, V153, P727, DOI 10.1016/S0377-2217(02)00808-1; Denyer D., 2006, MANAGE DECIS, V44, DOI [DOI 10.1108/00251740610650201, 10.1108/00251740610650201]; Ding Y, 2011, J INFORMETR, V5, P498, DOI 10.1016/j.joi.2011.02.006; Erevelles S, 2016, J BUS RES, V69, P897, DOI 10.1016/j.jbusres.2015.07.001; Evangelista Pietro, 2009, International Journal of Business and Systems Research, V3, P1, DOI 10.1504/IJBSR.2009.023504; Frohlich MT, 2001, J OPER MANAG, V19, P185, DOI 10.1016/S0272-6963(00)00055-3; Funda SA, 2005, J OPER MANAG, V23, P579, DOI 10.1016/j.jom.2004.08.007; Gavirneni S, 1999, MANAGE SCI, V45, P16, DOI 10.1287/mnsc.45.1.16; Gerow Jennifer E., 2014, MIS Q, V38, P1059, DOI DOI 10.25300/MISQ/2014/38.4.10; Golicic SL, 2012, INT J PHYS DISTR LOG, V42, P726, DOI 10.1108/09600031211269721; Gonzalez R, 2006, INFORM MANAGE-AMSTER, V43, P821, DOI 10.1016/j.im.2006.07.002; Gunasekaran A, 2004, EUR J OPER RES, V159, P269, DOI 10.1016/j.ejor.2003.08.016; Gunasekaran A, 2017, TRANSPORT RES E-LOG, V99, P14, DOI 10.1016/j.tre.2016.12.008; Hassini E, 2008, J ENTERP INF MANAG, V21, P341, DOI 10.1108/17410390810888633; Huo BF, 2015, INFORM MANAGE-AMSTER, V52, P728, DOI 10.1016/j.im.2015.06.007; Jacobs FR, 2007, J OPER MANAG, V25, P357, DOI 10.1016/j.jom.2006.11.005; Jacobs FRobert., 2011, MANUFACTURING PLANNI; Kakhki MD, 2018, INT J BUS ANAL, V5, P16, DOI 10.4018/IJBAN.2018010102; Kalakota R., 1997, ELECT COMMERCE MANAG; Kappelman L, 2016, MIS Q EXEC, V15, P55; Kim KK, 2005, INFORM MANAGE-AMSTER, V42, P813, DOI 10.1016/j.im.2004.08.004; Kohli R, 2008, J ASSOC INF SYST, V9, P23, DOI 10.17705/1jais.00147; Kulvatunyou B, 2000, J MANUF SYST, V19, P156, DOI 10.1016/S0278-6125(00)80009-6; Kumar R, 2010, LINK MINING: MODELS, ALGORITHMS, AND APPLICATIONS, P337, DOI 10.1007/978-1-4419-6515-8_13; Lavassani Kayvan, 2008, C IRM 2008 P; Lenka S, 2017, PSYCHOL MARKET, V34, P92, DOI 10.1002/mar.20975; Liao YX, 2017, INT J PROD RES, V55, P3609, DOI 10.1080/00207543.2017.1308576; Lu XH, 2006, INFORM MANAGE-AMSTER, V43, P395, DOI 10.1016/j.im.2005.06.007; Maglio P. P., 2016, J INNOVATION MANAGEM, V4, P11, DOI [10.24840/2183-0606_004.001_0003, DOI 10.24840/2183-0606_004.001_0003]; McLaren T. S., 2004, INFORM SYSTEMS E BUS, V2, P207, DOI DOI 10.1007/S10257-004-0035-5; Mingers J, 2003, INFORM SYST J, V13, P233, DOI 10.1046/j.1365-2575.2003.00143.x; Moon Y. B., 2007, International Journal of Management and Enterprise Development, V4, P235, DOI 10.1504/IJMED.2007.012679; Ngai EWT, 2005, MARK INTELL PLAN, V23, P582, DOI 10.1108/02634500510624147; Ngai EWT, 2002, INFORM MANAGE-AMSTER, V39, P415, DOI 10.1016/S0378-7206(01)00107-0; Overby E, 2006, EUR J INFORM SYST, V15, P120, DOI 10.1057/palgrave.ejis.3000600; Palvia P., 2004, COMMUNICATIONS ASS I, V14, P526, DOI DOI 10.17705/1CAIS.01424; Palvia P, 2017, INFORM MANAGE-AMSTER, V54, P218, DOI 10.1016/j.im.2016.06.006; Palvia P, 2015, COMMUN ASSOC INF SYS, V37, P630; Palvia P, 2016, J GLOB INF TECH MAN, V19, P149, DOI 10.1080/1097198X.2016.1230419; Pare G, 2015, INFORM MANAGE-AMSTER, V52, P183, DOI 10.1016/j.im.2014.08.008; Perer A, 2009, IEEE COMPUT GRAPH, V29, P39, DOI 10.1109/MCG.2009.44; Philip G, 1997, INT J INFORM MANAGE, V17, P337, DOI 10.1016/S0268-4012(97)00015-7; Pilkington A, 1999, INT J OPER PROD MAN, V19, P7, DOI 10.1108/01443579910244188; Pilkington A, 2009, J OPER MANAG, V27, P185, DOI 10.1016/j.jom.2008.08.001; Pinho C, 2017, INT J PROD RES, V55, P7524, DOI 10.1080/00207543.2017.1384585; Rai A, 2006, MIS QUART, V30, P225; Robey D, 2008, J ASSOC INF SYST, V9, P497; Ross J. W., 2003, MIS Quarterly Executive, V2, P31; Saad Sameh M, 2018, INT J SERVICE COMPUT, V3, P127, DOI [10.1504/IJSCOM.2018.091620, DOI 10.1504/IJSCOM.2018.091620]; Saeed KA, 2011, DECISION SCI, V42, P7, DOI 10.1111/j.1540-5915.2010.00300.x; Sahin H, 2019, INT J PROD RES, V57, P815, DOI 10.1080/00207543.2018.1484954; SALIPANTE P, 1982, RES ORGAN BEHAV, V4, P321; Sambamurthy V, 2003, MIS QUART, V27, P237; Schlichter BR, 2010, J ENTERP INF MANAG, V23, P486, DOI 10.1108/17410391011061780; Seuring S, 2012, SUPPLY CHAIN MANAG, V17, P544, DOI 10.1108/13598541211258609; Sheng J, 2017, INT J PROD ECON, V191, P97, DOI 10.1016/j.ijpe.2017.06.006; Shneiderman B., 2012, LECT NOTES COMPUTER, P2, DOI DOI 10.1007/978-3-642-36763-2_2; Sindhuja P. N., 2014, Information Management &amp; Computer Security, V22, P450, DOI 10.1108/IMCS-05-2013-0035; Steinker S, 2017, PROD OPER MANAG, V26, P1854, DOI 10.1111/poms.12721; Tan KH, 2017, R&amp;D MANAGE, V47, P570, DOI 10.1111/radm.12242; Tarokh MJ, 2006, 2006 IEEE INTERNATIONAL CONFERENCE ON SERVICE OPERATIONS AND LOGISTICS, AND INFORMATICS (SOLI 2006), PROCEEDINGS, P425, DOI 10.1109/SOLI.2006.329041; Tranfield D, 2003, BRIT J MANAGE, V14, P207, DOI 10.1111/1467-8551.00375; Tranfield D., 1998, BRIT J MANAGE, V9, P341, DOI [10.1111/1467-8551.00103, DOI 10.1111/1467-8551.00103]; Trkman P, 2010, DECIS SUPPORT SYST, V49, P318, DOI 10.1016/j.dss.2010.03.007; de Oliveira MPV, 2012, EXPERT SYST APPL, V39, P5488, DOI 10.1016/j.eswa.2011.11.073; Wahlberg O., 2009, INT J PUBLIC INFORM, V3, P191; Walstrom KA, 2000, INFORM MANAGE, V38, P59, DOI 10.1016/S0378-7206(00)00054-9; Wang G, 2016, INT J PROD ECON, V176, P98, DOI 10.1016/j.ijpe.2016.03.014; Wang ZQ, 2014, INT J PROD RES, V52, P7046, DOI 10.1080/00207543.2014.932931; Weber R. P, 1990, BASIC CONTENT ANAL, V2nd; Webster J, 2002, MIS QUART, V26, pXIII; Xie K, 2016, INFORM MANAGE-AMSTER, V53, P1034, DOI 10.1016/j.im.2016.06.003; Yusuf Y, 2004, INT J PROD ECON, V87, P251, DOI 10.1016/j.ijpe.2003.10.004; Zhang W.J., 2002, SUPPLY CHAIN MANAG, V7, P24, DOI [10.1108/13598540210414364, DOI 10.1108/13598540210414364]; Zhao XD, 2002, INT J PROD RES, V40, P311, DOI 10.1080/00207540110079121; Zhu YM, 2006, AUTOMAT CONSTR, V15, P200, DOI 10.1016/j.autcon.2005.05.003</t>
  </si>
  <si>
    <t>AUG 29</t>
  </si>
  <si>
    <t>15-16</t>
  </si>
  <si>
    <t>10.1080/00207543.2019.1570376</t>
  </si>
  <si>
    <t>WOS:000479054800031</t>
  </si>
  <si>
    <t>Antomarioni, S; Lucantoni, L; Ciarapica, FE; Bevilacqua, M</t>
  </si>
  <si>
    <t>Antomarioni, Sara; Lucantoni, Laura; Ciarapica, Filippo Emanuele; Bevilacqua, Maurizio</t>
  </si>
  <si>
    <t>Data-driven decision support system for managing item allocation in an ASRS: A framework development and a case study</t>
  </si>
  <si>
    <t>Warehouse management; Automated Storage and Retrieval System&amp;nbsp; (ASRS); Data-driven techniques; Association Rule Mining</t>
  </si>
  <si>
    <t>ORDER-PICKING; STORAGE ASSIGNMENT; MANAGEMENT; WAREHOUSE; IMPLEMENTATION</t>
  </si>
  <si>
    <t>When dealing with Automated Storage and Retrieval Systems (ASRS), the allocation of items to the most convenient storage location depends on the vast amount of data produced internally (e.g., Enterprise Resource Planning, Manufacturing Enterprise Systems) and externally (e.g. Supply Chain Management). Moreover, a proper item allocation in the warehouse has a strong influence on the warehouse saturation levels and picking times. In this perspective, the present work proposes the application of data-driven algorithms for managing items in an Automated Storage and Retrieval System (ASRS) in order to reduce the picking times and storage space. Specifically, a four-layer framework is adopted for collecting data produced by different information sources and analyzing them through a data-driven approach. The analytics layer is performed by combining the Association Rule Mining (ARM) technique, to investigate the network of influences among data collected, and a simulation approach for assessing the feasibility of the proposed implementation. The Association Rule Mining allows company managers to identify the components that should be located on the same tray in the ASRS, defining the couples of items frequently picked together in order to reduce the total picking time. The proposed approach is applied to the case study of a shoe manufacturing company to explain the research approach and show how the implementation of the data-driven methodology can provide valuable support in defining item allocation and picking rules. The proposed Association Rule Mining method is new in this context and it has shown a positive impact in comparison to traditional solutions of warehouse management, providing a complete overview of the items' interactions and identifying communities of items that define local and global patterns and locate influential entities.</t>
  </si>
  <si>
    <t>[Antomarioni, Sara; Lucantoni, Laura; Ciarapica, Filippo Emanuele; Bevilacqua, Maurizio] Univ Politecn Marche, Dept Ind Engn &amp; Math Sci, Via Brecce Bianche 12, I-60131 Ancona, Italy</t>
  </si>
  <si>
    <t>Marche Polytechnic University</t>
  </si>
  <si>
    <t>Antomarioni, S (corresponding author), Univ Politecn Marche, Dept Ind Engn &amp; Math Sci, Via Brecce Bianche 12, I-60131 Ancona, Italy.</t>
  </si>
  <si>
    <t>s.antomarioni@univpm.it; l.lucantoni@univpm.it; f.ciarapica@univpm.it; m.bevilacqua@univpm.it</t>
  </si>
  <si>
    <t>Accorsi R, 2014, COMPUT IND, V65, P175, DOI 10.1016/j.compind.2013.08.007; Agrawal R., 1994, P INT C VER LARG DAT, P487; Andelkovic A, 2018, STRATEG MANAG, V23, P3; Bevilacqua M, 2019, MANAG PROD ENG REV, V10, P29, DOI 10.24425/mper.2019.128241; Bevilacqua M, 2017, INT J RF TECHNOL-RES, V8, P105, DOI 10.3233/RFT-171671; Bortolini M, 2015, INT J ADV MANUF TECH, V79, P1747, DOI 10.1007/s00170-015-6872-1; Buddhakulsomsiri J, 2006, INT J PROD RES, V44, P2749, DOI 10.1080/00207540600564633; Chan FTS, 2011, EXPERT SYST APPL, V38, P2686, DOI 10.1016/j.eswa.2010.08.058; Chen MC, 2005, EXPERT SYST APPL, V28, P453, DOI 10.1016/j.eswa.2004.12.006; Ciarapica F, 2019, PROCESS SAF ENVIRON, V128, P50, DOI 10.1016/j.psep.2019.05.037; Dukic G., 2007, INT J LOGISTICS SYST, V3; Hofmann C, 2018, STORAGE ORDER PICKIN; Hui YYY, 2015, PORTL INT CONF MANAG, P1869, DOI 10.1109/PICMET.2015.7273209; Hwang H, 2004, INT J PROD RES, V42, P3873, DOI 10.1080/00207540410001696339; Li JX, 2016, INT J ADV MANUF TECH, V84, P2179, DOI 10.1007/s00170-015-7806-7; Martina C, 2018, IFAC PAPERSONLINE, V51, P1476, DOI 10.1016/j.ifacol.2018.08.295; Peixoto R., 2016, AUTOMATED WAREHOUSE, DOI [10.1109/ITSC.2016.7795554, DOI 10.1109/ITSC.2016.7795554]; Petersen C.G., 2004, INT J PHYS DISTR LOG, V34, P534, DOI 10.1108/09600030410552230; Petersen C.G., 2017, OPEN J BUS MANAG, V5, P95, DOI [10.4236/ojbm.2017.51009, DOI 10.4236/OJBM.2017.51009]; Popovic D, 2014, FLEX SERV MANUF J, V26, P432, DOI 10.1007/s10696-012-9139-2; Quintanilla S, 2015, ENG OPTIMIZ, V47, P1405, DOI 10.1080/0305215X.2014.969727; Shiau JY, 2010, COMPUT IND ENG, V58, P382, DOI 10.1016/j.cie.2009.04.017; Yang C. L., 2016, CONSTRAINED CLUSTERI; Yener F, 2019, COMPUT IND ENG, V129, P1, DOI 10.1016/j.cie.2019.01.006; Zhang RQ, 2019, COMPUT IND ENG, V129, P210, DOI 10.1016/j.cie.2019.01.027</t>
  </si>
  <si>
    <t>DEC 15</t>
  </si>
  <si>
    <t>10.1016/j.eswa.2021.115622</t>
  </si>
  <si>
    <t>WOS:000707414500005</t>
  </si>
  <si>
    <t>Panjehfouladgaran, H; Lim, SFWT</t>
  </si>
  <si>
    <t>Panjehfouladgaran, Hamidreza; Lim, Stanley Frederick W. T.</t>
  </si>
  <si>
    <t>Reverse logistics risk management: identification, clustering and risk mitigation strategies</t>
  </si>
  <si>
    <t>MANAGEMENT DECISION</t>
  </si>
  <si>
    <t>Reverse logistics; Supply chain management; Risk management; Clustering; Self-organising map; Risk factors</t>
  </si>
  <si>
    <t>SUPPLY CHAIN RISK; SELF-ORGANIZING MAP; UTILIZING CONDITIONAL VALUE; SOM NEURAL-NETWORK; QUANTITATIVE MODELS; FRAMEWORK; DESIGN; PERSPECTIVES; PERFORMANCE; BARRIERS</t>
  </si>
  <si>
    <t>Purpose Reverse logistics (RL), an inseparable aspect of supply chain management, returns used products to recovery processes with the aim of reducing waste generation. Enterprises, however, seem reluctant to apply RL due to various types of risks which are perceived as posing an economic threat to businesses. This paper draws on a synthesis of supply chain and risk management literature to identify and cluster RL risk factors and to recommend risk mitigation strategies for reducing the negative impact of risks on RL implementation. Design/methodology/approach The authors identify and cluster risk factors in RL by using risk management theory. Experts in RL and supply chain risk management validated the risk factors via a questionnaire. An unsupervised data mining method, self-organising map, is utilised to cluster RL risk factors into homogeneous categories. Findings A total of 41 risk factors in the context of RL were identified and clustered into three different groups: strategic, tactical and operational. Risk mitigation strategies are recommended to mitigate the RL risk factors by drawing on supply chain risk management approaches. Originality/value This paper studies risks in RL and recommends risk management strategies to control and mitigate risk factors to implement RL successfully.</t>
  </si>
  <si>
    <t>[Panjehfouladgaran, Hamidreza] Liverpool John Moores Univ, Liverpool Business Sch, Liverpool, Merseyside, England; [Lim, Stanley Frederick W. T.] Univ San Diego, Sch Business, San Diego, CA 92110 USA</t>
  </si>
  <si>
    <t>Liverpool John Moores University; University of Liverpool; University of San Diego</t>
  </si>
  <si>
    <t>Panjehfouladgaran, H (corresponding author), Liverpool John Moores Univ, Liverpool Business Sch, Liverpool, Merseyside, England.</t>
  </si>
  <si>
    <t>h.r.panjehfouladgaran@ljmu.ac.uk; stanleylim@sandiego.edu</t>
  </si>
  <si>
    <t>Abdel-Basset M, 2019, FUTURE GENER COMP SY, V90, P489, DOI 10.1016/j.future.2018.08.035; Abu Abbas O, 2008, INT ARAB J INF TECHN, V5, P320; Ageron B, 2012, INT J PROD ECON, V140, P168, DOI 10.1016/j.ijpe.2011.04.007; Agrawal S, 2015, RESOUR CONSERV RECY, V97, P76, DOI 10.1016/j.resconrec.2015.02.009; Allahyar A, 2015, NEUROCOMPUTING, V147, P456, DOI 10.1016/j.neucom.2014.06.039; Amini MM, 2005, INT J PROD ECON, V96, P367, DOI 10.1016/j.ijpe.2004.05.010; Aqlan F, 2015, INT J PROD ECON, V161, P54, DOI 10.1016/j.ijpe.2014.11.013; Aven T, 2016, EUR J OPER RES, V253, P1, DOI 10.1016/j.ejor.2015.12.023; Azadnia AH, 2012, PROCD SOC BEHV, V65, P879, DOI 10.1016/j.sbspro.2012.11.214; BacAo F., 2004, P KDNET EUR KNOWL DI; Bahiraie N., 2018, INT J SERVICES OPERA, V30, P447, DOI [10.1504/ijsom.2018.10014624, DOI 10.1504/IJSOM.2018.10014624]; Bai CG, 2013, J CLEAN PROD, V47, P306, DOI 10.1016/j.jclepro.2013.01.005; Behzadi G, 2018, OMEGA-INT J MANAGE S, V79, P21, DOI 10.1016/j.omega.2017.07.005; Bensalem A, 2019, SUPPLY CHAIN FORUM, V20, P15, DOI 10.1080/16258312.2019.1574430; Blos MF, 2009, SUPPLY CHAIN MANAG, V14, P247, DOI 10.1108/13598540910970072; Bogataj M, 2013, INT J PROD ECON, V143, P395, DOI 10.1016/j.ijpe.2011.12.007; Bouzon M, 2016, RESOUR CONSERV RECY, V108, P182, DOI 10.1016/j.resconrec.2015.05.021; Buscher Udo, 2010, International Journal of Integrated Supply Management, V5, P197; Cagliano AC, 2012, J RISK RES, V15, P817, DOI 10.1080/13669877.2012.666757; Chan FTS, 2012, INT J PROD RES, V50, P1318, DOI 10.1080/00207543.2011.571929; Chang W, 2015, INT J LOGIST MANAG, V26, P642, DOI 10.1108/IJLM-02-2014-0026; Chaudhary V, 2014, ALEX ENG J, V53, P827, DOI 10.1016/j.aej.2014.09.007; Chen J, 2013, INT J PROD RES, V51, P2186, DOI 10.1080/00207543.2012.727490; Chopra S, 2004, MIT SLOAN MANAGE REV, V46, P53; Christopher M., 2004, International Journal of Physical Distribution &amp; Logistics Management, V34, P388, DOI 10.1108/09600030410545436; Cucchiella F, 2006, J MANUF TECHNOL MANA, V17, P700, DOI 10.1108/17410380610678756; Di Zio M., 2016, ESSNET VALIDAT FDN R; Diabat A, 2012, INT J PROD RES, V50, P3039, DOI 10.1080/00207543.2011.588619; Dowlatshahi S, 2010, INT J PROD RES, V48, P4199, DOI 10.1080/00207540902998356; Efendigil T, 2008, COMPUT IND ENG, V54, P269, DOI 10.1016/j.cie.2007.07.009; El-Sayed M, 2010, COMPUT IND ENG, V58, P423, DOI 10.1016/j.cie.2008.09.040; Ellegaard C, 2008, SUPPLY CHAIN MANAG, V13, P425, DOI 10.1108/13598540810905688; Fahimnia B, 2015, EUR J OPER RES, V247, P1, DOI 10.1016/j.ejor.2015.04.034; Fan YY, 2018, INT J PHYS DISTR LOG, V48, P205, DOI 10.1108/IJPDLM-01-2017-0043; Finch P, 2004, SUPPLY CHAIN MANAG, V9, P183, DOI 10.1108/13598540410527079; Fischl M, 2014, SUPPLY CHAIN MANAG, V19, P480, DOI 10.1108/SCM-12-2013-0474; Fleischmann M, 1997, EUR J OPER RES, V103, P1, DOI 10.1016/S0377-2217(97)00230-0; Gaudenzi B., 2006, International Journal of Logistics Management, V17, P114, DOI 10.1108/09574090610663464; Ghadge A, 2017, INT J QUAL RELIAB MA, V34, P940, DOI 10.1108/IJQRM-01-2015-0010; Ghadge A, 2012, INT J LOGIST MANAG, V23, P313, DOI 10.1108/09574091211289200; Giannakis Mihalis, 2016, International Journal of Production Economics, V171, P455, DOI 10.1016/j.ijpe.2015.06.032; Giunipero R. E. L.C., 2004, INT J PHYS DISTR LOG, V9, P698; Gouda SK, 2018, INT J PROD RES, V56, P5820, DOI 10.1080/00207543.2018.1456695; Govindan K, 2015, INT J ENVIRON SCI TE, V12, P15, DOI 10.1007/s13762-013-0409-7; Govindan K, 2018, J CLEAN PROD, V187, P318, DOI 10.1016/j.jclepro.2018.03.040; Govindan K, 2018, INT J PROD RES, V56, P278, DOI 10.1080/00207543.2017.1402141; Govindan K, 2017, J CLEAN PROD, V142, P371, DOI 10.1016/j.jclepro.2016.03.126; Grotsch VM, 2013, INT J PROD RES, V51, P2842, DOI 10.1080/00207543.2012.746796; Habermann M, 2015, DECISION SCI, V46, P491, DOI 10.1111/deci.12138; Hajmohammad S, 2016, J SUPPLY CHAIN MANAG, V52, P48, DOI 10.1111/jscm.12099; Hall DJ, 2013, INT J PHYS DISTR LOG, V43, P768, DOI 10.1108/IJPDLM-02-2012-0052; Halldorsson a., 2010, INT J PHYS DISTR LOG, V40, P103, DOI [10.1108/09600031011018055, DOI 10.1108/09600031011018055]; Hansen ZNL, 2018, INT J LOGIST MANAG, V29, P216, DOI 10.1108/IJLM-12-2016-0299; Ho W, 2015, INT J PROD RES, V53, P5031, DOI 10.1080/00207543.2015.1030467; Huang YC, 2015, INT J PHYS DISTR LOG, V45, P979, DOI 10.1108/IJPDLM-08-2014-0182; Huscroft JR, 2013, INT J LOGIST MANAG, V24, P304, DOI 10.1108/IJLM-04-2012-0024; Jaaron AAM, 2016, INT J LOGIST MANAG, V27, P947, DOI 10.1108/IJLM-07-2015-0118; Jamshidi M, 2011, ELSEV INSIGHT, P247, DOI 10.1016/B978-0-12-385202-1.00013-X; Jianwei Z., 2011, PROCEDIA ENG, V15, P381, DOI [10.1016/j.proeng.2011.08.073, DOI 10.1016/J.PROENG.2011.08.073]; J┬u┬attner U., 2003, INT J LOGIST-RES APP, V6, P197, DOI [10.1080/13675560310001627016, DOI 10.1080/13675560310001627016]; Karray F., 2004, SOFT COMPUTING INTEL; Kern D., 2012, INT J PHYS DISTRIBUT; Khalid M. N., 2011, J APPL QUANTITATIVE, V6, P46; Khan O., 2007, INT J LOGIST MANAG, V18, P197, DOI DOI 10.1108/09574090710816931; Khan O, 2008, INT J PHYS DISTR LOG, V38, P412, DOI 10.1108/09600030810882834; Khor KS, 2017, INT J PROD RES, V55, P2149, DOI 10.1080/00207543.2016.1194534; Khor KS, 2016, INT J PROD ECON, V175, P96, DOI 10.1016/j.ijpe.2016.01.020; Kirilmaz O, 2017, J PURCH SUPPLY MANAG, V23, P54, DOI 10.1016/j.pursup.2016.04.002; Kocabasoglu C, 2007, J OPER MANAG, V25, P1141, DOI 10.1016/j.jom.2007.01.015; Kohonen T, 2013, NEURAL NETWORKS, V37, P52, DOI 10.1016/j.neunet.2012.09.018; Krasznai EA, 2016, ECOL INFORM, V31, P39, DOI 10.1016/j.ecoinf.2015.11.007; Lambert S, 2011, COMPUT IND ENG, V61, P561, DOI 10.1016/j.cie.2011.04.012; Lansiluoto A, 2008, BENCHMARKING, V15, P402, DOI 10.1108/14635770810887221; Lavastre O, 2014, INT J PROD RES, V52, P3381, DOI 10.1080/00207543.2013.878057; Lavastre O, 2012, DECIS SUPPORT SYST, V52, P828, DOI 10.1016/j.dss.2011.11.017; Li G, 2015, INT J PROD ECON, V164, P83, DOI 10.1016/j.ijpe.2015.02.021; Li YB, 2018, J CLEAN PROD, V182, P1033, DOI 10.1016/j.jclepro.2017.12.241; Lockamy A, 2010, INT J PROD RES, V48, P593, DOI 10.1080/00207540903175152; Luthra Sunil, 2017, International Journal of Business and Systems Research, V11, P42; Mahadevan K, 2019, INT J PRODUCT PERFOR, V68, P482, DOI 10.1108/IJPPM-10-2017-0247; Mangiameli P, 1996, EUR J OPER RES, V93, P402, DOI 10.1016/0377-2217(96)00038-0; Mangla SK, 2016, J CLEAN PROD, V129, P608, DOI 10.1016/j.jclepro.2016.03.124; Manuj I, 2008, INT J PHYS DISTR LOG, V38, P192, DOI 10.1108/09600030810866986; Mehrjoo M, 2016, INT J PROD RES, V54, P28, DOI 10.1080/00207543.2014.997405; Mingoti SA, 2006, EUR J OPER RES, V174, P1742, DOI 10.1016/j.ejor.2005.03.039; Morgan TR, 2018, INT J PHYS DISTR LOG, V48, P164, DOI 10.1108/IJPDLM-02-2017-0068; Oke A, 2009, INT J PROD ECON, V118, P168, DOI 10.1016/j.ijpe.2008.08.045; Olson DL, 2014, SYST RES BEHAV SCI, V31, P565, DOI 10.1002/sres.2299; Olson DL, 2010, KYBERNETES, V39, P694, DOI 10.1108/03684921011043198; Pokharel S, 2009, RESOUR CONSERV RECY, V53, P175, DOI 10.1016/j.resconrec.2008.11.006; Prajapati H, 2019, J CLEAN PROD, V211, P503, DOI 10.1016/j.jclepro.2018.11.187; Prakash S, 2017, J ADV MANAG RES, V14, P69, DOI 10.1108/JAMR-10-2015-0073; Rahimi M, 2018, J CLEAN PROD, V172, P1567, DOI 10.1016/j.jclepro.2017.10.240; Ramanathan R, 2010, TRANSPORT RES E-LOG, V46, P950, DOI 10.1016/j.tre.2010.02.002; Rao S, 2009, INT J LOGIST MANAG, V20, P97, DOI 10.1108/09574090910954864; Ritchie B, 2007, J OPER RES SOC, V58, P1398, DOI 10.1057/palgrave.jors.2602412; Rogers D.S., 2001, J BUS LOGIST, V22, P129, DOI [10.1002/j.2158-1592.2001.tb00007.x, DOI 10.1002/J.2158-1592.2001.TB00007.X]; Rogers D.S., 1999, GOING BACKWARDS REVE, V2; Sangari MS, 2015, INT J LOGIST MANAG, V26, P356, DOI 10.1108/IJLM-01-2013-0012; Sarkis J, 2010, CORP SOC RESP ENV MA, V17, P337, DOI 10.1002/csr.220; Scheibe KP, 2018, INT J PROD RES, V56, P43, DOI 10.1080/00207543.2017.1355123; Senthil S, 2018, J CLEAN PROD, V179, P716, DOI 10.1016/j.jclepro.2017.12.095; Soleimani H, 2014, EUR J OPER RES, V237, P487, DOI 10.1016/j.ejor.2014.02.030; Spekman R. E., 2004, International Journal of Physical Distribution &amp; Logistics Management, V34, P414, DOI 10.1108/09600030410545454; Srivastava SK, 2008, OMEGA-INT J MANAGE S, V36, P535, DOI 10.1016/j.omega.2006.11.012; Stindt D, 2017, J IND ECOL, V21, P980, DOI 10.1111/jiec.12473; Stock J.R., 2001, STRATEGIC LOGISTICS, V4th ed.; Subramanian N, 2014, INT J SUST DEV WORLD, V21, P235, DOI 10.1080/13504509.2014.906003; Sulkava M, 2015, NEUROCOMPUTING, V147, P197, DOI 10.1016/j.neucom.2013.09.063; Tang CS, 2006, INT J PROD ECON, V103, P451, DOI 10.1016/j.ijpe.2005.12.006; Tang O, 2011, INT J PROD ECON, V133, P25, DOI 10.1016/j.ijpe.2010.06.013; Tibben-Lembke R.S., 2002, INT J PHYS DISTRIB, V32, P223, DOI DOI 10.1108/09600030210426548; Tsai MC, 2002, J AIR TRANSP MANAG, V8, P373, DOI 10.1016/S0969-6997(02)00016-9; Tsai MC, 2012, TRANSPORT RES E-LOG, V48, P178, DOI 10.1016/j.tre.2011.07.003; Tummala R, 2011, SUPPLY CHAIN MANAG, V16, P474, DOI 10.1108/13598541111171165; Tuncel G, 2010, COMPUT IND, V61, P250, DOI 10.1016/j.compind.2009.09.008; Turrisi M, 2013, INT J PHYS DISTR LOG, V43, P564, DOI 10.1108/IJPDLM-04-2012-0132; Vesanto J, 2000, IEEE T NEURAL NETWOR, V11, P586, DOI 10.1109/72.846731; Wiengarten F, 2016, INT J PROD ECON, V171, P361, DOI 10.1016/j.ijpe.2015.03.020; Zarbakhshnia N, 2018, APPL SOFT COMPUT, V65, P307, DOI 10.1016/j.asoc.2018.01.023; Zhou LJ, 2012, ENRGY PROCED, V17, P1268, DOI 10.1016/j.egypro.2012.02.237; Zsidisin G. A., 2012, SUPPLY CHAIN MANAG, V16, P46; Zsidisin G.A., 2003, J PURCH SUPPLY MANAG, V9, P217, DOI [10.1016/j.purs, DOI 10.1016/J.PURSUP.2003.07.002]; Zsidisin GA, 2010, J BUS LOGIST, V31, P1, DOI 10.1002/j.2158-1592.2010.tb00140.x; [No title captured]</t>
  </si>
  <si>
    <t>JUL 13</t>
  </si>
  <si>
    <t>10.1108/MD-01-2018-0010</t>
  </si>
  <si>
    <t>APR 2020</t>
  </si>
  <si>
    <t>Business; Management</t>
  </si>
  <si>
    <t>WOS:000526359300001</t>
  </si>
  <si>
    <t>Pozo, C; Ruiz-Femenia, R; Caballero, J; Guillen-Gosalbez, G; Jimenez, L</t>
  </si>
  <si>
    <t>Pozo, C.; Ruiz-Femenia, R.; Caballero, J.; Guillen-Gosalbez, G.; Jimenez, L.</t>
  </si>
  <si>
    <t>On the use of Principal Component Analysis for reducing the number of environmental objectives in multi-objective optimization: Application to the design of chemical supply chains</t>
  </si>
  <si>
    <t>CHEMICAL ENGINEERING SCIENCE</t>
  </si>
  <si>
    <t>Multi-objective optimization; Principal component analysis; Life cycle assessment; Supply chain management; Dimensionality reduction; Mixed-integer linear programming</t>
  </si>
  <si>
    <t>LIFE-CYCLE ASSESSMENT; MANAGEMENT; IMPACTS; REDUCTION; FRAMEWORK</t>
  </si>
  <si>
    <t>Multi-objective optimization (MOO) has recently attracted an increasing interest in environmental engineering. One major limitation of the existing solution methods for MOO is that their computational burden tends to grow rapidly in size with the number of environmental objectives. In this paper, we study the use of Principal Component Analysis (PCA) to identify redundant environmental metrics in MOO that can be omitted without disturbing the main features of the problem, thereby reducing the associated complexity. We show that, besides its numerical usefulness, the use of PCA coupled with MOO provides valuable insights on the relationships between environmental indicators of concern for decision-makers. The capabilities of the proposed approach are illustrated through its application to the design of environmentally conscious chemical supply chains (SCs). (C) 2011 Elsevier Ltd. All rights reserved.</t>
  </si>
  <si>
    <t>[Pozo, C.; Guillen-Gosalbez, G.; Jimenez, L.] Univ Rovira &amp; Virgili, Dept Engn Quim EQ, ETSEQ, Tarragona 43007, Spain; [Ruiz-Femenia, R.; Caballero, J.] Univ Alicante, Dept Chem Engn, E-03080 Alicante, Spain</t>
  </si>
  <si>
    <t>Universitat Rovira i Virgili; Universitat d'Alacant</t>
  </si>
  <si>
    <t>Guillen-Gosalbez, G (corresponding author), Univ Rovira &amp; Virgili, Dept Engn Quim EQ, ETSEQ, Campus Sescelades,Avinguda Paisos Catalans 26, Tarragona 43007, Spain.</t>
  </si>
  <si>
    <t>Abdi H, 2010, WIRES COMPUT STAT, V2, P433, DOI 10.1002/wics.101; [Anonymous], 2000, EC 99 DAM OR METH LI; Azapagic A, 1999, COMPUT CHEM ENG, V23, P1509, DOI 10.1016/S0098-1354(99)00308-7; Brockhoff D., 2009, PARALLEL PROBLEM SOL, V4193, P1523; Cavin L, 2004, COMPUT CHEM ENG, V28, P459, DOI 10.1016/j.compchemeng.2003.07.002; Chakraborty A, 2002, IND ENG CHEM RES, V41, P4591, DOI 10.1021/ie010741o; Chang CT, 1996, CHEM ENG SCI, V51, P3951, DOI 10.1016/0009-2509(96)00232-1; Dantus MM, 1999, COMPUT CHEM ENG, V23, P1493, DOI 10.1016/S0098-1354(99)00307-5; Bojarski AD, 2009, COMPUT CHEM ENG, V33, P1747, DOI 10.1016/j.compchemeng.2009.04.009; Deb K., 2005, KANGAL REP, P1; EHRGOTT M, 1998, MULTICRITERIA OPTIMI; Gebreslassie BH, 2010, ENERGY, V35, P3849, DOI 10.1016/j.energy.2010.05.039; Gebreslassie BH, 2009, APPL ENERG, V86, P1712, DOI 10.1016/j.apenergy.2008.11.019; Grossmann IE, 2010, COMPUT CHEM ENG, V34, P1365, DOI 10.1016/j.compchemeng.2009.11.012; Guillen G, 2007, INT J PROD ECON, V106, P288, DOI 10.1016/j.ijpe.2006.06.008; Guillen-Gosalbez G, 2008, IND ENG CHEM RES, V47, P777, DOI 10.1021/ie070448+; Guillen-Gosalbez G, 2011, COMPUT CHEM ENG, V35, P1469, DOI 10.1016/j.compchemeng.2011.02.001; Guillen-Gosalbez G, 2010, AICHE J, V56, P650, DOI 10.1002/aic.12024; Guillen-Gosalbez G, 2010, COMPUT CHEM ENG, V34, P42, DOI 10.1016/j.compchemeng.2009.09.003; Guillen-Gosalbez G, 2009, AICHE J, V55, P99, DOI 10.1002/aic.11662; GUINEE J, 1992, ENV LIFE CYCLE ASSES; Gutierrez E, 2010, J IND ECOL, V14, P878, DOI 10.1111/j.1530-9290.2010.00291.x; Gutierrez E, 2010, J ENVIRON MANAGE, V91, P1002, DOI 10.1016/j.jenvman.2009.12.009; Hugo A, 2005, J CLEAN PROD, V13, P1471, DOI 10.1016/j.jclepro.2005.04.011; Hugo A, 2005, INT J HYDROGEN ENERG, V30, P1523, DOI 10.1016/j.ijhydene.2005.04.017; Hugo A, 2003, COMP AID CH, V15, P214; Johnson RA, 1998, APPL MULTIVARIATE ST; Jolliffe I.T., 2002, PRINCIPAL COMPONENT; Lainez JM, 2007, IND ENG CHEM RES, V46, P7739, DOI 10.1021/ie070181e; Lim YI, 1999, IND ENG CHEM RES, V38, P4729, DOI 10.1021/ie990225m; Mele F., 2005, INNOVATION LIFE CYCL; Papandreou V, 2008, COMPUT CHEM ENG, V32, P1589, DOI 10.1016/j.compchemeng.2007.08.006; Pistikopoulos EN, 1998, COMPUT CHEM ENG, V22, P717, DOI 10.1016/S0098-1354(97)00255-X; Puigjaner L, 2008, COMPUT CHEM ENG, V32, P650, DOI 10.1016/j.compchemeng.2007.02.004; Shapiro J.F., 2001, MODELING SUPPLY CHAI; STEFANIS SK, 1995, COMPUT CHEM ENG, V19, pS39, DOI 10.1016/0098-1354(95)00149-V; Stefanis SK, 1997, COMPUT CHEM ENG, V21, P1073, DOI 10.1016/S0098-1354(96)00319-5; Strang G, 2009, SPRINGER SERIES STAT; Zhou ZY, 2000, COMPUT CHEM ENG, V24, P1151, DOI 10.1016/S0098-1354(00)00496-8; Zitzler E, 2003, IEEE T EVOLUT COMPUT, V7, P117, DOI 10.1109/TEVC.2003.810758</t>
  </si>
  <si>
    <t>FEB 13</t>
  </si>
  <si>
    <t>10.1016/j.ces.2011.10.018</t>
  </si>
  <si>
    <t>WOS:000298325800012</t>
  </si>
  <si>
    <t>Caballero-Morales, SO</t>
  </si>
  <si>
    <t>Caballero-Morales, Santiago-Omar</t>
  </si>
  <si>
    <t>Solution strategy based on Gaussian mixture models and dispersion reduction for the capacitated centered clustering problem</t>
  </si>
  <si>
    <t>PEERJ COMPUTER SCIENCE</t>
  </si>
  <si>
    <t>Capacitated centered clustering problem; Gaussian mixture models; Dispersion reduction; Expectation-maximization</t>
  </si>
  <si>
    <t>ALGORITHM; LAYOUT; METHODOLOGY</t>
  </si>
  <si>
    <t>The Capacitated Centered Clustering Problem (CCCP)-a multi-facility location model-is very important within the logistics and supply chain management fields due to its impact on industrial transportation and distribution. However, solving the CCCP is a challenging task due to its computational complexity. In this work, a strategy based on Gaussian mixture models (GMMs) and dispersion reduction is presented to obtain the most likely locations of facilities for sets of client points considering their distribution patterns. Experiments performed on large CCCP instances, and considering updated best-known solutions, led to estimate the performance of the GMMs approach, termed as Dispersion Reduction GMMs, with a mean error gap smaller than 2.6%. This result is more competitive when compared to Variable Neighborhood Search, Simulated Annealing, Genetic Algorithm and CKMeans and faster to achieve when compared to the best-known solutions obtained by Tabu-Search and Clustering Search.</t>
  </si>
  <si>
    <t>[Caballero-Morales, Santiago-Omar] Univ Popular Autonoma Estado Puebla, Postgrad Dept Logist &amp; Supply Chain Management, Puebla, Mexico</t>
  </si>
  <si>
    <t>Universidad Popular Autonoma del Estado de Puebla</t>
  </si>
  <si>
    <t>Caballero-Morales, SO (corresponding author), Univ Popular Autonoma Estado Puebla, Postgrad Dept Logist &amp; Supply Chain Management, Puebla, Mexico.</t>
  </si>
  <si>
    <t>santiagoomar.caballero@upaep.mx</t>
  </si>
  <si>
    <t>Bishop C.M., 2006, REMOTE SENS-BASEL, V4; Carlo SS., 2020, COMPUT OPER RES, V124, P1; Carvalho R.C., 2017, P 2017 IEEEOES ACOUS, P1; Chaves AA, 2007, ADV SOFT COMP, V44, P136; Chaves AA, 2011, EXPERT SYST APPL, V38, P5013, DOI 10.1016/j.eswa.2010.09.149; Chaves AA, 2010, COMPUT OPER RES, V37, P552, DOI 10.1016/j.cor.2008.09.011; Einstein A., 2012, P 44 S BRAZ OP RES S, P2344; Forsyth D., 2012, LECT NOTES CS 498 SI; Fraley C, 1998, COMPUT J, V41, P578, DOI 10.1093/comjnl/41.8.578; Hadi-Vencheh A, 2013, J MANUF SYST, V32, P40, DOI 10.1016/j.jmsy.2012.07.009; Hansen P, 1997, MATH PROGRAM, V79, P191, DOI 10.1007/BF02614317; Herda M, 2015, INT SYMP COMP INTELL, P151, DOI 10.1109/CINTI.2015.7382912; Mahmoodi-Darani N, 2013, J ADV COMPUTER RES, V4, P1; McLachlan GJ, 2014, WIRES DATA MIN KNOWL, V4, P341, DOI 10.1002/widm.1135; Mohamadghasemi A, 2012, COMPUT IND ENG, V62, P342, DOI 10.1016/j.cie.2011.10.004; Mohammed M., 2016, MACHINE LEARNING ALG; Negreiros M, 2006, COMPUT OPER RES, V33, P1639, DOI 10.1016/j.cor.2004.11.011; Niroomand S, 2015, EXPERT SYST APPL, V42, P6586, DOI 10.1016/j.eswa.2015.04.040; Oliveira Alexandre César Muniz de, 2013, Pesqui. Oper., V33, P105, DOI 10.1590/S0101-74382013000100007; Palhano A, 2008, P 14 C LAT IB AM INV; Pereira M., 2008, ANN 6 ALIO EURO, P1; Pereira WM, 2017, P SERIES BRAZILIAN S, V5, P104271; Rasmussen CE, 2000, ADV NEUR IN, V12, P554; Shariff SSR, 2013, 2013 IEEE BUSINESS ENGINEERING AND INDUSTRIAL APPLICATIONS COLLOQUIUM (BEIAC 2013), P916; Theodoridis S., 2010, INTRO PATTERN RECOGN; Theodoridis S, 1979, PATTERN RECOGNITION, VSecond; Yousefikhoshbakhtm M., 2012, J IND ENG INT, V8, P1</t>
  </si>
  <si>
    <t>FEB 3</t>
  </si>
  <si>
    <t>e332</t>
  </si>
  <si>
    <t>10.7717/peerj-cs.332</t>
  </si>
  <si>
    <t>Computer Science, Artificial Intelligence; Computer Science, Information Systems; Computer Science, Theory &amp; Methods</t>
  </si>
  <si>
    <t>WOS:000616110700001</t>
  </si>
  <si>
    <t>Deng, CN; Liu, YJ</t>
  </si>
  <si>
    <t>Deng, Chuning; Liu, Yongji</t>
  </si>
  <si>
    <t>A Deep Learning-Based Inventory Management and Demand Prediction Optimization Method for Anomaly Detection</t>
  </si>
  <si>
    <t>WIRELESS COMMUNICATIONS &amp; MOBILE COMPUTING</t>
  </si>
  <si>
    <t>The rapid development of emerging technologies such as machine learning and data mining promotes a lot of smart applications, e.g., Internet of things (IoT). The supply chain management and communication are a key research direction in the IoT environment, while the inventory management (IM) has increasingly become a core part of the whole life cycle management process of the supply chain. However, the current situations of a long supply chain life cycle, complex supply chain management, and frequently changing user demands all lead to a sharp rise in logistics and communication cost. Hence, as the core part of the supply chain, effective and predictable IM becomes particularly important. In this way, this work intends to reduce the cost during the life cycle of the supply chain by optimizing the IM process. Specifically, the IM process is firstly formulated as a mathematical model, in which the objective is to jointly minimize the logistic cost and maximize the profit. On this basis, a deep inventory management (DIM) method is proposed to address this model by using the long short-term memory (LSTM) theory of deep learning (DL). In particular, DIM transforms the time series problem into a supervised learning one and it is trained using the back propagation pattern, such that the training process can be finished efficiently. The experimental results show that the average inventory demand prediction accuracy of DIM exceeds about 80%, which can reduce the inventory cost by about 25% compared with the other state-of-the-art methods and detect the anomaly inventory actions quickly.</t>
  </si>
  <si>
    <t>[Deng, Chuning; Liu, Yongji] Liaoning Tech Univ, Sch Business Adm, Huludao 125105, Liaoning, Peoples R China</t>
  </si>
  <si>
    <t>Liaoning Technical University</t>
  </si>
  <si>
    <t>Liu, YJ (corresponding author), Liaoning Tech Univ, Sch Business Adm, Huludao 125105, Liaoning, Peoples R China.</t>
  </si>
  <si>
    <t>chuningd@163.com; liuyongji@lntu.edu.cn</t>
  </si>
  <si>
    <t>Alhroob E, 2018, 2018 8TH IEEE INTERNATIONAL CONFERENCE ON CONTROL SYSTEM, COMPUTING AND ENGINEERING (ICCSCE 2018), P131, DOI 10.1109/ICCSCE.2018.8685029; Alzamendi-Ramirez A., 7 INT ENG SCI TECHN, P467, DOI [10.1109/iestec46403.2019.00090, DOI 10.1109/IESTEC46403.2019.00090]; El Haoud N., 2019, INT C LOG SUPPL CHAI, P1, DOI [10.1109/logistiqua.2019.8907271, DOI 10.1109/LOGISTIQUA.2019.8907271]; Guo S, 2019, IEEE T ENG MANAGE, V66, P412, DOI 10.1109/TEM.2018.2839616; Guo XX, 2014, INT JOINT CONF COMPU, P611, DOI 10.1109/CSO.2014.118; Gustriansyah R., 2015, 2015 3 INT C NEW, P1; Inprasit T., 2018, 2018 INT C ENG APPL, P1; Jianpin Zhou, 2019, 2019 12th International Symposium on Computational Intelligence and Design (ISCID). Proceedings, P69, DOI 10.1109/ISCID.2019.00023; Li H., 2010, INT C MACH LEARN CYB, P1338, DOI [10.1109/icmlc.2010.5580874 2-s2.0-78149323825, DOI 10.1109/ICMLC.2010.55808742-S2.0-78149323825]; Li WJ, 2016, PROCEEDINGS OF 2016 12TH INTERNATIONAL CONFERENCE ON COMPUTATIONAL INTELLIGENCE AND SECURITY (CIS), P73, DOI [10.1109/CIS.2016.24, 10.1109/CIS.2016.0025]; Li XH, 2019, 2019 4TH INTERNATIONAL CONFERENCE ON MECHANICAL, CONTROL AND COMPUTER ENGINEERING (ICMCCE 2019), P1025, DOI 10.1109/ICMCCE48743.2019.00229; Lican H., 2010, 1 INT C NETW DISTR, P73, DOI [10.1109/icndc.2010.24 2-s2.0-78650646331, DOI 10.1109/ICNDC.2010.242-S2.0-78650646331]; Lin L., 2018, IEEE 4 INT C COMP CO, P1757, DOI [10.1109/compcomm.2018.8780656 2-s2.0-85070820810, DOI 10.1109/COMPCOMM.2018.87806562-S2.0-85070820810]; Nemtajela N, 2016, 2016 IEEE INTERNATIONAL CONFERENCE ON INDUSTRIAL ENGINEERING AND ENGINEERING MANAGEMENT (IEEM), P1046, DOI 10.1109/IEEM.2016.7798037; Raguindin E, 2019, PROCEEDINGS OF 2019 INTERNATIONAL CONFERENCE ON COMPUTATIONAL INTELLIGENCE AND KNOWLEDGE ECONOMY (ICCIKE' 2019), P508; Rehman J., 2019, INT C EL COMM COMP E, P1, DOI [10.1109/icecce47252.2019.8940788, DOI 10.1109/ICECCE47252.2019.8940788]; Satiti D, 2018, IN C IND ENG ENG MAN, P36, DOI 10.1109/IEEM.2018.8607825; Su Lei, 2020, 2020 International Conference on Computer Engineering and Application (ICCEA), P170, DOI 10.1109/ICCEA50009.2020.00044; Sutanto Y, 2015, 5TH INTERNATIONAL CONFERENCE ON ELECTRICAL ENGINEERING AND INFORMATICS 2015, P115, DOI 10.1109/ICEEI.2015.7352480; Villalva-Catano Andrea, 2019, 2019 7th International Engineering, Sciences and Technology Conference (IESTEC), P1, DOI 10.1109/IESTEC46403.2019.00009; Wang FY, 2015, 2015 IEEE INTERNATIONAL CONFERENCE ON INDUSTRIAL ENGINEERING AND ENGINEERING MANAGEMENT (IEEM), P275, DOI 10.1109/IEEM.2015.7385651; Xue N, 2019, IEEE C EVOL COMPUTAT, P1517, DOI 10.1109/CEC.2019.8789957; Xue Y., 2013, 6 INT C INF MAN INN, P101, DOI [10.1109/iciii.2013.6703522 2-s2.0-84893697333, DOI 10.1109/ICIII.2013.67035222-S2.0-84893697333]; Yao P., 2010, INT C OPT IM PROC HE, P263, DOI [10.1109/icoip.2010.107 2-s2.0-84880247418, DOI 10.1109/ICOIP.2010.1072-S2.0-84880247418]; Zare R., 2018, 2018 C INT INN TEND, P1, DOI [10.1109/coniiti.2018.8587073 2-s2.0-85061051579, DOI 10.1109/CONIITI.2018.85870732-S2.0-85061051579]; Zhang Q., 2018, 15 INT C SERV SYST S, V1, P6, DOI [10.1109/icsssm.2018.8465026 2-s2.0-85054415019, DOI 10.1109/ICSSSM.2018.84650262-S2.0-85054415019]; Zhao P., 2010, INT C INF SCI MAN EN, P299, DOI [10.1109/isme.2010.190 2-s2.0-78049278935, DOI 10.1109/ISME.2010.1902-S2.0-78049278935]; Zhu F, 2021, APPL SOFT COMPUT, V102, DOI 10.1016/j.asoc.2020.106941; Zhu F, 2016, NEUROCOMPUTING, V189, P1, DOI 10.1016/j.neucom.2015.10.097; Zhu F, 2014, NEUROCOMPUTING, V123, P166, DOI 10.1016/j.neucom.2013.07.002</t>
  </si>
  <si>
    <t>OCT 11</t>
  </si>
  <si>
    <t>10.1155/2021/9969357</t>
  </si>
  <si>
    <t>Computer Science, Information Systems; Engineering, Electrical &amp; Electronic; Telecommunications</t>
  </si>
  <si>
    <t>Computer Science; Engineering; Telecommunications</t>
  </si>
  <si>
    <t>WOS:000730711800006</t>
  </si>
  <si>
    <t>Tavana, M; Shaabani, A; Vanani, IR; Gangadhari, RK</t>
  </si>
  <si>
    <t>Tavana, Madjid; Shaabani, Akram; Raeesi Vanani, Iman; Kumar Gangadhari, Rajan</t>
  </si>
  <si>
    <t>A Review of Digital Transformation on Supply Chain Process Management Using Text Mining</t>
  </si>
  <si>
    <t>PROCESSES</t>
  </si>
  <si>
    <t>digital transformation; supply chain management; industry 4.0; text mining; big data; analytics</t>
  </si>
  <si>
    <t>INDUSTRY 4.0; BIG-DATA; BLOCKCHAIN TECHNOLOGY; INTERNET; THINGS; ANALYTICS; BARRIERS; RISK; IMPLEMENTATION; OPPORTUNITIES</t>
  </si>
  <si>
    <t>Industry 4.0 technologies are causing a paradigm shift in supply chain process management. The digital transformation of the supply chains provides enormous benefits to organizations by empowering collaboration among multiple internal and external organizations and systems. This study presents a narrative review explaining the existing knowledge on digital transformation in supply chain process management using text mining. It summarizes the existing literature to explain the current state of the art in supply chain digitalization. This comprehensive review identifies the most important topics and technologies and determines the future trends in this emerging field. We investigate the articles published in Web of Science and Scopus databases and use text mining techniques (clustering and topic modeling) on the article contents. Using VOS viewer, a bibliometric analysis of 395 articles with 12,700 references is analyzed. The contents of the articles are explored using text mining approaches. The synthesized results reveal that the most important topics in digital transformation are sustainable supply chain management and circular economy and industry 4.0 technologies. The study further discovers big data, data analytics, blockchain, artificial intelligence, machine learning, and the Internet of Things as the most critical technologies for facilitating supply chain digital transformation. Finally, an overlay heatmap analysis of the research articles found that digital transformation, supply chain management, industry 4.0, decision-making, and sustainability are emerging trends in supply chain digitalization.</t>
  </si>
  <si>
    <t>[Tavana, Madjid] La Salle Univ, Business Syst &amp; Analyt Dept, Distinguished Chair Business Analyt, Philadelphia, PA 19141 USA; [Tavana, Madjid] Univ Paderborn, Fac Business Adm &amp; Econ, Business Informat Syst Dept, D-33100 Paderborn, Germany; [Shaabani, Akram; Raeesi Vanani, Iman] Allameh Tabatabai Univ, Fac Management &amp; Accounting, Dept Ind Management, Tehran 1489684511, Iran; [Kumar Gangadhari, Rajan] Natl Inst Ind Engn, Ind Engn &amp; Mfg Syst, Mumbai 400087, Maharashtra, India</t>
  </si>
  <si>
    <t>University of Paderborn; Allameh Tabataba'i University; National Institute of Industrial Engineering (NITIE)</t>
  </si>
  <si>
    <t>Tavana, M (corresponding author), La Salle Univ, Business Syst &amp; Analyt Dept, Distinguished Chair Business Analyt, Philadelphia, PA 19141 USA.;Tavana, M (corresponding author), Univ Paderborn, Fac Business Adm &amp; Econ, Business Informat Syst Dept, D-33100 Paderborn, Germany.</t>
  </si>
  <si>
    <t>tavana@lasalle.edu; shaabani_akram@atu.ac.ir; imanraeesi@atu.ac.ir; rajan.gangadhari.2018@nitie.ac.in</t>
  </si>
  <si>
    <t>Abedi M., 2013, INT J CONSTR ENG MAN, V2, P13; Addo-Tenkorang R, 2016, COMPUT IND ENG, V101, P528, DOI 10.1016/j.cie.2016.09.023; Agrawal P, 2020, J MODEL MANAG, V15, P297, DOI 10.1108/JM2-03-2019-0066; Akinade OO, 2019, J CLEAN PROD, V229, P863, DOI 10.1016/j.jclepro.2019.04.232; Alqahtani AY, 2019, INT J PROD ECON, V208, P483, DOI 10.1016/j.ijpe.2018.12.022; Arunachalam D, 2018, TRANSPORT RES E-LOG, V114, P416, DOI 10.1016/j.tre.2017.04.001; Awwad M., 2018, P INT C IND ENG OP M, P418; Barnes S, 2021, IND MANAGE DATA SYST, V121, P1749, DOI 10.1108/IMDS-01-2021-0015; Batista L, 2021, MANAG ENVIRON QUAL, V32, P752, DOI 10.1108/MEQ-09-2020-0211; Batista L, 2018, PROD PLAN CONTROL, V29, P438, DOI 10.1080/09537287.2017.1343502; Bechtsis D, 2018, J CLEAN PROD, V181, P60, DOI 10.1016/j.jclepro.2018.01.173; Blei DM, 2003, J MACH LEARN RES, V3, P993, DOI 10.1162/jmlr.2003.3.4-5.993; Bose R, 2009, IND MANAGE DATA SYST, V109, P155, DOI 10.1108/02635570910930073; Brereton P, 2007, J SYST SOFTWARE, V80, P571, DOI 10.1016/j.jss.2006.07.009; Brinch M, 2018, INT J OPER PROD MAN, V38, P1589, DOI 10.1108/IJOPM-05-2017-0268; Buyukozkan G, 2021, INT J PROD ECON, V242, DOI 10.1016/j.ijpe.2021.108309; Buyukozkan G, 2018, COMPUT IND, V97, P157, DOI 10.1016/j.compind.2018.02.010; Chang SCE, 2020, IEEE ACCESS, V8, P62478, DOI 10.1109/ACCESS.2020.2983601; Chiarello F, 2021, TECHNOL ANAL STRATEG, V33, P1404, DOI 10.1080/09537325.2021.1876221; Chu CY, 2020, ADV ENG INFORM, V45, DOI 10.1016/j.aei.2020.101053; Cole R, 2019, SUPPLY CHAIN MANAG, V24, P469, DOI 10.1108/SCM-09-2018-0309; Dallasega P, 2018, COMPUT IND, V99, P205, DOI 10.1016/j.compind.2018.03.039; De Giovanni P, 2021, RES TRANSP ECON, V90, DOI 10.1016/j.retrec.2020.100869; da Silva EHDR, 2019, PROC CIRP, V81, P240, DOI 10.1016/j.procir.2019.03.042; Dev NK, 2020, RESOUR CONSERV RECY, V153, DOI 10.1016/j.resconrec.2019.104583; Ding R, 2018, 2018 CONFERENCE ON EMPIRICAL METHODS IN NATURAL LANGUAGE PROCESSING (EMNLP 2018), P830; Dolgui A, 2018, IFAC PAPERSONLINE, V51, P1536, DOI 10.1016/j.ifacol.2018.08.279; Eltsov T, 2020, ENERGIES, V13, DOI 10.3390/en13174550; Frank AG, 2019, INT J PROD ECON, V210, P15, DOI 10.1016/j.ijpe.2019.01.004; Gezdur A, 2017, IFIP ADV INF COMM TE, V506, P97, DOI 10.1007/978-3-319-65151-4_9; Ghadimi P, 2019, COMPUT IND ENG, V127, P588, DOI 10.1016/j.cie.2018.10.050; Ghahremanloo M., 2020, BIG DATA ANALYTICS S, P29, DOI DOI 10.1201/9780367816384-3; Golcuk I, 2020, EXPERT SYST APPL, V159, DOI 10.1016/j.eswa.2020.113579; Gupta H, 2020, RESOUR CONSERV RECY, V161, DOI 10.1016/j.resconrec.2020.104819; Hackius N., 2017, P HAMB INT C LOG HCL, P3, DOI DOI 10.15480/882.1444; HaddadPajouh H, 2021, INTERNET THINGS-NETH, V14, DOI 10.1016/j.iot.2019.100129; Hald KS, 2019, INT J PHYS DISTR LOG, V49, P376, DOI 10.1108/IJPDLM-02-2019-0063; Kamble SS, 2020, INT J PROD ECON, V219, P179, DOI 10.1016/j.ijpe.2019.05.022; Kamble SS, 2019, J RETAIL CONSUM SERV, V48, P154, DOI 10.1016/j.jretconser.2019.02.020; Kamble SS, 2018, COMPUT IND, V101, P107, DOI 10.1016/j.compind.2018.06.004; Kannan D, 2013, J CLEAN PROD, V47, P355, DOI 10.1016/j.jclepro.2013.02.010; Karami A, 2020, IEEE ACCESS, V8, P67698, DOI 10.1109/ACCESS.2020.2983656; Kittipanya-ngam P, 2020, PROD PLAN CONTROL, V31, P158, DOI 10.1080/09537287.2019.1631462; Korpela K, 2017, PROCEEDINGS OF THE 50TH ANNUAL HAWAII INTERNATIONAL CONFERENCE ON SYSTEM SCIENCES, P4182; Leminen S, 2020, IND MARKET MANAG, V84, P298, DOI 10.1016/j.indmarman.2019.08.008; Luthra S, 2018, PROCESS SAF ENVIRON, V117, P168, DOI 10.1016/j.psep.2018.04.018; Lyu JC, 2021, J MED INTERNET RES, V23, DOI 10.2196/25108; Majeed A. A., 2017, INT J SUPPLY CHAIN M, V6, P25; Manavalan E, 2019, COMPUT IND ENG, V127, P925, DOI 10.1016/j.cie.2018.11.030; Matt C, 2015, BUS INFORM SYST ENG+, V57, P339, DOI 10.1007/s12599-015-0401-5; Mergel I, 2019, GOV INFORM Q, V36, DOI 10.1016/j.giq.2019.06.002; Muller JM, 2018, IFAC PAPERSONLINE, V51, P122, DOI 10.1016/j.ifacol.2018.08.245; Nagar D., 2021, MATER TODAY-PROC, DOI [10.1016/j.matpr.2021.01.267, DOI 10.1016/J.MATPR.2021.01.267]; Nasiri M, 2020, TECHNOVATION, V96-97, DOI 10.1016/j.technovation.2020.102121; Novais L, 2019, COMPUT IND ENG, V129, P296, DOI 10.1016/j.cie.2019.01.056; O'Mara-Eves A, 2015, SYST REV, V4, DOI 10.1186/2046-4053-4-5; Park C, 2018, TELEMAT INFORM, V35, P2355, DOI 10.1016/j.tele.2018.10.005; Pflaum A, 2017, PROCEEDINGS OF THE 50TH ANNUAL HAWAII INTERNATIONAL CONFERENCE ON SYSTEM SCIENCES, P4179; Ly PTM, 2018, TECHNOL FORECAST SOC, V136, P1, DOI 10.1016/j.techfore.2018.08.016; Queiroz MM, 2021, BENCHMARKING, V28, P1761, DOI 10.1108/BIJ-12-2018-0435; Ramirez-Pena M, 2020, J CLEAN PROD, V244, DOI 10.1016/j.jclepro.2019.118789; S.A.A, 2016, INT J RES ENG TECHNO, V5, P1, DOI [DOI 10.15623/IJRET.2016.0509001, 10.15623/ijret.2016.0509001]; Saberi Sara, 2019, IEEE Engineering Management Review, V47, P95, DOI 10.1109/EMR.2019.2928264; Seyedghorban Z, 2020, PROD PLAN CONTROL, V31, P96, DOI 10.1080/09537287.2019.1631461; Singh A, 2017, MATER TODAY-PROC, V4, P1106, DOI 10.1016/j.matpr.2017.01.126; Sohrabi B, 2019, J INF KNOWL MANAG, V18, DOI 10.1142/S0219649219500126; Taghikhah F, 2019, J CLEAN PROD, V229, P652, DOI 10.1016/j.jclepro.2019.05.051; Tao DD, 2020, COMPR REV FOOD SCI F, V19, P875, DOI 10.1111/1541-4337.12540; Tavana M, 2020, ENERGIES, V13, DOI 10.3390/en13153947; Tjahjono B, 2017, PROCEDIA MANUF, V13, P1175, DOI 10.1016/j.promfg.2017.09.191; Nguyen T, 2018, COMPUT OPER RES, V98, P254, DOI 10.1016/j.cor.2017.07.004; Tsao YC, 2017, TRANSPORT RES E-LOG, V106, P276, DOI 10.1016/j.tre.2017.08.013; van der Maaten L, 2008, J MACH LEARN RES, V9, P2579; Vemula R., 2016, BHM BERG UND H TTENM, V161, P229, DOI [10.1007/s00501-016-0485-3, DOI 10.1007/S00501-016-0485-3]; Wang YL, 2019, SUPPLY CHAIN MANAG, V24, P62, DOI 10.1108/SCM-03-2018-0148; Wang Z, 2020, J URBAN MANAG, V9, P228, DOI 10.1016/j.jum.2019.11.006; Wenzel H, 2019, HAMB INT C LOG, V27, P413, DOI [10.15480/882.2478 18.08.2021, DOI 10.15480/882.2478]; Yadav G, 2020, J CLEAN PROD, V254, DOI 10.1016/j.jclepro.2020.120112; Yadav S, 2020, RESOUR CONSERV RECY, V152, DOI 10.1016/j.resconrec.2019.104505; Zhan YZ, 2020, EUR J OPER RES, V281, P559, DOI 10.1016/j.ejor.2018.09.018; Zhu YJ, 2017, INFORM RES, V22; Zimmermann M, 2019, IFAC PAPERSONLINE, V52, P1755, DOI 10.1016/j.ifacol.2019.11.455</t>
  </si>
  <si>
    <t>10.3390/pr10050842</t>
  </si>
  <si>
    <t>WOS:000803625200001</t>
  </si>
  <si>
    <t>Ikram, A; Su, Q; Fiaz, M; Rehman, RU</t>
  </si>
  <si>
    <t>Ikram, Amir; Su, Qin; Fiaz, Muhammad; Rehman, Ramiz Ur</t>
  </si>
  <si>
    <t>Cluster strategy and supply chain management: The road to competitiveness for emerging economies</t>
  </si>
  <si>
    <t>BENCHMARKING-AN INTERNATIONAL JOURNAL</t>
  </si>
  <si>
    <t>China; Supply chain management; Small-to-medium-sized enterprises; Competitiveness; Industrial clusters; Specialized markets</t>
  </si>
  <si>
    <t>UNIVERSITY-INDUSTRY LINKAGES; CHINA; ADVANTAGE; RELEVANCE</t>
  </si>
  <si>
    <t>Purpose The purpose of this paper is to highlight the characteristic role of specialized markets and traders in the internationalization of emerging economies by examining the linkages between supply chain management (SCM) and industrial clustering in China. Design/methodology/approach Multi-method approach was employed as primary data were collected from a case study of Shaoxing textile cluster, and was supplemented with secondary data to triangulate the findings. The proposition that competitive advantages of industrial clusters facilitate effective SCM was explored. Findings The authors reveal that China's cost advantage is manifested in the entire value chain. The provision of business friendly amenities as a result of synergetic benefits of vertical and horizontal integration of supply clusters promotes competitiveness of SMEs and region as a whole. Moreover, specialized markets and international traders found to play significant role in sustainable cluster development. Research limitations/implications As with fieldwork and case studies, generalization should be drawn with care. Systematic synthesis of relevant case studies is recommended. Practical implications The study endorses the construction of local supply chains and suggests implementation of cluster strategy by focusing on environment-specific execution of triple helix model. Originality/value The article elaborates the linkages between cluster theory and SCM both within cluster and between interspersed clusters. It also explains how specialized markets and global players are enabling concentrated supply networks. The paper recommends extension of Triple helix + 1 model by making local community part of the underlying framework.</t>
  </si>
  <si>
    <t>[Ikram, Amir; Su, Qin; Fiaz, Muhammad] Xi An Jiao Tong Univ, Xian, Shaanxi, Peoples R China; [Rehman, Ramiz Ur] Univ Lahore, Lahore Business Sch, Lahore, Pakistan</t>
  </si>
  <si>
    <t>Xi'an Jiaotong University; University of Lahore</t>
  </si>
  <si>
    <t>Ikram, A (corresponding author), Xi An Jiao Tong Univ, Xian, Shaanxi, Peoples R China.</t>
  </si>
  <si>
    <t>amirikram12@hotmail.com; qinsu@mail.xjtu.edu.cn; fiaz_42@yahoo.com; ramiz_rehman@hotmail.com</t>
  </si>
  <si>
    <t>[Anonymous], 2010, CHINA ANAL       MAY, P26; Autor DH, 2016, ANNU REV ECON, V8, P205, DOI 10.1146/annurev-economics-080315-015041; Barboza D., 2004, NY TIMES, P24; Barney JB, 2012, J SUPPLY CHAIN MANAG, V48, P3, DOI 10.1111/j.1745-493X.2012.03265.x; Bellandi M, 2012, CHINA ECON REV, V23, P626, DOI 10.1016/j.chieco.2012.03.001; Bian Z., 2011, CHINA DAILY, P7; Blakely EJ, 2001, J AM PLANN ASSOC, V67, P133, DOI 10.1080/01944360108976221; Bozarth C, 2007, PROD OPER MANAG, V16, P154, DOI 10.1111/j.1937-5956.2007.tb00172.x; Carayannis E. G., 2012, J INNOV ENTREP, V1, P1, DOI DOI 10.1186/2192-5372-1-1; Carayannis EG, 2009, INT J TECHNOL MANAGE, V46, P201, DOI 10.1504/IJTM.2009.023374; Carmichael A., 2015, TEXT WORLD; Chen TJ, 2008, 2008 IEEE INTERNATIONAL CONFERENCE ON MANAGEMENT OF INNOVATION AND TECHNOLOGY, VOLS 1-3, P693, DOI 10.1109/ICMIT.2008.4654449; Chen X., 2006, SME CLUSTERS CHINA O; Chopra S., 2013, SUPPLY CHAIN MANAG, P8; Christopher M., 2005, LOGISTICS SUPPLY CHA, P240; Christopher M, 1998, LOGISTICS SUPPLY CHA; Cunat J., 2013, CHINA ANAL       SEP, P12; D'Este P, 2007, RES POLICY, V36, P1295, DOI 10.1016/j.respol.2007.05.002; Delgado M., 2010, CLUSTER ENTREPRENEUR, P2; DeWitt T., 2006, International Journal of Physical Distribution &amp; Logistics Management, V36, P289, DOI 10.1108/09600030610672055; EISENHARDT KM, 1989, ACAD MANAGE REV, V14, P532, DOI 10.2307/258557; Engel JS, 2009, BUS HORIZONS, V52, P493, DOI 10.1016/j.bushor.2009.06.001; Fleisher B, 2010, CHINA ECON REV, V21, P456, DOI 10.1016/j.chieco.2010.04.004; Friedman G., 2013, PC16 IDENTIFYING CHI; Friedman T. L., 2006, WORLD IS FLAT BRIEF; Gereffi G, 2009, EUR SOCIOL REV, V25, P37, DOI 10.1093/esr/jcn034; Golafshani N., 2003, QUAL REP, V8, P597, DOI DOI 10.18187/PJS0R.V4I1.59; H?bner R., 2007, STRATEGIC SUPPLY CHA; Hitt MA, 2011, J SUPPLY CHAIN MANAG, V47, P9, DOI 10.1111/j.1745-493X.2010.03210.x; Ikram A, 2015, PR INT ASIA CONF IND, P81, DOI 10.2991/978-94-6239-100-0_15; IKram Amir., 2016, J APPL BUS RES, V32, P647, DOI [10.19030/jabr.v32i2.9601, DOI 10.19030/JABR.V32I2.9601]; Keane Michael, 2013, CREATIVE IND CHINA A; Keqiao Textile Index, 2014, PROSP IND THEM IND C; Ketels Christian H. M., 2008, International Journal of Technological Learning, Innovation, and Development, V1, P375, DOI 10.1504/IJTLID.2008.019979; Leydesdorff L., 2013, TRIPLE HELIX U IND G, P1844; Leydesdorff L, 2010, SCIENTOMETRICS, V83, P355, DOI 10.1007/s11192-009-0001-6; Li HB, 2012, J ECON PERSPECT, V26, P57, DOI 10.1257/jep.26.4.57; Lin FR, 1998, INT J FLEX MANUF SYS, V10, P197, DOI 10.1023/A:1008069816606; Long C, 2012, CHINA ECON REV, V23, P593, DOI 10.1016/j.chieco.2011.09.002; Marshall A., 1890, PRINCIPLES EC; Marukawa T., 2006, WORKING PAPER; Naslund D, 2012, BENCHMARKING, V19, P481, DOI 10.1108/14635771211257963; Porter M. E., 1990, COMPETITIVE ADVANTAG, DOI 10.1002/cir.3880010112; Porter ME, 2000, ECON DEV Q, V14, P15, DOI 10.1177/089124240001400105; Porter ME, 1998, HARVARD BUS REV, V76, P77; Rauch A, 2014, ENTREP THEORY PRACT, V38, P333, DOI 10.1111/etap.12093; Ruan JQ, 2009, ECON DEV CULT CHANGE, V58, P143, DOI 10.1086/605208; Rupp J., 2010, CHINA TEXTILE CITY; Sandhu MA, 2013, BENCHMARKING, V20, P45, DOI 10.1108/14635771311299489; Silverman D., 2016, QUAL RES; Simatupang T.M., 2004, BENCHMARKING INT J, V11, P484, DOI [DOI 10.1108/14635770410557717, DOI 10.1016/J.APENERGY.2017.03.039]; Skjoett-Larsen T., 1999, INT J LOGIST MANAG, V10, P41, DOI [10.1108/09574099910805987, DOI 10.1108/09574099910805987]; Sonobe T, 2002, J DEV STUD, V39, P118, DOI 10.1080/00220380412331322691; Stock JR, 2009, INT J PHYS DISTR LOG, V39, P690, DOI 10.1108/09600030910996323; Tang L, 2014, CHIN MANAG STUD, V8, P201, DOI 10.1108/CMS-02-2014-0035; Torres A, 2011, SCI PUBL POLICY, V38, P31, DOI 10.3152/030234211X12924093660390; UN Comtrade, 2013, UN INT MERCH TRAD ST; Wu L., 2006, SUPPLY CHAIN MANAG, V10, P46; Yin R.K, 2017, CASE STUDY RES APPL; YIN RK, 1981, ADMIN SCI QUART, V26, P58, DOI 10.2307/2392599</t>
  </si>
  <si>
    <t>10.1108/BIJ-06-2015-0059</t>
  </si>
  <si>
    <t>WOS:000435821300003</t>
  </si>
  <si>
    <t>Flores, H; Villalobos, JR</t>
  </si>
  <si>
    <t>Flores, Hector; Villalobos, J. Rene</t>
  </si>
  <si>
    <t>A stochastic planning framework for the discovery of complementary, agricultural systems</t>
  </si>
  <si>
    <t>EUROPEAN JOURNAL OF OPERATIONAL RESEARCH</t>
  </si>
  <si>
    <t>OR in agriculture; Decision support systems; Two-stage stochastic model; Stochastic decomposition algorithm; Supply chain management</t>
  </si>
  <si>
    <t>SUPPLY CHAIN MANAGEMENT; MODELS</t>
  </si>
  <si>
    <t>One of the greatest 21st century challenges is meeting the need to feed a growing world population which is expected to increase by about 35% by 2050. To meet this challenge, it is necessary to make major improvements on current food production and distribution systems capabilities, as well as to adapt these systems to expected trends such as climate change. Changing climate patterns may present opportunities for unidentified, geographical regions with adequate climate patterns to produce high-value agricultural products in a profitable and sustainable manner. This paper focuses on the design and planning aspects of a discovery process to unearth agri-food supply chains capable of generating attractive return on investments. A stochastic optimization framework is used to develop planting and harvesting schedules for a set of identified regions with complementary weather characteristics. To address the high-level of variability in the problem context, a two-stage stochastic decomposition method is used to consider a larger number of scenarios. As part of the solution process, a modeling scheme is developed that learns past interactions between entering discretized, weather scenarios and optimal first-stage solutions. In this context, machine learning and dimensionality reduction techniques are used to iteratively estimate each region's probability of belonging to first-stage solutions based on previous solution-scenario results. The implementation of the stochastic framework is shown through a case study applied to multiple locations within the US southwest states of Arizona and New Mexico. (C) 2019 Elsevier B.V. All rights reserved.</t>
  </si>
  <si>
    <t>[Flores, Hector; Villalobos, J. Rene] Arizona State Univ, Int Logist &amp; Prod Improvement Lab, 900 S McAllister Ave, Tempe, AZ 85287 USA; [Flores, Hector] 513 W 17th St, Tempe, AZ 85281 USA</t>
  </si>
  <si>
    <t>Arizona State University; Arizona State University-Tempe</t>
  </si>
  <si>
    <t>Villalobos, JR (corresponding author), Arizona State Univ, Int Logist &amp; Prod Improvement Lab, 900 S McAllister Ave, Tempe, AZ 85287 USA.</t>
  </si>
  <si>
    <t>rene.villalobos@asu.edu</t>
  </si>
  <si>
    <t>Ahumada O, 2009, EUR J OPER RES, V196, P1, DOI 10.1016/j.ejor.2008.02.014; Awudu I, 2012, RENEW SUST ENERG REV, V16, P1359, DOI 10.1016/j.rser.2011.10.016; Bailey TG, 1999, NAV RES LOG, V46, P753, DOI 10.1002/(SICI)1520-6750(199910)46:7&lt;753::AID-NAV1&gt;3.0.CO;2-M; Bayraksan G, 2011, OPER RES, V59, P898, DOI 10.1287/opre.1110.0926; Birge J., 1997, INTRO STOCHASTIC PRO; Bishop C.M., 2006, REMOTE SENS-BASEL, V4; Brunelli R, 2009, AI MAG, V30, P96, DOI 10.1609/aimag.v30i2.2212; Chen J, 2007, PROC SPIE, V6587, DOI 10.1117/12.722723; Chetty S, 2014, IEEE T EVOLUT COMPUT, V18, P258, DOI 10.1109/TEVC.2013.2256427; Chung TH, 2015, WINT SIMUL C PROC, P2463, DOI 10.1109/WSC.2015.7408357; Defourny B, 2013, INFORMS J COMPUT, V25, P488, DOI 10.1287/ijoc.1120.0516; Federgruen A, 2019, M&amp;SOM-MANUF SERV OP, V21, P361, DOI 10.1287/msom.2018.0735; Flores H, 2018, AGR SYST, V161, P1, DOI 10.1016/j.agsy.2017.12.001; Friedman J., 2009, ELEMENTS STAT LEARNI, P371, DOI [10.1007/978-0-387-84858-7_12, DOI 10.1007/978-0-387-84858-7_16]; Ghezavati V. R, 2015, CENTRAL EUROPEAN J O, P1, DOI 10.1007/510100-015-0418-3; GLEN JJ, 1987, OPER RES, V35, P641, DOI 10.1287/opre.35.5.641; Higle J, 1996, STOCHASTIC DECOMPOSI; Huh WT, 2013, PROD OPER MANAG, V22, P1126, DOI 10.1111/poms.12007; JOHNSON M, 1992, ON FILM: MYTH AND LEGEND, P3; Kusumastuti RD, 2016, INT J PROD ECON, V174, P76, DOI 10.1016/j.ijpe.2016.01.010; Law A, 1991, SIMULATION MODELING; Lowe T. J., 2004, Manufacturing &amp; Service Operations Management, V6, P201, DOI 10.1287/msom.1040.0051; Lucas MT, 2004, J OPER RES SOC, V55, P561, DOI 10.1057/palgrave.jors.2601731; Mattson N, 2015, CONTROLLED ENV AGR Y; Nagasawa H, 2009, J OPER RES SOC JPN, V52, P417, DOI 10.15807/jorsj.52.417; NOAA, 2016, CLIM DAT ONL DAT DIS; Pal BB, 2009, 2009 INTERNATIONAL CONFERENCE ON INDUSTRIAL AND INFORMATION SYSTEMS, P181, DOI 10.1109/ICIINFS.2009.5429867; Shukla M, 2013, INT J OPER PROD MAN, V33, P114, DOI 10.1108/01443571311295608; Statista, 2019, US CAP CONS FRESH VE; Sunantara JD, 1997, J WATER RES PL-ASCE, V123, P39, DOI 10.1061/(ASCE)0733-9496(1997)123:1(39); Tan B, 2012, EUR J OPER RES, V220, P539, DOI 10.1016/j.ejor.2012.02.005; USDA, 2015, FRUIT VEG PRIC; van Wart J, 2013, FIELD CROP RES, V143, P34, DOI 10.1016/j.fcr.2012.11.018; Wang KJ, 2008, EUR J OPER RES, V184, P327, DOI 10.1016/j.ejor.2006.10.037; Widodo KH, 2006, EUR J OPER RES, V170, P24, DOI 10.1016/j.ejor.2004.05.024; Wishon C, 2015, INT J PROD ECON, V170, P25, DOI 10.1016/j.ijpe.2015.09.004</t>
  </si>
  <si>
    <t>JAN 16</t>
  </si>
  <si>
    <t>10.1016/j.ejor.2019.07.053</t>
  </si>
  <si>
    <t>WOS:000488997700022</t>
  </si>
  <si>
    <t>Li, J</t>
  </si>
  <si>
    <t>Li, Jian</t>
  </si>
  <si>
    <t>Optimal design of transportation distance in logistics supply chain model based on data mining algorithm</t>
  </si>
  <si>
    <t>CLUSTER COMPUTING-THE JOURNAL OF NETWORKS SOFTWARE TOOLS AND APPLICATIONS</t>
  </si>
  <si>
    <t>Data mining; Supply chain; Clustering algorithm; Logistics distribution center</t>
  </si>
  <si>
    <t>Supply chain management first needs to solve the location problem of distribution center of logistics. At present, the application of the centre-of-gravity method to calculate site selection is relative extensive. Based on the method of extreme distance calculation in the field of data mining technology, a new supply chain distribution center selection method combined with clustering algorithm and the centre-of-gravity selection method was proposed in this paper. In order to avoid the limitation of the traditional centre-of-gravity algorithm, the geographical location price was added to the optimization algorithm as the weight value, and the total cost of the model was calculated; then a three-segment data mining clustering algorithm was given to improve the efficiency of clustering calculation and avoid isolation finally, the K-means algorithm, the optimized three-segment algorithm and the hierarchical clustering algorithm and so on were compared, and the simulation calculation was carried out. It can be found that the algorithm of clustering center of gravity of the extreme distance data mining can reduce the cost and is advantageous to solve the problem of the location of the supply chain logistics center of gravity location.</t>
  </si>
  <si>
    <t>[Li, Jian] Yancheng Teachers Univ, Coll Business, Yancheng 224007, Jiangsu, Peoples R China</t>
  </si>
  <si>
    <t>Yancheng Teachers University</t>
  </si>
  <si>
    <t>Li, J (corresponding author), Yancheng Teachers Univ, Coll Business, Yancheng 224007, Jiangsu, Peoples R China.</t>
  </si>
  <si>
    <t>yodxsg11382@126.com</t>
  </si>
  <si>
    <t>Chen C, 2014, SCI TECHNOL MANAGE R, V56, P522; Chen J, 2015, ADV J FOOD SCI TECHN, V8, P359; Fu PH, 2013, J COMPUT, V8, P795, DOI 10.4304/jcp.8.3.795-802; He ZX, 2015, LISS 2013, P277, DOI 10.1007/978-3-642-40660-7_40; Hirschinger M, 2015, J SUPPLY CHAIN MANAG, V51, P73, DOI 10.1111/jscm.12074; Hu W, 2015, J MANAG ANAL, V2, P202, DOI 10.1080/23270012.2015.1077481; Hua X, 2016, OPTIK, V127, P8443, DOI 10.1016/j.ijleo.2016.06.032; Kuznietsov KA, 2017, IMA J MANAG MATH, V28, P553, DOI 10.1093/imaman/dpw009; Lan B, 2015, AM J OPER RES, V5, P536; Lijing Tan, 2013, Information Technology Journal, V12, P7770, DOI 10.3923/itj.2013.7770.7773; Liu XH, 2016, NAT HAZARDS, V83, P389, DOI 10.1007/s11069-016-2320-2; Mei Li, 2014, Applied Mechanics and Materials, V641-642, P1271, DOI 10.4028/www.scientific.net/AMM.641-642.1271; Nananukul N, 2013, APPL MATH MODEL, V37, P9846, DOI 10.1016/j.apm.2013.05.029; Oliveira L. K., 2014, PROCEDIA SOCIAL BEHA, V8, P109; Wang J, 2013, ADV INFO SCI SERV SC, V5, P116; Wang Qingjun, 2013, Applied Mechanics and Materials, V310, P614, DOI 10.4028/www.scientific.net/AMM.310.614; Xin K. J, 2014, LOGISTICS ENG MANAG, V9, P1245; Xu Xu, 2013, International Journal of Digital Content Technology and its Applications, V7, P538, DOI 10.4156/jdcta.vol7.issue7.63; Yu Hang, 2014, Applied Mechanics and Materials, V644-650, P2276, DOI 10.4028/www.scientific.net/AMM.644-650.2276; Yueguang Li, 2013, Applied Mechanics and Materials, V389, P990, DOI 10.4028/www.scientific.net/AMM.389.990</t>
  </si>
  <si>
    <t>S3943</t>
  </si>
  <si>
    <t>S3952</t>
  </si>
  <si>
    <t>10.1007/s10586-018-2544-x</t>
  </si>
  <si>
    <t>Computer Science, Information Systems; Computer Science, Theory &amp; Methods</t>
  </si>
  <si>
    <t>WOS:000492605300136</t>
  </si>
  <si>
    <t>Luthra, S; Sharma, M; Kumar, A; Joshi, S; Collins, E; Mangla, S</t>
  </si>
  <si>
    <t>Luthra, Sunil; Sharma, Manu; Kumar, Anil; Joshi, Sudhanshu; Collins, Eva; Mangla, Sachin</t>
  </si>
  <si>
    <t>Overcoming barriers to cross-sector collaboration in circular supply chain management: a multi-method approach</t>
  </si>
  <si>
    <t>Cross-Sector Collaboration; Circular Supply Chain Management; Circular Supply Chains; Governance; Policymaking and Regulation</t>
  </si>
  <si>
    <t>CRITICAL SUCCESS FACTORS; FUZZY DELPHI METHOD; COMPETITIVE ADVANTAGE; REVERSE LOGISTICS; DECISION-MAKING; CAPABILITIES; ECONOMY; RESPONSIBILITY; PARTNERSHIP; PERFORMANCE</t>
  </si>
  <si>
    <t>Economies are transitioning from a linear to a circular model to address global issues such as resource extraction, environmental degradation and waste generation. Cross-Sector Collaboration (C-SC) is an effective means to use resources in a way that is mutually beneficial and integrates sustainable practices into the value chain. The zero-waste aspiration of companies can be achieved through Circular Supply Chain Management (CSCM). Existing literature supports research initiatives in CSCM, but how C-SC influences CSCM is still unexplored. Moreover, the barriers to C-SC for CSCM are untouched and the strategies to overcome these barriers are unmapped. This study fills this gap, assesses the barriers to C-SC for CSCM and suggests a strategic roadmap to overcome these barriers. The study was conducted in three different phases employing a multi method approach of Agglomerative Hierarchical Clustering (AHC), Fuzzy Delphi and Fuzzy Decision-Making Trial and Evaluation Laboratory (F-DEMATEL). The results reveal that governance barriers and contextual barriers are causal and influence the other barriers. There is a need to enhance the capacity and optimum resource utilisation for developing circular supply chains; it is possible to facilitate CSCM practices only through collaborative efforts across sectors. The study also highlights that government policymaking and regulation, collaborative value capture model and Industry 4.0 technologies are the most effective strategies for managing C-SC for CSCM. This study contributes to stakeholder theory and resource-based view theory by explicating collaboration among cross-sector stakeholders and highlighting the significance of resource optimisation through waste management.</t>
  </si>
  <si>
    <t>[Luthra, Sunil] Ch Ranbir Singh State Inst Engn &amp; Technol CRSSIET, Jhajjar, Haryana, India; [Sharma, Manu] Graph Era Deemed Be Univ, Dehra Dun, Uttarakhand, India; [Sharma, Manu] London Metropolitan Univ, Guildhall Sch Business &amp; Law, London, England; [Kumar, Anil] London Metropolitan Univ, Guildhall Sch Business &amp; Law, Operat Supply Chain &amp; Business Analyt, London, England; [Joshi, Sudhanshu] Doon Univ, Sch Management, Operat &amp; Supply Chain Management Area, Dehra Dun, Uttarakhand, India; [Joshi, Sudhanshu] Univ Technol Sydney, Fac Engn &amp; IT, Sydney, NSW, Australia; [Collins, Eva] Univ Waikato, New Zealand Inst Business Res, Hamilton, New Zealand; [Mangla, Sachin] OP Jindal Global Univ, Sonepat, Haryana, India</t>
  </si>
  <si>
    <t>Graphic Era University; London Metropolitan University; London Metropolitan University; Doon University; University of Technology Sydney; University of Waikato; O.P. Jindal Global University</t>
  </si>
  <si>
    <t>Luthra, S (corresponding author), Ch Ranbir Singh State Inst Engn &amp; Technol CRSSIET, Jhajjar, Haryana, India.</t>
  </si>
  <si>
    <t>sunilluthra1977@gmail.com; manu.sharma@geu.ac.in; a.kumar@londonmet.ac.uk; sudhanshujoshi@doonuniversity.ac.in; eva.collins@waikato.ac.nz; sachinmangl@gmail.com</t>
  </si>
  <si>
    <t>Al-Tabbaa O, 2019, J BUS RES, V101, P268, DOI 10.1016/j.jbusres.2019.04.001; [Anonymous], 2011, STANF SOC INNOV REV; Ashraf N, 2017, J MANAGE STUD, V54, P793, DOI 10.1111/joms.12273; Babiak K, 2009, NONPROF VOLUNT SEC Q, V38, P117, DOI 10.1177/0899764008316054; Bai CG, 2020, INT J PROD ECON, V229, DOI 10.1016/j.ijpe.2020.107776; Bhattacharya A, 2014, PROD PLAN CONTROL, V25, P698, DOI 10.1080/09537287.2013.798088; Blomsma F, 2020, RESOUR CONSERV RECY, V156, DOI 10.1016/j.resconrec.2020.104698; Bode C, 2019, ACAD MANAG DISCOV, V5, P396, DOI 10.5465/amd.2018.0112; Bouzon M, 2016, RESOUR CONSERV RECY, V108, P182, DOI 10.1016/j.resconrec.2015.05.021; Bozeman B, 2015, AM REV PUBLIC ADM, V45, P61, DOI 10.1177/0275074014532826; Brown P, 2021, J CLEAN PROD, V286, DOI 10.1016/j.jclepro.2020.125499; Bryson JM, 2015, PUBLIC ADMIN REV, V75, P647, DOI 10.1111/puar.12432; Burke H, 2021, PROD PLAN CONTROL, DOI 10.1080/09537287.2021.1983063; Cai YJ, 2020, TRANSPORT RES E-LOG, V141, DOI 10.1016/j.tre.2020.102010; Cao M, 2010, INT J PROD ECON, V128, P358, DOI 10.1016/j.ijpe.2010.07.037; Chauhan A, 2021, J CLEAN PROD, V279, DOI 10.1016/j.jclepro.2020.123854; Chen JW, 2019, J ENVIRON MANAGE, V231, P612, DOI 10.1016/j.jenvman.2018.10.099; Chen X, 2017, TRANSPORT RES E-LOG, V97, P268, DOI 10.1016/j.tre.2016.11.007; Compagnucci L, 2018, SUSTAINABILITY-BASEL, V10, DOI 10.3390/su10114154; de Bruin A, 2017, ENTREP REGION DEV, V29, P575, DOI 10.1080/08985626.2017.1328902; De M, 2020, TRANSPORT RES E-LOG, V133, DOI 10.1016/j.tre.2019.11.007; Dentoni D, 2016, J BUS ETHICS, V135, P35, DOI 10.1007/s10551-015-2728-8; Dutta P, 2021, J CLEAN PROD, V294, DOI 10.1016/j.jclepro.2021.126241; Ellen MacArthur Foundation, 2016, NEW PLAST EC RETH FU, P29; Farooque M, 2019, SUPPLY CHAIN MANAG, V24, P677, DOI 10.1108/SCM-10-2018-0345; Farooque M, 2019, J CLEAN PROD, V228, P882, DOI 10.1016/j.jclepro.2019.04.303; Fattahi M, 2018, TRANSPORT RES E-LOG, V118, P534, DOI 10.1016/j.tre.2018.08.008; Fehrer JA, 2021, J BUS RES, V125, P609, DOI 10.1016/j.jbusres.2020.02.010; Freeman R. E., 1994, BUS ETHICS Q, P409, DOI DOI 10.2307/3857340; Friedman AL, 2002, J MANAGE STUD, V39, P1, DOI 10.1111/1467-6486.00280; Giusti R, 2019, TRANSPORT RES E-LOG, V129, P92, DOI 10.1016/j.tre.2019.07.009; Govindan K, 2020, J CLEAN PROD, V242, DOI 10.1016/j.jclepro.2019.118317; Govindan K, 2018, INT J PROD RES, V56, P278, DOI 10.1080/00207543.2017.1402141; Gunasekaran A, 2017, TRANSPORT RES E-LOG, V99, P14, DOI 10.1016/j.tre.2016.12.008; Guo S, 2020, EUR J OPER RES, V280, P523, DOI 10.1016/j.ejor.2019.07.050; Hafezalkotob A, 2017, TRANSPORT RES E-LOG, V97, P228, DOI 10.1016/j.tre.2016.11.004; Harland C, 2021, J SUPPLY CHAIN MANAG, V57, P27, DOI 10.1111/jscm.12249; Hartley K, 2020, RESOUR CONSERV RECY, V155, DOI 10.1016/j.resconrec.2019.104634; Herlin H, 2015, BUS SOC, V54, P822, DOI 10.1177/0007650312472609; Hesse A, 2019, J BUS ETHICS, V159, P679, DOI 10.1007/s10551-017-3775-0; Heuer M, 2011, BUS STRATEG ENVIRON, V20, P211, DOI 10.1002/bse.673; Hsu YL, 2010, EXPERT SYST APPL, V37, P419, DOI 10.1016/j.eswa.2009.05.068; ISHIKAWA A, 1993, FUZZY SET SYST, V55, P241, DOI 10.1016/0165-0114(93)90251-C; Islam MT, 2018, RESOUR CONSERV RECY, V137, P48, DOI 10.1016/j.resconrec.2018.05.026; Jabbour CJC, 2019, J CLEAN PROD, V222, P793, DOI 10.1016/j.jclepro.2019.03.038; Kazancoglu I, 2022, INT J LOGIST-RES APP, V25, P521, DOI 10.1080/13675567.2020.1846694; Kirchherr J, 2019, RESOUR CONSERV RECY, V150, DOI 10.1016/j.resconrec.2019.104406; Klitsie EJ, 2018, J BUS ETHICS, V150, P401, DOI 10.1007/s10551-018-3859-5; Konietzko J, 2020, J CLEAN PROD, V253, DOI 10.1016/j.jclepro.2019.119942; Kraaijenbrink J, 2010, J MANAGE, V36, P349, DOI 10.1177/0149206309350775; Kumar A, 2018, J ENTERP INF MANAG, V31, P674, DOI 10.1108/JEIM-01-2018-0003; Kumar A, 2017, INT J STRATEG PROP M, V21, P401, DOI 10.3846/1648715X.2017.1409291; Lahane S, 2021, SUSTAIN PROD CONSUMP, V27, P753, DOI 10.1016/j.spc.2021.01.034; Lahane S, 2020, J CLEAN PROD, V258, DOI 10.1016/j.jclepro.2020.120859; Li G, 2020, J OPER MANAG, V66, P958, DOI 10.1002/joom.1061; Li Y, 2019, TRANSPORT RES E-LOG, V126, P212, DOI 10.1016/j.tre.2019.04.012; Loosemore M, 2020, BUILD RES INF, V48, P731, DOI 10.1080/09613218.2019.1699772; Jabbour ABLD, 2018, ANN OPER RES, V270, P273, DOI 10.1007/s10479-018-2772-8; Mangla SK, 2018, PROD PLAN CONTROL, V29, P551, DOI 10.1080/09537287.2018.1449265; McDonald S, 2012, J CLEAN PROD, V37, P54, DOI 10.1016/j.jclepro.2012.06.007; Mckinsey, 2016, US; MOEF, 2019, NAT RES EFF POL 2019; Moktadir MA, 2018, J CLEAN PROD, V181, P631, DOI 10.1016/j.jclepro.2018.01.245; Morseletto P, 2020, RESOUR CONSERV RECY, V153, DOI 10.1016/j.resconrec.2019.104553; Murphy M, 2010, J BUS ETHICS, V94, P103, DOI 10.1007/s10551-011-0782-4; Nandi S, 2021, SUSTAIN PROD CONSUMP, V27, P10, DOI 10.1016/j.spc.2020.10.019; Nasir MHA, 2017, INT J PROD ECON, V183, P443, DOI 10.1016/j.ijpe.2016.06.008; Patwa N, 2021, J BUS RES, V122, P725, DOI 10.1016/j.jbusres.2020.05.015; Ramanathan R, 2016, INT J PROD ECON, V176, P111, DOI 10.1016/j.ijpe.2016.03.010; Ray G, 2004, STRATEGIC MANAGE J, V25, P23, DOI 10.1002/smj.366; Schein E.H, 1988, MIT SLOAN MANAGEM RE, V30, P53; Shankar R, 2018, TRANSPORT RES E-LOG, V119, P205, DOI 10.1016/j.tre.2018.03.006; Shen YC, 2010, TECHNOL FORECAST SOC, V77, P151, DOI 10.1016/j.techfore.2009.05.001; Stadtler L, 2020, PUBLIC ADMIN REV, V80, P360, DOI 10.1111/puar.13174; van Tulder R, 2018, J BUS ETHICS, V150, P315, DOI 10.1007/s10551-018-3857-7; Turken N, 2020, RESOUR CONSERV RECY, V161, DOI 10.1016/j.resconrec.2020.104974; Urbinati A, 2017, J CLEAN PROD, V168, P487, DOI 10.1016/j.jclepro.2017.09.047; Van de Ven AH, 2011, ACAD MANAGE PERSPECT, V25, P58, DOI 10.5465/AMP.2011.63886530; Vestergaard A, 2020, BUS SOC, V59, P1339, DOI 10.1177/0007650319845327; Wang J.X., 2021, INT J PROD ECON; Wang ZZ, 2020, TRANSPORT RES E-LOG, V133, DOI 10.1016/j.tre.2019.11.006; Weber C, 2022, J BUS ETHICS, V177, P613, DOI 10.1007/s10551-020-04714-y; Wieland A, 2021, J SUPPLY CHAIN MANAG, V57, P58, DOI 10.1111/jscm.12248; Xiao L, 2020, TRANSPORT RES E-LOG, V136, DOI 10.1016/j.tre.2020.101898; Yavas V, 2020, TRANSPORT RES E-LOG, V135, DOI 10.1016/j.tre.2020.101864; Yu F, 2015, J CLEAN PROD, V87, P339, DOI 10.1016/j.jclepro.2014.10.058; Yu YF, 2021, J CLEAN PROD, V293, DOI 10.1016/j.jclepro.2021.126083; Zhang A, 2021, TRANSPORT RES E-LOG, V155, DOI 10.1016/j.tre.2021.102509</t>
  </si>
  <si>
    <t>JAN</t>
  </si>
  <si>
    <t>10.1016/j.tre.2021.102582</t>
  </si>
  <si>
    <t>WOS:000793142700005</t>
  </si>
  <si>
    <t>Rejeb, A; Simske, S; Rejeb, K; Treiblmaier, H; Zailani, S</t>
  </si>
  <si>
    <t>Rejeb, Abderahman; Simske, Steve; Rejeb, Karim; Treiblmaier, Horst; Zailani, Suhaiza</t>
  </si>
  <si>
    <t>Internet of Things research in supply chain management and logistics: A bibliometric analysis</t>
  </si>
  <si>
    <t>INTERNET OF THINGS</t>
  </si>
  <si>
    <t>Internet of Things; Supply chain management; Literature review; Bibliometrics</t>
  </si>
  <si>
    <t>RFID TECHNOLOGY; BIG-DATA; SENSOR TECHNOLOGIES; INDUSTRY 4.0; FOOD SAFETY; RETAIL; SYSTEM; IMPACT; IOT; PERFORMANCE</t>
  </si>
  <si>
    <t>This study reviews Internet of Things (IoT) research in supply chain management (SCM) and logistics. A thorough review and bibliometric analysis were conducted to analytically and objectively unearth the knowledge development in IoT research within the context of SCM and logistics. The analysis started with the selection of 807 journal articles published over a two-decade period. Then, the articles were analyzed according to bibliometric parameters such as year of publication, sources, authors, and institutions. A keyword co-occurrence network was used to cluster the pertinent literature. Results of the review and bibliometric analysis reveal that IoT research has attracted significant attention from the SCM and logistics community. Three leading journals published widely on IoT and the fifteen most productive authors are identified. Based on the keyword co-occurrence clustering, the IoT literature in SCM and logistics is focalized on RFID technology, Industry 4.0 technologies, reverse logistics, and additionally covers various industries, such as the food, retailing, construction, and the pharmaceutical sector. The study provides researchers with a better understanding of IoT research in SCM and logistics and existing knowledge gaps for further research. Practitioners may benefit from the review to keep abreast of the current discussions and applications of IoT in diverse industrial sectors. To the best of the authors' knowledge, the current review is one of the few attempts to investigate IoT research in SCM and logistics using a comprehensive set of articles published during the past two decades. (C) 2020 The Authors. Published by Elsevier B.V.</t>
  </si>
  <si>
    <t>[Rejeb, Abderahman] Szechenyi Istvan Univ, Doctoral Sch Reg Sci &amp; Business Adm, H-9026 Gyor, Hungary; [Simske, Steve] Colorado State Univ, Syst Engn Dept, Ft Collins, CO 80523 USA; [Rejeb, Karim] Higher Inst Comp Sci El Manar, 2 Rue Abou Raihan El Bayrouni, Ariana 2080, Tunisia; [Treiblmaier, Horst] Modul Univ Vienna, Kahlenberg 1, A-1190 Vienna, Austria; [Zailani, Suhaiza] Univ Malaya, Fac Business &amp; Accountancy, Dept Operat Management &amp; Informat Syst, Kuala Lumpur 50203, Malaysia</t>
  </si>
  <si>
    <t>University of Istvan Szechenyi; Colorado State University; Universiti Malaya</t>
  </si>
  <si>
    <t>Rejeb, A (corresponding author), Szechenyi Istvan Univ, Doctoral Sch Reg Sci &amp; Business Adm, H-9026 Gyor, Hungary.</t>
  </si>
  <si>
    <t>abderrahmen.rejeb@gmail.com; Steve.Simske@colostate.edu; karim.rejeb@etudiant-isi.utm.tn; horst.treiblmaier@modul.ac.at; shmz@um.edu.my</t>
  </si>
  <si>
    <t>Accorsi R, 2018, J CLEAN PROD, V203, P1039, DOI 10.1016/j.jclepro.2018.08.275; Afsharian Sara Pesaran, 2016, International Journal of Business Information Systems, V23, P97; Aggarwal C. C., 2013, MANAGING MINING SENS, P383, DOI DOI 10.1007/978-1-4614-6309-2_12; Aho, 2015, INT C KNOWL MAN ORG, P282, DOI DOI 10.1007/978-3-319-21009-4_22; Al Kattan I, 2010, INT J INF SYST SUPPL, V3, P68, DOI 10.4018/jisscm.2010092905; Ali A., 2019, UNCERTAIN SUPPLY CHA, V7, P215, DOI 10.5267/j.uscm.2018.10.004; Ali I, 2017, PROD PLAN CONTROL, V28, P1236, DOI 10.1080/09537287.2017.1362487; Ali SM, 2019, J CLEAN PROD, V228, P786, DOI 10.1016/j.jclepro.2019.04.322; Amini M, 2007, PROD OPER MANAG, V16, P586; Angeles Rebecca, 2009, International Journal of Business Information Systems, V4, P63, DOI 10.1504/IJBIS.2009.021603; Angeles Rebecca, 2008, International Journal of Integrated Supply Management, V4, P257, DOI 10.1504/IJISM.2008.020755; Anirudh A., 2017, INT J APPL BUS EC RE, V15, P385; [Anonymous], 2009, MANAGEMENT RES NEWS, DOI DOI 10.1108/MRN.2009.02132KAA.001; Apriliyanti ID, 2017, INT BUS REV, V26, P896, DOI 10.1016/j.ibusrev.2017.02.007; Ardito L, 2019, BUS PROCESS MANAG J, V25, P323, DOI 10.1108/BPMJ-04-2017-0088; Aria M, 2017, J INFORMETR, V11, P959, DOI 10.1016/j.joi.2017.08.007; Aryal A, 2020, SUPPLY CHAIN MANAG, V25, P141, DOI 10.1108/SCM-03-2018-0149; Asif R, 2011, J IND ENG MANAG-JIEM, V4, P281, DOI 10.3926/jiem.2011.v4n2.p281-300; Attaran M, 2007, SUPPLY CHAIN MANAG, V12, P249, DOI 10.1108/13598540710759763; Attauabi M, 2021, SCAND J GASTROENTERO, V56, P53, DOI 10.1080/00365521.2020.1854848; Atzori L, 2010, COMPUT NETW, V54, P2787, DOI 10.1016/j.comnet.2010.05.010; Balamurugan S., 2020, INT J SCI TECHNOLOGY, V9, P1184; Bardaki C, 2010, INT J RF TECHNOL-RES, V2, P91, DOI 10.3233/RFT-2010-007; Bavassano G, 2020, RES TRANSP BUS MANAG, V34, DOI 10.1016/j.rtbm.2020.100428; Ben-Daya M, 2019, INT J PROD RES, V57, P4719, DOI 10.1080/00207543.2017.1402140; Bertolini M, 2013, INT J RF TECHNOL-RES, V4, P107, DOI 10.3233/RFT-120040; Bhandari R., 2014, IOSR J BUS MANAG, V2, P19; Birkel HS, 2020, SUPPLY CHAIN MANAG, V25, P535, DOI 10.1108/SCM-09-2019-0356; Birkel HS, 2019, SUPPLY CHAIN MANAG, V24, P39, DOI 10.1108/SCM-03-2018-0142; Biswal AK, 2018, TRANSPORT RES E-LOG, V109, P205, DOI 10.1016/j.tre.2017.11.010; Borgia E, 2014, COMPUT COMMUN, V54, P1, DOI 10.1016/j.comcom.2014.09.008; Borner K, 2003, ANNU REV INFORM SCI, V37, P179, DOI 10.1002/aris.1440370106; Bose I, 2008, INT J INF SYST SUPPL, V1, P1, DOI 10.4018/jisscm.2008100101; Bottani E, 2008, INT J PROD ECON, V112, P548, DOI 10.1016/j.ijpe.2007.05.007; Bottani E, 2017, INT J RF TECHNOL-RES, V8, P33, DOI 10.3233/RFT-171780; Bouzembrak Y, 2019, TRENDS FOOD SCI TECH, V94, P54, DOI 10.1016/j.tifs.2019.11.002; Bradley RV, 2018, PROD OPER MANAG, V27, P2071, DOI 10.1111/poms.12955; Caro F, 2019, BUS HORIZONS, V62, P47, DOI 10.1016/j.bushor.2018.08.002; Chao CC, 2007, TECHNOVATION, V27, P268, DOI 10.1016/j.technovation.2006.09.003; Chen H, 2012, ASIAN ACAD MANAG J, V17, P39; Cho DW, 2012, COMPUT IND ENG, V62, P801, DOI 10.1016/j.cie.2011.11.014; Chow KH, 2006, INTELL SYST ACCOUNT, V14, P3, DOI 10.1002/isaf.274; Chu XQ, 2020, BRIT FOOD J, V122, P2587, DOI 10.1108/BFJ-06-2019-0465; Condea C, 2012, DECIS SUPPORT SYST, V52, P839, DOI 10.1016/j.dss.2011.11.018; Condea C, 2010, BUS PROCESS MANAG J, V16, P954, DOI 10.1108/14637151011093017; Cui L, 2022, IND MANAGE DATA SYST, V122, P565, DOI 10.1108/IMDS-01-2020-0016; Curtin J, 2007, INFORM TECHNOL MANAG, V8, P87, DOI 10.1007/s10799-007-0010-1; DANIELS JD, 1991, J INT BUS STUD, V22, P177, DOI 10.1057/palgrave.jibs.8490298; De La Cruz Adriana M. Lopez, 2007, International Journal of Services Operations and Informatics, V2, P152, DOI 10.1504/IJSOI.2007.014517; de Oliveira C.M., 2017, REV ESPAC, V38; de Vass T, 2018, AUSTRALAS J INF SYST, V22; de Vass T, 2021, INT J LOGIST-RES APP, V24, P605, DOI 10.1080/13675567.2020.1787970; Delen D, 2007, PROD OPER MANAG, V16, P613; Edirisinghe R, 2019, ENG CONSTR ARCHIT MA, V26, P184, DOI 10.1108/ECAM-04-2017-0066; Elia V, 2013, INT J RF TECHNOL-RES, V5, P41, DOI 10.3233/RFT-130049; Fahimnia B, 2015, INT J PROD ECON, V162, P101, DOI 10.1016/j.ijpe.2015.01.003; Fan TJ, 2015, INT J PROD ECON, V159, P117, DOI 10.1016/j.ijpe.2014.10.004; Feng HH, 2020, J CLEAN PROD, V260, DOI 10.1016/j.jclepro.2020.121031; Fernie J, 2010, INT J RETAIL DISTRIB, V38, P894, DOI 10.1108/09590551011085975; Ferreira MP, 2011, MULTINATL BUS REV, V19, P357, DOI 10.1108/15253831111190180; Fetscherin M, 2015, J BUS RES, V68, P380, DOI 10.1016/j.jbusres.2014.06.010; Gao BH, 2018, IN C IND ENG ENG MAN, P1116, DOI 10.1109/IEEM.2018.8607805; Gawankar SA, 2020, INT J PROD RES, V58, P1574, DOI 10.1080/00207543.2019.1668070; Giusto D., 2010, INTERNET THINGS 20 T; Gruzauskas V, 2018, J CLEAN PROD, V184, P709, DOI 10.1016/j.jclepro.2018.02.302; Gu VC, 2021, INT J PRODUCT PERFOR, V70, P109, DOI 10.1108/IJPPM-11-2018-0418; Gu YX, 2013, J IND ENG MANAG-JIEM, V6, P963, DOI 10.3926/jiem.793; Guo ZX, 2015, INT J PROD ECON, V159, P16, DOI 10.1016/j.ijpe.2014.09.004; Hendrik Haan Georg, 2013, J. theor. appl. electron. commer. res., V8, P138, DOI 10.4067/S0718-18762013000200011; Haflioason T, 2012, INT J PHYS DISTR LOG, V42, P355, DOI 10.1108/09600031211231335; Hardgrave B.C., 2009, APPAREL, V50, P17; Hopkins J, 2018, INT J LOGIST MANAG, V29, P575, DOI 10.1108/IJLM-05-2017-0109; Hou JL, 2006, IND MANAGE DATA SYST, V106, P96, DOI 10.1108/02635570610641013; Hsu CW, 2009, J CLEAN PROD, V17, P255, DOI 10.1016/j.jclepro.2008.05.004; IoT Analytics, 2018, STAT IOT SHORT TERM; Irani Z, 2010, INT J PROD RES, V48, P2485, DOI 10.1080/00207540903564900; Jacob S, 2021, INTERNET THINGS-NETH, V14, DOI 10.1016/j.iot.2019.100111; Kagermann H., 2013, RECOMMENDATIONS IMPL; Kamble SS, 2020, INT J PROD ECON, V219, P179, DOI 10.1016/j.ijpe.2019.05.022; Kamble SS, 2019, J RETAIL CONSUM SERV, V48, P154, DOI 10.1016/j.jretconser.2019.02.020; Kamran M, 2020, COMPUT ELECTR ENG, V81, DOI 10.1016/j.compeleceng.2019.106525; Karagiannaki A, 2014, J OPER RES SOC, V65, P1700, DOI 10.1057/jors.2013.128; Karkkainen M., 2003, INT J RETAIL DISTRIB, V31, p529 , DOI DOI 10.1108/09590550310497058; Kasiri N, 2016, INT J RF TECHNOL-RES, V7, P229, DOI 10.3233/RFT-161650; Kathawala Yunus A., 2008, International Journal of Technology, Policy and Management, V8, P111, DOI 10.1504/IJTPM.2008.017215; Kelepouris T, 2007, IND MANAGE DATA SYST, V107, P183, DOI 10.1108/02635570710723804; Kilubi I, 2016, BUS PROCESS MANAG J, V22, P662, DOI 10.1108/BPMJ-05-2015-0060; Kim HM, 2018, INTELL SYST ACCOUNT, V25, P18, DOI 10.1002/isaf.1424; Kongar E, 2015, INFORM TECHNOL MANAG, V16, P51, DOI 10.1007/s10799-014-0195-z; Kriegel HP, 2011, WIRES DATA MIN KNOWL, V1, P231, DOI 10.1002/widm.30; Krotov Vlad, 2008, J. theor. appl. electron. commer. res., V3, P44; Kumar A, 2014, J CLEAN PROD, V85, P382, DOI 10.1016/j.jclepro.2014.04.037; Kvarnstrom B, 2009, J MANUF TECHNOL MANA, V21, P139, DOI 10.1108/17410381011011524; Lai FJ, 2005, INT J RETAIL DISTRIB, V33, P905, DOI 10.1108/09590550510634639; Lao SI, 2012, IND MANAGE DATA SYST, V112, P385, DOI 10.1108/02635571211210040; Lau KH, 2012, INT J INF SYST SUPPL, V5, P58, DOI 10.4018/jisscm.2012070104; Lee D, 2008, IND MANAGE DATA SYST, V108, P713, DOI 10.1108/02635570810883978; Lee H, 2007, PROD OPER MANAG, V16, P40, DOI 10.1111/j.1937-5956.2007.tb00165.x; Lee I, 2015, BUS HORIZONS, V58, P431, DOI 10.1016/j.bushor.2015.03.008; Li CZD, 2017, J CLEAN PROD, V165, P1048, DOI 10.1016/j.jclepro.2017.07.156; Li D, 2017, INT J PROD RES, V55, P5127, DOI 10.1080/00207543.2015.1047976; Lin B., 2001, INT J PHYS DISTRIBUT, V31, P702; Lou Ping., 2011, PAPER PRESENTED 2011, P1; Maffia M, 2012, INT J RF TECHNOL-RES, V3, P101, DOI 10.3233/RFT-2012-022; Maksimovic M., 2015, International Journal of Sustainable Agricultural Management and Informatics, V1, P333, DOI 10.1504/IJSAMI.2015.075053; Markets and Markets, 2020, IND IOT IIOT MARK DE; Marvuglia A, 2020, RENEW SUST ENERG REV, V124, DOI 10.1016/j.rser.2020.109788; Mehl B., 2018, WHAT IS IOT HERE ARE; Merkas Zvonko, 2020, International Journal of E-Services and Mobile Applications, V12, P1, DOI 10.4018/IJESMA.2020010101; Mital M, 2018, TECHNOL FORECAST SOC, V136, P339, DOI 10.1016/j.techfore.2017.03.001; Mondragon ACE, 2021, PROD PLAN CONTROL, V32, P242, DOI 10.1080/09537287.2020.1733123; Musa A., 2016, GLOB J FLEX SYST MAN, V17, P189, DOI [10.1007/s40171-016-0136-2, DOI 10.1007/S40171-016-0136-2]; Nativi JJ, 2012, INT J PROD ECON, V136, P366, DOI 10.1016/j.ijpe.2011.12.024; Ngai EWT, 2008, INT J PROD ECON, V112, P630, DOI 10.1016/j.ijpe.2007.05.011; Nobre GC, 2017, SCIENTOMETRICS, V111, P463, DOI 10.1007/s11192-017-2281-6; O'Connor N, 2020, HELIYON, V6, DOI 10.1016/j.heliyon.2020.e03434; Olsen TL, 2020, M&amp;SOM-MANUF SERV OP, V22, P113, DOI 10.1287/msom.2019.0796; Oztaysi B, 2009, TECHNOVATION, V29, P618, DOI 10.1016/j.technovation.2009.05.014; Pan SL, 2017, INT J PROD RES, V55, P2603, DOI 10.1080/00207543.2017.1302620; Papert M, 2016, INT J PHYS DISTR LOG, V46, P859, DOI 10.1108/IJPDLM-06-2016-0151; Park KS, 2010, IND MANAGE DATA SYST, V110, P682, DOI [10.1108/02635571011044722, 10.1108/26355771080001561]; Parry GC, 2016, SUPPLY CHAIN MANAG, V21, P228, DOI 10.1108/SCM-10-2015-0386; Perussi J.B., 2019, INT J SUPPLY CHAIN M, V8, P33; Piramuthu S, 2015, INT J RF TECHNOL-RES, V6, P151, DOI 10.3233/RFT-140064; Pishdar M, 2018, E M EKON MANAG, V21, P208, DOI 10.15240/tul/001/2018-2-014; Qrunfleh S, 2014, INT J PROD ECON, V147, P340, DOI 10.1016/j.ijpe.2012.09.018; Rejeb A, 2019, FUTURE INTERNET, V11, DOI 10.3390/fi11070161; Ross DF., 2016, INTRO SUPPLY CHAIN M; Saberi S, 2019, INT J PROD RES, V57, P2117, DOI 10.1080/00207543.2018.1533261; Saleem Y, 2016, 2016 IEEE 3RD WORLD FORUM ON INTERNET OF THINGS (WF-IOT), P359, DOI 10.1109/WF-IoT.2016.7845500; Sharma A, 2020, OPER SUPPLY CHAIN MA, V13, P210, DOI 10.31387/oscm0410263; Shavarani SM, 2021, INT T OPER RES, V28, P3220, DOI 10.1111/itor.12735; Shibata N, 2007, J AM SOC INF SCI TEC, V58, P872, DOI 10.1002/asi.20529; Shin S., 2014, J APPL BUS RES, V30, P633, DOI DOI 10.19030/JABR.V30I3.8582; Shin S, 2015, INT J PROD ECON, V163, P89, DOI 10.1016/j.ijpe.2015.02.016; Silberstein SD, 2004, CEPHALALGIA, V24, P2, DOI 10.1111/j.1468-2982.2004.00892.x; Strange R, 2017, MULTINATL BUS REV, V25, P174, DOI 10.1108/MBR-05-2017-0028; Suhong Li, 2006, International Journal of Integrated Supply Management, V2, P407, DOI 10.1504/IJISM.2006.009643; Sum CC, 2001, INT J OPER PROD MAN, V21, P1239, DOI 10.1108/EUM0000000005926; Tajima May, 2007, Journal of Purchasing and Supply Management, V13, P261, DOI 10.1016/j.pursup.2007.11.001; Tang CS, 2019, TRANSPORT RES E-LOG, V129, P1, DOI 10.1016/j.tre.2019.06.004; Tjahjono B, 2017, PROCEDIA MANUF, V13, P1175, DOI 10.1016/j.promfg.2017.09.191; Treiblmaier H, 2020, INT J LOGIST MANAG, V31, P239, DOI 10.1108/IJLM-11-2018-0284; Treiblmaier H, 2019, FRONT BLOCKCHAIN, V2, DOI 10.3389/fbloc.2019.00003; Treiblmaier H, 2018, SUPPLY CHAIN MANAG, V23, P545, DOI 10.1108/SCM-01-2018-0029; Tsai WC, 2012, J ENG TECHNOL MANAGE, V29, P131, DOI 10.1016/j.jengtecman.2011.09.010; Tsang YP, 2017, INT J ENG BUS MANAG, V9, DOI 10.1177/1847979017749063; Urquhart L, 2018, COMPUT LAW SECUR REV, V34, P450, DOI 10.1016/j.clsr.2017.12.004; Usama M, 2020, OPER SUPPLY CHAIN MA, V13, P222, DOI 10.31387/oscm0420264; van Eck NJ, 2010, SCIENTOMETRICS, V84, P523, DOI 10.1007/s11192-009-0146-3; van Hoek R, 2019, INT J OPER PROD MAN, V39, P829, DOI 10.1108/IJOPM-01-2019-0022; Wamba SF, 2012, BUS PROCESS MANAG J, V18, P58, DOI 10.1108/14637151211215019; Wang M, 2020, INT J CONSTR MANAG, V20, P130, DOI 10.1080/15623599.2018.1484554; Wang YM, 2010, TECHNOL FORECAST SOC, V77, P803, DOI 10.1016/j.techfore.2010.03.006; Weber Rolf H., 2010, Computer Law and Security Report, V26, P23, DOI 10.1016/j.clsr.2009.11.008; Winkelhaus S, 2020, INT J PROD RES, V58, P18, DOI 10.1080/00207543.2019.1612964; Wu NC, 2006, TECHNOVATION, V26, P1317, DOI 10.1016/j.technovation.2005.08.012; Xu LD, 2014, IEEE T IND INFORM, V10, P2233, DOI 10.1109/TII.2014.2300753; Yadav Sanjeev, 2020, International Journal of Logistics Systems and Management, V35, P204; Yan JW, 2014, INT J DISTRIB SENS N, DOI 10.1155/2014/624839; Yin R.K., 2017, CASE STUDY RES APPL; Yuen JSM, 2018, INT J KNOWL SYST SCI, V9, P23, DOI 10.4018/IJKSS.2018010102; Yusianto R., 2020, INT J SUPPLY CHAIN M, V9, P943; Zailani Suhaiza, 2010, International Journal of Logistics Systems and Management, V7, P345, DOI 10.1504/IJLSM.2010.035039; Zelbst PJ, 2020, J MANUF TECHNOL MANA, V31, P441, DOI 10.1108/JMTM-03-2019-0118; Zhang J, 2012, PLOS ONE, V7, DOI 10.1371/journal.pone.0034497; Zhang ZJ, 2015, J MANAG ANAL, V2, P333, DOI 10.1080/23270012.2015.1086704; Zhao JL, 2017, FINANC INNOV, V3, DOI [10.1186/s40854-017-0059-8, 10.1186/s40854-016-0049-2]; Zhou W, 2018, INFORM TECHNOL MANAG, V19, P141, DOI 10.1007/s10799-017-0279-7; Zhou W, 2013, INT J PROD ECON, V145, P647, DOI 10.1016/j.ijpe.2013.05.019; Zhu XW, 2012, J ENG TECHNOL MANAGE, V29, P152, DOI 10.1016/j.jengtecman.2011.09.011</t>
  </si>
  <si>
    <t>10.1016/j.iot.2020.100318</t>
  </si>
  <si>
    <t>WOS:000695695600029</t>
  </si>
  <si>
    <t>Cheung, CF; Cheung, CM; Kwok, SK</t>
  </si>
  <si>
    <t>Cheung, C. F.; Cheung, C. M.; Kwok, S. K.</t>
  </si>
  <si>
    <t>A Knowledge-based Customization System for Supply Chain Integration</t>
  </si>
  <si>
    <t>Supply chain management; Optimization; Knowledge management; Knowledge-based system; Topology visualization; Network analysis; Radio-frequency identification</t>
  </si>
  <si>
    <t>INVENTORY MANAGEMENT; NETWORKS; COLLABORATION; DESIGN</t>
  </si>
  <si>
    <t>Hostile environmental pressure on supply chain management increases emphasis on supply chain agility, integration, and visibility to respond rapidly, effectively and efficiently to changes in the marketplace. There is a need for new methods and tools to visualize the supply chain topologies which captures and recognizes the complexity of the supply chain network. This paper presents a Knowledge-based Customization System for Supply Chain Integration (KCSSI) which is developed based on three core technologies: visualization of topologies, network analysis, and knowledge-based system so as to obtain quantified actionable information and formulating strategies for supply chain configuration leading the long term success. The performance of the system is verified by a series of controlled simulation experiments conducted in a selected reference site. It is verified that the KCSSI improves supply chain visibility by recognizing the structure clustering and interconnection of the supply chain network, quantifying and exploiting holistic supply chain performance to provide measurable insights for the customization of the supply chain configuration leading to long term success. (C) 2011 Elsevier Ltd. All rights reserved.</t>
  </si>
  <si>
    <t>[Cheung, C. F.; Cheung, C. M.; Kwok, S. K.] Hong Kong Polytech Univ, Dept Ind &amp; Syst Engn, Knowledge Management Res Ctr, Kowloon, Hong Kong, Peoples R China</t>
  </si>
  <si>
    <t>Hong Kong Polytechnic University</t>
  </si>
  <si>
    <t>Cheung, CF (corresponding author), Hong Kong Polytech Univ, Dept Ind &amp; Syst Engn, Knowledge Management Res Ctr, Kowloon, Hong Kong, Peoples R China.</t>
  </si>
  <si>
    <t>mfbenny@inet.polyu.edu.hk</t>
  </si>
  <si>
    <t>Barabasi A.-L, 2002, LINKED NEW SCI NETWO; Beets M. I., 2003, AGNA 2 1 USER MANUAL; Birnbaum D., 2001, CANADIAN APPAREL MAG, P24; Chan YL, 2006, INT J COMPUT INTEG M, V19, P14, DOI 10.1080/09511920500174463; Chen MC, 2005, EXPERT SYST APPL, V28, P453, DOI 10.1016/j.eswa.2004.12.006; Cheung CF, 2003, EXPERT SYST APPL, V24, P457, DOI 10.1016/S0957-4174(02)00193-8; Cheung CF, 2005, P I MECH ENG B-J ENG, V219, P299, DOI 10.1243/095440505X28990; Chou SY, 2008, EXPERT SYST APPL, V34, P2241, DOI 10.1016/j.eswa.2007.03.001; Choy KL, 2002, EXPERT SYST APPL, V23, P281, DOI 10.1016/S0957-4174(02)00048-9; Choy KL, 2003, EXPERT SYST APPL, V24, P225, DOI 10.1016/S0957-4174(02)00151-3; CHRISTOPHER M, 1992, LOGISTIC SUPPLY CHAI; Collins J., 2006, REID J; John S, 2000, SOCIAL NETWORK ANAL; Kerbache L, 2004, INT J PROD ECON, V91, P251, DOI 10.1016/j.ijpe.2003.09.002; Lazzarini S., 2001, J CHAIN NETWORK SCI, V1, P7, DOI [DOI 10.3920/JCNS2001.X002, 10.3920/JCNS2001.x002]; Li SG, 2008, EXPERT SYST APPL, V34, P1144, DOI 10.1016/j.eswa.2006.12.003; Newman MEJ, 2004, P NATL ACAD SCI USA, V101, P5200, DOI 10.1073/pnas.0307545100; Newman MEJ, 2001, P NATL ACAD SCI USA, V98, P404, DOI 10.1073/pnas.021544898; Newman MEJ, 2004, PHYS REV E, V69, DOI [10.1103/PhysRevE.69.026113, 10.1103/PhysRevE.70.056131]; Pathak SD, 2004, PROCEEDINGS OF THE 2004 WINTER SIMULATION CONFERENCE, VOLS 1 AND 2, P774; Perona M, 2004, INT J PROD ECON, V90, P103, DOI 10.1016/S0925-5273(02)00482-6; Pitt L, 2006, IND MARKET MANAG, V35, P600, DOI 10.1016/j.indmarman.2005.04.009; Venkatasubramanian V, 2004, COMPUT CHEM ENG, V28, P1789, DOI 10.1016/j.compchemeng.2004.02.028; Wagner CS, 2005, RES POLICY, V34, P1608, DOI 10.1016/j.respol.2005.08.002; Wess S., 1993, LECT NOTES ARTIFICIA; Wilding R., 1998, INT J PHYS DISTRIB, V28, P559</t>
  </si>
  <si>
    <t>10.1016/j.eswa.2011.08.096</t>
  </si>
  <si>
    <t>WOS:000299583700002</t>
  </si>
  <si>
    <t>Izadikhah, M; Saen, RF; Ahmadi, K; Shamsi, M</t>
  </si>
  <si>
    <t>Izadikhah, Mohammad; Saen, Reza Farzipoor; Ahmadi, Kourosh; Shamsi, Mohadeseh</t>
  </si>
  <si>
    <t>How to use fuzzy screening system and data envelopment analysis for clustering sustainable suppliers? A case study in Iran</t>
  </si>
  <si>
    <t>JOURNAL OF ENTERPRISE INFORMATION MANAGEMENT</t>
  </si>
  <si>
    <t>Sustainable supply chain management; Data envelopment analysis (DEA); Enhanced Russell model (ERM); Fuzzy screening system; DEA-Based clustering method</t>
  </si>
  <si>
    <t>CHAIN MANAGEMENT; ORDER ALLOCATION; SELECTION MODEL; VOLUME DISCOUNT; DEA MODEL; EFFICIENCY; NETWORK; PERFORMANCE; RANKING; FRAMEWORK</t>
  </si>
  <si>
    <t>Purpose The aim of this paper is to classify suppliers into some clusters based on sustainability factors. However, there might be some unqualified suppliers and we should identify and remove those suppliers before clustering. Design/methodology/approach First, using fuzzy screening system, the authors identify and remove the unqualified suppliers. Then, the authors run their proposed clustering method. This paper proposes a data envelopment analysis (DEA) algorithm to cluster suppliers. Findings This paper presents a two-aspect DEA-based algorithm for clustering suppliers into clusters. The first aspect applied DEA to consider efficient frontiers and the second aspect applied DEA to consider inefficient frontiers. The authors examine their proposed clustering approach by a numerical example. The results confirmed that their method can cluster DMUs into clusters. Originality/value The main contributions of this paper are as follows: This paper develops a new clustering algorithm based on DEA models. This paper presents a new DEA model in inefficiency aspect. For the first time, the authors' proposed algorithm uses fuzzy screening system and DEA to select suppliers. Our proposed method clusters suppliers of MPASR based on sustainability factors.</t>
  </si>
  <si>
    <t>[Izadikhah, Mohammad] Islamic Azad Univ, Coll Sci, Dept Math, Arak Branch, Arak, Iran; [Saen, Reza Farzipoor] Sohar Univ, Fac Business, Sohar, Oman; [Ahmadi, Kourosh] Otto von Guericke Univ, Fac Econ &amp; Management, Magdeburg, Germany; [Shamsi, Mohadeseh] Iran Univ Sci &amp; Technol, Sch Ind Engn, Tehran, Iran</t>
  </si>
  <si>
    <t>Islamic Azad University; Sohar University; Otto von Guericke University; Iran University Science &amp; Technology</t>
  </si>
  <si>
    <t>Saen, RF (corresponding author), Sohar Univ, Fac Business, Sohar, Oman.</t>
  </si>
  <si>
    <t>farzipour@yahoo.com</t>
  </si>
  <si>
    <t>Adeinat H, 2018, INT J PROD ECON, V201, P193, DOI 10.1016/j.ijpe.2018.03.021; Amin GR, 2011, EUR J OPER RES, V215, P498, DOI 10.1016/j.ejor.2011.06.043; Amindoust A, 2018, COMPUT IND ENG, V126, P122, DOI 10.1016/j.cie.2018.09.031; Amindoust A, 2012, APPL SOFT COMPUT, V12, P1668, DOI 10.1016/j.asoc.2012.01.023; Andrade-Pineda JL, 2017, ANN OPER RES, V258, P301, DOI 10.1007/s10479-015-1941-2; Antai I, 2013, INT J PHYS DISTR LOG, V43, P511, DOI 10.1108/IJPDLM-06-2012-0195; Antai I, 2011, MANAG RES REV, V34, P1107, DOI 10.1108/01409171111171500; Athanassopoulos AD, 1998, J MONEY CREDIT BANK, V30, P172, DOI 10.2307/2601208; Babazadeh R, 2017, J CLEAN PROD, V147, P694, DOI 10.1016/j.jclepro.2015.09.038; Badiezadeh T, 2018, COMPUT OPER RES, V98, P284, DOI 10.1016/j.cor.2017.06.003; Bai C, 2010, INT J PROD ECON, V124, P252, DOI 10.1016/j.ijpe.2009.11.023; Ballew P.D., 1994, IMPACT AUTOINDUSTRY, V79; Baskaran V, 2012, INT J PROD ECON, V135, P647, DOI 10.1016/j.ijpe.2011.06.012; Ben-Arieh D, 2012, COMPUT IND ENG, V63, P13, DOI 10.1016/j.cie.2012.01.009; Beske P, 2014, INT J PROD ECON, V152, P131, DOI 10.1016/j.ijpe.2013.12.026; Bi GB, 2014, COMPUT IND ENG, V72, P169, DOI 10.1016/j.cie.2014.03.016; Bolturk E, 2018, J ENTERP INF MANAG, V31, P550, DOI 10.1108/JEIM-01-2018-0020; Boudaghi E, 2018, COMPUT OPER RES, V89, P348, DOI 10.1016/j.cor.2017.01.006; Buyukozkan G, 2011, COMPUT IND, V62, P164, DOI 10.1016/j.compind.2010.10.009; CHARNES A, 1978, EUR J OPER RES, V2, P429, DOI 10.1016/0377-2217(78)90138-8; Cheraghalipour A, 2018, COMPUT IND ENG, V118, P237, DOI 10.1016/j.cie.2018.02.041; Dai XF, 2014, OMEGA-INT J MANAGE S, V42, P179, DOI 10.1016/j.omega.2013.05.007; DIBACHI H, 2014, INDIAN J SCI TECHNOL, V7, P1765; DIBACHI H, 2015, INDIAN J SCI TECHNOL, V8, P549; Dobos I, 2019, INT J PROD ECON, V209, P374, DOI 10.1016/j.ijpe.2018.03.022; Dou YJ, 2010, INT J PROD RES, V48, P567, DOI 10.1080/00207540903175145; Erol I, 2011, ECOL ECON, V70, P1088, DOI 10.1016/j.ecolecon.2011.01.001; Fischetti E., 2014, ASIAN J FUZZY APPL M, V2, P56; Giannakis Mihalis, 2016, International Journal of Production Economics, V171, P455, DOI 10.1016/j.ijpe.2015.06.032; Gimenez C, 2012, SUPPLY CHAIN MANAG, V17, P531, DOI 10.1108/13598541211258591; Goren HG, 2018, J CLEAN PROD, V183, P1156, DOI 10.1016/j.jclepro.2018.02.211; Hasan MM, 2020, EXPERT SYST APPL, V139, DOI 10.1016/j.eswa.2019.07.016; Herrera-Restrepo O, 2016, EXPERT SYST APPL, V50, P107, DOI 10.1016/j.eswa.2015.12.025; Izadikhah M, 2018, ANN OPER RES, V269, P241, DOI 10.1007/s10479-018-2790-6; Izadikhah M, 2018, COMPUT OPER RES, V100, P343, DOI 10.1016/j.cor.2017.10.002; Izadikhah M, 2017, ASIA PAC J OPER RES, V34, DOI 10.1142/S0217595917400164; Izadikhah M, 2017, TRANSPORT RES D-TR E, V51, P102, DOI 10.1016/j.trd.2016.11.030; Izadikhah M, 2016, J CLEAN PROD, V137, P1347, DOI 10.1016/j.jclepro.2016.08.021; Izadikhah M, 2016, TRANSPORT RES D-TR E, V49, P110, DOI 10.1016/j.trd.2016.09.003; Jafarzadeh H, 2018, EXPERT SYST APPL, V110, P237, DOI 10.1016/j.eswa.2018.05.028; Jauhar SK, 2017, J COMPUT SCI-NETH, V21, P299, DOI 10.1016/j.jocs.2017.02.011; Keskin GA, 2010, EXPERT SYST APPL, V37, P1235, DOI 10.1016/j.eswa.2009.06.004; KLEINSORGE IK, 1992, J ACCOUNT PUBLIC POL, V11, P357, DOI 10.1016/0278-4254(92)90004-H; Kudla NL, 2012, J PURCH SUPPLY MANAG, V18, P218, DOI 10.1016/j.pursup.2012.04.001; Kuo RJ, 2010, J CLEAN PROD, V18, P1161, DOI 10.1016/j.jclepro.2010.03.020; Lee AHI, 2009, EXPERT SYST APPL, V36, P7917, DOI 10.1016/j.eswa.2008.11.052; Lee WS, 2011, ENERGY, V36, P1797, DOI 10.1016/j.energy.2010.12.034; Liu AJ, 2019, J CLEAN PROD, V239, DOI 10.1016/j.jclepro.2019.118043; Mafakheri F, 2011, INT J PROD ECON, V132, P52, DOI 10.1016/j.ijpe.2011.03.005; Malczewski J, 2002, GEOGRAPHICAL ENV MOD, V6, P27, DOI [10.1080/13615930220127279, DOI 10.1080/13615930220127279]; Marshall D, 2015, PROD PLAN CONTROL, V26, P673, DOI 10.1080/09537287.2014.963726; Martins AA, 2007, IND ENG CHEM RES, V46, P2962, DOI 10.1021/ie060692l; Masoumzadeh A., 2014, IMA J MANAG MATH, V27, P143; Mehdikhani R, 2019, J ENTERP INF MANAG, V32, P778, DOI 10.1108/JEIM-07-2018-0166; Memari A, 2019, J MANUF SYST, V50, P9, DOI 10.1016/j.jmsy.2018.11.002; Mokhtari Salar S., 2014, INT J FOUND COMPUT S, V4, P1; Niranjan S, 2018, J ENTERP INF MANAG, V31, P38, DOI 10.1108/JEIM-08-2016-0141; Pastor JT, 1999, EUR J OPER RES, V115, P596, DOI 10.1016/S0377-2217(98)00098-8; Pendharkar P, 2012, KNOWL-BASED SYST, V31, P183, DOI 10.1016/j.knosys.2012.03.007; Po RW, 2009, EUR J OPER RES, V199, P276, DOI 10.1016/j.ejor.2008.10.022; Punniyamoorthy M, 2011, EXPERT SYST APPL, V38, P458, DOI 10.1016/j.eswa.2010.06.086; Rashidi K, 2018, J CLEAN PROD, V202, P226, DOI 10.1016/j.jclepro.2018.08.092; Robert B., 1999, INTRO SUPPLY CHAIN M; Saen Reza Farzipoor, 2008, International Journal of Procurement Management, V1, P472, DOI 10.1504/IJPM.2008.018432; Saen RF, 2009, ANN OPER RES, V172, P177, DOI 10.1007/s10479-009-0556-x; Sarkhosh-Sara A, 2020, SUSTAIN PROD CONSUMP, V21, P252, DOI 10.1016/j.spc.2019.08.009; Seuring S, 2008, J CLEAN PROD, V16, P1699, DOI 10.1016/j.jclepro.2008.04.020; Simsek B, 2018, J ENTERP INF MANAG, V31, P492, DOI 10.1108/JEIM-01-2017-0026; Tahriri F, 2008, J IND ENG MANAG-JIEM, V1, P54, DOI 10.3926/jiem.2008.v1n2.p54-76; Temur GT, 2018, J ENTERP INF MANAG, V31, P405, DOI 10.1108/JEIM-12-2017-0175; Tone K, 2010, EUR J OPER RES, V200, P901, DOI 10.1016/j.ejor.2009.01.027; Tseng ML, 2013, J CLEAN PROD, V40, P22, DOI 10.1016/j.jclepro.2010.08.007; Weber CA., 2000, SUPPLY CHAIN MANAG, V5, P90, DOI [DOI 10.1108/13598540010320009, 10.1108/13598540010320009]; Yager RR, 1993, FUZZY LOGIC STATE AR, P251, DOI DOI 10.1007/978-94-011-2014-2_24; Yeh WC, 2011, EXPERT SYST APPL, V38, P4244, DOI 10.1016/j.eswa.2010.09.091; Yousefi S, 2017, J CLEAN PROD, V166, P537, DOI 10.1016/j.jclepro.2017.08.054; Yu CX, 2019, EXPERT SYST APPL, V121, P1, DOI 10.1016/j.eswa.2018.12.010; Zhu QH, 2010, SUPPLY CHAIN MANAG, V15, P306, DOI 10.1108/13598541011054670</t>
  </si>
  <si>
    <t>JAN 26</t>
  </si>
  <si>
    <t>10.1108/JEIM-09-2019-0262</t>
  </si>
  <si>
    <t>JUN 2020</t>
  </si>
  <si>
    <t>Computer Science, Interdisciplinary Applications; Information Science &amp; Library Science; Management</t>
  </si>
  <si>
    <t>Computer Science; Information Science &amp; Library Science; Business &amp; Economics</t>
  </si>
  <si>
    <t>WOS:000541724500001</t>
  </si>
  <si>
    <t>Bai, XW; Jia, HY; Xu, MQ</t>
  </si>
  <si>
    <t>Bai, Xiwen; Jia, Haiying; Xu, Mingqi</t>
  </si>
  <si>
    <t>Identifying port congestion and evaluating its impact on maritime logistics</t>
  </si>
  <si>
    <t>MARITIME POLICY &amp; MANAGEMENT</t>
  </si>
  <si>
    <t>Article; Early Access</t>
  </si>
  <si>
    <t>Congestion; clustering; AIS; liquified petroleum gas (LPG); VLGC</t>
  </si>
  <si>
    <t>ENERGY EFFICIENCY; SCHEDULE RECOVERY; ECONOMIC-LOSSES; VESSEL; TIME; DISRUPTION; INTERNALIZATION; SERVICE</t>
  </si>
  <si>
    <t>Port congestion is an obstacle to smooth energy supply chain management. This research identifies and quantifies the economic implications of congestion in a real-time framework, in which the temporal and geospatial port congestion status is analysed using the vessel tracking information captured by satellites, the Automatic Identification System. A Density-Based Spatial Clustering of Applications with Noise (DBSCAN) algorithm is proposed to automatically identify vessel clusters at ports and quantify port turnaround time, and thus real-time port congestion status. A framework is then outlined to analyze the economic implications of congestion for various stakeholders in the system. A case study is conducted on Indian LPG ports, where congestion frequently occurs. The analysis has important implications for the industrial participants engaged in energy transportation to assess the impact, and for policymakers in a better network design.</t>
  </si>
  <si>
    <t>[Bai, Xiwen; Xu, Mingqi] Tsinghua Univ, Dept Ind Engn, Beijing, Peoples R China; [Jia, Haiying] Norwegian Sch Econ, Dept Business &amp; Management Sci, Hellevein 30, N-5045 Bergen, Norway</t>
  </si>
  <si>
    <t>Tsinghua University; Norwegian School of Economics (NHH)</t>
  </si>
  <si>
    <t>Jia, HY (corresponding author), Norwegian Sch Econ, Dept Business &amp; Management Sci, Hellevein 30, N-5045 Bergen, Norway.</t>
  </si>
  <si>
    <t>haiyingjia@nhh.no</t>
  </si>
  <si>
    <t>AbuAlhaol I, 2018, IEEE IJCNN; Acciaro A., 2013, EFFICIENT HINTERLAND; Adland R, 2018, J CLEAN PROD, V178, P1, DOI 10.1016/j.jclepro.2017.12.247; Al-Hajri S., 2021, LEARN COV 19 WORLD I, V10, P930, DOI DOI 10.1002/LEAP.1363; Alvarez JF, 2010, MARIT ECON LOGIST, V12, P327, DOI 10.1057/mel.2010.11; Bai X., 2021, PORT CONGESTION EC L, P1; Bilbao-Ubillos J, 2008, TRANSPORT RES A-POL, V42, P1098, DOI 10.1016/j.tra.2008.03.015; Brouer BD, 2013, EUR J OPER RES, V224, P362, DOI 10.1016/j.ejor.2012.08.016; Brueckner JK, 2002, J AIR TRANSP MANAG, V8, P141, DOI 10.1016/S0969-6997(01)00049-7; Cao XH, 2019, MARIT POLICY MANAG, V46, P92, DOI 10.1080/03088839.2018.1516049; Cerdeiro DiegoA., 2020, IMF WORKING PAPERS; Cullinane K, 2021, MARIT ECON LOGIST, V23, P369, DOI 10.1057/s41278-021-00196-5; Czerny AI, 2010, TRANSPORT RES B-METH, V44, P371, DOI 10.1016/j.trb.2009.05.005; Darbra RM, 2004, SAFETY SCI, V42, P85, DOI 10.1016/S0925-7535(03)00002-X; De Borger B, 2008, J TRANSP ECON POLICY, V42, P527; De Borger B, 2006, J URBAN ECON, V60, P264, DOI 10.1016/j.jue.2006.03.001; Ester M., 1996, KDD, P226; Fan L, 2012, J TRANSP ECON POLICY, V46, P381; Fan L, 2012, TRANSPORT RES E-LOG, V48, P1121, DOI 10.1016/j.tre.2012.04.006; Grillo F., 2013, J MANAGEMENT SUSTAIN, V3, P40, DOI [10.5539/jms.v3n2p40, DOI 10.5539/JMS.V3N2P40]; Hand M., 2021, SEATRADE MARITIME NE; Jia H., 2019, 2 INT S FDN APPL BLO; Jia H, 2019, INT J SHIP TRANS LOG, V11, P25, DOI 10.1504/IJSTL.2019.10017649; Jia HY, 2017, TRANSPORT RES D-TR E, V54, P50, DOI 10.1016/j.trd.2017.04.037; Jiang CM, 2017, MARIT POLICY MANAG, V44, P112, DOI 10.1080/03088839.2016.1237783; Jin JG, 2021, TRANSPORT RES B-METH, V151, P1, DOI 10.1016/j.trb.2021.07.002; Johnson H, 2015, TRANSPORT RES A-POL, V71, P167, DOI 10.1016/j.tra.2014.11.008; Jula P, 2011, TRANSPORT RES E-LOG, V47, P593, DOI 10.1016/j.tre.2011.02.006; Knowler G., 2021, J COMMERCE J COMMERC; LaRocco L.A., 2021, CNBC 0617; Levy JI, 2010, ENVIRON HEALTH-GLOB, V9, DOI 10.1186/1476-069X-9-65; Li C, 2016, TRANSPORT RES B-METH, V93, P762, DOI 10.1016/j.trb.2015.10.004; Li C, 2015, TRANSPORT SCI, V49, P900, DOI 10.1287/trsc.2015.0589; Merk O., 2015, INT TRANSP FORUM; Murray Brendan, 2021, BLOOMBERG 0517; Na UJ, 2009, RELIAB ENG SYST SAFE, V94, P722, DOI 10.1016/j.ress.2008.07.005; Pachakis D, 2004, EARTHQ SPECTRA, V20, P427, DOI 10.1193/1.1705655; Paul JA, 2010, MARIT ECON LOGIST, V12, P127, DOI 10.1057/mel.2010.2; Pels E, 2004, J URBAN ECON, V55, P257, DOI 10.1016/j.jue.2003.10.003; Qi XT, 2012, TRANSPORT RES E-LOG, V48, P863, DOI 10.1016/j.tre.2012.02.001; Regli F, 2019, TRANSPORT RES E-LOG, V122, P100, DOI 10.1016/j.tre.2018.11.007; Ronza A, 2009, J LOSS PREVENT PROC, V22, P639, DOI 10.1016/j.jlp.2009.03.001; Song DP, 2015, TRANSPORT RES E-LOG, V84, P1, DOI 10.1016/j.tre.2015.10.001; Subramanya K., 2021, INT C TRANSPORTATION, DOI [10.1061/9780784483534.020, DOI 10.1061/9780784483534.020]; Suneja K., 2021, EC TIMES; Wang SA, 2012, TRANSPORT RES B-METH, V46, P615, DOI 10.1016/j.trb.2012.01.003; Wang TS, 2020, TRANSPORT RES E-LOG, V144, DOI 10.1016/j.tre.2020.102149; Wang XC, 2019, EUR J OPER RES, V273, P695, DOI 10.1016/j.ejor.2018.08.010; Xu L, 2021, OCEAN COAST MANAGE, V209, DOI 10.1016/j.ocecoaman.2021.105660; Xu M., 2021, REUTERS 0611; Yang D, 2019, TRANSPORT REV, V39, P755, DOI 10.1080/01441647.2019.1649315; Zhang CK, 2020, TRANSPORT RES C-EMER, V118, DOI 10.1016/j.trc.2020.102729; Zhang Y, 2020, INT J DISAST RISK RE, V50, DOI 10.1016/j.ijdrr.2020.101719; Zhang Y, 2016, TRANSPORT RES A-POL, V91, P17, DOI 10.1016/j.tra.2016.05.017; Zhang Y, 2015, OCEAN COAST MANAGE, V116, P300, DOI 10.1016/j.ocecoaman.2015.08.009; Zhao LB, 2019, J NAVIGATION, V72, P894, DOI 10.1017/S0373463319000031; Zhen R, 2017, OCEAN ENG, V145, P492, DOI 10.1016/j.oceaneng.2017.09.015</t>
  </si>
  <si>
    <t>10.1080/03088839.2022.2135036</t>
  </si>
  <si>
    <t>OCT 2022</t>
  </si>
  <si>
    <t>Transportation</t>
  </si>
  <si>
    <t>WOS:000869624000001</t>
  </si>
  <si>
    <t>Zunic, E; Delalic, S; Donko, D</t>
  </si>
  <si>
    <t>Zunic, Emir; Delalic, Sead; Donko, Dzenana</t>
  </si>
  <si>
    <t>Adaptive multi-phase approach for solving the realistic vehicle routing problems in logistics with innovative comparison method for evaluation based on real GPS data</t>
  </si>
  <si>
    <t>TRANSPORTATION LETTERS-THE INTERNATIONAL JOURNAL OF TRANSPORTATION RESEARCH</t>
  </si>
  <si>
    <t>Vehicle routing problem; transport optimization; freight &amp; logistics; parameter setting problem; GPS data analysis</t>
  </si>
  <si>
    <t>FLEET SIZE; ANT COLONY; TRANSPORTATION; ALGORITHMS; DESIGN; HYBRID</t>
  </si>
  <si>
    <t>Transportation management, as a part of the supply chain management, is a complex process that consists of planning and delivering goods to customers. The paper presents a complete multi-phase intelligent and adaptive transportation management system, which includes data collection, parameter tuning, and the heuristic algorithm based on the Tabu search for vehicle routing. The paper describes the procedure for collecting Global Positioning System (GPS) data and analyzing the compliance with the proposed routes based on the data collected. The described routing algorithm is powerful and supports many real-world limitations. An algorithm for the anomaly detection in the GPS data is presented as well as the usage of collected GPS data to improve the future results of the algorithm. The concept was implemented and tested on real data in some of the largest distribution companies in Bosnia and Herzegovina. The proposed approach resulted with more than satisfactory results in real-world application.</t>
  </si>
  <si>
    <t>[Zunic, Emir; Donko, Dzenana] Univ Sarajevo, Fac Elect Engn, Sarajevo, Bosnia &amp; Herceg; [Zunic, Emir; Delalic, Sead] Info Studio Doo, Sarajevo, Bosnia &amp; Herceg; [Delalic, Sead] Univ Sarajevo, Fac Sci, Sarajevo, Bosnia &amp; Herceg</t>
  </si>
  <si>
    <t>University of Sarajevo; University of Sarajevo</t>
  </si>
  <si>
    <t>Zunic, E (corresponding author), Univ Sarajevo, Fac Elect Engn, Sarajevo, Bosnia &amp; Herceg.</t>
  </si>
  <si>
    <t>emir.zunic@etf.unsa.ba</t>
  </si>
  <si>
    <t>Alssager M., 2016, LECT NOTES ELECT ENG, DOI [10.1007/978-3-319-32213-1_7, DOI 10.1007/978-3-319-32213-1_7]; Auld J, 2009, TRANSP LETT, V1, P59, DOI 10.3328/TL.2009.01.01.59-79; Azadeh A, 2019, TRANSP LETT, V11, P78, DOI 10.1080/19427867.2016.1274468; Battiti R, 2010, INT SER OPER RES MAN, V146, P543, DOI 10.1007/978-1-4419-1665-5_18; Braekers K, 2016, COMPUT IND ENG, V99, P300, DOI 10.1016/j.cie.2015.12.007; Braysy O, 2009, EXPERT SYST APPL, V36, P8460, DOI 10.1016/j.eswa.2008.10.040; Caballero-Morales S.-O., 2018, NEW PERSPECTIVES APP, P477, DOI DOI 10.1007/978-3-319-56871-3_23; Coelho LC, 2016, INFOR, V54, P79, DOI 10.1080/03155986.2016.1167357; Cooray P.L., 2017, J IND ENG, P1, DOI [10.1155 /2017 /3019523, DOI 10.1155/2017/3019523]; Cordeau JF, 2001, J OPER RES SOC, V52, P928, DOI 10.1057/palgrave.jors.2601163; Coy SP, 2001, J HEURISTICS, V7, P77, DOI 10.1023/A:1026569813391; DANTZIG GB, 1959, MANAGE SCI, V6, P80, DOI 10.1287/mnsc.6.1.80; Dixit A, 2019, ADV INTELL SYST, V741, P539, DOI 10.1007/978-981-13-0761-4_52; Dridi IH, 2020, INT J PROD RES, V58, P4201, DOI 10.1080/00207543.2019.1650975; Fu Ce, 2010, Proceedings of the 2010 3rd International Congress on Image and Signal Processing (CISP 2010 ), P3182, DOI 10.1109/CISP.2010.5647968; Goel R, 2018, J COMPUT SCI-NETH, V25, P28, DOI 10.1016/j.jocs.2017.12.012; Homberger J, 2005, EUR J OPER RES, V162, P220, DOI 10.1016/j.ejor.2004.01.027; Hu XP, 2007, INT J INNOV COMPUT I, V3, P189; Kawano H, 2010, 2010 18TH INTERNATIONAL CONFERENCE ON GEOINFORMATICS; Li J, 2019, APPL SOFT COMPUT, V81, DOI 10.1016/j.asoc.2019.04.030; Li Q, 2020, APPL SOFT COMPUT, V91, DOI 10.1016/j.asoc.2020.106193; Li YB, 2019, J CLEAN PROD, V227, P1161, DOI 10.1016/j.jclepro.2019.03.185; Liu FH, 1999, J OPER RES SOC, V50, P721, DOI 10.1057/palgrave.jors.2600763; Mari F., 2019, KURSOR, V9, P117, DOI [10.28961/kursor.v9i3.178, DOI 10.28961/KURSOR.V9I3.178]; Markovi H., 2005, P ISEP 2005 13 INT S; Montoya-Torres JR, 2015, COMPUT IND ENG, V79, P115, DOI 10.1016/j.cie.2014.10.029; Musolino G, 2018, TRANSP LETT, V10, P159, DOI 10.1080/19427867.2016.1241040; Musolino G, 2013, PROCD SOC BEHV, V87, P193, DOI 10.1016/j.sbspro.2013.10.603; Nalepa J, 2016, SOFT COMPUT, V20, P2309, DOI 10.1007/s00500-015-1642-4; Okhrin I, 2008, OP RES P 2007, V2007, DOI [10.1007/978-3-540-77903-2_22, DOI 10.1007/978-3-540-77903-2_22]; Osaba E., 2020, NATURE INSPIRED COMP, DOI [10.1007/978-981-15-1842-3_3, DOI 10.1007/978-981-15-1842-3_3]; Polimeni A, 2014, TRANSPORTMETRICA B, V2, P1, DOI 10.1080/23249935.2013.826747; Rodrigue J. P., 2016, GEOGRAPHY TRANSPORT, DOI [10.4324/9781315618159, DOI 10.4324/9781315618159]; Sandhya B, 2019, INT J OPERATIONS RES, V10, P65, DOI 10.4018/ijoris.2019040104; Shah M. K., 2016, INT J COMPUTER APPL, V138, DOI [10.5120/ijca2016909021, DOI 10.5120/IJCA2016909021]; SOLOMON MM, 1987, OPER RES, V35, P254, DOI 10.1287/opre.35.2.254; Transportation Optimization Portal, TOP VRPTW BENCHM DAT; Tseng YY, 2005, PROC E ASIA SOC TRAN, V5, P1657; Vidal T, 2013, EUR J OPER RES, V231, P1, DOI 10.1016/j.ejor.2013.02.053; Wang W, 2012, WORLD AUT C WAC; Zuni E., 2019, IEEE EUR 2019 18 INT, DOI [10.1109/EUROCON.2019.8861619, DOI 10.1109/EUROCON.2019.8861619]; Zuni E., 2019, DATASET, DOI [10.4121/uuid:6be435d9-c2b4-42e4-a5e2-e683f939b2cb, DOI 10.4121/UUID:6BE435D9-C2B4-42E4-A5E2-E683F939B2CB]; ZUNIC E, 2018, 2018 14 S NEUR NETW, DOI DOI 10.1109/NEUREL.2018.8586982; Zunic E, 2019, FED CONF COMPUT SCI, P755, DOI 10.15439/2019F194</t>
  </si>
  <si>
    <t>FEB 7</t>
  </si>
  <si>
    <t>10.1080/19427867.2020.1824311</t>
  </si>
  <si>
    <t>SEP 2020</t>
  </si>
  <si>
    <t>Transportation; Transportation Science &amp; Technology</t>
  </si>
  <si>
    <t>WOS:000574404600001</t>
  </si>
  <si>
    <t>Nicholls, DL; Bumgardner, MS</t>
  </si>
  <si>
    <t>Nicholls, David L.; Bumgardner, Matthew S.</t>
  </si>
  <si>
    <t>Challenges and Opportunities for North American Hardwood Manufacturers to Adopt Customization Strategies in an Era of Increased Competition</t>
  </si>
  <si>
    <t>FORESTS</t>
  </si>
  <si>
    <t>customization; competitive advantage; lean; agile; supply chain; hardwood products</t>
  </si>
  <si>
    <t>SUPPLY CHAIN MANAGEMENT; CHARACTER-MARKED FURNITURE; WOOD HOUSEHOLD FURNITURE; MASS CUSTOMIZATION; LEAN PRODUCTION; PRODUCTS INDUSTRY; TO-ORDER; PERFORMANCE; IMPACT; US</t>
  </si>
  <si>
    <t>Much of the North American wood products industry was severely impacted by the recession of 2008-2009. In addition, many sectors within this industry face intense global competition. Against this backdrop, we examine economic opportunities for hardwood manufacturers to achieve greater competitive advantage via product customization, through a literature review and synthesis. We also discuss several related themes including agility, lean manufacturing, and clustering. We found that, in globally competitive environments, hardwood producers must be agile to adapt to economic conditions and dynamic customer demand. We discuss how some sectors of the hardwood industry have effectively exhibited customized production, and subsequently fared relatively well in the current economy. We conclude the synthesis by evaluating the importance of supply chains to achieving customization for hardwood producers. In the future, supply chains will need to be configured to rapidly respond to changing consumer demands, and pressure to provide more services will likely extend further back up the supply chain to hardwood sawmills. It is expected that sustainability practices, including green supply chain management, will impact operational and economic performance of hardwood firms as well.</t>
  </si>
  <si>
    <t>[Nicholls, David L.] Pacific Northwest Res Stn, Sitka, AK 99835 USA; [Bumgardner, Matthew S.] Northern Res Stn, Delaware, OH 43015 USA</t>
  </si>
  <si>
    <t>Nicholls, DL (corresponding author), Pacific Northwest Res Stn, Sitka, AK 99835 USA.</t>
  </si>
  <si>
    <t>dlnicholls@fs.fed.us; mbumgardner@fs.fed.us</t>
  </si>
  <si>
    <t>Aguilar F. X., 2009, STATUS OPPORTUNITIES; Alves AC, 2012, LEARN ORGAN, V19, P220, DOI 10.1108/09696471211219930; Andersch A, 2013, FOREST SCI, V59, P623, DOI 10.5849/forsci.11-138; [Anonymous], [No title captured]; [Anonymous], 2009, EC CLUSTERING; Ariss SS, 2002, INT J PROD ECON, V76, P135, DOI 10.1016/S0925-5273(01)00146-3; Azouzi R., 2009, MANAGEMENT RES NEWS, V32, P424, DOI 10.1108/01409170910952930; Azouzi R., 2007, P 7 C INT GEN IND TR; Bhamu J, 2014, INT J OPER PROD MAN, V34, P876, DOI 10.1108/IJOPM-08-2012-0315; Bildsten L, 2011, J FINANC MANAG PROP, V16, P73, DOI 10.1108/13664381111116106; Bozarth CC, 2009, J OPER MANAG, V27, P78, DOI 10.1016/j.jom.2008.07.003; Braden R., 1998, 66 CINTRAFOR; Brinberg D, 2007, FOREST PROD J, V57, P21; Brookfield J, 2008, SMALL BUS ECON, V30, P405, DOI 10.1007/s11187-007-9047-0; Brown S, 2005, J MANAGE STUD, V42, P793, DOI 10.1111/j.1467-6486.2005.00519.x; Buehlmann U., 2014, GLOBAL FOREST SECTOR, P77; Buehlmann U, 2017, CURR FOR REP, V3, P213, DOI 10.1007/s40725-017-0059-y; Buehlmann U, 2013, BIORESOURCES, V8, P2669; Buehlmann U, 2009, FOREST PROD J, V59, P20; Bumgardner M, 2009, CAN J FOREST RES, V39, P2450, DOI 10.1139/X09-154; Bumgardner MS, 2011, J FOREST, V109, P74; Bumgardner MS, 2000, FOREST PROD J, V50, P51; Carvalho H., 2010, INT J BUS PERFORM SU, V2, P303; Cassens D. L., 1992, FNR127 COOP EXT SERV; Chavez R, 2016, BUS STRATEG ENVIRON, V25, P205, DOI 10.1002/bse.1868; Christensen WJ, 2005, J OPER MANAG, V23, P470, DOI 10.1016/j.jom.2004.10.007; Collin J, 2009, SUPPLY CHAIN MANAG, V14, P411, DOI 10.1108/13598540910995174; Cumbo D, 2006, FOREST PROD J, V56, P25; Czabke J, 2008, FOREST PROD J, V58, P77; Dugan M. K., 2009, FURNITURE WARS AM LO; Eksioglu B, 2010, FOREST PROD J, V60, P258; Espinoza O, 2014, BIORESOURCES, V9, P6527; Espinoza O, 2010, FOREST PROD J, V60, P700; Fogliatto FS, 2012, INT J PROD ECON, V138, P14, DOI 10.1016/j.ijpe.2012.03.002; Ganapathy, 2014, GLOBAL J FLEXIBLE SY, V15, P101, DOI [10.1007/S40171-013-0057-2, DOI 10.1007/S40171-013-0057-2, 10.1007/s40171-013-0057-2]; Gilmore JH, 1997, HARVARD BUS REV, V75, P91; Green KW, 2012, SUPPLY CHAIN MANAG, V17, P290, DOI 10.1108/13598541211227126; Grushecky ST, 2006, WOOD FIBER SCI, V38, P365; Haartveit E. Y., 2004, J FOR PROD BUS RES, V1, P32; Hughes N.M., 2014, J RENEW ENERGY, V2014, P654158, DOI [DOI 10.1155/2014/654158, 10.1155/2014/654158]; Hunter SL, 2004, FOREST PROD J, V54, P32; Jeeva A, 2009, J CONTEMP ISS BUS GO, V15, P59; Jensen P., 2009, P 17 ANN C INT GROUP, P465; Jiao JX, 2003, TECHNOVATION, V23, P809, DOI 10.1016/S0166-4972(02)00023-8; Jones M., 2016, B HARDWOOD MARKET ST; Kisperska-Moron D, 2011, INT J PROD ECON, V133, P192, DOI 10.1016/j.ijpe.2010.09.018; Kodzi E. T., 2007, P 2007 WORLD C MASS; Kozak R, 2006, MAPPING VALUE CHAIN; Lefaix-Durand A, 2009, J BUS IND MARK, V24, P389, DOI 10.1108/08858620910966273; Leopold A, 1928, AM FOR, V34, P276; Leopold A, 1928, AM FOR, V34, P297; Li SH, 2006, OMEGA-INT J MANAGE S, V34, P107, DOI 10.1016/j.omega.2004.08.002; Lihra Torsten, 2008, International Journal of Mass Customisation, V2, P200, DOI 10.1504/IJMASSC.2008.017140; Luppold WG, 2011, BIORESOURCES, V6, P4895; Luppold WG, 2009, FOREST PROD J, V59, P93; Maskell P, 1998, EUR URBAN REG STUD, V5, P99, DOI 10.1177/096977649800500201; Miller G, 2010, J IND ENG MANAG-JIEM, V3, P11, DOI 10.3926/jiem.2010.v3n1.p11-32; Mottiar Z, 2007, INT SMALL BUS J, V25, P667, DOI 10.1177/0266242607082526; Munsell JF, 2017, FORESTS, V8, DOI 10.3390/f8100364; Nag B, 2014, J MANUF TECHNOL MANA, V25, P351, DOI 10.1108/JMTM-06-2012-0062; Olhager J, 2012, OMEGA-INT J MANAGE S, V40, P159, DOI 10.1016/j.omega.2011.05.001; Ouhimmou M, 2008, EUR J OPER RES, V189, P952, DOI 10.1016/j.ejor.2007.01.064; Panwar R, 2012, FOREST PROD J, V62, P420; Parhizkar O, 2009, FOREST PROD J, V59, P81; Pine, 1993, MASS CUSTOMIZATION N; Pirraglia A, 2009, BIORESOURCES, V4, P1341; Porter ME, 2000, ECON DEV Q, V14, P15, DOI 10.1177/089124240001400105; Porter ME, 1998, HARVARD BUS REV, V76, P77; Ray CD, 2006, WOOD FIBER SCI, V38, P238; Routroy Srikanta, 2015, International Journal of Manufacturing Technology and Management, V29, P180; Schuler A., 2003, GTRNE304 USDA FOR SE; Shah R, 2007, J OPER MANAG, V25, P785, DOI 10.1016/j.jom.2007.01.019; Shahi S., 2013, AM J IND BUS MANAG, V3, P631, DOI DOI 10.4236/AJIBM.2013.37073; Song M., 2013, INT J EC MANAGEMENT, V3, P47; Soon QH, 2011, J MANUF TECHNOL MANA, V22, P506, DOI 10.1108/17410381111126427; Stavrulaki E, 2010, INT J LOGIST MANAG, V21, P127, DOI 10.1108/09574091011042214; Stump B, 2012, J INTELL MANUF, V23, P109, DOI 10.1007/s10845-009-0289-3; Thomas RE, 1996, FOREST PROD J, V46, P61; U.S. Census Bureau, 2014 ANN SURV MAN TA; Um J, 2017, INT J LOGIST MANAG, V28, P464, DOI 10.1108/IJLM-07-2015-0113; Um J, 2017, OPER MANAGE RES, V10, P10, DOI 10.1007/s12063-016-0120-1; Walcott SM, 2011, SOUTHEAST GEOGR, V51, P6, DOI 10.1353/sgo.2011.0012; Wiedenbeck J. K, 2004, DEFINING HARDWOOD VE, V313; Winistorfer PM, 2005, FOREST PROD J, V55, P6; Womack J.P., 1990, MACHINE CHANGED WORL; Yao AC, 2003, INT J PROD ECON, V81-2, P95, DOI 10.1016/S0925-5273(02)00359-6; Zu'bi M.F., 2015, ENG MANAGEMENT RES, V4, P54</t>
  </si>
  <si>
    <t>10.3390/f9040186</t>
  </si>
  <si>
    <t>Forestry</t>
  </si>
  <si>
    <t>WOS:000434856800030</t>
  </si>
  <si>
    <t>Sila, I; Dobni, D</t>
  </si>
  <si>
    <t>Sila, Ismail; Dobni, Dawn</t>
  </si>
  <si>
    <t>Patterns of B2B e-commerce usage in SMEs</t>
  </si>
  <si>
    <t>INDUSTRIAL MANAGEMENT &amp; DATA SYSTEMS</t>
  </si>
  <si>
    <t>Internet; Supply chain management; B2B electronic commerce; E-business; Contextual factors; Information technology; Small to medium-sized enterprises; Survey; Electronic commerce; United States of America</t>
  </si>
  <si>
    <t>SUPPLY-CHAIN MANAGEMENT; E-BUSINESS; INFORMATION-TECHNOLOGY; ADOPTION; SYSTEMS; PERFORMANCE; DETERMINANTS; ASSIMILATION; INNOVATION; COMPANIES</t>
  </si>
  <si>
    <t>Purpose - The purpose of this paper is to identify the B2B e-commerce (B2BEC) usage patterns of North American small- and medium-sized enterprises (SMEs) in their supply chains, the contextual factors that influence usage patterns, and the subsequent effects of these patterns on firm performance. Design/methodology/approach - The authors conducted an online survey of North American SMEs and obtained 229 responses. They utilized several statistical methods, including cluster analysis and profile analysis, to test five hypotheses. Findings - The TOE framework, supplemented with interorganizational factors, provides a valid theoretical guideline to study firms' B2BEC usage patterns. Three distinct types of B2BEC usage patterns - E-Limiteds, E-Leaders, and E-Laggards - emerged. Different sets of contextual factors contribute to the formation of these three patterns of B2BEC adoption. Higher levels of B2BEC usage result in stronger firm performance. Research limitations/implications - Future clustering variables could be more specific. The effects of other potential contextual factors should also be explored by future studies. This study can be replicated in other countries to determine whether the findings can be generalized. Practical implications - In light of the potential performance improvements that B2BEC adoption offers, managers should assess the risks associated with maintaining their current speed of e-business deployment versus the risks associated with escalating it. Organizations that have been more reactive should consider how well or ill their sluggish approach prepares them for navigating the inevitability of increasing sophistication in supply chain management. Originality/value - Limited empirical research exists on the B2BEC usage patterns of North American SMEs, the contextual factors that motivate them to adopt different B2BEC technologies in their supply chains, and how each of these usage patterns affects their performance. The current study contributes to the literature by shedding light on these issues.</t>
  </si>
  <si>
    <t>[Sila, Ismail] Girne Amer Univ, Fac Business &amp; Econ, Girne, Cyprus; [Dobni, Dawn] Univ Saskatchewan, Dept Management &amp; Mkt, Saskatoon, SK, Canada</t>
  </si>
  <si>
    <t>University of Saskatchewan</t>
  </si>
  <si>
    <t>Sila, I (corresponding author), Girne Amer Univ, Fac Business &amp; Econ, Girne, Cyprus.</t>
  </si>
  <si>
    <t>ismail.02908@yahoo.com</t>
  </si>
  <si>
    <t>ARMSTRONG JS, 1977, J MARKETING RES, V14, P396, DOI 10.2307/3150783; Bakker E, 2008, INT J OPER PROD MAN, V28, P313, DOI 10.1108/01443570810861543; BARNEY J, 1991, J MANAGE, V17, P99, DOI 10.1177/014920639101700108; Barua A, 2004, MIS QUART, V28, P585; Cagliano R, 2003, INT J OPER PROD MAN, V23, P1142, DOI 10.1108/01443570310496607; Caniato F, 2009, INT J OPER PROD MAN, V29, P921, DOI 10.1108/01443570910986229; CHWELOS P, 2001, INFORM SYST RES, V12, P305; DAMANPOUR F, 1991, ACAD MANAGE J, V34, P555, DOI 10.2307/256406; Dehning B, 2007, J OPER MANAG, V25, P806, DOI 10.1016/j.jom.2006.09.001; Devaraj S, 2003, MANAGE SCI, V49, P273, DOI 10.1287/mnsc.49.3.273.12736; DIMAGGIO PJ, 1983, AM SOCIOL REV, V48, P147, DOI 10.2307/2095101; Elia Elie, 2007, Information Systems and e-Business Management, V5, P1, DOI 10.1007/s10257-006-0035-8; Frohlich MT, 2002, J OPER MANAG, V20, P729, DOI 10.1016/S0272-6963(02)00037-2; Ghobakhloo M, 2011, IND MANAGE DATA SYST, V111, P1238, DOI 10.1108/02635571111170785; Gibbs J. L., 2004, Electronic Markets, V14, P124, DOI 10.1081/10196780410001675077; Gil-Saura I, 2009, IND MANAGE DATA SYST, V109, P593, DOI 10.1108/02635570910957605; Grewal R, 2001, J MARKETING, V65, P17, DOI 10.1509/jmkg.65.3.17.18331; Hadaya P, 2010, SUPPLY CHAIN MANAG, V15, P371, DOI 10.1108/13598541011068305; Hart P, 1997, ORGAN SCI, V8, P23, DOI 10.1287/orsc.8.1.23; Ispahani A., 2003, J ACAD BUSINESS EC, V2, P44; Johnson M, 2010, IND MANAGE DATA SYST, V110, P157, DOI 10.1108/02635571011020287; Kearns GS, 2004, INFORM MANAGE-AMSTER, V41, P899, DOI 10.1016/j.im.2003.08.018; Lancioni RA, 2003, IND MARKET MANAG, V32, P211, DOI 10.1016/S0019-8501(02)00264-X; Lee S, 2003, EUR J INFORM SYST, V12, P168, DOI 10.1057/palgrave.ejis.3000460; Lefebvre LA, 2005, TECHNOVATION, V25, P1443, DOI 10.1016/j.technovation.2005.06.011; Lewis LF, 2004, J COMPUT INFORM SYST, V44, P16; Melville N, 2004, MIS QUART, V28, P283; MILLER D, 1983, STRATEGIC MANAGE J, V4, P221, DOI 10.1002/smj.4250040304; Myers S., 1969, IND INNOVATIONS STUD; Nadler SS, 2010, IND MANAGE DATA SYST, V110, P805, DOI 10.1108/02635571011055063; Papastathopoulou P, 2009, INTERNET RES, V19, P332, DOI 10.1108/10662240910965388; Premkumar G, 1995, DECISION SCI, V26, P303, DOI 10.1111/j.1540-5915.1995.tb01431.x; Premkumar G., 1994, Journal of Management Information Systems, V11, P157; Raisinghani MS, 2005, SUPPLY CHAIN MANAG, V10, P114, DOI 10.1108/13598540510589188; Ranganathan C, 2004, INT J ELECTRON COMM, V9, P127, DOI 10.1080/10864415.2004.11044319; Raymond L, 2008, IND MANAGE DATA SYST, V108, P577, DOI 10.1108/02635570810876723; Riding A., 2007, SMALL MEDIUM SIZED E; Rogers E. M., 2003, DIFFUSION INNOVATION, V5th Edn; Sila I, 2010, EUR J INFORM SYST, V19, P581, DOI 10.1057/ejis.2010.28; Simpson M., 2004, J SMALL BUS ENTERP D, V11, P315; Soares-Aguiar A, 2008, IEEE T ENG MANAGE, V55, P120, DOI 10.1109/TEM.2007.912806; Soliman KS, 2004, INFORM MANAGE-AMSTER, V41, P697, DOI 10.1016/j.im.2003.06.001; Stonebraker PW, 2004, INT J OPER PROD MAN, V24, P1037, DOI 10.1108/01443570410558067; Stratopoulos T, 2000, INFORM MANAGE, V38, P103, DOI 10.1016/S0378-7206(00)00058-6; Tabachnick B.G., 2019, PEARSON, V7th; Tan KS, 2009, IND MANAGE DATA SYST, V109, P224, DOI 10.1108/02635570910930118; Teo HH, 2003, MIS QUART, V27, P19, DOI 10.2307/30036518; Tornatzky L.G., 1990, PROCESSES TECHNOLOGI, DOI DOI 10.1007/BF02371446; Wade M, 2004, MIS QUART, V28, P107; Zhang X, 2011, INT J OPER PROD MAN, V31, P1215, DOI 10.1108/01443571111178501; Zhu K, 2005, INFORM SYST RES, V16, P61, DOI 10.1287/isre.1050.0045; Zhu K, 2003, EUR J INFORM SYST, V12, P251, DOI 10.1057/palgrave.ejis.3000475; ?zsomer A., 1997, J BUSINESS IND MARKE, V12, P400, DOI DOI 10.1108/08858629710190259</t>
  </si>
  <si>
    <t>8-9</t>
  </si>
  <si>
    <t>10.1108/02635571211264654</t>
  </si>
  <si>
    <t>Computer Science, Interdisciplinary Applications; Engineering, Industrial</t>
  </si>
  <si>
    <t>Computer Science; Engineering</t>
  </si>
  <si>
    <t>WOS:000311815400006</t>
  </si>
  <si>
    <t>Rizwan, A; Karras, DA; Kumar, J; Sanchez-Chero, M; Taboada, MMM; Altamirano, GC</t>
  </si>
  <si>
    <t>Rizwan, Ali; Karras, Dimitrios A.; Kumar, Jitendra; Sanchez-Chero, Manuel; Taboada, Marlon Martin Mogollon; Altamirano, Gilder Cieza</t>
  </si>
  <si>
    <t>An Internet of Things (IoT) Based Block Chain Technology to Enhance the Quality of Supply Chain Management (SCM)</t>
  </si>
  <si>
    <t>MATHEMATICAL PROBLEMS IN ENGINEERING</t>
  </si>
  <si>
    <t>FOOD</t>
  </si>
  <si>
    <t>Recent technological developments indicate possible advancements in supply chain management (SCM). These innovations have attracted a lot of interest from industries including logistics, manufacturing, packaging, and transportation. The conventional systems, however, use centralised servers to control all operations, including the exchange of raw materials, making orders, dealing with buyers and sellers, and updating orders. The network's supply chain may thus be insecure as a result of every activity being routed via centralised servers. The danger is additionally increased by a number of difficulties, including scalability, data integrity, security, and availability. Block chain technology may be used in these circumstances to decentralise transaction processing and eliminate the need for a centralised controller. In this approach, the performance of the resource-constrained supply chain network is improved by the effective use of edge computing and priority data access. The Intelligent K-Means (IKM) clustering algorithm is suggested across the edge nodes in the current research to categorise the priority level of each piece of data. This classifier determines if the edge node has received data that is high priority or low priority. Low priority data is recorded in the log files for future data analysis. Then, to allow safe data flow in the open block chain while excluding outside parties, the High Priority Access based Smart Contract (HPASC) technique is deployed. The whole experiment was conducted in a Python environment, and variables including scalability, reaction time, throughput, and accuracy were studied. Current systems' constrained block sizes and fork creation lengthen the time transactions must wait before being processed. The suggested methodology is quicker and uses less storage space than current block chain systems. The results show that the suggested approach works better than current blockchain technology to raise the standard of supply chain management.</t>
  </si>
  <si>
    <t>[Rizwan, Ali] King Abdulaziz Univ, Fac Engn, Dept Ind Engn, Jeddah 21589, Saudi Arabia; [Karras, Dimitrios A.] Univ Athens NKUA, Sch Sci Natl &amp; Kapodistrian, 34400 Athens, Greece; [Kumar, Jitendra] GLA Univ, Dept Elect &amp; Commun Engn, Mathura, Utter Pradesh, India; [Sanchez-Chero, Manuel] Univ Nacl Frontera, Fac Ingn Ind Alimentarias &amp; Biotecnol, Sullana, Peru; [Taboada, Marlon Martin Mogollon] Univ Nacl Frontera, Fac Ciencias Empresariales &amp; Ambientales, Sullana, Peru; [Altamirano, Gilder Cieza] Univ Nacl Autonoma Chota, Cajamarca, Peru</t>
  </si>
  <si>
    <t>King Abdulaziz University; GLA University</t>
  </si>
  <si>
    <t>Rizwan, A (corresponding author), King Abdulaziz Univ, Fac Engn, Dept Ind Engn, Jeddah 21589, Saudi Arabia.</t>
  </si>
  <si>
    <t>arkhan71@kau.edu.sa; dakarras@uoa.gr; jitendra.kumar@gla.ac.in; msanchezch@unf.edu.pe; mmogollon@unf.edu.pe; gciezaa@unach.edu.pe</t>
  </si>
  <si>
    <t>Ahmad I, 2021, J SPECTROSC, V2021, DOI 10.1155/2021/6629640; Alzahrani N., 2018, P 1 WORKSH CRYPT BLO, P30, DOI [DOI 10.1145/3211933.3211939, 10.1145/3211933.3211939]; Astarita V, 2020, INFORMATION, V11, DOI 10.3390/info11010021; Cong KL, 2018, 2018 IFIP NETWORKING CONFERENCE (IFIP NETWORKING) AND WORKSHOPS, P424; Du MX, 2017, IEEE SYS MAN CYBERN, P2567, DOI 10.1109/SMC.2017.8123011; Ha OK, 2014, PERS UBIQUIT COMPUT, V18, P553, DOI 10.1007/s00779-013-0675-x; Vo HT, 2018, IEEE 2018 INTERNATIONAL CONGRESS ON CYBERMATICS / 2018 IEEE CONFERENCES ON INTERNET OF THINGS, GREEN COMPUTING AND COMMUNICATIONS, CYBER, PHYSICAL AND SOCIAL COMPUTING, SMART DATA, BLOCKCHAIN, COMPUTER AND INFORMATION TECHNOLOGY, P1574, DOI 10.1109/Cybermatics_2018.2018.00264; Kefalakis N, 2008, P ACM IFIP USENIX MI, P66; Khan MA, 2018, FUTURE GENER COMP SY, V82, P395, DOI 10.1016/j.future.2017.11.022; Krishnamoorthi R, 2022, J HEALTHC ENG, V2022, DOI 10.1155/2022/1684017; Lester B., 2019, BEST SUPPLY CHAIN BL; Mondal S, 2019, IEEE INTERNET THINGS, V6, P5803, DOI 10.1109/JIOT.2019.2907658; Pradana A, 2018, INT J ADV COMPUT SC, V9, P375; Rizwan A, 2022, COMPUT INTEL NEUROSC, V2022, DOI 10.1155/2022/9023478; S.A.A, 2016, INT J RES ENG TECHNO, V5, P1, DOI [DOI 10.15623/IJRET.2016.0509001, 10.15623/ijret.2016.0509001]; Saeed MQ, 2013, ANN CONF PRIV SECUR, P135, DOI 10.1109/PST.2013.6596047; Tian F., 2016, P 2016 13 INT C SERV, P2161; Tsang YP, 2019, IEEE ACCESS, V7, P129000, DOI 10.1109/ACCESS.2019.2940227; Tu YJ, 2020, DECIS SUPPORT SYST, V129, DOI 10.1016/j.dss.2019.113194; Underwood S, 2016, COMMUN ACM, V59, P15, DOI 10.1145/2994581; Xiao YH, 2019, P IEEE, V107, P1608, DOI 10.1109/JPROC.2019.2918437; Yan Bo., 2009, P 2009 ISECS INT C C; Zhao JL, 2017, FINANC INNOV, V3, DOI [10.1186/s40854-017-0059-8, 10.1186/s40854-016-0049-2]; Zhou QH, 2020, IEEE ACCESS, V8, P16440, DOI 10.1109/ACCESS.2020.2967218</t>
  </si>
  <si>
    <t>JUL 21</t>
  </si>
  <si>
    <t>10.1155/2022/9679050</t>
  </si>
  <si>
    <t>Engineering, Multidisciplinary; Mathematics, Interdisciplinary Applications</t>
  </si>
  <si>
    <t>Engineering; Mathematics</t>
  </si>
  <si>
    <t>WOS:000835075400006</t>
  </si>
  <si>
    <t>Cobanoglu, I; Gure, I; Bayram, V</t>
  </si>
  <si>
    <t>Cobanoglu, Ipek; Gure, Irem; Bayram, Vedat</t>
  </si>
  <si>
    <t>Data driven storage location assignment problem considering order picking frequencies: A heuristic approach</t>
  </si>
  <si>
    <t>PAMUKKALE UNIVERSITY JOURNAL OF ENGINEERING SCIENCES-PAMUKKALE UNIVERSITESI MUHENDISLIK BILIMLERI DERGISI</t>
  </si>
  <si>
    <t>Storage location assignment; Order picking K-Means clustering; ABC analysis; Mixed integer quadratic optimization; Greedy heuristic</t>
  </si>
  <si>
    <t>Warehouses are crucial in supply chain management They are used to distribute and store products. In this study, we optimize storage location assignment decisions in a warehouse managed by a manufacturing firm. A mathematical model is introduced to solve the nonlinear mixed integer optimization problem (NLMIP), i.e., the Storage Location Assignment Problem (SLAP) by using historical data from warehouse management system (WMS). Clustering and ABC analysis are conducted based on the number of times two items are picked together and the picking frequency of items, respectively and results are embedded into our optimization model. Also, a greedy heuristic is developed to solve SLAP of the firm. Analysis results show that there is an improvement of up to 49.99% in total distances between filled slots and the I/O point due to proposed solution compared to that of the current system.</t>
  </si>
  <si>
    <t>[Cobanoglu, Ipek; Gure, Irem; Bayram, Vedat] TED Univ, Muhendislik Fak, Endustri Muhendisligi Bolumu, Ankara, Turkey</t>
  </si>
  <si>
    <t>Ted University</t>
  </si>
  <si>
    <t>Bayram, V (corresponding author), TED Univ, Muhendislik Fak, Endustri Muhendisligi Bolumu, Ankara, Turkey.</t>
  </si>
  <si>
    <t>ipek.cobanuglu@tedu.edu.tr; irem.gure@tedu.edu.tr; vedat.bayram@tedu.edu.tr</t>
  </si>
  <si>
    <t>Battista C, 2011, P C BREAK BARR RES I; Bindi F, 2009, INT J LOGIST-RES APP, V12, P233, DOI 10.1080/13675560903075943; DANTZIG GB, 1957, OPER RES, V5, P266, DOI 10.1287/opre.5.2.266; Durmus B, 2019, MUGLA J SCI TECHNOLO, V5, P34; Ene S, 2012, INT J ADV MANUF TECH, V60, P787, DOI 10.1007/s00170-011-3593-y; FLOYD RW, 1962, COMMUN ACM, V5, P345, DOI 10.1145/367766.368168; FRAZELLE EA, 1989, IND ENG, V21, P33; Frazelle EH, 1989, THESIS GEORGIA I TEC; Gu J, 2010, J OPER RES SOC, V61, P1013, DOI 10.1057/jors.2009.39; Guerriero F, 2015, APPL MATH MODEL, V39, P7375, DOI 10.1016/j.apm.2015.02.047; Jane CC, 2005, EUR J OPER RES, V166, P489, DOI 10.1016/j.ejor.2004.01.042; Kim J, 2020, IEEE ACCESS, V8, P189025, DOI 10.1109/ACCESS.2020.3031585; Kofler M, 2011, 3 IEEE INT S LOG IND; Kofler M., 2014, THESIS TECHNISCH NAT; Muppani VR, 2008, OMEGA-INT J MANAGE S, V36, P609, DOI 10.1016/j.omega.2007.01.006; Noren P, HEURISTIC ALGORITHM; R Core Team, R LANG ENV STAT COMP; Ryder A., FLOYD WARSHALL ALGOR; Wickham H, 2007, J STAT SOFTW, V21, P1; Wisittipanich W, 2015, CHIANG MAI U J NAT, V14, P361; Xu J, 2008, IEEE INT C SERV OP L; Yang CL, 2016, IND MANAGE DATA SYST, V116, P667, DOI 10.1108/IMDS-09-2015-0361; Yongxia Z., 2013, INT C ADV INF COMM T</t>
  </si>
  <si>
    <t>10.5505/pajes.2021.34979</t>
  </si>
  <si>
    <t>Engineering, Multidisciplinary</t>
  </si>
  <si>
    <t>WOS:000686210300010</t>
  </si>
  <si>
    <t>Hussein, M; Eltoukhy, AEE; Karam, A; Shaban, IA; Zayed, T</t>
  </si>
  <si>
    <t>Hussein, Mohamed; Eltoukhy, Abdelrahman E. E.; Karam, Ahmed; Shaban, Ibrahim A.; Zayed, Tarek</t>
  </si>
  <si>
    <t>Modelling in off-site construction supply chain management: A review and future directions for sustainable modular integrated construction</t>
  </si>
  <si>
    <t>JOURNAL OF CLEANER PRODUCTION</t>
  </si>
  <si>
    <t>Supply chain management; Logistics; Sustainability; Modelling; Literature review; Modular integrated construction</t>
  </si>
  <si>
    <t>GREENHOUSE-GAS EMISSIONS; POST-SIMULATION VISUALIZATION; IN-SITU; PRECAST CONSTRUCTION; OFFSITE PRODUCTION; COST OPTIMIZATION; SCHEDULING MODEL; SYSTEM; PERFORMANCE; PREFABRICATION</t>
  </si>
  <si>
    <t>Off-site construction (OSC) is an innovative and sustainable construction method. One of its critical success factors is the proper management of its supply chain (SC). Recently, significant research attention has been focused on the modelling of OSC-SC to improve its performance and sustainability. However, the literature still lacks a comprehensive review of the modelling studies on off-site construction -supply chain management (OSCSCM). Therefore, this research contributes by providing a comprehensive and up-to-date mapping and clustering of 309 journal articles on the modelling of OSC-SC to identify its trends and gaps, and hence, highlight future research opportunities. To achieve these objectives, a mixed review method, consisting of scientometric and systematic reviews, is used. The scientometric review identifies the most prolific journals, researchers, cooccurrence network of keywords, and their citation bursts. On the other hand, the systematic review classifies the articles based on OSC type and supply chain (SC) stage. At each SC stage, the articles are further classified based on problem settings and solution methods. The results show that production problems have received the most attention (i.e., by 28% of the included articles), followed by on-site construction (19%), design (13%), and logistics (7%) problems. However, researchers are more inclined to address problems at multiple SC stages (33%) due to the interrelationship between these stages. Besides, the systematic analysis shows that OSC-SC problems have been solved frequently by a variety of solution methods such as optimization (25%), simulation (13%) and building information modelling (BIM) (9.5%). However, researchers tend more to integrate multiple solution methods (35%) to address the complexities of OSC-SC problems. Finally, the included studies are classified based on the three sustainability dimensions. The results show that economic, environmental, and social sustainability dimensions have been considered in previous studies by 72%, 24%, and 4%, respectively. Therefore, the study identifies research gaps at each SC stage of each OSC type to incentivize future studies to consider more environmental and social sustainability factors in OSC-SC models. Since modular integrated construction (MiC) has the highest prefabrication level, this study provides future research directions for sustainable supply chain management (SCM) in MiC. The present research is an important reference guide that helps researchers and practitioners to understand different problem settings and their solution methods in OSC-SCM.</t>
  </si>
  <si>
    <t>[Hussein, Mohamed; Zayed, Tarek] Hong Kong Polytech Univ, Dept Bldg &amp; Real Estate, Hong Kong, Peoples R China; [Eltoukhy, Abdelrahman E. E.] Hong Kong Polytech Univ, Dept Ind &amp; Syst Engn, Hong Kong, Peoples R China; [Karam, Ahmed] Aalborg Univ, Dept Built Environm, Freight Transport Res Grp, DK-9220 Aalborg, Denmark; [Karam, Ahmed] Benha Univ, Dept Mech Engn Shoubra, Banha 11672, Egypt; [Shaban, Ibrahim A.] Helwan Univ, Fac Engn, Mech Engn Dept, Cairo, Egypt</t>
  </si>
  <si>
    <t>Hong Kong Polytechnic University; Hong Kong Polytechnic University; Aalborg University; Egyptian Knowledge Bank (EKB); Benha University; Egyptian Knowledge Bank (EKB); Helwan University</t>
  </si>
  <si>
    <t>Hussein, M (corresponding author), Hong Kong Polytech Univ, Dept Bldg &amp; Real Estate, Hong Kong, Peoples R China.</t>
  </si>
  <si>
    <t>mohamed.hussein@connect.polyu.hk; abdelrahman.eltoukhy@polyu.edu.hk; akam@build.aau.dk; I.a.shaban@connect.polyu.hk; tarek.zayed@polyu.edu.hk</t>
  </si>
  <si>
    <t>Abdelmageed S, 2020, J CLEAN PROD, V277, DOI 10.1016/j.jclepro.2020.124044; Ahn S, 2020, ADV ENG INFORM, V43, DOI 10.1016/j.aei.2019.101012; Al-Bazi A, 2010, COMPUT-AIDED CIV INF, V25, P581, DOI 10.1111/j.1467-8667.2010.00666.x; Alfieri E, 2020, ARCHIT ENG DES MANAG, V16, P247, DOI 10.1080/17452007.2020.1726725; Altaf MS, 2018, AUTOMAT CONSTR, V85, P369, DOI 10.1016/j.autcon.2017.09.009; Alwisy A, 2019, INT J CONSTR MANAG, V19, P187, DOI 10.1080/15623599.2017.1411458; An S, 2020, AUTOMAT CONSTR, V118, DOI 10.1016/j.autcon.2020.103287; An S, 2020, AUTOMAT CONSTR, V111, DOI 10.1016/j.autcon.2019.103065; Arashpour M, 2020, CONSTR MANAG ECON, V38, P502, DOI 10.1080/01446193.2019.1616789; Arashpour M, 2018, ARCHIT ENG DES MANAG, V14, P46, DOI 10.1080/17452007.2017.1302406; Arashpour M, 2016, AUTOMAT CONSTR, V71, P262, DOI 10.1016/j.autcon.2016.08.001; Arashpour M, 2015, AUTOMAT CONSTR, V53, P13, DOI 10.1016/j.autcon.2015.03.013; Arashpour M, 2015, AUTOMAT CONSTR, V50, P72, DOI 10.1016/j.autcon.2014.12.002; Ayinla KO, 2019, CONSTR INNOV-ENGL, V20, P223, DOI 10.1108/CI-07-2019-0064; Babic NC, 2010, AUTOMAT CONSTR, V19, P539, DOI 10.1016/j.autcon.2009.11.005; Bahrin MAK, 2016, J TEKNOL, V78, P137; Baldwin A, 2009, RENEW ENERG, V34, P2067, DOI 10.1016/j.renene.2009.02.008; Bamana F, 2019, J CONSTR ENG M, V145, DOI 10.1061/(ASCE)CO.1943-7862.0001654; Bortolini R, 2019, AUTOMAT CONSTR, V98, P248, DOI 10.1016/j.autcon.2018.11.031; Cai SY, 2019, ADV ENG INFORM, V42, DOI 10.1016/j.aei.2019.100989; Chan WH, 2008, J CONSTR ENG M, V134, P300, DOI 10.1061/(ASCE)0733-9364(2008)134:4(300); Chen C., 2014, THE CITESPACE MANUAL; Chen C, 2019, AUTOMAT CONSTR, V98, P310, DOI 10.1016/j.autcon.2018.08.008; Chen CM, 2006, J AM SOC INF SCI TEC, V57, P359, DOI 10.1002/asi.20317; Chen JH, 2016, AUTOMAT CONSTR, V68, P249, DOI 10.1016/j.autcon.2016.05.015; Chen K, 2018, INT J COMPUT INTEG M, V31, P349, DOI 10.1080/0951192X.2017.1379095; CHEN W, SUSTAIN TIMES, V12, P1, DOI DOI 10.3390/SU12219266; CHO K, 2017, SUSTAIN TIMES, V9, DOI DOI 10.3390/SU9071268; Cicconi P, 2020, ENG COMPUT-GERMANY, V36, P475, DOI 10.1007/s00366-019-00709-0; Dai F, 2013, J CONSTR ENG M, V139, P881, DOI 10.1061/(ASCE)CO.1943-7862.0000655; Darko A, 2020, AUTOMAT CONSTR, V112, DOI 10.1016/j.autcon.2020.103081; Dawood, 1994, CONSTRUCT MANAG EC, V12; Dawood NN, 1996, ADV ENG SOFTW, V25, P225, DOI 10.1016/0965-9978(95)00091-7; Casanovas-Rubio MD, 2017, RESOUR CONSERV RECY, V126, P107, DOI 10.1016/j.resconrec.2017.07.035; Ding ZK, 2020, J CLEAN PROD, V264, DOI 10.1016/j.jclepro.2020.121728; Dong YH, 2015, CONSTR BUILD MATER, V99, P39, DOI 10.1016/j.conbuildmat.2015.08.145; Du J, 2017, IEEE ACCESS, V5, P4132, DOI 10.1109/ACCESS.2017.2665778; Eltoukhy AEE, 2019, TRANSPORT RES E-LOG, V122, P143, DOI 10.1016/j.tre.2018.12.002; Eltoukhy AEE, 2018, COMPUT IND ENG, V125, P46, DOI 10.1016/j.cie.2018.08.012; Enshassi MSA, 2019, J MANAGE ENG, V35, DOI 10.1061/(ASCE)ME.1943-5479.0000698; Ergen E, 2007, AUTOMAT CONSTR, V16, P354, DOI 10.1016/j.autcon.2006.07.004; Fang T., 2021, J COMPUT CIV ENG, V35; Fard MM, 2017, INT J INJ CONTROL SA, V24, P10, DOI 10.1080/17457300.2015.1047865; Feng TY, 2017, MATH PROBL ENG, V2017, DOI 10.1155/2017/1676045; Frenette CD, 2010, J BUILD PERFORM SIMU, V3, P33, DOI 10.1080/19401490903395133; Garrido S, 2008, IEEE T AUTOM SCI ENG, V5, P549, DOI 10.1109/TASE.2007.909631; Gatheeshgar P, 2020, J BUILD ENG, V32, DOI 10.1016/j.jobe.2020.101607; Gbadamosi AQ, 2020, AUTOMAT CONSTR, V120, DOI 10.1016/j.autcon.2020.103388; Gbadamosi AQ, 2019, J CLEAN PROD, V215, P1180, DOI 10.1016/j.jclepro.2019.01.113; Godbole S, 2018, J BUILD ENG, V18, P260, DOI 10.1016/j.jobe.2018.03.017; Goh M, 2019, AUTOMAT CONSTR, V101, P227, DOI 10.1016/j.autcon.2018.12.017; Golabchi A, 2016, CAN J CIVIL ENG, V43, P294, DOI 10.1139/cjce-2015-0143; Gong J., 2018, J CONSTRUCT ENG MANA, V144, P1; Goulding J, 2012, ADV ENG INFORM, V26, P103, DOI 10.1016/j.aei.2011.09.004; Gunasekaran A, 2019, INT J PROD RES, V57, P5154, DOI 10.1080/00207543.2018.1530478; Hajdukiewicz M, 2019, J STRUCT INTEGR MAIN, V4, P123, DOI 10.1080/24705314.2019.1627454; Hammad AWA, 2019, J CLEAN PROD, V228, P1264, DOI 10.1016/j.jclepro.2019.04.150; Hammad AW, 2020, CONSTR MANAG ECON, V38, P534, DOI 10.1080/01446193.2019.1682174; Han SH, 2012, AUTOMAT CONSTR, V21, P229, DOI 10.1016/j.autcon.2011.06.007; Heravi G, 2021, ENG CONSTR ARCHIT MA, V28, P174, DOI 10.1108/ECAM-03-2019-0133; Heravi G, 2017, INT J ADV MANUF TECH, V89, P3307, DOI 10.1007/s00170-016-9306-9; Hodicky K, 2015, STRUCT MULTIDISCIP O, V52, P1089, DOI 10.1007/s00158-015-1298-9; Hofmann M, 2016, TEXT MINING VISUALIZ, P1; Hong T, 2007, AUTOMAT CONSTR, V16, P620, DOI 10.1016/j.autcon.2006.10.004; Hong WK, 2014, AUTOMAT CONSTR, V41, P50, DOI 10.1016/j.autcon.2014.02.005; Hsu PY, 2019, AUTOMAT CONSTR, V106, DOI 10.1016/j.autcon.2019.102898; Hsu PY, 2018, AUTOMAT CONSTR, V94, P47, DOI 10.1016/j.autcon.2018.05.029; Hussein M, 2021, AUTOMAT CONSTR, V122, DOI 10.1016/j.autcon.2020.103466; Hussein M, 2021, J CLEAN PROD, V284, DOI 10.1016/j.jclepro.2020.124716; Innella F, 2020, ENG STRUCT, V210, DOI 10.1016/j.engstruct.2020.110398; Innella F, 2019, J CONSTR ENG M, V145, DOI 10.1061/(ASCE)CO.1943-7862.0001712; Isaac S, 2016, AUTOMAT CONSTR, V65, P116, DOI 10.1016/j.autcon.2015.12.017; Jeong J, 2017, J CLEAN PROD, V142, P2393, DOI 10.1016/j.jclepro.2016.11.035; Jeong YS, 2009, AUTOMAT CONSTR, V18, P469, DOI 10.1016/j.autcon.2008.11.001; Ji YB, 2019, ADV CIV ENG, V2019, DOI 10.1155/2019/3720191; Ji YB, 2018, J CLEAN PROD, V173, P124, DOI 10.1016/j.jclepro.2016.07.143; Jiang W, 2020, MATH PROBL ENG, V2020, DOI 10.1155/2020/3849561; Jin RY, 2018, J CLEAN PROD, V202, P1202, DOI 10.1016/j.jclepro.2018.08.195; Martinez-Jurado PJ, 2014, J CLEAN PROD, V85, P134, DOI 10.1016/j.jclepro.2013.09.042; Khalili A, 2013, J COMPUT CIVIL ENG, V27, P243, DOI 10.1061/(ASCE)CP.1943-5487.0000203; Kim MK, 2016, AUTOMAT CONSTR, V72, P102, DOI 10.1016/j.autcon.2016.08.035; Ko CH, 2013, J CIV ENG MANAG, V19, P335, DOI 10.3846/13923730.2012.744771; Ko CH, 2010, AUTOMAT CONSTR, V19, P907, DOI 10.1016/j.autcon.2010.06.004; Kong LL, 2018, J CLEAN PROD, V193, P684, DOI 10.1016/j.jclepro.2018.05.037; Kong LL, 2017, AUTOMAT CONSTR, V81, P34, DOI 10.1016/j.autcon.2017.03.016; Kurpinska M, 2019, MATERIALS, V12, DOI 10.3390/ma12213629; Lee J, 2019, J CONSTR ENG M, V145, DOI 10.1061/(ASCE)CO.1943-7862.0001656; Lee Y, 2021, AUTOMAT CONSTR, V122, DOI 10.1016/j.autcon.2020.103507; Lei Z, 2013, AUTOMAT CONSTR, V31, P41, DOI 10.1016/j.autcon.2012.11.042; Leu SS, 2002, AUTOMAT CONSTR, V11, P439, DOI 10.1016/S0926-5805(01)00083-8; Leu SS, 2001, J CONSTR ENG M ASCE, V127, P270, DOI 10.1061/(ASCE)0733-9364(2001)127:4(270); Li CZ, 2018, AUTOMAT CONSTR, V89, P146, DOI 10.1016/j.autcon.2018.01.001; Li CZ, 2018, J CLEAN PROD, V185, P366, DOI 10.1016/j.jclepro.2018.02.308; Li CZD, 2017, J CLEAN PROD, V165, P1048, DOI 10.1016/j.jclepro.2017.07.156; Li FX, 2021, AUTOMAT CONSTR, V121, DOI 10.1016/j.autcon.2020.103442; Li H, 2015, AUTOMAT CONSTR, V49, P163, DOI 10.1016/j.autcon.2014.10.010; Li HX, 2013, CAN J CIVIL ENG, V40, P1184, DOI 10.1139/cjce-2013-0013; Li JQ, 2020, J CLEAN PROD, V250, DOI 10.1016/j.jclepro.2019.119464; Li X, 2020, ADV ENG INFORM, V43, DOI 10.1016/j.aei.2019.101008; Li X, 2018, J MANAGE ENG, V34, DOI 10.1061/(ASCE)ME.1943-5479.0000577; Li XD, 2018, KSCE J CIV ENG, V22, P2167, DOI 10.1007/s12205-017-2009-4; Li ZD, 2014, HABITAT INT, V43, P240, DOI 10.1016/j.habitatint.2014.04.001; Lien LC, 2014, AUTOMAT CONSTR, V45, P25, DOI 10.1016/j.autcon.2014.05.002; Liu D., 2020, ADV CIV ENG, P1, DOI [10.5194/acp-2020-966, DOI 10.5194/ACP-2020-966]; Liu GW, 2020, J CLEAN PROD, V246, DOI 10.1016/j.jclepro.2019.119059; Liu GW, 2019, CONSTR INNOV-ENGL, V19, P343, DOI 10.1108/CI-03-2018-0013; Liu HX, 2015, AUTOMAT CONSTR, V53, P29, DOI 10.1016/j.autcon.2015.03.008; Liu J, 2020, J CONSTR ENG M, V146, DOI 10.1061/(ASCE)CO.1943-7862.0001813; Liu J, 2018, J CONSTR ENG M, V144, DOI 10.1061/(ASCE)CO.1943-7862.0001507; Liu JK, 2018, WIRELESS PERS COMMUN, V102, P3021, DOI 10.1007/s11277-018-5323-3; LIU Y, 2020, SUSTAIN TIMES, V12, DOI DOI 10.3390/SU12051878; Liu Z., 2018, WORLD REV INTERMODAL, V7, P99, DOI [10.1504/WRITR.2018.091245, DOI 10.1504/WRITR.2018.091245]; Lyu ZY, 2020, ROBOT CIM-INT MANUF, V64, DOI 10.1016/j.rcim.2020.101932; Ma G., 2019, ADV CIV ENG, V2019, DOI DOI 10.1155/2019/6870507; Ma ZL, 2018, AUTOMAT CONSTR, V95, P86, DOI 10.1016/j.autcon.2018.08.002; Manrique JD, 2007, J CONSTR ENG M, V133, P199, DOI 10.1061/(ASCE)0733-9364(2007)133:3(199); Mao C, 2013, ENERG BUILDINGS, V66, P165, DOI 10.1016/j.enbuild.2013.07.033; Marti JV, 2015, J STRUCT ENG, V141, DOI 10.1061/(ASCE)ST.1943-541X.0001058; Marti JV, 2013, ENG STRUCT, V48, P342, DOI 10.1016/j.engstruct.2012.09.014; Martinez P, 2019, AUTOMAT CONSTR, V97, P151, DOI 10.1016/j.autcon.2018.10.021; Martinez S, 2013, ASSEMBLY AUTOM, V33, P175, DOI 10.1108/01445151311306708; Marzouk M, 2009, J CONSTR ENG M, V135, P791, DOI 10.1061/(ASCE)0733-9364(2009)135:8(791); Mawlana M, 2019, J COMPUT CIVIL ENG, V33, DOI 10.1061/(ASCE)CP.1943-5487.0000841; Mayencourt P, 2019, STRUCTURES, V18, P48, DOI 10.1016/j.istruc.2018.12.009; McGraw-Hill Construction, 2012, BUS VAL BIM N AM MUL; Moghadam M, 2012, CAN J CIVIL ENG, V39, P1053, DOI 10.1139/L2012-077; Moher D, 2015, SYST REV-LONDON, V4, DOI [10.1186/2046-4053-4-1, 10.1136/bmj.b2535, 10.1136/bmj.i4086]; Monahan J, 2011, ENERG BUILDINGS, V43, P179, DOI 10.1016/j.enbuild.2010.09.005; Montali J, 2019, AUTOMAT CONSTR, V97, P192, DOI 10.1016/j.autcon.2018.11.002; Mostafa S, 2018, ARCHIT ENG DES MANAG, V14, P139, DOI [10.1080/17452007.2017.1301367, 10.1007/s10462-017-9560-8]; Nam S, 2019, ADV CIV ENG, V2019, DOI 10.1155/2019/7693459; Nasirian A, 2019, J CONSTR ENG M, V145, DOI 10.1061/(ASCE)CO.1943-7862.0001627; Nath T, 2015, AUTOMAT CONSTR, V54, P54, DOI 10.1016/j.autcon.2015.03.014; NAVARRORUBIO J, 2020, SUSTAIN TIMES, V12, DOI DOI 10.3390/SU12198226; Ning X., 2018, SUSTAIN TIMES, V10; Niu YH, 2017, J CONSTR ENG M, V143, DOI 10.1061/(ASCE)CO.1943-7862.0001232; Omar M.F., 2018, MALAYS CONSTR RES J, V3, P163; Onwuegbuzie, 2004, ED RES, V33, P14, DOI [10.3102/0013189X033007014, DOI 10.3102/0013189X033007014]; Pan NH, 2008, AUTOMAT CONSTR, V17, P592, DOI 10.1016/j.autcon.2007.10.009; Penades-Pla V, 2018, SUSTAINABILITY-BASEL, V10, DOI 10.3390/su10030685; PRIMESKOWSKI PJ, 2018, AUTOMAT CONSTR, V90, P235, DOI DOI 10.1016/J.AUTCON.2018.02.026; Quale J, 2012, J IND ECOL, V16, P243, DOI 10.1111/j.1530-9290.2011.00424.x; Rad AR, 2021, COMPUT STRUCT, V244, DOI 10.1016/j.compstruc.2020.106456; Rajeev A, 2017, J CLEAN PROD, V162, P299, DOI 10.1016/j.jclepro.2017.05.026; Ramaji IJ, 2018, ARCHIT ENG DES MANAG, V14, P158, DOI 10.1080/17452007.2017.1386083; Rashid KM, 2020, AUTOMAT CONSTR, V119, DOI 10.1016/j.autcon.2020.103361; Sabharwal A., 2009, Construction Innovation, V9, P58, DOI 10.1108/14714170910931543; Sacks R, 2010, AUTOMAT CONSTR, V19, P419, DOI 10.1016/j.autcon.2009.11.012; Said HM, 2017, AUTOMAT CONSTR, V76, P1, DOI 10.1016/j.autcon.2017.01.002; Salimi S, 2018, AUTOMAT CONSTR, V87, P158, DOI 10.1016/j.autcon.2017.12.003; Samarasinghe T, 2019, AUTOMAT CONSTR, V104, P153, DOI 10.1016/j.autcon.2019.03.021; Scheffer M, 2016, J COMPUT CIVIL ENG, V30, DOI 10.1061/(ASCE)CP.1943-5487.0000584; Sendanayake SV, 2021, STRUCTURES, V29, P167, DOI 10.1016/j.istruc.2020.10.047; SENLEU S, 2001, ENG OPTIMIZ, V33, P619, DOI DOI 10.1080/03052150108940936; Sepehri A, 2020, J CLEAN PROD, V247, DOI 10.1016/j.jclepro.2019.119164; Sepehri A, 2019, APPL WATER SCI, V9, DOI 10.1007/s13201-019-1017-6; Sepehri A, 2018, CHEM ENG PROCESS, V128, P10, DOI 10.1016/j.cep.2018.04.006; Shahtaheri Y, 2017, AUTOMAT CONSTR, V83, P303, DOI 10.1016/j.autcon.2017.03.011; Shan SD, 2020, STRUCT DES TALL SPEC, V29, DOI 10.1002/tal.1788; Sharafi P, 2017, AUTOMAT CONSTR, V82, P31, DOI 10.1016/j.autcon.2017.06.025; Shewchuk JP, 2017, IEEE T HUM-MACH SYST, V47, P777, DOI 10.1109/THMS.2016.2628771; Shewchuk JP, 2012, J CONSTR ENG M ASCE, V138, P1006, DOI 10.1061/(ASCE)CO.1943-7862.0000520; SHI Q, 2018, SUSTAINABILITY SWITZ, V10, P1, DOI DOI 10.3390/SU10041260; Son S, 2018, AUTOMAT CONSTR, V91, P83, DOI 10.1016/j.autcon.2018.03.006; Stefansson G., 2006, International Journal of Physical Distribution &amp; Logistics Management, V36, P76, DOI 10.1108/09600030610656413; Sun N., 2020, SUSTAIN TIMES, V12; Taghaddos H, 2018, AUTOMAT CONSTR, V95, P219, DOI 10.1016/j.autcon.2018.07.009; Taghaddos H, 2014, J COMPUT CIVIL ENG, V28, P263, DOI 10.1061/(ASCE)CP.1943-5487.0000262; Tam VWY, 2015, J CLEAN PROD, V109, P216, DOI 10.1016/j.jclepro.2014.09.045; Tang HS, 2020, FRONT MATER, V7, DOI 10.3389/fmats.2020.00298; Tao XY, 2018, AUTOMAT CONSTR, V93, P361, DOI 10.1016/j.autcon.2018.05.015; Tariq S, 2021, J CLEAN PROD, V289, DOI 10.1016/j.jclepro.2020.125751; Tavares V, 2019, J CLEAN PROD, V212, P1044, DOI 10.1016/j.jclepro.2018.12.028; Thakkar J.J., 2021, MULTICRITERIA DECISI, P83; Tserng HP, 2011, AUTOMAT CONSTR, V20, P837, DOI 10.1016/j.autcon.2011.03.002; Van Eck N. J., 2013, VOSVIEWER MANUAL; van Eck NJ, 2010, SCIENTOMETRICS, V84, P523, DOI 10.1007/s11192-009-0146-3; Wagner HJ, 2020, AUTOMAT CONSTR, V120, DOI 10.1016/j.autcon.2020.103400; Wang H., 2020, SUSTAIN TIMES, V12, P1; Wang JY, 2015, J CLEAN PROD, V92, P237, DOI 10.1016/j.jclepro.2014.12.076; Wang JH, 2019, MEDIAT INFLAMM, V2019, DOI 10.1155/2019/3120391; Wang Q, 2018, J COMPUT CIVIL ENG, V32, DOI 10.1061/(ASCE)CP.1943-5487.0000754; Wang QK, 2018, ENG CONSTR ARCHIT MA, V25, P374, DOI 10.1108/ECAM-09-2016-0210; Wang RD, 2021, AUTOMAT CONSTR, V123, DOI 10.1016/j.autcon.2020.103520; Wang SL, 2018, MATH PROBL ENG, V2018, DOI 10.1155/2018/4580651; Wang YW, 2018, J CIV ENG MANAG, V24, P106, DOI 10.3846/jcem.2018.458; Wang ZJ, 2020, AUTOMAT CONSTR, V111, DOI 10.1016/j.autcon.2019.103063; Wang ZJ, 2019, J CLEAN PROD, V232, P1204, DOI 10.1016/j.jclepro.2019.05.229; Wang ZJ, 2018, J MANUF SYST, V49, P131, DOI 10.1016/j.jmsy.2018.09.004; Wang ZJ, 2018, J CLEAN PROD, V177, P232, DOI 10.1016/j.jclepro.2017.12.188; Wang ZJ, 2018, AUTOMAT CONSTR, V86, P69, DOI 10.1016/j.autcon.2017.10.026; Wang ZJ, 2017, COMPUT-AIDED CIV INF, V32, P499, DOI 10.1111/mice.12254; Wikberg F, 2014, CONSTR MANAG ECON, V32, P196, DOI 10.1080/01446193.2013.864780; Wimala M, 2019, INT J SUSTAIN CONSTR, V10, P1, DOI 10.30880/ijscet.2019.10.02.001; Wu, 2020, STRUCT DES TALL SPEC, V29; Wu J, 2021, J CONSTR ENG M, V147, DOI 10.1061/(ASCE)CO.1943-7862.0001943; Xu GY, 2019, ENTERP INF SYST-UK, V13, P87, DOI 10.1080/17517575.2018.1455109; Xue H, 2018, SUSTAINABILITY-BASEL, V10, DOI 10.3390/su10010159; Yi W, 2020, COMPUT-AIDED CIV INF, V35, P342, DOI 10.1111/mice.12504; Yin SYL, 2009, AUTOMAT CONSTR, V18, P677, DOI 10.1016/j.autcon.2009.02.004; Yoon S, 2018, AUTOMAT CONSTR, V86, P81, DOI 10.1016/j.autcon.2017.11.004; Yuan Fang, 2011, Construction Innovation, V11, P259, DOI 10.1108/14714171111149007; Yusuf MM, 2019, ICORES: PROCEEDINGS OF THE 8TH INTERNATIONAL CONFERENCE ON OPERATIONS RESEARCH AND ENTERPRISE SYSTEMS, P245, DOI 10.5220/0007309602450252; Yusuf MM, 2019, ICORES: PROCEEDINGS OF THE 8TH INTERNATIONAL CONFERENCE ON OPERATIONS RESEARCH AND ENTERPRISE SYSTEMS, P330, DOI 10.5220/0007373303300337; Zhai Y, 2019, ADV ENG INFORM, V42, DOI 10.1016/j.aei.2019.100997; Zhai Y, 2018, INT J PROD ECON, V200, P192, DOI 10.1016/j.ijpe.2018.03.014; Zhai Y, 2017, INT J PROD RES, V55, P3984, DOI 10.1080/00207543.2016.1231432; Zheng ZJ, 2020, AUTOMAT CONSTR, V120, DOI 10.1016/j.autcon.2020.103387; Zhong RY, 2017, AUTOMAT CONSTR, V76, P59, DOI 10.1016/j.autcon.2017.01.006; Ziapour BM, 2020, J BUILD ENG, V31, DOI 10.1016/j.jobe.2020.101354</t>
  </si>
  <si>
    <t>AUG 10</t>
  </si>
  <si>
    <t>10.1016/j.jclepro.2021.127503</t>
  </si>
  <si>
    <t>MAY 2021</t>
  </si>
  <si>
    <t>Green &amp; Sustainable Science &amp; Technology; Engineering, Environmental; Environmental Sciences</t>
  </si>
  <si>
    <t>Science &amp; Technology - Other Topics; Engineering; Environmental Sciences &amp; Ecology</t>
  </si>
  <si>
    <t>WOS:000663764900006</t>
  </si>
  <si>
    <t>Azzam, IA; Al-Khatib, SF; Albataineh, WM</t>
  </si>
  <si>
    <t>Azzam, Islam Ahmed; Al-Khatib, Saleh Fahed; Albataineh, Waed Mohammad</t>
  </si>
  <si>
    <t>Strategic port classification: International clustering-based approach for decision-making optimization</t>
  </si>
  <si>
    <t>JOURNAL OF PUBLIC AFFAIRS</t>
  </si>
  <si>
    <t>This comprehensive study aims to identify from a strategic perspective a new port classification approach based on port features and characteristics. Data of 3,685 ports worldwide have been collected, and 25 dimensions with 62 factors have been identified and utilized to analyze and classify ports worldwide. The K-means clustering technique has been utilized to conduct the port classification process at several levels. First, ports have been classified into two general clusters (low capabilities and moderate-to-high capabilities). Then only ports with moderate-to-high potentials were classified and taxonomized. In addition to identifying and classifying ports with moderate-to-high capabilities, findings of the second round demonstrate the existence of three main clusters. The new port classification has been used to provide new insights about the top 50 terminal ports as a real case study. This innovative approach is valuable for most port-related decision-making situations and facilitates the global supply chain management processes.</t>
  </si>
  <si>
    <t>[Azzam, Islam Ahmed; Al-Khatib, Saleh Fahed; Albataineh, Waed Mohammad] Yarmouk Univ, Fac Econ &amp; Adm Sci, Dept Business Adm, Shafiq Irshidat St, Irbid 21163, Jordan</t>
  </si>
  <si>
    <t>Yarmouk University</t>
  </si>
  <si>
    <t>Azzam, IA (corresponding author), Yarmouk Univ, Fac Econ &amp; Adm Sci, Dept Business Adm, Shafiq Irshidat St, Irbid 21163, Jordan.</t>
  </si>
  <si>
    <t>alazzam@yu.edu.jo</t>
  </si>
  <si>
    <t>[Anonymous], 2017, OXFORD DICT; [Anonymous], 2017, UN C TRAD DEV REV MA; Azzam IA., 2021, J PUBLIC AFFAIRS, V21, pE1963; Bichou K., 2018, PORT LOGISTICS HINTE, DOI [10.1002/9781118476406.emoe200, DOI 10.1002/9781118476406.EMOE200]; Brooks Mary R., 2004, REV NETW ECON, V3, P168, DOI DOI 10.2202/1446-9022.1049; Caldeirinha V., 2013, EFFECT CONTAINER TER; Chhetri P, 2018, MARIT POLICY MANAG, V45, P319, DOI 10.1080/03088839.2017.1400700; Craig T., 2018, TRANSPORTATION STRAT; Cullinane K., 2011, HDB TERMINAL PLANNIN, V49; Goyal H., 2017, DEFINE PORT WHAT ARE; Ng AKY, 2009, MARIT POLICY MANAG, V36, P337, DOI 10.1080/03088830903056983; Ng K. Y. A., 2006, MARIT ECON LOGIST, V8, P234, DOI DOI 10.1057/PALGRAVE.MEL.9100158; Pallis AA, 2011, TRANSPORT REV, V31, P445, DOI 10.1080/01441647.2010.530699; Park BI, 2017, ASIA PAC J MARKET LO, V29, P854, DOI 10.1108/APJML-09-2016-0163; Park Y., 2010, 12 WCTR JUL 11 15; Roa I, 2013, J IND ENG MANAG-JIEM, V6, P1055, DOI 10.3926/jiem.770; Robert O.K., 2011, J SERVICE SCI MANAGE, V4, P391; Rodr├guez J.M., 2017, GEOGRAPHY TRANSPORT, P1; Roso V, 2009, J TRANSP GEOGR, V17, P338, DOI 10.1016/j.jtrangeo.2008.10.008; Strandenes S, 2000, INT J TRANSP ECON, P315; The World Bank, 2007, ALTERNATIVE PORT MAN; Yeo GT, 2014, MARIT POLICY MANAG, V41, P251, DOI 10.1080/03088839.2013.839515; Zhang M., 2008, RES PORTS LOGISTICS</t>
  </si>
  <si>
    <t>FEB</t>
  </si>
  <si>
    <t>e1963</t>
  </si>
  <si>
    <t>10.1002/pa.1963</t>
  </si>
  <si>
    <t>Public Administration</t>
  </si>
  <si>
    <t>WOS:000621026900029</t>
  </si>
  <si>
    <t>Iandolo, F; Vito, P; Loia, F; Fulco, I; Calabrese, M</t>
  </si>
  <si>
    <t>Iandolo, Francesca; Vito, Pietro; Loia, Francesca; Fulco, Irene; Calabrese, Mario</t>
  </si>
  <si>
    <t>Drilling down the viable system theories in business, management and accounting: A bibliometric review</t>
  </si>
  <si>
    <t>SYSTEMS RESEARCH AND BEHAVIORAL SCIENCE</t>
  </si>
  <si>
    <t>bibliometrics; science mapping; scientometrics; viable system theories</t>
  </si>
  <si>
    <t>SUPPLY CHAIN MANAGEMENT; DOMINANT LOGIC; MODEL; KNOWLEDGE; SUSTAINABILITY; METHODOLOGY; COMPLEXITY; VIABILITY; DYNAMICS; INTELLIGENCE</t>
  </si>
  <si>
    <t>The aim of this paper is to trace the scientific landscape (authors, scientific papers, topics most frequently dealt with, relationships between them) of the studies concerning the viable system model (VSM) and the viable system approach (vSa), carried out in the period 1990-2018 within the scientific framework of systems thinking by scholars in business, management and accounting (BMA). The methodology adopted herein is based on a scientometric approach, bibliographic mapping and clustering. The analysis was carried out following a three-step procedure: bibliographic coupling of scientific contributions (153 articles recorded in Scopus in the considered period), co-occurrence of the main author keywords and analysis of co-citations. This paper examines for the first time the entire scientific body of knowledge about viable system theories (VSTs) in BMA areas using recent joint mapping and clustering tools.</t>
  </si>
  <si>
    <t>[Iandolo, Francesca; Vito, Pietro; Calabrese, Mario] Sapienza Univ Rome, Dept Management, Via Castro Laurenziano, I-00161 Rome 9, Italy; [Loia, Francesca] Univ Naples Federico II, Dept Econ Management &amp; Inst, Rome, Italy; [Fulco, Irene] Univ Tuscia Viterbo, Dept Econ &amp; Management DEIM, Rome, Italy</t>
  </si>
  <si>
    <t>Sapienza University Rome; University of Naples Federico II</t>
  </si>
  <si>
    <t>Vito, P (corresponding author), Sapienza Univ Rome, Dept Management, Via Castro Laurenziano, I-00161 Rome 9, Italy.</t>
  </si>
  <si>
    <t>pietro.vito@uniroma1.it</t>
  </si>
  <si>
    <t>Achterbergh J, 2002, SYST RES BEHAV SCI, V19, P223, DOI 10.1002/sres.440; Adham KA, 2017, SYST PRACT ACT RES, V30, P535, DOI 10.1007/s11213-016-9406-3; Adham KA, 2015, SYST PRACT ACT RES, V28, P503, DOI 10.1007/s11213-015-9341-8; Adham KA, 2012, SYST PRACT ACT RES, V25, P149, DOI 10.1007/s11213-011-9215-7; Adriaanse LS, 2013, ELECTRON LIBR, V31, P727, DOI 10.1108/EL-12-2011-0174; [Anonymous], 1994, DISPUTE INVENTION TE; Azadeh A, 2014, SYST RES BEHAV SCI, V31, P236, DOI 10.1002/sres.2199; Azadeh A, 2012, SYST RES BEHAV SCI, V29, P66, DOI 10.1002/sres.1102; Baccarani C., 2016, SINERGIE ITALIAN J M, V34, P15, DOI [10.7433/s99.2016.02, DOI 10.7433/S99.2016.02]; Badinelli R, 2012, J SERV MANAGE, V23, P498, DOI 10.1108/09564231211260396; Barile Sergio, 2010, International Journal of Quality and Service Sciences, V2, P23, DOI 10.1108/17566691011026586; Barile S., 2010, SERV SCI, V2, P1, DOI 10.1287/serv.2.1_2.i; Barile S., 2012, J BUSINESS MARKET MA, V5, P54; Barile S., 2009, MANAGEMENT SISTEMICO; Barile S, 2016, J SERV MANAGE, V27, P652, DOI 10.1108/JOSM-09-2015-0268; Barile S, 2014, SYST RES BEHAV SCI, V31, P683, DOI 10.1002/sres.2318; Bassett-Jones N, 2007, SYST RES BEHAV SCI, V24, P59, DOI 10.1002/sres.762; Beer S., 1985, DIAGNOSING SYSTEM OR, DOI 10.1080/10496491.2017.1294872; BEER S, 1984, J OPERATIONAL RES SO, V35, P7, DOI DOI 10.1057/jors.1984.2; Beer S., 1972, BRAIN FIRM MANAGERIA; Beer S., 1979, HEART ENTERPRISE; Bititci US, 1997, INT J OPER PROD MAN, V17, P522, DOI 10.1108/01443579710167230; Brocklesby J, 1996, LONG RANGE PLANN, V29, P49, DOI 10.1016/0024-6301(95)00065-8; Burgess N, 2012, INT J PRODUCT PERFOR, V62, P29, DOI 10.1108/17410401311285282; Chatzimichailidou M. M., 2012, S BEERS VIABLE SYSTE; Checkland P., 1981, SYSTEMS THINKING SYS, V10th; Czinkota M, 2014, IND MARKET MANAG, V43, P91, DOI 10.1016/j.indmarman.2013.10.005; D'Souza MJ, 2015, 2015 INTERNATIONAL CONFERENCE ON INDUSTRIAL INSTRUMENTATION AND CONTROL (ICIC), P71, DOI 10.1109/IIC.2015.7150714; Devine S, 2005, SYST PRACT ACT RES, V18, P491, DOI 10.1007/s10979-005-8485-y; Dominici G, 2013, SYST PRACT ACT RES, V26, P153, DOI 10.1007/s11213-012-9242-z; Espejo R, 1999, KYBERNETES, V28, P661, DOI 10.1108/03684929910282944; Espejo R, 2011, ORGANIZATIONAL SYSTEMS: MANAGING COMPLEXITY WITH THE VIABLE SYSTEM MODEL, P233, DOI 10.1007/978-3-642-19109-1_12; Espinosa A, 2011, LEARN ORGAN, V18, P54, DOI 10.1108/09696471111096000; Espinosa A., 2011, COMPLEXITY APPROACH, DOI [10.1142/p699, DOI 10.1142/P699]; Fang Y, 2015, TECHNOL ANAL STRATEG, V27, P722, DOI 10.1080/09537325.2014.957665; Ferreira A, 2009, MANAGE ACCOUNT RES, V20, P263, DOI 10.1016/j.mar.2009.07.003; Flood R.L., 1991, CREATIVE PROBLEM SOL; Forsman M., 2014, CWTS BIBLIOMETRIC RE; Ganzert C, 2012, KNOWL MAN RES PRACT, V10, P141, DOI 10.1057/kmrp.2011.44; Golinelli, 2000, LAPPROCCIO SISTEMICO, V1; Golinelli C.M, 2008, VALORIZZAZIONE PATRI; GOLINELLI G, 2002, SINERGIE, V0058, P00065; Golinelli G.M., 2010, VIABLE SYSTEMS APPRO; Gregory AJ, 2007, J OPER RES SOC, V58, P1503, DOI 10.1057/palgrave.jors.2602319; Habermas J., 1987, REASON RATIONALISATI; Harwood SA, 2009, SYST PRACT ACT RES, V22, P313, DOI 10.1007/s11213-009-9129-9; Herzog M, 2016, IEEE SYS MAN CYBERN, P1747, DOI 10.1109/SMC.2016.7844490; Hes P., 2003, HUMAN RESOURCE DEV I, V6, P301; Hildbrand S, 2014, BRIT FOOD J, V116, P2048, DOI 10.1108/BFJ-06-2013-0158; Hull G. S., 2000, J TECHNOLOGY TRANSFE, V25, P319; Huovinen P, 2014, RES COMPET-BASED MAN, V7, P337, DOI 10.1108/S1744-211720140000007011; Huovinen P, 2010, RES COMPET-BASED MAN, V5, P175, DOI 10.1108/S1744-2117(2010)0000005010; Iles P, 2002, INT J HUM RESOUR MAN, V13, P624, DOI 10.1080/09585190210125633; Iles P., 2004, EMPL RELAT, V26, P643; Iles Paul., 2002, HUM RESOUR DEV INT, V5, P23, DOI [10.1080/13678860110007184, DOI 10.1080/13678860110007184]; Ismail NAM, 2015, KNOWL MAN RES PRACT, V13, P168, DOI 10.1057/kmrp.2013.39; JACKSON MC, 1988, J MANAGE STUD, V25, P557, DOI 10.1111/j.1467-6486.1988.tb00047.x; KESSLER MM, 1963, AM DOC, V14, P10, DOI 10.1002/asi.5090140103; Kinloch P, 2009, SYST RES BEHAV SCI, V26, P3, DOI 10.1002/sres.943; Kuhn Thomas, 1970, STRUCTURE SCI REVOLU, V2nd; Leary, 1997, REV GEN PSYCHOL, V1, P311, DOI [DOI 10.1037/1089-2680.1.3.311, 10.1037/1089-2680.1.3.311]; Leonard A, 2000, KYBERNETES, V29, P710, DOI 10.1108/03684920010333143; Leonard A, 2009, SYST PRACT ACT RES, V22, P223, DOI 10.1007/s11213-009-9126-z; Leonard A, 2008, SYST RES BEHAV SCI, V25, P643, DOI 10.1002/sres.937; Libbrecht S, 2005, ADV APPL BUS STRATEG, V9, P147, DOI 10.1016/S0749-6826(05)09008-6; Maglio PP, 2008, J ACAD MARKET SCI, V36, P18, DOI 10.1007/s11747-007-0058-9; Maracha V., 2016, THEORIES CHALLENGES, V25; Markoulli MP, 2017, HUM RESOUR MANAGE R, V27, P367, DOI 10.1016/j.hrmr.2016.10.001; Mele C., 2010, SERV SCI, V2, P126, DOI DOI 10.1287/SERV.2.1_2.126; Mele D, 2019, PHILOS MANAG, V18, P89, DOI 10.1007/s40926-018-0098-x; Morlidge SP, 2009, SYST PRACT ACT RES, V22, P235, DOI 10.1007/s11213-009-9124-1; Nenonen Suvi, 2010, International Journal of Quality and Service Sciences, V2, P43, DOI 10.1108/17566691011026595; O'Grady W, 2016, MANAGE ACCOUNT RES, V33, P1, DOI 10.1016/j.mar.2016.02.003; O'Grady W, 2010, MEAS BUS EXCELL, V14, P96, DOI 10.1108/13683041011027481; Panagiotakopoulos PD, 2016, J CLEAN PROD, V113, P792, DOI 10.1016/j.jclepro.2015.11.035; Paucar-Caceres A, 2011, J OPER RES SOC, V62, P1601, DOI 10.1057/jors.2010.110; Paucar-Caceres A, 2009, SYST RES BEHAV SCI, V26, P343, DOI 10.1002/sres.931; Perez Rios J., 2012, DESIGN DIAGNOSIS SUS, DOI [10.1007/978-3-642-22318-1, DOI 10.1007/978-3-642-22318-1]; Perianes-Rodriguez A, 2016, J INFORMETR, V10, P1178, DOI 10.1016/j.joi.2016.10.006; Polese F., 2017, TQM J, V29, P783; Porter AL, 2002, SCIENTOMETRICS, V53, P351, DOI 10.1023/A:1014873029258; PRICE DJD, 1965, SCIENCE, V149, P510; Puche J, 2016, PROD PLAN CONTROL, V27, P421, DOI 10.1080/09537287.2015.1132349; Rezaee Z, 2019, SYST PRACT ACT RES, V32, P273, DOI 10.1007/s11213-018-9454-y; Rezk SS, 2019, KYBERNETES, V48, P438, DOI 10.1108/K-04-2018-0185; Rios JP, 2006, KYBERNETES, V35, P1109, DOI 10.1108/03684920610675111; Runardotter M, 2011, SYST RES BEHAV SCI, V28, P77, DOI 10.1002/sres.1047; Saviano M, 2014, EUROMED J BUS, V9, P198, DOI 10.1108/EMJB-10-2013-0050; Schwaninger M, 2000, SYST PRACT ACT RES, V13, P207, DOI 10.1023/A:1009546721353; Schwaninger M, 2008, SYST DYNAM REV, V24, P145, DOI 10.1002/sdr.400; Schwaninger M, 2006, SYST RES BEHAV SCI, V23, P337, DOI 10.1002/sres.731; Schwarz E., 1997, CYBERNETICS HUMAN KN, V4, P17; Shoushtari KD, 2013, SYST PRACT ACT RES, V26, P195, DOI 10.1007/s11213-012-9244-x; Simone C, 2018, LAND USE POLICY, V72, P493, DOI 10.1016/j.landusepol.2017.12.070; Simons R., 2000, PERFORMANCE MEASUREM, P203; SMALL H, 1973, J AM SOC INFORM SCI, V24, P265, DOI 10.1002/asi.4630240406; Tavella E, 2015, J OPER RES SOC, V66, P247, DOI 10.1057/jors.2013.187; Tranfield D, 2003, BRIT J MANAGE, V14, P207, DOI 10.1111/1467-8551.00375; van Eck N.J., 2014, MEASURING SCHOLARLY, P285, DOI [10.1007/978-3-319-10377-8_13, 10.1007/978-3-319-10377-8_13(InEng.)]; van Eck NJ, 2010, SCIENTOMETRICS, V84, P523, DOI 10.1007/s11192-009-0146-3; Vargo SL, 2004, J MARKETING, V68, P1, DOI 10.1509/jmkg.68.1.1.24036; Vargo SL, 2008, J SERV RES-US, V11, P211, DOI 10.1177/1094670508324260; Vargo SL, 2008, J ACAD MARKET SCI, V36, P1, DOI 10.1007/s11747-007-0069-6; Walker M, 2017, SYST RES BEHAV SCI, V34, P313, DOI 10.1002/sres.2455; Waltman L, 2015, J INFORMETR, V9, P872, DOI 10.1016/j.joi.2015.08.001; Yolles M, 2000, CYBERNET SYST, V31, P373, DOI 10.1080/019697200124757; Yolles M, 2003, SYST RES BEHAV SCI, V20, P177, DOI 10.1002/sres.533; Yolles M, 2001, J OPER RES SOC, V52, P35, DOI 10.1057/palgrave.jors.2600069; Yolles M., 1999, MANAGEMENT SYSTEMS V</t>
  </si>
  <si>
    <t>10.1002/sres.2731</t>
  </si>
  <si>
    <t>Management; Social Sciences, Interdisciplinary</t>
  </si>
  <si>
    <t>Business &amp; Economics; Social Sciences - Other Topics</t>
  </si>
  <si>
    <t>WOS:000558699600001</t>
  </si>
  <si>
    <t>Gonzalez-Feliu, J; Morana, J; Grau, JMS; Ma, TY</t>
  </si>
  <si>
    <t>Gonzalez-Feliu, Jesus; Morana, Joelle; Grau, Josep-Maria Salanova; Ma, Tai-Yu</t>
  </si>
  <si>
    <t>DESIGN AND SCENARIO ASSESSMENT FOR COLLABORATIVE LOGISTICS AND FREIGHT TRANSPORT SYSTEMS</t>
  </si>
  <si>
    <t>INTERNATIONAL JOURNAL OF TRANSPORT ECONOMICS</t>
  </si>
  <si>
    <t>collaboration; resource sharing; logistics and transport design; simulation; scenario assessment</t>
  </si>
  <si>
    <t>GOODS TRANSPORT; COST-BENEFIT; MODEL; PREFERENCES; LOCATION; CHOICE</t>
  </si>
  <si>
    <t>Collaboration between partners is a very popular subject in both logistics and decision support research. However, transport management is often taken into account only as an external cost, without integration in collaborative reasoning. This paper proposes a framework to assess collaborative solutions in the context of logistics and freight transport, as well as to describe the links between freight transport and supply chain management in terms of collaboration techniques. First the main concepts of collaborative logistics in the distribution and transport fields are presented, highlighting the links between collaboration, freight transport and supply chain management. Then, the method to assess collaborative logistics and freight transport solutions is proposed. This method includes a design scheme, a hierarchic clustering technique and a dominance analysis method to unify the assessment of each individual and prepare collaborative research for a common solution. After that, the method is applied to the assessment of five scenarios derived from a real situation for the urban area of Lyon (France) to illustrate how difficult convergence towards consensus is. The results show that a global optimal solution for the entire set of stakeholders is not easy to identify and how the proposed method can be helpful for decision makers to achieve a consensus of common objectives.</t>
  </si>
  <si>
    <t>[Gonzalez-Feliu, Jesus; Ma, Tai-Yu] CNRS, Lab Econ Transports, F-69363 Lyon 07, France; [Morana, Joelle] Univ Lyon 2, Lab Econ Transports, F-69363 Lyon 07, France; [Grau, Josep-Maria Salanova] CERTH, Hellen Inst Transport, Thessaloniki, Greece</t>
  </si>
  <si>
    <t>Centre National de la Recherche Scientifique (CNRS); Centre for Research &amp; Technology Hellas</t>
  </si>
  <si>
    <t>Gonzalez-Feliu, J (corresponding author), CNRS, Lab Econ Transports, 14 Av Berthelot, F-69363 Lyon 07, France.</t>
  </si>
  <si>
    <t>jesus.gonzales-feliu@let.ish-lyon.cnrs.fr; joelle.morana@let.ish-lyon.cnrs.fr; jose@certh.gr; tai-yu.ma@let.ish-lyon.cnrs.fr</t>
  </si>
  <si>
    <t>Allen J., 2007, GOODPRACTICE GUIDE U; Ambrosini C, 2004, TRANSPORT REV, V24, P57, DOI 10.1080/0144164032000122343; Barnhart C, 2007, HBK OPERAT RES MANAG, V14, P1; Becker D., 2003, DEV IMPLANTATIONS LO; Benjelloun A, 2010, PROCD SOC BEHV, V2, P6217, DOI 10.1016/j.sbspro.2010.04.032; Blanquart C., 2008, CAHIERS SCI TRANSPOR, P11; Boley D, 1998, DATA MIN KNOWL DISC, V2, P325, DOI 10.1023/A:1009740529316; BRANS JP, 1985, MANAGE SCI, V31, P647, DOI 10.1287/mnsc.31.6.647; Brewer AM, 2001, HB TRANSPORT, V2, P127; CIMITILE A, 1995, J SYST SOFTWARE, V28, P117, DOI 10.1016/0164-1212(94)00049-S; Comi A, 2008, TRANSPORTATION AND MANAGEMENT SCIENCE, P815; CRAINIC Teodor Gabriel, 2008, STATE OF THE ART DEC, P181; Crainic TG, 1997, EUR J OPER RES, V97, P409, DOI 10.1016/S0377-2217(96)00298-6; Crainic TG, 2004, TRANSPORT RES C-EMER, V12, P119, DOI 10.1016/j.trc.2004.07.002; Dablanc L, 2007, TRANSPORT RES A-POL, V41, P280, DOI 10.1016/j.tra.2006.05.005; Danielis R, 2005, TRANSPORT RES E-LOG, V41, P201, DOI 10.1016/j.tre.2004.04.003; Davidson I, 2005, LECT NOTES ARTIF INT, V3721, P59; Filedner G, 2003, IND MANAGE DATA SYST, V103, P14, DOI 10.1108/02635570310456850; Gardner J.T., 2003, J BUS LOGIST, V24, P37, DOI [10.1002/j.2158-1592.2003.tb00045.x, DOI 10.1002/J.2158-1592.2003.TB00045.X]; Gonzalez-Feliu J., 2010, J LAND USE MOBILITY, V3, P55; Gonzalez-Feliu J., 2012, J TRANSPORTATION RES, V51, P93; Gonzalez-Feliu J., 2013, LOGISTICS PERSPECTIV, P65; Gonzalez-Feliu J., 2011, TECHNOLOGIES SUPPORT, P252, DOI [10.4018/978-1-60960-091-4.ch014, DOI 10.4018/978-1-60960-091-4.CH014]; Gonzalez-Feliu J, 2012, J COMPUT SCI-NETH, V3, P206, DOI 10.1016/j.jocs.2012.04.003; Gonzalez-Feliu J, 2012, PROCD SOC BEHV, V39, P172, DOI 10.1016/j.sbspro.2012.03.099; Gonzalez-Feliu J, 2012, PROMET-ZAGREB, V24, P143; GonzalezFeliu J, 2014, ECOPRODUCTION, P1, DOI 10.1007/978-3-642-31788-0; Campos VBG, 2009, J ADV TRANSPORT, V43, P371, DOI 10.1002/atr.5670430403; Hastie T., 2009, ELEMENTS STAT LEARNI; Iannone F, 2010, INT J TRANSP ECON, V37, P281; Johnston J., 1972, ECONOMETRIC METHODS; Diaz-Hernandez JJ, 2012, INT J TRANSP ECON, V39, P369; Kutz M., 2003, HDB TRANSPORTATION E; LaLonde B.J., 1996, INT J LOGIST MANAG, V7, P1, DOI [10.1108/09574099610805395, DOI 10.1108/09574099610805395]; Lam JSL, 2012, INT J TRANSP ECON, V39, P275; Lambert D.M., 1996, INT J LOGIST MANAG, V7, P1, DOI [10.1108/09574099610805485, DOI 10.1108/09574099610805485]; Lambert D.M., 2014, SUPPLY CHAIN MANAGEM; Lambert DM., 1998, INT J LOGIST MANAG, V9, P1, DOI [DOI 10.1108/09574099810805807, 10.1108/09574099810805807]; Lattin J.M., 2003, ANAL MULTIVARIATE DA; Layard R., 1994, COST BENEFIT ANAL; MANNERING F, 1987, TRANSPORT REV, V7, P227, DOI 10.1080/01441648708716657; Marcucci E., 2007, ATT 7 C CIRIAF, P373; Marcucci E, 2008, TRANSPORTATION, V35, P269, DOI 10.1007/s11116-007-9147-3; Marcucci E, 2014, ECOPRODUCTION, P227, DOI 10.1007/978-3-642-31788-0_12; Marcucci E, 2012, INT J TRANSP ECON, V39, P11; Marcucci E, 2011, ENVIRON PLANN A, V43, P1209, DOI 10.1068/a43344; McKinnon A, 2001, HB TRANSPORT, V2, P157; MESNARD X., 1999, LEXPANSIONMANAGEMENT, P52; Min S., 2005, INT J LOGIST MANAG, V16, P237, DOI [10.1108/09574090510634539, DOI 10.1108/09574090510634539]; Munuzuri J, 2005, CITIES, V22, P15, DOI 10.1016/j.cities.2004.10.003; Murillo DGC, 2011, INT J TRANSP ECON, V38, P9; Nijkamp P., 1994, IMPACT ASSESSMENT EV; Ortuzar JD., 1994, MODELLING TRANSPORT; Portoghese A, 2011, INT J TRANSP ECON, V38, P337; PREST AR, 1965, ECON J, V75, P683, DOI 10.2307/2229670; Rakotonarivo D., 2009, LOGISTIQUE URBAINE M; Rousseeuw PJ., 2009, FINDING GROUPS DATA; Routhier J. L., 2007, P 11 WORLD C TRANSP; Roy J., 2006, GESTION, V31, P70, DOI [10.3917/riges.313.0070, DOI 10.3917/RIGES.313.0070]; Russo F, 2011, J URBAN PLAN DEV, V137, P142, DOI 10.1061/(ASCE)UP.1943-5444.0000052; Samuel Karine Evrard, 2009, International Journal of Information Technology and Management, V8, P146, DOI 10.1504/IJITM.2009.023297; Simatupang T., 2002, INT J LOGIST MANAG, V13, P15, DOI [10.1108/09574090210806333, DOI 10.1108/09574090210806333]; Stathopoulos A, 2011, NECTAR SER TRANSP, P75; STRUYF A, 1996, J STAT SOFTWARE, V1; Tan PN., 2006, INTRO DATA MINING; Toth P., 2002, SIAM MONOGRAPHS DISC, V9; Tudela A, 2006, TRANSPORT RES A-POL, V40, P414, DOI 10.1016/j.tra.2005.08.002; Waddell P., 2004, HDB TRANSPORT, V5, P203; Waller M, 1999, J BUSINESS LOGISTICS, V20, P183; WARD JH, 1963, J AM STAT ASSOC, V58, P236, DOI 10.2307/2282967; Wardrop J.G., 1952, P I CIVIL ENG, V1, P325, DOI 10.1680/ipeds.1952.11362; Washington S., 2011, STAT ECONOMETRIC MET; Wierzbicki A.P., 1980, LECT NOTES EC MATH S, P468, DOI [DOI 10.1007/978-3-642-48782-8_32, 10.1007/978-3-642-48782-8_32]; Wolsey LA., 1999, WIL INT S D, V55, DOI 10.1002/9781118627372; Wonnacott R.J., 1990, INTRO STAT BUSINESS; Yearwood JL, 2006, DECIS SUPPORT SYST, V41, P358, DOI 10.1016/j.dss.2004.07.004; Yearwood J, 2010, GROUP DECIS NEGOT, V19, P77, DOI 10.1007/s10726-009-9162-1; [No title captured]; [No title captured]; [No title captured]; [No title captured]; [No title captured]; [No title captured]; [No title captured]; [No title captured]; [No title captured]; [No title captured]; [No title captured]; [No title captured]; [No title captured]; [No title captured]; [No title captured]; [No title captured]; [No title captured]; [No title captured]; [No title captured]</t>
  </si>
  <si>
    <t>Economics; Transportation</t>
  </si>
  <si>
    <t>Business &amp; Economics; Transportation</t>
  </si>
  <si>
    <t>WOS:000322859000004</t>
  </si>
  <si>
    <t>Wehrle, M; Lechler, S; von der Gracht, HA; Hartmann, E</t>
  </si>
  <si>
    <t>Wehrle, Manuel; Lechler, Sabrina; von der Gracht, Heiko A.; Hartmann, Evi</t>
  </si>
  <si>
    <t>Digitalization and its Impact on the Future Role of SCM Executives in Talent Management - An International Cross-Industry Delphi Study</t>
  </si>
  <si>
    <t>JOURNAL OF BUSINESS LOGISTICS</t>
  </si>
  <si>
    <t>talent management; digitalization; Delphi method; supply chain</t>
  </si>
  <si>
    <t>SUPPLY CHAIN MANAGEMENT; ACTOR-NETWORK THEORY; REAL-TIME DELPHI; GIG ECONOMY; BIG DATA; LOGISTICS; INFORMATION; ANALYTICS; EDUCATION; CHALLENGES</t>
  </si>
  <si>
    <t>In the field of supply chain management (SCM), attracting and developing appropriate talent is critical for achieving most SCM goals, as extensive skills are necessary to do the job properly. In order to ensure that future-proof talent can continue to emerge in this discipline, the role of SCM executives is extremely important. Although many studies have been conducted in the field of talent management (TM), the future role of SCM executives has been mostly neglected in research. The present empirical study addresses this gap, taking into consideration the fourth industrial revolution, as innovation in technology continues to drive significant changes in the SCM field. Aiming to investigate the extent to which increasing digitalization is influencing the future role of SCM executives, a Delphi study with 103 experts from industry, academics, and politics/associations was carried out. In order to identify meaningful topic clusters from the data, fuzzy c-means clustering was used. From an actor-network theory perspective, our results show that in some areas of TM, digitalization is leading to a strong fusion of SCM executives and digital technologies, as well as to a clear division of roles, in which either SCM leaders or technology will dominate in the future.</t>
  </si>
  <si>
    <t>[Wehrle, Manuel; Lechler, Sabrina; Hartmann, Evi] Friedrich Alexander Univ Erlangen Nuremberg, Nurnberg, Germany; [von der Gracht, Heiko A.] Steinbeis Univ, Sch Int Business &amp; EntrepreneurshipOpen Access Fu, Berlin, Germany</t>
  </si>
  <si>
    <t>University of Erlangen Nuremberg</t>
  </si>
  <si>
    <t>Hartmann, E (corresponding author), Friedrich Alexander Univ Erlangen Nuremberg, Chair Supply Chain Management, Lange Gasse 20, D-90403 Nurnberg, Germany.</t>
  </si>
  <si>
    <t>evi.hartmann@fau.de</t>
  </si>
  <si>
    <t>Aengenheyster S, 2017, TECHNOL FORECAST SOC, V118, P15, DOI 10.1016/j.techfore.2017.01.023; Akkermans HA, 2003, EUR J OPER RES, V146, P284, DOI 10.1016/S0377-2217(02)00550-7; Al Ariss A, 2014, J WORLD BUS, V49, P173, DOI 10.1016/j.jwb.2013.11.001; Al-Samarraie H, 2018, COMPUT EDUC, V124, P77, DOI 10.1016/j.compedu.2018.05.016; Amankwah-Amoah J, 2017, INT J HUM RESOUR MAN, V28, P1527, DOI 10.1080/09585192.2015.1116456; Angrave D, 2016, HUM RESOUR MANAG J, V26, P1, DOI 10.1111/1748-8583.12090; [Anonymous], 2015, DEEP LEARNING NATURE, DOI [DOI 10.1038/NATURE14539, 10.1038/nature14539]; ARMSTRONG JS, 1977, J MARKETING RES, V14, P396, DOI 10.2307/3150783; Bak O, 2013, SUPPLY CHAIN MANAG, V18, P468, DOI 10.1108/SCM-11-2012-0357; Baran M., 2017, INT J CONT MANAGEMEN, V16, P33; Barley SR, 2017, ACAD MANAG DISCOV, V3, P111, DOI 10.5465/amd.2017.0034; Beechler S, 2009, J INT MANAG, V15, P273, DOI 10.1016/j.intman.2009.01.002; Belliger A., 2006, ANTHOLOGY EINF HREND, P13; Belton I, 2019, TECHNOL FORECAST SOC, V147, P72, DOI 10.1016/j.techfore.2019.07.002; Bezdek J.C., 1999, FUZZY MODELS ALGORIT, DOI 10.1007/b106267; Bezdek J.C., 1981, PATTERN RECOGN; Bokrantz J, 2017, INT J PROD ECON, V191, P154, DOI 10.1016/j.ijpe.2017.06.010; Boulkedid R, 2011, PLOS ONE, V6, DOI 10.1371/journal.pone.0020476; Brancheau JC, 1996, MIS QUART, V20, P225, DOI 10.2307/249479; Buck Bryan, 2018, Strategic HR Review, V17, P261, DOI 10.1108/SHR-10-2018-145; Burga R, 2017, INT J PROJ MANAG, V35, P1024, DOI 10.1016/j.ijproman.2017.05.001; Buyukozkan G, 2018, COMPUT IND, V97, P157, DOI 10.1016/j.compind.2018.02.010; Calabor M.S., 2019, J ACCOUNTING ED, V46, P43, DOI [10.1016/j.jaccedu.2018.12.004, DOI 10.1016/J.JACCEDU.2018.12.004, https://doi.org/10.1016/j.jaccedu.2018.12.004]; Callon M., 1990, SOCIOL REV, V38, P132, DOI [DOI 10.1111/J.1467-954X.1990.TB03351.X, 10.1111/j.1467-954X.1990.tb03351.x]; Camps N., 2017, INT J MANAGEMENT APP, V4, P211; Cappelli P, 2014, ANNU REV ORGAN PSYCH, V1, P305, DOI 10.1146/annurev-orgpsych-031413-091314; Collings DG, 2018, INT J HUM RESOUR MAN, V29, P165, DOI 10.1080/09585192.2017.1380064; Collings DG, 2014, HUM RESOUR DEV Q, V25, P301, DOI 10.1002/hrdq.21198; Collings DG, 2009, HUM RESOUR MANAGE R, V19, P304, DOI 10.1016/j.hrmr.2009.04.001; Collings DG, 2011, EUR J INT MANAG, V5, P453, DOI 10.1504/EJIM.2011.042173; Cresswell KM, 2010, BMC MED INFORM DECIS, V10, DOI 10.1186/1472-6947-10-67; Czinkota MR, 1997, J INT BUS STUD, V28, P827, DOI 10.1057/palgrave.jibs.8490121; DALKEY N, 1963, MANAGE SCI, V9, P458, DOI 10.1287/mnsc.9.3.458; DALKEY N, 1969, FUTURES, V1, P408, DOI 10.1016/S0016-3287(69)80025-X; Dash R., 2019, J STRATEGIC INNOVATI, V14, P43; de Oliveira J.V., 2007, ADV FUZZY CLUSTERING, DOI DOI 10.1002/9780470061190.CH3; De Villiers MR, 2005, MED TEACH, V27, P639, DOI 10.1080/13611260500069947; Depura K, 2012, 2012 THIRD INTERNATIONAL CONFERENCE ON SERVICES IN EMERGING MARKETS (ICSEM), P153, DOI 10.1109/ICSEM.2012.29; Derwik P, 2017, SUPPLY CHAIN MANAG, V22, P200, DOI 10.1108/SCM-09-2016-0324; Derwik P, 2016, J BUS RES, V69, P4820, DOI 10.1016/j.jbusres.2016.04.037; Diamond IR, 2014, J CLIN EPIDEMIOL, V67, P401, DOI 10.1016/j.jclinepi.2013.12.002; Doolin B, 2002, J INF TECHNOL-UK, V17, P69, DOI 10.1080/02683960210145986; Dott L., 2018, HUMAN RESOURCE MANAG, V26, P16, DOI [10.1108/HRMID-07-2018-0152, DOI 10.1108/HRMID-07-2018-0152]; Dries N, 2013, HUM RESOUR MANAGE R, V23, P272, DOI 10.1016/j.hrmr.2013.05.001; Ecken P, 2016, MANAGE SCI, V62, P2002, DOI 10.1287/mnsc.2015.2219; Ecken P, 2011, TECHNOL FORECAST SOC, V78, P1654, DOI 10.1016/j.techfore.2011.05.006; Edmondson AC, 2007, ACAD MANAGE REV, V32, P1155, DOI 10.5465/AMR.2007.26586086; Engelke H, 2016, BUS SOC, V55, P56, DOI 10.1177/0007650314523096; Engelke H, 2015, TECHNOL FORECAST SOC, V90, P635, DOI 10.1016/j.techfore.2014.01.004; ERFFMEYER RC, 1986, GROUP ORGAN STUD, V11, P120, DOI 10.1177/105960118601100110; Faraj S, 2004, INFORM TECHNOLOGY PE, V17, P186, DOI DOI 10.1108/09593840410542501; Fawcett SE, 2014, INT J LOGIST MANAG, V25, P180, DOI 10.1108/IJLM-07-2012-0061; Fecheyr-Lippens B., 2015, MCKINSEY Q; Flothmann C, 2018, SUPPLY CHAIN MANAG, V23, P480, DOI 10.1108/SCM-03-2018-0101; Flothmann C, 2017, J BUS LOGIST, V38, P35, DOI 10.1111/jbl.12150; Forster B, 2014, INT J PHYS DISTR LOG, V44, P373, DOI 10.1108/IJPDLM-09-2012-0289; Forster B, 2014, TECHNOL FORECAST SOC, V84, P215, DOI 10.1016/j.techfore.2013.07.012; Frances N., 1995, THE FREE LIB; Fritschy C, 2019, TECHNOL FORECAST SOC, V148, DOI 10.1016/j.techfore.2019.119736; Gallardo-Gallardo E, 2016, EMPL RELAT, V38, P31, DOI 10.1108/ER-10-2015-0194; Gallardo-Gallardo E, 2013, HUM RESOUR MANAGE R, V23, P290, DOI 10.1016/j.hrmr.2013.05.002; Gammelgaard B., 2001, J BUSINESS LOGISTICS, V22, P27, DOI DOI 10.1002/J.2158-1592.2001.TB00002.X; Gary JE, 2015, FUTURES, V71, P132, DOI 10.1016/j.futures.2015.03.005; Geist MR, 2010, EVAL PROGRAM PLANN, V33, P147, DOI 10.1016/j.evalprogplan.2009.06.006; Gibson B.J., 2001, INT J PHYS DISTR LOG, V31, P714, DOI 10.1108/09600030110411400; Gibson T, 2016, SUPPLY CHAIN MANAG, V21, P470, DOI 10.1108/SCM-10-2014-0343; Gnatzy T, 2011, TECHNOL FORECAST SOC, V78, P1681, DOI 10.1016/j.techfore.2011.04.006; Goffnett S.P., 2016, J TRANSPORTATION MAN, V27, P45; Goffnett SP, 2012, INT J LOGIST MANAG, V23, P135, DOI 10.1108/09574091211226966; Goldsby TJ, 2016, J BUS LOGIST, V37, P80, DOI 10.1111/jbl.12130; Gossler T, 2019, J HUMANIT LOGIST SUP, V9, P438, DOI 10.1108/JHLSCM-06-2018-0044; Graham M, 2017, TRANSFER-LONDON, V23, P135, DOI 10.1177/1024258916687250; Grasas A, 2016, INT J LOGIST MANAG, V27, P377, DOI 10.1108/IJLM-05-2014-0075; Guglyuvatyy Evgeny, 2015, AUST TAX FORUM, V30, P179; Gupta UG, 1996, TECHNOL FORECAST SOC, V53, P185, DOI 10.1016/S0040-1625(96)00094-7; Hanseth O., 2004, INFORM TECHNOLOGY PE, V17, P116; Hirschinger M, 2015, J SUPPLY CHAIN MANAG, V51, P73, DOI 10.1111/jscm.12074; Hsiao TY, 2006, EUR J OPER RES, V168, P593, DOI 10.1016/j.ejor.2004.05.012; HUBER GP, 1972, ACAD MANAGE J, V15, P161, DOI 10.2307/254908; Iles P, 2010, HUM RESOUR DEV INT, V13, P125, DOI 10.1080/13678861003703666; Ivanov D, 2019, INT J PROD RES, V57, P829, DOI 10.1080/00207543.2018.1488086; Jan SK, 2019, TECHNOL KNOWL LEARN, V24, P621, DOI 10.1007/s10758-018-9375-y; Johennesse L.-A., 2017, GLOBAL BUSINESS MANA, V9, P46; Josien K, 2000, INT J PROD RES, V38, P3513, DOI 10.1080/002075400422770; Joyce WF, 2012, ORGAN DYN, V41, P183, DOI 10.1016/j.orgdyn.2012.03.001; Kassi O, 2018, TECHNOL FORECAST SOC, V137, P241, DOI 10.1016/j.techfore.2018.07.056; Keller J, 2014, TECHNOL FORECAST SOC, V85, P81, DOI 10.1016/j.techfore.2013.07.010; Ketchen DJ, 2007, J OPER MANAG, V25, P573, DOI 10.1016/j.jom.2006.05.010; KIRBY J, 2003, HARVARD BUS REV, V81, P65; Kisgen S., 2017, FUTURE BUSINESS LEAD; Klumpp M, 2019, J BUS LOGIST, V40, P265, DOI 10.1111/jbl.12198; Kotzab H, 2018, SUPPLY CHAIN MANAG, V23, P50, DOI 10.1108/SCM-02-2017-0079; Kurpjuweit S, 2021, J BUS LOGIST, V42, P46, DOI 10.1111/jbl.12231; Landeta J, 2006, TECHNOL FORECAST SOC, V73, P467, DOI 10.1016/j.techfore.2005.09.002; Landeta J, 2011, TECHNOL FORECAST SOC, V78, P1629, DOI 10.1016/j.techfore.2011.03.009; Langer M, 2017, INT J SELECT ASSESS, V25, P371, DOI 10.1111/ijsa.12191; Langer M, 2016, INT J SELECT ASSESS, V24, P312, DOI 10.1111/ijsa.12150; Lechler S, 2019, INT J PHYS DISTR LOG, V49, P1003, DOI 10.1108/IJPDLM-12-2017-0398; Lee AS, 2001, MIS QUART, V25, pIII; Lee H, 2015, TECHNOL FORECAST SOC, V90, P551, DOI 10.1016/j.techfore.2014.02.007; Leonardi P, 2018, HARVARD BUS REV, V96, P70; Lewis R. E., 2006, Human Resources Management Review, V16, P139, DOI 10.1016/j.hrmr.2006.03.001; Liimatainen H, 2014, TECHNOL FORECAST SOC, V81, P177, DOI 10.1016/j.techfore.2013.03.001; Linstone HA., 1975, DELPHI METHOD; Loveridge D., 2002, 31 U MANCH; Lutz H, 2013, SUPPLY CHAIN MANAG, V18, P455, DOI 10.1108/SCM-08-2012-0269; Makarius EE, 2017, BUS HORIZONS, V60, P495, DOI 10.1016/j.bushor.2017.03.007; Mangan J., 2005, INT J LOGIST MANAG, V16, P178, DOI DOI 10.1108/09574090510634494; Markmann C., 2021, FUTURES FORESIGHT SC, V3, pe56, DOI [10.1002/ffo2.56, DOI 10.1002/FFO2.56]; McCarter MW, 2005, HUM SYST MANAGE, V24, P197; McDonnell A., 2017, EUROPEAN J INT MANAG, V11, P178; Melander L, 2019, TECHNOL FORECAST SOC, V138, P178, DOI 10.1016/j.techfore.2018.08.019; Mellahi K, 2010, J WORLD BUS, V45, P143, DOI 10.1016/j.jwb.2009.09.018; Min S, 2019, J BUS LOGIST, V40, P44, DOI 10.1111/jbl.12201; Mitchell V., 1996, J APPL MANAGEMENT ST, V5, P199; Morgan J, 2014, FUTURE WORK ATTRACT; Mukherjee N, 2015, METHODS ECOL EVOL, V6, P1097, DOI 10.1111/2041-210X.12387; Murphy PR, 2006, TRANSPORT J, V45, P46; Myers M. B., 2004, Journal of Business Logistics, V25, P211, DOI 10.1002/j.2158-1592.2004.tb00175.x; Nagdev K., 2018, HUMAN RESOURCE MANAG, V26, P3; Naim M.F., 2016, PEOPLE INT J SOCIAL, V2, P1697; Naim MF, 2018, EMPL RELAT, V40, P433, DOI 10.1108/ER-09-2016-0172; Nalband K., 2017, J ENG RES APPL, V7, P32; Newton PE, 2012, MEAS-INTERDISCIP RES, V10, P1, DOI 10.1080/15366367.2012.669666; Nowack M, 2011, TECHNOL FORECAST SOC, V78, P1603, DOI 10.1016/j.techfore.2011.03.006; Ocampo L, 2018, ECOL INDIC, V93, P874, DOI 10.1016/j.ecolind.2018.05.060; Pandita D., 2019, SIBM PUNE RES J, V18, P66; Pandita D, 2018, IND COMMER TRAIN, V50, P185, DOI 10.1108/ICT-09-2017-0073; Pape T, 2016, EUR J OPER RES, V252, P687, DOI 10.1016/j.ejor.2016.01.052; Pongratz HJ, 2018, NEW TECH WORK EMPLOY, V33, P58, DOI 10.1111/ntwe.12104; Preindl R, 2020, SUPPLY CHAIN FORUM, V21, P26, DOI 10.1080/16258312.2020.1716633; Quinn F., 2004, SUPPLY CHAIN MANAGEM, V8, P63; Raspopovic M, 2017, INT REV RES OPEN DIS, V18, P141; Ready DA, 2007, HARVARD BUS REV, V85, P68; Richardson DA, 2016, J BUS LOGIST, V37, P59, DOI 10.1111/jbl.12112; Rifqinizamy M., 2017, INT J MOD ED COMPUT, V2, P91, DOI [10.11114/ijsss.v2i1.264, DOI 10.5815/IJMECS.2017.02.01]; Rossmann B, 2018, TECHNOL FORECAST SOC, V130, P135, DOI 10.1016/j.techfore.2017.10.005; Rowe G, 1999, INT J FORECASTING, V15, P353, DOI 10.1016/S0169-2070(99)00018-7; Rowe G, 2011, TECHNOL FORECAST SOC, V78, P1487, DOI 10.1016/j.techfore.2011.09.002; Sage D, 2020, ORGAN STUD, V41, P345, DOI 10.1177/0170840618815524; Sage D, 2011, INT J MANAG PROJ BUS, V4, P274, DOI 10.1108/17538371111120243; SALANCIK JR, 1971, TECHNOL FORECAST SOC, V3, P65, DOI 10.1016/S0040-1625(71)80004-5; Sanders N.R., 2002, J BUS LOGIST, V23, P65; Sanders NR, 2019, J BUS LOGIST, V40, P229, DOI 10.1111/jbl.12224; Sanyal C., 2016, HUMAN RESOURCE DEV I, V20, P1; Sauer PC, 2019, INT J PROD ECON, V217, P31, DOI 10.1016/j.ijpe.2018.05.030; Scheibe M., 1975, DELPHI METHOD TECHNI, P262, DOI 10.1007/s00256-011-1145-z; Schiemann WA, 2014, J WORLD BUS, V49, P281, DOI 10.1016/j.jwb.2013.11.012; Schmidt CG, 2019, J PURCH SUPPLY MANAG, V25, DOI 10.1016/j.pursup.2019.100552; Schmidt R, 2001, J MANAGE INFORM SYST, V17, P5, DOI 10.1080/07421222.2001.11045662; Schuler RS, 2011, J WORLD BUS, V46, P506, DOI 10.1016/j.jwb.2010.10.011; Sharma L., 2017, INT J ENG TECHNOLOGY, V4, P106; Shim Y, 2016, TELECOMMUN POLICY, V40, P168, DOI 10.1016/j.telpol.2015.11.005; Shub AN, 2009, SUPPLY CHAIN MANAG, V14, P31, DOI 10.1108/13598540910927287; Silver D, 2018, SCIENCE, V362, P1140, DOI 10.1126/science.aar6404; Snell A., 2006, STRATEG HR REV, V5, P32, DOI DOI 10.1108/14754390680000925; Spar B., 2018, LINKEDIN TALENT SOLU; Spickermann A, 2014, TECHNOL FORECAST SOC, V85, P105, DOI 10.1016/j.techfore.2013.04.009; Stank T. P., 2005, Journal of Business Logistics, V26, P27, DOI 10.1002/j.2158-1592.2005.tb00204.x; Stank TP, 2011, INT J PHYS DISTR LOG, V41, P940, DOI 10.1108/09600031111185220; Steinert M, 2009, TECHNOL FORECAST SOC, V76, P291, DOI 10.1016/j.techfore.2008.10.006; Stone DL, 2013, HUM RESOUR MANAGE R, V23, P50, DOI 10.1016/j.hrmr.2012.06.006; Strauss A., 1990, GROUNDED THEORY BASI; STRAUSS HJ, 1975, J CREATIVE BEHAV, V9, P253, DOI 10.1002/j.2162-6057.1975.tb00574.x; Sun LY, 2018, J INT EDUC BUS, V11, P124, DOI 10.1108/JIEB-10-2017-0039; Sun Z, 2017, J COMPUT ASSIST LEAR, V33, P575, DOI 10.1111/jcal.12201; Sweeney D, 2010, INT J LOGIST MANAG, V21, P293, DOI 10.1108/09574091011071960; Sweeney E., 2013, SUPPLY CHAIN MANAGEM, P73; Tafti MM, 2017, IND COMMER TRAIN, V49, P15, DOI 10.1108/ICT-05-2016-0036; Tapio P, 2011, TECHNOL FORECAST SOC, V78, P1616, DOI 10.1016/j.techfore.2011.03.016; Tarique I, 2010, J WORLD BUS, V45, P122, DOI 10.1016/j.jwb.2009.09.019; Tatham P, 2017, INT J LOGIST MANAG, V28, P266, DOI 10.1108/IJLM-04-2014-0066; Tatoglu E, 2016, J WORLD BUS, V51, P278, DOI 10.1016/j.jwb.2015.11.001; TERSINE RJ, 1976, BUS HORIZONS, V19, P51, DOI 10.1016/0007-6813(76)90081-1; Thomas R., 2014, INT J PHYS DISTRIBUT, V44, P1; Thunnissen M, 2013, INT J HUM RESOUR MAN, V24, P1744, DOI 10.1080/09585192.2013.777543; Trautrims A, 2016, INT J LOGIST MANAG, V27, P886, DOI 10.1108/IJLM-01-2015-0003; Turoff M, 2002, COMMUN ACM, V45, P29, DOI 10.1145/505248.505265; TUROFF M, 1970, TECHNOL FORECAST SOC, V2, P149, DOI 10.1016/0040-1625(70)90161-7; Tursunbayeva A, 2018, INT J INFORM MANAGE, V43, P224, DOI 10.1016/j.ijinfomgt.2018.08.002; van Hoek R.I., 2001, INT J PHYS DISTR LOG, V31, P505; van Hoek R. I., 2002, SUPPLY CHAIN MANAG, V7, P119, DOI DOI 10.1108/13598540210436568; Van Vianen AEM, 2018, HUM RESOUR MANAGE-US, V57, P583, DOI 10.1002/hrm.21879; von der Gracht H.A., 2015, ENERGY CHALLENGE LIC; von der Gracht H.A., 2008, FUTURE LOGISTICS SCE, P21, DOI DOI 10.1007/978-3-8349-9764-7_3; von der Gracht HA, 2016, INT J LOGIST MANAG, V27, P142, DOI 10.1108/IJLM-12-2013-0150; von der Gracht HA, 2012, TECHNOL FORECAST SOC, V79, P1525, DOI 10.1016/j.techfore.2012.04.013; Wagner SM, 2010, J BUS LOGIST, V31, P357, DOI 10.1002/j.2158-1592.2010.tb00156.x; Walford-Wright Gavin, 2018, Strategic HR Review, V17, P226, DOI 10.1108/SHR-08-2018-0071; Waller MA, 2013, J BUS LOGIST, V34, P249, DOI 10.1111/jbl.12024; Walsham G., 1997, Information Systems and Qualitative Research. Proceedings of the IFIP TC8 WG 8.2 International Conference on Information Systems and Qualitative Research, P466; Warmelink H, 2020, J BUS RES, V106, P331, DOI 10.1016/j.jbusres.2018.09.011; Warth J, 2013, TECHNOL FORECAST SOC, V80, P566, DOI 10.1016/j.techfore.2012.04.005; Wheeler A. R., 2006, J BUSINESS LOGISTICS, V27, P163; White A, 2008, INT J PHYS DISTR LOG, V38, P88, DOI 10.1108/09600030810861189; Whysall Z, 2019, J MANAG DEV, V38, P118, DOI 10.1108/JMD-06-2018-0181; Wiblen S, 2012, ASIA PAC J HUM RESOU, V50, P421, DOI 10.1111/j.1744-7941.2012.00037.x; Wieland A, 2016, J BUS LOGIST, V37, P205, DOI 10.1111/jbl.12131; Winkler J, 2016, TECHNOL FORECAST SOC, V105, P63, DOI 10.1016/j.techfore.2016.01.021; Winkler J, 2015, J BUS RES, V68, P1118, DOI 10.1016/j.jbusres.2014.11.001; Wong IA, 2017, TOUR MANAG PERSPECT, V23, P140, DOI 10.1016/j.tmp.2017.06.003; Wright P. M., 2011, 2011 CHRO CHALLENGE; Wrobel-Lachowska M., 2018, P AHFE 2017 INT C HU, P402</t>
  </si>
  <si>
    <t>10.1111/jbl.12259</t>
  </si>
  <si>
    <t>WOS:000606384800006</t>
  </si>
  <si>
    <t>Costa, G; Manco, G; Masciari, E</t>
  </si>
  <si>
    <t>Costa, Gianni; Manco, Giuseppe; Masciari, Elio</t>
  </si>
  <si>
    <t>Dealing with trajectory streams by clustering and mathematical transforms</t>
  </si>
  <si>
    <t>JOURNAL OF INTELLIGENT INFORMATION SYSTEMS</t>
  </si>
  <si>
    <t>Spatial data; Math transforms; Clustering</t>
  </si>
  <si>
    <t>FRAMEWORK</t>
  </si>
  <si>
    <t>Nowadays, almost all kind of electronic devices leave traces of their movements (e.g. smartphone, GPS devices and so on). Thus, the huge number of this tiny data sources leads to the generation of massive data streams of geo-referenced data. As a matter of fact, the effective analysis of such amounts of data is challenging, since the possibility to extract useful information from this peculiar kind of data is crucial in many application scenarios such as vehicle traffic management, hand-off in cellular networks, supply chain management. Moreover, spatial data streams management poses new challenges both for their proper definition and acquisition, thus making the overall process harder than for classical point data. In particular, we are interested in solving the problem of effective trajectory data streams clustering, that revealed really intriguing as we deal with sequential data that have to be properly managed due to their ordering. We propose a framework that allow data pre-elaboration in order to make the mining step more effective. As for every data mining tool, the experimental evaluation is crucial, thus we performed several tests on real world datasets that confirmed the efficiency and effectiveness of the proposed approach.</t>
  </si>
  <si>
    <t>[Costa, Gianni; Manco, Giuseppe; Masciari, Elio] CNR, ICAR, Via Pietro Bucci 41C, I-87036 Arcavacata Di Rende, Italy</t>
  </si>
  <si>
    <t>Consiglio Nazionale delle Ricerche (CNR); Istituto di Calcolo e Reti ad Alte Prestazioni (ICAR-CNR)</t>
  </si>
  <si>
    <t>Masciari, E (corresponding author), CNR, ICAR, Via Pietro Bucci 41C, I-87036 Arcavacata Di Rende, Italy.</t>
  </si>
  <si>
    <t>costa@icar.cnr.it; manco@icar.cnr.it; masciari@icar.cnr.it</t>
  </si>
  <si>
    <t>Aggarwal C. C., 2003, PVLDB, P81, DOI 10.1016/b978-012722442-8/50016-1; Arthur D, 2007, PROCEEDINGS OF THE EIGHTEENTH ANNUAL ACM-SIAM SYMPOSIUM ON DISCRETE ALGORITHMS, P1027; Cadez I. V., 2000, Proceedings. KDD-2000. Sixth ACM SIGKDD International Conference on Knowledge Discovery and Data Mining, P140, DOI 10.1145/347090.347119; Cao H, 2005, LECT NOTES COMPUT SC, V3363, P173; Chen L, 2005, P 2005 ACM SIGMOD IN, ppp491, DOI DOI 10.1145/1066157.1066213; Chihara T.S., 1978, INTRO ORTHOGONAL POL; Chong Z., 2010, INT J SOFTWARE INFOR, V4, P165; Ester M., 1996, P 2 INT C KNOWL DISC; Flesca S, 2005, IEEE T KNOWL DATA EN, V17, P160, DOI 10.1109/TKDE.2005.27; Gaffney S., 1999, PROC 5 ACM SIGKDD IN, P63, DOI [DOI 10.1145/312129.312198, 10.1145/312129.312198]; Giannotti F, 2007, KDD-2007 PROCEEDINGS OF THE THIRTEENTH ACM SIGKDD INTERNATIONAL CONFERENCE ON KNOWLEDGE DISCOVERY AND DATA MINING, P330; Gonzalez H., 2006, ICDE; Gudmundsson J, 2007, LECT NOTES COMPUT SC, V4835, P763; Han J., 2006, DATA MINING CONCEPTS; Honle Nicola, 2010, P 18 ACM SIGSPATIAL, P240; Jeung H, 2008, PROC VLDB ENDOW, V1, P1068; Keogh E., 2002, Proceedings of the Twenty-eighth International Conference on Very Large Data Bases, P406; Lee J.G., 2007, SIGMOD; Lee JG, 2008, PROC VLDB ENDOW, V1, P1081, DOI 10.14778/1453856.1453972; Lee JG, 2008, PROC INT CONF DATA, P140, DOI 10.1109/ICDE.2008.4497422; Li Y., 2004, PROC ACM SIGKDD INT, P617; Li ZH, 2010, LECT NOTES COMPUT SC, V5982, P32; Liu YH, 2007, FIFTH ANNUAL IEEE INTERNATIONAL CONFERENCE ON PERVASIVE COMPUTING AND COMMUNICATIONS, PROCEEDINGS, P37, DOI 10.1109/PERCOM.2007.23; LLOYD SP, 1982, IEEE T INFORM THEORY, V28, P129, DOI 10.1109/TIT.1982.1056489; Masciari E, 2009, LECT NOTES ARTIF INT, V5822, P358, DOI 10.1007/978-3-642-04957-6_31; Masciari E, 2009, PROC INT C TOOLS ART, P9, DOI 10.1109/ICTAI.2009.31; Nehme RV, 2006, LECT NOTES COMPUT SC, V3896, P1001; Oppenheim A. V, 1999, DISCRETE TIME SIGNAL; Press W., 2001, NUMERICAL RECIPES C; Puschel M., 2005, ICASSP; Secker A, 2003, IEEE T IMAGE PROCESS, V12, P1530, DOI 10.1109/TIP.2003.819433; Veenman CJ, 2005, IEEE T PATTERN ANAL, V27, P1417, DOI 10.1109/TPAMI.2005.187; Vlachos M, 2002, PROC INT CONF DATA, P673, DOI 10.1109/ICDE.2002.994784; Wang W, 1997, PROCEEDINGS OF THE TWENTY-THIRD INTERNATIONAL CONFERENCE ON VERY LARGE DATABASES, P186; Yang J, 2006, LECT NOTES COMPUT SC, V3896, P664; Yi BK, 1998, PROC INT CONF DATA, P201, DOI 10.1109/ICDE.1998.655778; Zhang Tian, 1996, SIGMOD REC, V25, P103, DOI 10.1145/235968.233324; Zhang XJ, 2007, IEEE DATA COMPR CONF, P193; Zheng Y., 2009, WWW, P791</t>
  </si>
  <si>
    <t>10.1007/s10844-013-0267-2</t>
  </si>
  <si>
    <t>Computer Science, Artificial Intelligence; Computer Science, Information Systems</t>
  </si>
  <si>
    <t>WOS:000330743700008</t>
  </si>
  <si>
    <t>Ewbank, H; Roveda, JAF; Roveda, SRMM; Ribeiro, AI; Bressane, A; Hadi-Vencheh, A; Wanke, P</t>
  </si>
  <si>
    <t>Ewbank, Henrique; Frutuoso Roveda, Jose Arnaldo; Monteiro Masalskiene Roveda, Sandra Regina; Ribeiro, Admilson Irio; Bressane, Adriano; Hadi-Vencheh, Abdollah; Wanke, Peter</t>
  </si>
  <si>
    <t>Sustainable resource management in a supply chain: a methodological proposal combining zero-inflated fuzzy time series and clustering techniques</t>
  </si>
  <si>
    <t>Fuzzy sets; Sustainability; Supply chain; Fuzzy time series</t>
  </si>
  <si>
    <t>FORECASTING ENROLLMENTS; MODEL; GREEN; PREDICTION; DECISIONS; DESIGN</t>
  </si>
  <si>
    <t>Purpose The purpose of this paper is to analyze demand forecast strategies to support a more sustainable management in a pallet supply chain, and thus avoid environmental impacts, such as reducing the consumption of forest resources. Design/methodology/approach Since the producer presents several uncertainties regarding its demand logs, a methodology that embed zero-inflated intelligence is proposed combining fuzzy time series with clustering techniques, in order to deal with an excessive count of zeros. Findings A comparison with other models from literature is performed. As a result, the strategy that considered at the same time the excess of zeros and low demands provided the best performance, and thus it can be considered a promising approach, particularly for sustainable supply chains where resources consumption is significant and exist a huge variation in demand over time. Originality/value The findings of the study contribute to the knowledge of the managers and policymakers in achieving sustainable supply chain management. The results provide the important concepts regarding the sustainability of supply chain using fuzzy time series and clustering techniques.</t>
  </si>
  <si>
    <t>[Ewbank, Henrique; Frutuoso Roveda, Jose Arnaldo; Monteiro Masalskiene Roveda, Sandra Regina; Ribeiro, Admilson Irio] Sao Paulo State Univ, Sorocaba, Brazil; [Bressane, Adriano] Sao Paulo State Univ, Sao Jose Dos Campos, Brazil; [Hadi-Vencheh, Abdollah] Islamic Azad Univ, Dept Math, Isfahan Khorasgan Branch, Esfahan, Iran; [Wanke, Peter] Univ Fed Rio de Janeiro, Rio De Janeiro, Brazil</t>
  </si>
  <si>
    <t>Universidade Estadual Paulista; Universidade Estadual Paulista; Islamic Azad University; Universidade Federal do Rio de Janeiro</t>
  </si>
  <si>
    <t>Hadi-Vencheh, A (corresponding author), Islamic Azad Univ, Dept Math, Isfahan Khorasgan Branch, Esfahan, Iran.</t>
  </si>
  <si>
    <t>ahadi@khuisf.ac.ir</t>
  </si>
  <si>
    <t>Acquaye A, 2018, EUR J OPER RES, V269, P188, DOI 10.1016/j.ejor.2017.10.057; Ahmadi HB, 2017, RESOUR CONSERV RECY, V126, P99, DOI 10.1016/j.resconrec.2017.07.020; Aksoy A, 2012, INT J CLOTH SCI TECH, V24, P221, DOI 10.1108/09556221211232829; [Anonymous], 2008, J CYBERNETICS; Bezdek J.C., 1981, PATTERN RECOGN; BLIEMEL F, 1973, J MARKETING RES, V10, P444, DOI 10.2307/3149394; Bringezu S., 2017, SUSTAINABLE RESOURCE, DOI [10.4324/9781351279284, DOI 10.4324/9781351279284]; Carvalho H, 2017, RESOUR CONSERV RECY, V120, P75, DOI 10.1016/j.resconrec.2016.09.025; Chen SM, 1996, FUZZY SET SYST, V81, P311, DOI 10.1016/0165-0114(95)00220-0; Chen SM, 2002, CYBERNET SYST, V33, P1, DOI 10.1080/019697202753306479; Cheng CH, 2006, TECHNOL FORECAST SOC, V73, P524, DOI 10.1016/j.techfore.2005.07.004; Choi TM, 2012, IEEE T SYST MAN CY C, V42, P1003, DOI 10.1109/TSMCC.2011.2176725; CHUNG FL, 1994, NEURAL NETWORKS, V7, P539, DOI 10.1016/0893-6080(94)90111-2; De Gooijer JG, 2006, INT J FORECASTING, V22, P443, DOI 10.1016/j.ijforecast.2006.01.001; Dems A, 2015, ANN OPER RES, V232, P65, DOI 10.1007/s10479-013-1336-1; Devika K, 2016, ANN OPER RES, V242, P457, DOI 10.1007/s10479-013-1517-y; Dunn J. C., 1973, Journal of Cybernetics, V3, P32, DOI 10.1080/01969727308546046; Ewbank H, 2016, NEURAL COMPUT APPL, V27, P857, DOI 10.1007/s00521-015-1901-4; Fan TJ, 2015, INT J PROD ECON, V159, P117, DOI 10.1016/j.ijpe.2014.10.004; Fosten J, 2012, ECOL ECON, V76, P25, DOI 10.1016/j.ecolecon.2012.01.023; Gao XB, 2000, 2000 5TH INTERNATIONAL CONFERENCE ON SIGNAL PROCESSING PROCEEDINGS, VOLS I-III, P1457, DOI 10.1109/ICOSP.2000.893376; Ghadimi P, 2019, RESOUR CONSERV RECY, V140, P72, DOI 10.1016/j.resconrec.2018.09.005; HOGARTH RM, 1981, MANAGE SCI, V27, P115, DOI 10.1287/mnsc.27.2.115; Hong ZF, 2018, EUR J OPER RES, V266, P663, DOI 10.1016/j.ejor.2017.09.046; Hornik K., 2015, DAVIDMEYERR PROJECTO; Jonkman J, 2019, EUR J OPER RES, V276, P247, DOI 10.1016/j.ejor.2018.12.024; Kannan D, 2014, EUR J OPER RES, V233, P432, DOI 10.1016/j.ejor.2013.07.023; Khosravi A, 2018, J CLEAN PROD, V176, P63, DOI 10.1016/j.jclepro.2017.12.065; Kim K, 2014, FLEX SERV MANUF J, V26, P5, DOI 10.1007/s10696-012-9163-2; Ko M, 2010, APPL SOFT COMPUT, V10, P661, DOI 10.1016/j.asoc.2009.09.004; Lee LW, 2007, EXPERT SYST APPL, V33, P539, DOI 10.1016/j.eswa.2006.05.015; Li ST, 2007, COMPUT MATH APPL, V53, P1904, DOI 10.1016/j.camwa.2006.03.036; Li ST, 2008, COMPUT MATH APPL, V56, P3052, DOI 10.1016/j.camwa.2008.07.033; Luthra S, 2017, RESOUR CONSERV RECY, V125, P198, DOI 10.1016/j.resconrec.2017.02.018; Mangla SK, 2015, RESOUR CONSERV RECY, V104, P375, DOI 10.1016/j.resconrec.2015.01.001; Meixell MJ, 2005, TRANSPORT RES E-LOG, V41, P531, DOI 10.1016/j.tre.2005.06.003; Miyamoto S, 2008, STUD FUZZ SOFT COMP, V229, P1; Muhammad Hisyam Lee, 2012, American Journal of Applied Sciences, V9, P132; Park DC, 2006, LECT NOTES COMPUT SC, V3971, P1038; Pavlas M, 2017, J CLEAN PROD, V161, P1317, DOI 10.1016/j.jclepro.2017.06.107; Poulsen J.R., 2009, FUZZY TIME SERIES FO; Ross, 2004, FUZZY LOGIC ENG APPL; Sayed HE, 2009, EXPERT SYST APPL, V36, P11662, DOI 10.1016/j.eswa.2009.03.014; Shi L, 2017, RESOUR CONSERV RECY, V119, P24, DOI 10.1016/j.resconrec.2016.08.014; Shuai CY, 2017, J CLEAN PROD, V162, P1031, DOI 10.1016/j.jclepro.2017.06.049; Shyi-Ming Chen, 2006, International Journal on Information and Management Sciences, V17, P1; Singh P, 2017, INT J MACH LEARN CYB, V8, P397, DOI 10.1007/s13042-015-0332-y; Singh SR, 2007, APPL MATH COMPUT, V188, P472, DOI 10.1016/j.amc.2006.09.140; Slack N., 2013, OPERATIONS MANAGEMEN, V7th; SONG Q, 1993, FUZZY SET SYST, V54, P1, DOI 10.1016/0165-0114(93)90355-L; SONG Q, 1993, FUZZY SET SYST, V54, P269, DOI 10.1016/0165-0114(93)90372-O; SULLIVAN J, 1994, FUZZY SET SYST, V64, P279, DOI 10.1016/0165-0114(94)90152-X; Tao ZG, 2015, RESOUR CONSERV RECY, V104, P354, DOI 10.1016/j.resconrec.2015.07.016; Theil H., 1966, APPL EC FORECASTING; Vahabzadeh AH, 2015, RESOUR CONSERV RECY, V103, P125, DOI 10.1016/j.resconrec.2015.05.023; Venkataramana B., 2017, COMMUN ADV COMPUT SC, V2017, P129, DOI [10.5899/2017/cacsa-00079, DOI 10.5899/2017/CACSA-00079]; Wang CC, 2011, EXPERT SYST APPL, V38, P9296, DOI 10.1016/j.eswa.2011.01.015; Wanke P.F., 2010, GERENCIA OPERACOES A; XIHAO S, 2008, WORLD J MODELLING SI, V0004, P00104; Yesil E., 2012, P IEEE INT S INN INT, P1; ZADEH LA, 1965, INFORM CONTROL, V8, P338, DOI 10.1016/S0019-9958(65)90241-X; Zadeh LA, 2008, INFORM SCIENCES, V178, P2751, DOI 10.1016/j.ins.2008.02.012; Zimmermann HJ, 2010, WIRES COMPUT STAT, V2, P317, DOI 10.1002/wics.82</t>
  </si>
  <si>
    <t>SEP 14</t>
  </si>
  <si>
    <t>10.1108/JEIM-09-2019-0289</t>
  </si>
  <si>
    <t>JUL 2020</t>
  </si>
  <si>
    <t>WOS:000547981600001</t>
  </si>
  <si>
    <t>Alhameli, F; Ahmadian, A; Elkamel, A</t>
  </si>
  <si>
    <t>Alhameli, Falah; Ahmadian, Ali; Elkamel, Ali</t>
  </si>
  <si>
    <t>Multiscale Decision-Making for Enterprise-Wide Operations Incorporating Clustering of High-Dimensional Attributes and Big Data Analytics: Applications to Energy Hub</t>
  </si>
  <si>
    <t>ENERGIES</t>
  </si>
  <si>
    <t>multiscale decision making; big data analytics; planning and scheduling; clustering; supply chain; multiple attributes; computational complexity; energy hub</t>
  </si>
  <si>
    <t>INTEGER PROGRAMMING APPROACH; MULTIPERIOD OPTIMIZATION; DISTRIBUTION NETWORK; OPTIMAL STORAGE; DEMAND; MODEL</t>
  </si>
  <si>
    <t>In modern systems, there is a tendency to model issues more accurately with low computational cost and considering multiscale decision-making which increases the complexity of the optimization. Therefore, it is necessary to develop tools to cope with these new challenges. Supply chain management of enterprise-wide operations usually involves three decision levels: strategic, tactical, and operational. These decision levels depend on each other involving different time scales. Accordingly, their integration usually leads to multiscale models that are computationally intractable. In this work, the aim is to develop novel clustering methods with multiple attributes to tackle the integrated problem. As a result, a clustering structure is proposed in the form of a mixed integer non-linear program (MINLP) later converted into a mixed integer linear program (MILP) for clustering shape-based time series data with multiple attributes through a multi-objective optimization approach (since different attributes have different scales or units) and minimize the computational complexity of multiscale decision problems. The results show that normal clustering is closer to the optimal case (full-scale model) compared with sequence clustering. Additionally, it provides improved solution quality due to flexibility in terms of sequence restrictions. The developed clustering algorithms can work with any two-dimensional datasets and simultaneous demand patterns. The most suitable applications of the clustering algorithms are long-term planning and integrated scheduling and planning problems. To show the performance of the proposed method, it is investigated on an energy hub as a case study, the results show a significant reduction in computational cost with accuracies ranging from 95.8% to 98.3%.</t>
  </si>
  <si>
    <t>[Alhameli, Falah; Ahmadian, Ali; Elkamel, Ali] Univ Waterloo, Dept Chem Engn, Waterloo, ON N2L 3G1, Canada; [Ahmadian, Ali] Univ Bonab, Dept Elect Engn, Bonab 5551761167, Iran</t>
  </si>
  <si>
    <t>University of Waterloo; University of Bonab</t>
  </si>
  <si>
    <t>Ahmadian, A; Elkamel, A (corresponding author), Univ Waterloo, Dept Chem Engn, Waterloo, ON N2L 3G1, Canada.;Ahmadian, A (corresponding author), Univ Bonab, Dept Elect Engn, Bonab 5551761167, Iran.</t>
  </si>
  <si>
    <t>falhamel@uwaterloo.ca; ali.ahmadian@uwaterloo.ca; aelkamel@uwaterloo.ca</t>
  </si>
  <si>
    <t>Ahmadian A, 2017, IEEE T VEH TECHNOL, V66, P3622, DOI 10.1109/TVT.2016.2609038; Ahmadian A, 2017, IET GENER TRANSM DIS, V11, P865, DOI 10.1049/iet-gtd.2016.0778; Ahmadian A, 2016, ENERGY, V112, P984, DOI 10.1016/j.energy.2016.06.132; Alhameli F, 2019, AICHE J, V65, DOI 10.1002/aic.16578; Bakker M, 2014, PROCEDIA ENGINEER, V70, P93, DOI 10.1016/j.proeng.2014.02.012; Balachandra P, 2003, ENERG CONVERS MANAGE, V44, P411, DOI 10.1016/S0196-8904(02)00058-4; Balachandra P, 1999, ENERGY, V24, P219, DOI 10.1016/S0360-5442(98)00096-6; Bektas S, 2010, INT J PHYS SCI, V5, P1721; Branke J., 2008, LECT NOTES COMPUT SC, V5252; Chelmis C, 2015, PROCEEDINGS 2015 IEEE INTERNATIONAL CONFERENCE ON BIG DATA, P2223, DOI 10.1109/BigData.2015.7364011; Fazlollahi S, 2014, COMPUT CHEM ENG, V66, P82, DOI 10.1016/j.compchemeng.2014.02.018; Gougheri SS, 2021, SUSTAIN ENERGY GRIDS, V26, DOI 10.1016/j.segan.2021.100448; Gougheri SS, 2019, 34TH INTERNATIONAL POWER SYSTEM CONFERENCE (PSC2019), P234, DOI 10.1109/PSC49016.2019.9081463; Green R, 2014, IEEE T ENG MANAGE, V61, P251, DOI 10.1109/TEM.2013.2284386; Mangasarian OL, 2013, OPTIM LETT, V7, P625, DOI 10.1007/s11590-012-0469-5; Maroufmashat A, 2015, ENERGY, V93, P2546, DOI 10.1016/j.energy.2015.10.079; Nagode K, 2014, ENERGIES, V7, P874, DOI 10.3390/en7020874; RAO MR, 1971, J AM STAT ASSOC, V66, P622, DOI 10.2307/2283542; Saglam B, 2006, EUR J OPER RES, V173, P866, DOI 10.1016/j.ejor.2005.04.048; Saier MH, 2007, WATER AIR SOIL POLL, V181, P1, DOI 10.1007/s11270-007-9372-6; Sedghi M, 2016, IEEE T POWER SYST, V31, P304, DOI 10.1109/TPWRS.2015.2404533; Singh S.K., 2009, PROCESS CONTROL CONC; Sirikitputtisak T, 2009, ENRGY PROCED, V1, P4339, DOI 10.1016/j.egypro.2009.02.247; Uney F, 2006, EUR J OPER RES, V173, P910, DOI 10.1016/j.ejor.2005.04.049; VINOD HD, 1969, J AM STAT ASSOC, V64, P506, DOI 10.2307/2283635; Weinan E., 2011, PRINCIPLES MULTISCAL; Zeynali S, 2020, SUSTAIN ENERGY TECHN, V39, DOI 10.1016/j.seta.2020.100722</t>
  </si>
  <si>
    <t>OCT</t>
  </si>
  <si>
    <t>10.3390/en14206682</t>
  </si>
  <si>
    <t>Energy &amp; Fuels</t>
  </si>
  <si>
    <t>WOS:000714667600001</t>
  </si>
  <si>
    <t>Ketter, W; Collins, J; Gini, M; Gupta, A; Schrater, P</t>
  </si>
  <si>
    <t>Poutre, HL; Sadeh, NM; Janson, S</t>
  </si>
  <si>
    <t>Ketter, Wolfgang; Collins, John; Gini, Maria; Gupta, Alok; Schrater, Paul</t>
  </si>
  <si>
    <t>Identifying and forecasting economic regimes in TAC SCM</t>
  </si>
  <si>
    <t>AGENT-MEDIATED ELECTRONIC COMMERCE: DESIGNING TRADING AGENTS AND MECHANISMS</t>
  </si>
  <si>
    <t>LECTURE NOTES IN ARTIFICIAL INTELLIGENCE</t>
  </si>
  <si>
    <t>7th Workshop on Agent-Mediated Electronic Commerce - Designing Mechanisms and Systems</t>
  </si>
  <si>
    <t>JUL, 2005</t>
  </si>
  <si>
    <t>Utrecht, NETHERLANDS</t>
  </si>
  <si>
    <t>We present methods for an autonomous agent to identify dominant market conditions, such as over-supply or scarcity, and to forecast market changes. We show that market conditions can be characterized by distinguishable statistical patterns that can be learned from historic data and used, together with realtime observable information, to identify the current market regime and to forecast market changes. We use a Gaussian Mixture Model to represent the probabilities of market prices and, by clustering these probabilities, we identify different economic regimes. We show that the regimes so identified have properties that correlate with market factors that are not directly observable. We then present methods to predict regime changes. We validate our methods by presenting experimental results obtained with data from the Trading Agent Competition for Supply Chain Management.</t>
  </si>
  <si>
    <t>Univ Minnesota, Dept Comp Sci &amp; Engn, Minneapolis, MN 55455 USA; Univ Minnesota, Dept Informat &amp; Decis Sci, Minneapolis, MN 55455 USA</t>
  </si>
  <si>
    <t>University of Minnesota System; University of Minnesota Twin Cities; University of Minnesota System; University of Minnesota Twin Cities</t>
  </si>
  <si>
    <t>Ketter, W (corresponding author), Univ Minnesota, Dept Comp Sci &amp; Engn, Minneapolis, MN 55455 USA.</t>
  </si>
  <si>
    <t>ketter@cs.umn.edu; jcollins@cs.umn.edu; gini@cs.umn.edu; agupta@csom.umn.edu; schrater@cs.umn.edu</t>
  </si>
  <si>
    <t>BENISCH M, 2004, ACM T COMPUTATIONAL, V4, P2937; CARMEL D, 1993, LEARING MODELS OPPON; CHAJEWSKA U, 2001, P 18 INT C MACH LEAR, P3542; Cherkassky V., 1998, LEARNING DATA CONCEP; DAHLGREN E, 2004, SIGECOM EXCHANGES, V4, P3340; Dempster AP, 1977, J ROYAL STAT SOC B, V39, P138; KETTER W, 2004, WORKSH TRAD AG DES A, P4451; KETTER W, 2004, P 3 INT C AUT AG MUL, P2172; LEVINSON SE, 1986, COMPUTER SPEECH LANG, V1, P2945; Ng AY, 2000, P 17 INT C MACH LEAR, P663; PARDOE D, 2004, WORKSH TRAD AG DES A, P5258; Pauwels K., 2002, EUR MARK AC C BRAG P; SADEH N, 2003, AI MAG, V24, P9294; von Neumann J, 1947, THEORY GAMES EC BEHA, DOI 10.2307/2019327; WELLMAN MP, 2005, COMPUT INTELL, V21, P126</t>
  </si>
  <si>
    <t>WOS:000241593000009</t>
  </si>
  <si>
    <t>Ryder, R; Fearne, A</t>
  </si>
  <si>
    <t>Procurement best practice in the food industry: supplier clustering as a source of strategic W competitive advantage</t>
  </si>
  <si>
    <t>SUPPLY CHAIN MANAGEMENT-AN INTERNATIONAL JOURNAL</t>
  </si>
  <si>
    <t>food industry; purchasing; business process re-engineering; supply-chain management; organizational restructuring</t>
  </si>
  <si>
    <t>Looks at the way in which a pizza manufacturing company, supplying both branded and own-label products to the Irish and UK retail markets, undertook a major restructuring of its procurement and manufacturing processes. Numerous sub-processing activities were having adverse effects on capability utilization and manufacturing efficiency at a time of increasing demand. Process re-engineering was required. illustrates the approaches taken towards two projects: first, cheese supply and, second, packaging. Notes there was a steep learning curve for the management and operations staff and also resistance to change from within the firm and from some suppliers. Provides a list of critically important points learned from the experience.</t>
  </si>
  <si>
    <t>Univ London Imperial Coll Sci Technol &amp; Med, Ctr Food Chain Res, Ashford, Kent, England</t>
  </si>
  <si>
    <t>Imperial College London</t>
  </si>
  <si>
    <t>10.1108/13598540310463314</t>
  </si>
  <si>
    <t>WOS:000184623500002</t>
  </si>
  <si>
    <t>Gambella, C; Ghaddar, B; Naoum-Sawaya, J</t>
  </si>
  <si>
    <t>Gambella, Claudio; Ghaddar, Bissan; Naoum-Sawaya, Joe</t>
  </si>
  <si>
    <t>Optimization problems for machine learning: A survey</t>
  </si>
  <si>
    <t>Analytics; Mathematical programming; Machine learning; Deep learning</t>
  </si>
  <si>
    <t>SUPPLY CHAIN MANAGEMENT; CLUSTER NEWTON METHOD; BIG DATA ANALYTICS; MIXED-INTEGER; FEATURE-SELECTION; BAYESIAN NETWORKS; PROGRAMMING APPROACH; OPERATIONS-RESEARCH; VARIABLE SELECTION; DECISION TREES</t>
  </si>
  <si>
    <t>This paper surveys the machine learning literature and presents in an optimization framework several commonly used machine learning approaches. Particularly, mathematical optimization models are presented for regression, classification, clustering, deep learning, and adversarial learning, as well as new emerging applications in machine teaching, empirical model learning, and Bayesian network structure learning. Such models can benefit from the advancement of numerical optimization techniques which have already played a distinctive role in several machine learning settings. The strengths and the shortcomings of these models are discussed and potential research directions and open problems are highlighted. (C) 2020 Elsevier B.V. Allrights reserved.</t>
  </si>
  <si>
    <t>[Gambella, Claudio] IBM Res Ireland, Dublin 15, Ireland; [Ghaddar, Bissan; Naoum-Sawaya, Joe] Univ Western Ontario, Ivey Business Sch, London, ON N6G 0N1, Canada</t>
  </si>
  <si>
    <t>Western University (University of Western Ontario)</t>
  </si>
  <si>
    <t>Gambella, C (corresponding author), IBM Res Ireland, Dublin 15, Ireland.</t>
  </si>
  <si>
    <t>claudio.gambella1@ie.ibm.com; bghaddar@uwaterloo.ca; jnaoumsa@uwaterloo.ca</t>
  </si>
  <si>
    <t>Alam MA, 2018, J NEUROSCI METH, V309, P161, DOI 10.1016/j.jneumeth.2018.08.027; Aloise D, 2012, MATH PROGRAM, V131, P195, DOI 10.1007/s10107-010-0349-7; Amaldi E, 2016, COMPUT OPER RES, V75, P214, DOI 10.1016/j.cor.2016.05.001; Amaldi E, 2013, EUR J OPER RES, V227, P22, DOI 10.1016/j.ejor.2012.09.026; Aoki Y, 2014, SIAM J SCI COMPUT, V36, pB14, DOI 10.1137/120885462; Aytug H, 2015, EUR J OPER RES, V244, P210, DOI 10.1016/j.ejor.2015.01.006; Azad M, 2017, EUR J OPER RES, V263, P910, DOI 10.1016/j.ejor.2017.06.026; Azad M, 2014, 2014 IEEE INTERNATIONAL CONFERENCE ON GRANULAR COMPUTING (GRC), P7, DOI 10.1109/GRC.2014.6982798; Azad M, 2015, ACSIS-ANN COMPUT SCI, V5, P31, DOI 10.15439/2015F231; Azad M, 2014, PROCEDIA COMPUT SCI, V35, P368, DOI 10.1016/j.procs.2014.08.117; Bagirov AM, 2006, EUR J OPER RES, V170, P578, DOI 10.1016/j.ejor.2004.06.014; Baldi P., 2014, TECHNICAL REPORT; Barreno M, 2010, MACH LEARN, V81, P121, DOI 10.1007/s10994-010-5188-5; Bartlett M, 2013, PROC 29 C UNCERTAINT, P182; Bartlett M, 2017, ARTIF INTELL, V244, P258, DOI 10.1016/j.artint.2015.03.003; Bastani Osbert, 2016, ADV NEURAL INFORM PR, P2613; Baumann P, 2019, EUR J OPER RES, V272, P1041, DOI 10.1016/j.ejor.2018.07.009; Beck, 2019, P INT C PRINC PRACT; Belhumeur PN, 1997, IEEE T PATTERN ANAL, V19, P711, DOI 10.1109/34.598228; Benati S, 2014, COMPUT OPER RES, V43, P280, DOI 10.1016/j.cor.2013.10.005; Bennett K. P., 1996, TECHNICAL REPORT; Bennett KP, 1992, DECISION TREE CONSTR; Bennett KP, 1992, OPTIMIZATION METHODS, V1, P23, DOI [DOI 10.1080/10556789208805504, DOI 10.1080/10556789208805504.25]; Bennett KP, 2006, J MACH LEARN RES, V7, P1265; Bergstra J, 2012, J MACH LEARN RES, V13, P281; Bertsimas D., 2019, INFORMS J OPTIM, V1, P2, DOI [DOI 10.1287/IJOO.2018.0001, 10.1287/ijoo.2018.0001]; Bertsimas D, 2007, OPER RES, V55, P252, DOI 10.1287/opre.1060.0360; Bertsimas D, 2020, ANN STAT, V48, P300, DOI 10.1214/18-AOS1804; Bertsimas D, 2020, MANAGE SCI, V66, P1025, DOI 10.1287/mnsc.2018.3253; Bertsimas D, 2018, EUR J OPER RES, V270, P931, DOI 10.1016/j.ejor.2017.03.051; Bertsimas D, 2017, MACH LEARN, V106, P1039, DOI 10.1007/s10994-017-5633-9; Bertsimas D, 2016, OPER RES, V64, P2, DOI 10.1287/opre.2015.1436; Bertsimas D, 2016, ANN STAT, V44, P813, DOI 10.1214/15-AOS1388; Biggio B., 2012, INT C MACH LEARN ICM, P1467; Biggio B, 2010, LECT NOTES COMPUT SC, V5997, P74, DOI 10.1007/978-3-642-12127-2_8; Blanco V, 2018, COMPUT OPER RES, V95, P172, DOI 10.1016/j.cor.2018.03.009; Blanquero R, 2020, EUR J OPER RES, V284, P255, DOI 10.1016/j.ejor.2019.12.002; BONAMI P, 2018, P INT C INT CONSTR P, P595; Bonami P, 2015, MATH PROGRAM, V151, P191, DOI 10.1007/s10107-015-0891-4; Bot RI, 2011, EUR J OPER RES, V213, P395, DOI 10.1016/j.ejor.2011.03.021; Bottou L, 2018, SIAM REV, V60, P223, DOI 10.1137/16M1080173; Bradley PS, 2000, OPTIM METHOD SOFTW, V13, P1, DOI 10.1080/10556780008805771; Breiman L, 1984, CLASSIFICATION REGRE, DOI DOI 10.2307/2530946; Brooks, 2015, TECHNICAL REPORT; Bruckner M., 2011, PROC 17 ACM SIGKDD I, P547; Bruckner M, 2012, J MACH LEARN RES, V13, P2617; Bunel R, 2018, ADV NEUR IN, V31; BYRD RH, 1995, SIAM J SCI COMPUT, V16, P1190, DOI 10.1137/0916069; Cafieri S, 2014, DISCRETE APPL MATH, V163, P65, DOI 10.1016/j.dam.2012.03.030; Cafieri S, 2014, ANN OPER RES, V222, P213, DOI 10.1007/s10479-012-1286-z; Carlini N, 2017, P IEEE S SECUR PRIV, P39, DOI 10.1109/SP.2017.49; Carrizosa E, 2014, COMPUT OPER RES, V52, P349, DOI 10.1016/j.cor.2013.04.012; Carrizosa E, 2014, J MULTIVARIATE ANAL, V132, P151, DOI 10.1016/j.jmva.2014.07.010; Carrizosa E, 2013, EUR J OPER RES, V230, P356, DOI 10.1016/j.ejor.2013.04.027; Carrizosa E, 2013, COMPUT OPER RES, V40, P150, DOI 10.1016/j.cor.2012.05.015; Carrizosa E, 2011, EUR J OPER RES, V213, P260, DOI 10.1016/j.ejor.2010.03.020; Carrizosa E, 2010, INFORMS J COMPUT, V22, P154, DOI 10.1287/ijoc.1090.0317; Chatterjee S, 2013, REGRESSION ANAL EXAM; Chaudhuri K., 2018, TECHNICAL REPORT; Chaves AA, 2010, COMPUT OPER RES, V37, P552, DOI 10.1016/j.cor.2008.09.011; Chen XB, 2013, PATTERN RECOGN, V46, P1579, DOI 10.1016/j.patcog.2012.11.019; Chen Y., 1995, Optimization, V32, P193, DOI 10.1080/02331939508844048; Cheng CH, 2017, LECT NOTES COMPUT SC, V10482, P251, DOI 10.1007/978-3-319-68167-2_18; Chikalov I, 2018, EUR J OPER RES, V266, P689, DOI 10.1016/j.ejor.2017.10.021; Christian Szegedy, 2014, Arxiv, DOI arXiv:1312.6199; Chu W, 2007, NEURAL COMPUT, V19, P792, DOI 10.1162/neco.2007.19.3.792; Claassen GDH, 2007, EUR J OPER RES, V180, P754, DOI 10.1016/j.ejor.2006.03.042; Corne D, 2012, EUR J OPER RES, V221, P469, DOI 10.1016/j.ejor.2012.03.039; Corrente S, 2013, MACH LEARN, V93, P381, DOI 10.1007/s10994-013-5365-4; CORTES C, 1995, MACH LEARN, V20, P273, DOI 10.1007/BF00994018; Courbariaux M, 2015, ADV NEUR IN, V28; Cox L. A.  Jr., 1989, Annals of Operations Research, V21, P1, DOI 10.1007/BF02022091; Cunningham JP, 2015, J MACH LEARN RES, V16, P2859; Curtis F.E., 2017, OPTIMIZATION METHODS, P89; Cussens J., 2011, UAI, P153; Cybenko G., 1989, Mathematics of Control, Signals, and Systems, V2, P303, DOI 10.1007/BF02551274; D'Ambrosio C, 2015, EUR J OPER RES, V243, P774, DOI 10.1016/j.ejor.2014.12.039; de Campos CP, 2011, J MACH LEARN RES, V12, P663; Dekel O, 2010, MACH LEARN, V81, P149, DOI 10.1007/s10994-009-5124-8; Diaz GI, 2017, IBM J RES DEV, V61, DOI 10.1147/JRD.2017.2709578; Diaz-Banez JM, 2004, EUR J OPER RES, V152, P22, DOI 10.1016/S0377-2217(02)00647-1; Dilkina B., 2018, TECHNICAL REPORT; Dreiseitl S, 2002, J BIOMED INFORM, V35, P352, DOI 10.1016/S1532-0464(03)00034-0; Dunbar M, 2010, EUR J OPER RES, V206, P470, DOI 10.1016/j.ejor.2010.03.017; Edgeworth FY, 1887, HERMATHENA, V6, P285; Edmunds T. A., 1992, Annals of Operations Research, V34, P149, DOI 10.1007/BF02098177; Efron B, 2004, ANN STAT, V32, P407, DOI 10.1214/009053604000000067; Elsken T, 2019, J MACH LEARN RES, V20; Fanghanel D, 2009, OPTIMIZATION, V58, P1029, DOI 10.1080/02331930701763389; Farias IRD, 2008, OPER RES LETT, V36, P234, DOI 10.1016/j.orl.2007.05.004; Ferrari-Trecate G, 2003, AUTOMATICA, V39, P205, DOI 10.1016/S0005-1098(02)00224-8; Fischetti M, 2019, LECT NOTES COMPUT SC, V11494, P275, DOI 10.1007/978-3-030-19212-9_18; Fischetti M, 2019, COMPUT OPER RES, V106, P289, DOI 10.1016/j.cor.2018.04.006; Fischetti M, 2018, CONSTRAINTS, V23, P296, DOI 10.1007/s10601-018-9285-6; Friedman S, 2001, IND REL RES, P1, DOI 10.1097/00054725-200102000-00001; Fukunaga K., 1990, INTRO STAT PATTERN R; Ganesh K, 2007, EUR J OPER RES, V178, P699, DOI 10.1016/j.ejor.2006.01.037; Gasse M, 2014, EXPERT SYST APPL, V41, P6755, DOI 10.1016/j.eswa.2014.04.032; Gaudioso M, 2017, COMPUT OPER RES, V87, P137, DOI 10.1016/j.cor.2017.06.001; Gaudreau P, 2015, J COMPUT APPL MATH, V283, P122, DOI 10.1016/j.cam.2015.01.014; Ghaddar B, 2018, EUR J OPER RES, V265, P993, DOI 10.1016/j.ejor.2017.08.040; Gilbert, 2018, MATH DATA, P49; Globerson Amir, 2006, PROC 23 INT C MACHIN, P353, DOI DOI 10.1145/1143844.1143889; GOLDMAN SA, 1995, J COMPUT SYST SCI, V50, P20, DOI 10.1006/jcss.1995.1003; Gomez A., 2019, TECHNICAL REPORT; Goodfellow I, 2016, ADAPT COMPUT MACH LE, P1; Goodfellow I., 2013, JMLR W CP, P1319, DOI DOI 10.5555/3042817.3043084; Goodfellow IJ, 2014, ADV NEUR IN, V27, P2672, DOI 10.1145/3422622; Grossmann IE, 2002, OPTIM ENG, V3, P227, DOI 10.1023/A:1021039126272; Gumus ZH, 2001, J GLOBAL OPTIM, V20, P1, DOI 10.1023/A:1011268113791; Guyon I, 2002, MACH LEARN, V46, P389, DOI 10.1023/A:1012487302797; Hansen P, 1997, MATH PROGRAM, V79, P191, DOI 10.1007/BF02614317; Hastie T., 2015, TECHNICAL REPORT; Hastie T, 1986, STAT SCI, V1, P297, DOI DOI 10.1214/SS/1177013604; HERBRICH R, 2001, LEARNING KERNEL CLAS; Herbrich Ralf, 2000, LARGE MARGIN RANK BO; HORNIK K, 1991, NEURAL NETWORKS, V4, P251, DOI 10.1016/0893-6080(91)90009-T; Hyafil L., 1976, Information Processing Letters, V5, P15, DOI 10.1016/0020-0190(76)90095-8; Izenman A. J., 2008, SPRINGER TEXTS STAT, V10; Jaakkola T., 2010, P 13 INT C ARTIFICIA, P358; Jain AK, 1999, ACM COMPUT SURV, V31, P264, DOI 10.1145/331499.331504; James G, 2013, SPRINGER TEXTS STAT, V103, P303, DOI 10.1007/978-1-4614-7138-7_8; JAN RH, 1994, EUR J OPER RES, V72, P574, DOI 10.1016/0377-2217(94)90424-3; Jolliffe I., 2011, INT ENCY STAT SCI, P1094, DOI [10.1007/978-3-642-04898-2_455, DOI 10.1007/978-3-642-04898-2_455]; Karmitsa N, 2017, EUR J OPER RES, V263, P367, DOI 10.1016/j.ejor.2017.06.010; Karpathy A, 2014, PROC CVPR IEEE, P1725, DOI 10.1109/CVPR.2014.223; Katz G, 2017, LECT NOTES COMPUT SC, V10426, P97, DOI 10.1007/978-3-319-63387-9_5; Kawano S, 2015, COMPUT STAT DATA AN, V89, P192, DOI 10.1016/j.csda.2015.03.016; Kelley CT, 1999, FRONTIERS APPL MATH, DOI 10.1137/1.9781611970920; Keshvari A, 2018, EUR J OPER RES, V266, P585, DOI 10.1016/j.ejor.2017.10.006; Khalil EB, 2017, PROCEEDINGS OF THE TWENTY-SIXTH INTERNATIONAL JOINT CONFERENCE ON ARTIFICIAL INTELLIGENCE, P659; Khalil EB, 2016, AAAI CONF ARTIF INTE, P724; Kim B., 2017, TECHNICAL REPORT; King DB, 2015, ACS SYM SER, V1214, P1; Klabjan D, 2019, IEEE INT CONF BIG DA, P206, DOI 10.1109/BigData47090.2019.9006069; KLASTORIN TD, 1985, MANAGE SCI, V31, P84, DOI 10.1287/mnsc.31.1.84; KLATZER T., 2015, COMPUTER VISION WINT, P39; Klikauer T, 2016, TRIPLEC-COMMUN CAPIT, V14, P260; KONONENKO I, 1993, APPL ARTIF INTELL, V7, P317, DOI 10.1080/08839519308949993; Kramer S, 2001, FUND INFORM, V47, P1; Kraus M, 2020, EUR J OPER RES, V281, P628, DOI 10.1016/j.ejor.2019.09.018; Krizhevsky A., 2012, ADV NEURAL INFORM PR, P1106, DOI DOI 10.1145/3065386; Kurakin A., 2016, TECHNICAL REPORT; Kwatera R. K., 1993, Annals of Operations Research, V43, P295, DOI 10.1007/BF02025300; Lanckriet G. R. G., 2003, Journal of Machine Learning Research, V3, P555, DOI 10.1162/153244303321897726; Lanckriet G. R. G., 2007, P 24 INT C MACH LEAR, P145, DOI DOI 10.1145/1273496; LECUN Y, 1989, CONNECTIONISM IN PERSPECTIVE, P143; LeCun Yann, 2006, PREDICTING STRUCTURE; Lewis M., 2014, ANN DATA SCI, V1, P15, DOI DOI 10.1007/s40745-014-0003-y; Liang TY, 2019, PR MACH LEARN RES, V89, P888; Lin M, 2014, PUBLIC HEALTH NUTR, V17, P2029, DOI [10.1017/S1368980013002176, 10.1109/PLASMA.2013.6634954]; Liu J, 2016, PR MACH LEARN RES, V48; Lodi A, 2017, TOP, V25, P207, DOI 10.1007/s11750-017-0451-6; Lombardi M, 2017, ARTIF INTELL, V244, P343, DOI 10.1016/j.artint.2016.01.005; Lowd D., 2005, P 11 ACM SIGKDD INT, P641, DOI DOI 10.1145/1081870.1081950; MacQueen J., 1967, P 5 BERKELEY S MATH; Madry A., 2018, DEEP LEARNING MODELS; Mai F, 2018, EUR J OPER RES, V271, P594, DOI 10.1016/j.ejor.2018.04.048; Maldonado S, 2014, INFORM SCIENCES, V279, P163, DOI 10.1016/j.ins.2014.03.110; McDaniel P., 2017, TECHNICAL REPORT; Mhaskar H., 2017, TECHNICAL REPORT; Mielke PW, 1997, ANN OPER RES, V74, P259, DOI 10.1023/A:1018926522359; Miller A, 2002, SUBSET SELECTION REG; Misic V. V., 2020, OPERATIONS RES; Miyashiro R, 2015, EUR J OPER RES, V247, P721, DOI 10.1016/j.ejor.2015.06.081; Montufar, 2017, TECHNICAL REPORT; Moore G, 2011, MACH LEARN, V85, P175, DOI 10.1007/s10994-011-5246-7; Morales, 2018, TECHNICAL REPORT; Mortenson MJ, 2015, EUR J OPER RES, V241, P583, DOI 10.1016/j.ejor.2014.08.029; MULVEY JM, 1979, MANAGE SCI, V25, P329, DOI 10.1287/mnsc.25.4.329; NATARAJAN BK, 1995, SIAM J COMPUT, V24, P227, DOI 10.1137/S0097539792240406; Negreiros M, 2006, COMPUT OPER RES, V33, P1639, DOI 10.1016/j.cor.2004.11.011; Nie S., 2014, ADV NEURAL INFORM PR, V27, P2285; Nie SQ, 2015, LECT NOTES ARTIF INT, V9161, P387, DOI 10.1007/978-3-319-20807-7_35; Noh Y., 2018, TECHNICAL REPORT; Obermayer K., 2003, ADV NEURAL INFORM PR, P809; Olafsson S, 2008, EUR J OPER RES, V187, P1429, DOI 10.1016/j.ejor.2006.09.023; Parviainen P, 2014, JMLR WORKSH CONF PRO, V33, P751; Patil KR, 2014, ADV NEUR IN, V27; PAYNE HJ, 1977, IEEE T COMPUT, V26, P905, DOI 10.1109/TC.1977.1674938; Pedapati T., 2019, TECHNICAL REPORT; Piramuthu S, 2004, EUR J OPER RES, V156, P483, DOI [10.1016/S0377-2217(02)00911-6, 10.1016/s0377-2217(02)00911-6]; Pontil M., 2018, TECHNICAL REPORT; Prouvost A, 2018, TECHNICAL REPORT; Rafferty A. N., 2018, TECHNICAL REPORT; Rigazio L., 2014, TECHNICAL REPORT; Rovatti R, 2014, EUR J OPER RES, V239, P32, DOI 10.1016/j.ejor.2014.03.020; Ruan JH, 2004, ITSC 2004: 7TH INTERNATIONAL IEEE CONFERENCE ON INTELLIGENT TRANSPORTATION SYSTEMS, PROCEEDINGS, P29, DOI 10.1109/ITSC.2004.1398867; Saglam B, 2006, EUR J OPER RES, V173, P866, DOI 10.1016/j.ejor.2005.04.048; Santi E, 2016, EUR J OPER RES, V253, P659, DOI 10.1016/j.ejor.2016.03.033; Scanagatta Mauro, 2016, ADV NEURAL INFORM PR, P1462; Scheinberg K., 2018, TECHNICAL REPORT; Scheuerer S, 2006, EUR J OPER RES, V169, P533, DOI 10.1016/j.ejor.2004.08.014; Schobel A, 1998, EUR J OPER RES, V106, P152, DOI 10.1016/S0377-2217(97)00254-3; Serra T, 2018, PR MACH LEARN RES, V80; Shaham U, 2018, NEUROCOMPUTING, V307, P195, DOI 10.1016/j.neucom.2018.04.027; Shashua A, 2003, 15 INT C NEUR INF PR, P961; Shinohara A., 1991, New Generation Computing, V8, P337, DOI 10.1007/BF03037091; Siegmund D., 1985, HERBERT ROBBINS SELE, P102, DOI 10.1007/978-1-4612-5110-1_9; Smola AJ, 2004, STAT COMPUT, V14, P199, DOI 10.1023/B:STCO.0000035301.49549.88; Solomonoff R.J., 1957, IRE CONVENTION RECOR, V2, P56; Song HD, 2019, PROG ARTIF INTELL, V8, P143, DOI 10.1007/s13748-019-00185-z; Steinhardt J, 2017, P 31 INT C NEUR INF, P3517; Tacchella A., 2018, TECHNICAL REPORT; Tamura R., 2017, J OPER RES SOC JPN, V60, P321, DOI [DOI 10.15807/JORSJ.60.321, /10.15807/jorsj.60.321]; Tamura R, 2019, J GLOBAL OPTIM, V73, P431, DOI 10.1007/s10898-018-0713-3; Taylan P, 2007, OPTIMIZATION, V56, P675, DOI 10.1080/02331930701618740; Tibshirani R. J., 2017, TECHNICAL REPORT; Tiwari S, 2018, COMPUT IND ENG, V115, P319, DOI 10.1016/j.cie.2017.11.017; Tjeng V., 2017, ARXIV171107356; Toriello A, 2012, EUR J OPER RES, V219, P86, DOI 10.1016/j.ejor.2011.12.030; Vaclavik R, 2018, EUR J OPER RES, V271, P1055, DOI 10.1016/j.ejor.2018.05.046; Vapnik V., 1999, NATURE STAT LEARNING, V2nd; Vapnik V. N., 1998, STAT LEARNING THEORY; Verwer S, 2017, LECT NOTES COMPUT SC, V10335, P94, DOI 10.1007/978-3-319-59776-8_8; Verwer S, 2017, ARTIF INTELL, V244, P368, DOI 10.1016/j.artint.2015.05.004; Vielma JP, 2010, OPER RES, V58, P303, DOI 10.1287/opre.1090.0721; Wang G, 2016, INT J PROD ECON, V176, P98, DOI 10.1016/j.ijpe.2016.03.014; Wang Hongxiang, 2010, Proceedings of the 2010 International Conference on Intelligent Computation Technology and Automation (ICICTA 2010), P126, DOI 10.1109/ICICTA.2010.505; Wang L, 2006, STAT SINICA, V16, P589; Wang Y, 2019, TRANSPORT RES C-EMER, V99, P144, DOI 10.1016/j.trc.2018.12.004; Weinberger, 2013, ADV NEURAL INFORM PR, P1905; Yuan CH, 2013, J ARTIF INTELL RES, V48, P23, DOI 10.1613/jair.4039; Zhu J, 2004, ADV NEUR IN, V16, P49; Zhu XJ, 2015, AAAI CONF ARTIF INTE, P4083; Zinkevich M., 2003, P 20 INT C MACH LEAR, P928; Zou H, 2005, J R STAT SOC B, V67, P301, DOI 10.1111/j.1467-9868.2005.00503.x</t>
  </si>
  <si>
    <t>MAY 1</t>
  </si>
  <si>
    <t>10.1016/j.ejor.2020.08.045</t>
  </si>
  <si>
    <t>JAN 2021</t>
  </si>
  <si>
    <t>WOS:000605460600001</t>
  </si>
  <si>
    <t>Raza, SA; Govindaluri, SM; Bhutta, MK</t>
  </si>
  <si>
    <t>Raza, Syed Asif; Govindaluri, Srikrishna Madhumohan; Bhutta, Mohammed Khurrum</t>
  </si>
  <si>
    <t>Research themes in machine learning applications in supply chain management using bibliometric analysis tools</t>
  </si>
  <si>
    <t>Network analysis; Multivariate analysis; Supply chain management; Machine learning; Bibliometrics</t>
  </si>
  <si>
    <t>DECISION-SUPPORT-SYSTEM; BIG DATA ANALYTICS; ARTIFICIAL-INTELLIGENCE; NEURAL-NETWORKS; ENVIRONMENTAL CRITERIA; INVENTORY MANAGEMENT; PRODUCT DEVELOPMENT; ORDER ALLOCATION; SELECTION; MODEL</t>
  </si>
  <si>
    <t>Purpose This paper conducts a Systematic Literature Review (SLR) of Machine Learning (ML) in Supply Chain Management through bibliometric and network analysis, the authors are able to grasp key features of the contemporary literature. The study makes use of state-of-the-art analytical framework based on a unified approach to reveal insights from the present body of knowledge and the potentials for future research developments. Design/methodology/approach Unlike standard literature reviews, in SLR, a structured approach is followed. The approach enables utilizing contemporary tools and software packages such as R-package bibliometrix and Gephi for exploratory and visual analytics. A number of clustering methods are employed to form clusters. Later, multivariate analysis methodologies are adopted to determine the dominant clusters for the influential co-cited references. Findings Using contemporary tools from Bibliometric Analysis (BA), the authors identify in an exploratory analysis, the influential authors, sources, regions, affiliations and papers. In addition, the use of network analysis tools reveals research clusters, topological analysis, key research topics, interrelation and authors' collaboration along with their patterns. Finally, the optimum number of clusters computed for cluster analysis is decided using a systematic procedure based on multivariate analysis such as k-means and factor analysis. Originality/value Modern-day supply chains increasingly depend on developing superior insights from large amounts of data available from diverse sources in unstructured and semi-structured formats. In order to maintain a competitive edge, the supply chains need to perform speedy analysis of big data using efficient tools that provide real-time decision-making insights. Such an analysis necessitates automated processing using intelligent ML algorithms. Through a BA followed by a detailed data visualization in a network analysis enabled grasping key features of the contemporary literature. The analysis is based on 155 documents from the period 2008 to 2018 selected using a systematic selection procedure.</t>
  </si>
  <si>
    <t>[Raza, Syed Asif; Govindaluri, Srikrishna Madhumohan] Sultan Qaboos Univ, Dept Operat Management &amp; Business Stat, Muscat, Oman; [Bhutta, Mohammed Khurrum] Ohio Univ, Coll Business, Athens, OH 45701 USA</t>
  </si>
  <si>
    <t>Sultan Qaboos University; University System of Ohio; Ohio University</t>
  </si>
  <si>
    <t>Raza, SA (corresponding author), Sultan Qaboos Univ, Dept Operat Management &amp; Business Stat, Muscat, Oman.</t>
  </si>
  <si>
    <t>razasyedasif1@gmail.com</t>
  </si>
  <si>
    <t>Abdella GM, 2020, J CLEAN PROD, V251, DOI 10.1016/j.jclepro.2019.119661; Aburto L, 2007, APPL SOFT COMPUT, V7, P136, DOI 10.1016/j.asoc.2005.06.001; Addo-Tenkorang R, 2016, COMPUT IND ENG, V101, P528, DOI 10.1016/j.cie.2016.09.023; Afshari H, 2019, COMPUT IND ENG, V128, P576, DOI 10.1016/j.cie.2018.12.069; Allaoui H, 2019, J CLEAN PROD, V229, P761, DOI 10.1016/j.jclepro.2019.04.367; Amindoust A, 2012, APPL SOFT COMPUT, V12, P1668, DOI 10.1016/j.asoc.2012.01.023; Aria M, 2017, J INFORMETR, V11, P959, DOI 10.1016/j.joi.2017.08.007; Asmussen CB, 2019, J BIG DATA-GER, V6, DOI 10.1186/s40537-019-0255-7; Awasthi A, 2010, INT J PROD ECON, V126, P370, DOI 10.1016/j.ijpe.2010.04.029; Azadnia AH, 2015, INT J PROD RES, V53, P383, DOI 10.1080/00207543.2014.935827; Bai C, 2010, INT J PROD ECON, V124, P252, DOI 10.1016/j.ijpe.2009.11.023; Baryannis G, 2019, INT J PROD RES, V57, P2179, DOI 10.1080/00207543.2018.1530476; Baskaran V, 2012, INT J PROD ECON, V135, P647, DOI 10.1016/j.ijpe.2011.06.012; Bastian M., 2009, P 3 INT AAAI C WEBLO; Bhattacharya A, 2014, PROD PLAN CONTROL, V25, P698, DOI 10.1080/09537287.2013.798088; Bhattacharya A, 2010, APPL SOFT COMPUT, V10, P1013, DOI 10.1016/j.asoc.2010.05.025; Bianchini A, 2019, SUSTAINABILITY-BASEL, V11, DOI 10.3390/su11236614; Blondel VD, 2008, J STAT MECH-THEORY E, DOI 10.1088/1742-5468/2008/10/P10008; Borade AB, 2015, INT J PROD RES, V53, P4789, DOI 10.1080/00207543.2014.993047; Bourland KE, 1996, EUR J OPER RES, V92, P239, DOI 10.1016/0377-2217(95)00136-0; Brandenburg M, 2014, EUR J OPER RES, V233, P299, DOI 10.1016/j.ejor.2013.09.032; Burgess K, 2006, INT J OPER PROD MAN, V26, P703, DOI 10.1108/01443570610672202; Burnham Judy F, 2006, Biomed Digit Libr, V3, P1; Buyukozkan G, 2011, COMPUT IND, V62, P164, DOI 10.1016/j.compind.2010.10.009; Bykzkan G., 2011, EXPERT SYST APPL, V38; Cachon GP, 2000, MANAGE SCI, V46, P1032, DOI 10.1287/mnsc.46.8.1032.12029; Cao G., 2020, SUSTAIN SUPP CHAINS, P291, DOI [DOI 10.1007/978-3-030-48876-5_10, 10.1007/978-3-030-48876-5_10]; Cao M, 2011, J OPER MANAG, V29, P163, DOI 10.1016/j.jom.2010.12.008; Carbonneau R, 2008, EUR J OPER RES, V184, P1140, DOI 10.1016/j.ejor.2006.12.004; Carter CR, 2008, INT J PHYS DISTR LOG, V38, P360, DOI 10.1108/09600030810882816; Cavalcante IM, 2019, INT J INFORM MANAGE, V49, P86, DOI 10.1016/j.ijinfomgt.2019.03.004; Chai JY, 2013, EXPERT SYST APPL, V40, P3872, DOI 10.1016/j.eswa.2012.12.040; Chang SI, 1999, INT J PROD RES, V37, P1581, DOI 10.1080/002075499191148; Charrad M, 2014, J STAT SOFTW, V61, P1; Chen CT, 2006, INT J PROD ECON, V102, P289, DOI 10.1016/j.ijpe.2005.03.009; Chen DQ, 2015, J MANAGE INFORM SYST, V32, P4, DOI 10.1080/07421222.2015.1138364; Cheung CF, 2004, EXPERT SYST, V21, P11, DOI 10.1111/j.1468-0394.2004.00259.x; Chi HM, 2007, EUR J OPER RES, V180, P174, DOI 10.1016/j.ejor.2006.03.040; Chiu M., 2004, Journal of Manufacturing Technology Management, V15, P787, DOI 10.1108/17410380410565375; Choy K. L., 2002, Logistics Information Management, V15, P235, DOI 10.1108/09576050210436093; Choy K. L., 2000, Logistics Information Management, V13, P167, DOI 10.1108/09576050010326565; Choy K. L., 2001, J IND ENG RES, V2, P126; Choy KL, 2002, EXPERT SYST APPL, V22, P213, DOI 10.1016/S0957-4174(01)00055-0; Choy KL, 2002, EXPERT SYST APPL, V23, P281, DOI 10.1016/S0957-4174(02)00048-9; Choy KL, 2004, INT J COMPUT INTEG M, V17, P692, DOI 10.1080/0951192042000237483; CHOY KL, 2002, MEASURING BUSINESS E, V6, P15, DOI DOI 10.1108/13683040210420501; Chui M., 2018, NOTES FRONTIER INSIG, P28; CLARK AJ, 1960, MANAGE SCI, V6, P475, DOI 10.1287/mnsc.6.4.475; Cobo MJ, 2011, J INFORMETR, V5, P146, DOI 10.1016/j.joi.2010.10.002; Collins J., 2001, IJCAI 2001 WORKSH AR; Copacino W. C., 1997, SUPPLY CHAIN MANAGEM; CULNAN MJ, 1986, MANAGE SCI, V32, P156, DOI 10.1287/mnsc.32.2.156; DAVIS R, 1983, ARTIF INTELL, V20, P63, DOI 10.1016/0004-3702(83)90015-2; De Boer L, 2001, EUR J PURCH SUPPLY M, V7, P75, DOI [10.1016/S0969-7012(00)00028-9, DOI 10.1016/S0969-7012(00)00028-9]; De Meyer A, 2016, RENEW ENERG, V87, P990, DOI 10.1016/j.renene.2015.07.043; Dellino G, 2018, INT J PROD RES, V56, P1458, DOI 10.1080/00207543.2017.1367106; Demirkan H, 2013, DECIS SUPPORT SYST, V55, P412, DOI 10.1016/j.dss.2012.05.048; DHAR V, 1997, INTELLIGENT DECISION; Dickson G. W, 1966, J PURCHASING, V2, P5, DOI [10.1111/j.1745-493X.1966.tb00818.x, DOI 10.1111/J.1745-493X.1966.TB00818.X]; Dillenberger DN, 2019, IBM J RES DEV, V63, DOI 10.1147/JRD.2019.2900638; Dou YJ, 2010, INT J PROD RES, V48, P567, DOI 10.1080/00207540903175145; Dubey R, 2020, INT J PROD ECON, V226, DOI 10.1016/j.ijpe.2019.107599; Efendigil T, 2009, EXPERT SYST APPL, V36, P6697, DOI 10.1016/j.eswa.2008.08.058; Enarsson L, 1998, INT J PHYS DISTRIB, V28, P5; Esaki K., 1992, SAE TECHNICAL PAPER; Eso, 2001, P 17 INT JOINT C ART, P1161; Fahimnia B, 2015, INT J PROD ECON, V162, P101, DOI 10.1016/j.ijpe.2015.01.003; Fawcett SE, 2008, SUPPLY CHAIN MANAG, V13, P35, DOI 10.1108/13598540810850300; Fernandes C, 2017, SCIENTOMETRICS, V112, P529, DOI 10.1007/s11192-017-2397-8; Ferreira L, 2012, EXPERT SYST APPL, V39, P7834, DOI 10.1016/j.eswa.2012.01.068; Feuerriegel S, 2019, EUR J OPER RES, V272, P162, DOI 10.1016/j.ejor.2018.05.068; Fox MS, 2000, INT J FLEX MANUF SYS, V12, P165, DOI 10.1023/A:1008195614074; FRUCHTERMAN TMJ, 1991, SOFTWARE PRACT EXPER, V21, P1129, DOI 10.1002/spe.4380211102; Fu HZ, 2010, WASTE MANAGE, V30, P2410, DOI 10.1016/j.wasman.2010.06.008; Fu WH, 2019, COMPUT IND ENG, V135, P940, DOI 10.1016/j.cie.2019.07.002; Gagolewski M, 2011, J INFORMETR, V5, P678, DOI 10.1016/j.joi.2011.06.006; Gandomi A, 2015, INT J INFORM MANAGE, V35, P137, DOI 10.1016/j.ijinfomgt.2014.10.007; Gencer C, 2007, APPL MATH MODEL, V31, P2475, DOI 10.1016/j.apm.2006.10.002; Georgiadis P, 2004, EUR J OPER RES, V157, P449, DOI 10.1016/S0377-2217(03)00203-0; Giannoccaro I, 2002, INT J PROD ECON, V78, P153, DOI 10.1016/S0925-5273(00)00156-0; Rodriguez GG, 2020, J INTELL MANUF, V31, P1257, DOI 10.1007/s10845-019-01510-y; Goodell JW, 2021, J BEHAV EXP FINANC, V32, DOI 10.1016/j.jbef.2021.100577; Govindan K, 2019, COMPUT OPER RES, V110, P220, DOI 10.1016/j.cor.2018.11.013; Govindan K, 2018, TRANSPORT RES E-LOG, V114, P343, DOI 10.1016/j.tre.2018.03.011; Govindan K, 2013, J CLEAN PROD, V47, P345, DOI 10.1016/j.jclepro.2012.04.014; Grabot B, 1998, INT J PROD RES, V36, P2377, DOI 10.1080/002075498192580; Guneri AF, 2009, EXPERT SYST APPL, V36, P9223, DOI 10.1016/j.eswa.2008.12.021; Guo XL, 2009, TRANSPORT RES B-METH, V43, P379, DOI 10.1016/j.trb.2008.09.001; Ha SH, 2008, EXPERT SYST APPL, V34, P1303, DOI 10.1016/j.eswa.2006.12.008; Handfield R, 2002, EUR J OPER RES, V141, P70, DOI 10.1016/S0377-2217(01)00261-2; HAO G, 1995, INT J PROD RES, V33, P2835, DOI 10.1080/00207549508904848; Haque BU, 2000, BCS CONF SERIES, P81; Hariharan R, 1995, MANAGE SCI, V41, P1599, DOI 10.1287/mnsc.41.10.1599; Hartley JL, 2019, BUS HORIZONS, V62, P707, DOI 10.1016/j.bushor.2019.07.006; Hashemian SM, 2014, INT J ADV MANUF TECH, V73, P1105, DOI 10.1007/s00170-014-5843-2; Hassini E, 2012, INT J PROD ECON, V140, P69, DOI 10.1016/j.ijpe.2012.01.042; Heikkila J, 2002, J OPER MANAG, V20, P747, DOI 10.1016/S0272-6963(02)00038-4; Ho W, 2010, EUR J OPER RES, V202, P16, DOI 10.1016/j.ejor.2009.05.009; Hosseini S, 2020, EXPERT SYST APPL, V161, DOI 10.1016/j.eswa.2020.113649; Hsu CW, 2009, J CLEAN PROD, V17, P255, DOI 10.1016/j.jclepro.2008.05.004; Huang SH, 2007, INT J PROD ECON, V105, P510, DOI 10.1016/j.ijpe.2006.04.020; Humphreys PK, 2003, J MATER PROCESS TECH, V138, P349, DOI 10.1016/S0924-0136(03)00097-9; Hutchins MJ, 2008, J CLEAN PROD, V16, P1688, DOI 10.1016/j.jclepro.2008.06.001; Islam MR, 2020, NEURAL COMPUT APPL, V32, P3649, DOI 10.1007/s00521-019-04218-5; Islam S, 2020, J BIG DATA-GER, V7, DOI 10.1186/s40537-020-00345-2; Jain AK, 2010, PATTERN RECOGN LETT, V31, P651, DOI 10.1016/j.patrec.2009.09.011; Jiang CX, 2017, IEEE WIREL COMMUN, V24, P98, DOI 10.1109/MWC.2016.1500356WC; Juttner U, 2007, IND MARKET MANAG, V36, P377, DOI 10.1016/j.indmarman.2005.10.003; Kadadevaramath RS, 2012, EXPERT SYST APPL, V39, P10160, DOI 10.1016/j.eswa.2012.02.116; Kahraman C., 2003, Logistics Information Management, V16, P382, DOI 10.1108/09576050310503367; Kannan D, 2018, INT J PROD ECON, V195, P391, DOI 10.1016/j.ijpe.2017.02.020; Kanungo T, 2002, IEEE T PATTERN ANAL, V24, P881, DOI 10.1109/TPAMI.2002.1017616; Kara ME, 2020, COMPUT IND ENG, V139, DOI 10.1016/j.cie.2018.12.017; KARMARKAR US, 1987, MANAGE SCI, V33, P409, DOI 10.1287/mnsc.33.3.409; Kellner F, 2019, EUR J OPER RES, V272, P505, DOI 10.1016/j.ejor.2018.06.044; Kennedy J., 1995, P ICNN 95 INT C NEUR, V4, P1942, DOI 10.1007/978-3-030-61111-8_2; Kilimci Z.H., 2019, IMPROVED DEMAND FORE; Kilincci O, 2011, EXPERT SYST APPL, V38, P9656, DOI 10.1016/j.eswa.2011.01.159; Kolodner J., 1993, CASE BASED REASONING; Kumar S, 2008, 4 INT C WEB INF SCI, P1; Kumar S, 2022, BENCHMARKING, V29, P1640, DOI 10.1108/BIJ-02-2021-0086; Kumar V, 2011, INT J PROD RES, V49, P6407, DOI 10.1080/00207543.2010.528057; Kuo RJ, 2010, J CLEAN PROD, V18, P1161, DOI 10.1016/j.jclepro.2010.03.020; Kusiak A, 2018, INT J PROD RES, V56, P508, DOI 10.1080/00207543.2017.1351644; Lambert DM, 2000, IND MARKET MANAG, V29, P65, DOI 10.1016/S0019-8501(99)00113-3; Lee CKM, 2011, EXPERT SYST APPL, V38, P5428, DOI 10.1016/j.eswa.2010.10.012; Lee HL, 2000, INT J TECHNOL MANAGE, V20, P373, DOI [10.1504/IJTM.2000.002867, 10.1504/IJMTM.2000.001329]; Lee HL, 1997, MANAGE SCI, V43, P546, DOI 10.1287/mnsc.43.4.546; Lee HL, 1997, SLOAN MANAGE REV, V38, P93; LEE HL, 1992, SLOAN MANAGE REV, V33, P65; LENARD MJ, 1995, DECISION SCI, V26, P209, DOI 10.1111/j.1540-5915.1995.tb01426.x; Leung KH, 2020, IND MANAGE DATA SYST, V120, P1149, DOI 10.1108/IMDS-12-2019-0646; Li B, 2020, ENERGY, V197, DOI 10.1016/j.energy.2020.117180; Li JR, 2015, INT J ADV MANUF TECH, V81, P667, DOI 10.1007/s00170-015-7151-x; Li SH, 2006, DECIS SUPPORT SYST, V42, P1641, DOI 10.1016/j.dss.2006.02.011; Liang R, 2019, ENG CONSTR ARCHIT MA, V26, P1712, DOI 10.1108/ECAM-10-2018-0462; Lima FR, 2020, COMPUT IND ENG, V139, DOI 10.1016/j.cie.2019.106191; Lin F, 2000, IEEE T SYST MAN CY A, V30, P380, DOI 10.1109/3468.844361; Ma HS, 2018, EXPERT SYST APPL, V91, P442, DOI 10.1016/j.eswa.2017.09.021; Mafakheri F, 2011, INT J PROD ECON, V132, P52, DOI 10.1016/j.ijpe.2011.03.005; Mahroof K, 2019, INT J INFORM MANAGE, V45, P176, DOI 10.1016/j.ijinfomgt.2018.11.008; Massaro A, 2020, PROD MANUF RES, V8, P80, DOI 10.1080/21693277.2020.1749180; Miller TH, 2019, SCI TOTAL ENVIRON, V648, P80, DOI 10.1016/j.scitotenv.2018.08.122; Min H, 2010, INT J LOGIST-RES APP, V13, P13, DOI 10.1080/13675560902736537; Mishra D, 2018, ANN OPER RES, V270, P313, DOI 10.1007/s10479-016-2236-y; Mishra D, 2017, SUSTAIN PROD CONSUMP, V10, P85, DOI 10.1016/j.spc.2017.01.003; Moncayo-Martinez LA, 2011, INT J PROD ECON, V131, P407, DOI 10.1016/j.ijpe.2010.11.026; Nakandala D, 2016, IND MANAGE DATA SYST, V116, P564, DOI 10.1108/IMDS-04-2015-0151; Nguyen T, 2022, INT J PROD ECON, V244, DOI 10.1016/j.ijpe.2021.108381; Niu SY, 2019, SUSTAINABILITY-BASEL, V11, DOI 10.3390/su11123299; Noh J, 2020, MATHEMATICS-BASEL, V8, DOI 10.3390/math8040565; Nozick LK, 2001, EUR J OPER RES, V129, P362, DOI 10.1016/S0377-2217(00)00234-4; Ogden J.M., 2005, TECHNICAL EC ASSESSM; Ogden JM, 1999, ANNU REV ENERG ENV, V24, P227, DOI 10.1146/annurev.energy.24.1.227; Ogulin R, 2012, J ENTERP INF MANAG, V25, P328, DOI 10.1108/17410391211245829; OHare G. M., 1996, FDN DISTRIBUTED ARTI, V9; Ojala M, 2006, INT J PROD ECON, V104, P201, DOI 10.1016/j.ijpe.2005.03.006; Okada R, 2008, LECT NOTES COMPUT SC, V5303, P434, DOI 10.1007/978-3-540-88688-4_32; OLEJNIK SF, 1984, J EXP EDUC, V53, P40, DOI 10.1080/00220973.1984.10806360; Olekalns M, 1996, ORGAN BEHAV HUM DEC, V68, P68, DOI 10.1006/obhd.1996.0090; Olhager J, 2006, PROD PLAN CONTROL, V17, P113, DOI 10.1080/09537280500223921; Oliver J. R., 1996, Journal of Management Information Systems, V13, P83; OLSON EM, 1995, J MARKETING, V59, P48, DOI 10.2307/1252014; Omurca SI, 2013, APPL SOFT COMPUT, V13, P690, DOI 10.1016/j.asoc.2012.08.008; ONUR L, 1987, IIE TRANS, V19, P88, DOI 10.1080/07408178708975374; Ordoobadi SM, 2009, SUPPLY CHAIN MANAG, V14, P314, DOI 10.1108/13598540910970144; Park MW, 2011, AUTOMAT CONSTR, V20, P905, DOI 10.1016/j.autcon.2011.03.007; Park P. S., 1989, J OPER MANAG, V8, P230, DOI 10.1016/0272-6963(89)90026-0; PARK PS, 1995, INT J PROD RES, V33, P1549, DOI 10.1080/00207549508930228; Park SC, 2001, DECIS SUPPORT SYST, V31, P205, DOI 10.1016/S0167-9236(00)00132-9; Parker N, 2010, TRANSPORT RES E-LOG, V46, P534, DOI 10.1016/j.tre.2009.04.002; Parkes D.C., 2002, STANF I THEOR EC SUM; Parkes DC, 2000, SEVENTEENTH NATIONAL CONFERENCE ON ARTIFICIAL INTELLIGENCE (AAAI-2001) / TWELFTH INNOVATIVE APPLICATIONS OF ARTIFICIAL INTELLIGENCE CONFERENCE (IAAI-2000), P74; Parsopoulos K.E., 2002, P ACM 2002 S APPL CO, P603, DOI DOI 10.1145/508791.508907; PATUWO E, 1993, DECISION SCI, V24, P825, DOI 10.1111/j.1540-5915.1993.tb00491.x; Persson O., 2009, CELEBRATING SCHOLARL, P9, DOI DOI 1458990/FILE/1458992.PDF#PAGE=11; PIRAMUTHU S, 1994, DECIS SUPPORT SYST, V11, P509, DOI 10.1016/0167-9236(94)90022-1; Piramuthu S, 2005, EUR J OPER RES, V165, P219, DOI 10.1016/j.ejor.2003.12.023; Pournader M, 2021, INT J PROD ECON, V241, DOI 10.1016/j.ijpe.2021.108250; Pramanik D, 2020, INT J MANAG SCI ENG, V15, P70, DOI 10.1080/17509653.2019.1604191; Priore P, 2019, INT J PROD RES, V57, P3663, DOI 10.1080/00207543.2018.1552369; Qin JD, 2017, EUR J OPER RES, V258, P626, DOI 10.1016/j.ejor.2016.09.059; Radjou N., 2002, BUILDING ADAPTIVE SU; Rajesh R, 2020, ENG APPL ARTIF INTEL, V87, DOI 10.1016/j.engappai.2019.103338; Rajput S, 2019, INT J INFORM MANAGE, V49, P98, DOI 10.1016/j.ijinfomgt.2019.03.002; Raza SA, 2020, BENCHMARKING, V27, P1765, DOI 10.1108/BIJ-10-2019-0464; Rodger JA, 2014, EXPERT SYST APPL, V41, P7005, DOI 10.1016/j.eswa.2014.05.012; Rodriguez-Espindola O, 2020, INT J PROD RES, V58, P4610, DOI 10.1080/00207543.2020.1761565; Saaty T.L., 1980, AGR EC REV, DOI 10.3414/ME10-01-0028; Sarkar A., 2006, Journal of Purchasing and Supply Management, V12, P148, DOI 10.1016/j.pursup.2006.08.003; Sarkis J, 2003, J CLEAN PROD, V11, P397, DOI 10.1016/S0959-6526(02)00062-8; Sarkis J., 2002, J SUPPLY CHAIN MANAG, V38, P18, DOI [DOI 10.1111/J.1745-493X.2002.TB00117.X, 10.1111/j.1745-493X.2002.tb00117.x]; Scott J, 2015, INT J PROD ECON, V166, P226, DOI 10.1016/j.ijpe.2014.11.008; Seuring S, 2008, J CLEAN PROD, V16, P1699, DOI 10.1016/j.jclepro.2008.04.020; Seuring S, 2013, J CLEAN PROD, V56, P1, DOI 10.1016/j.jclepro.2012.11.033; Seuring S, 2013, DECIS SUPPORT SYST, V54, P1513, DOI 10.1016/j.dss.2012.05.053; Sgantzos K, 2019, FUTURE INTERNET, V11, DOI 10.3390/fi11080170; Sharahi SJ, 2019, EXPERT SYST APPL, V117, P312, DOI 10.1016/j.eswa.2018.09.046; Sharma A, 2019, J COMPUT THEOR NANOS, V16, P4143; Sharma R, 2020, COMPUT OPER RES, V119, DOI 10.1016/j.cor.2020.104926; Shokouhyar S, 2019, EXPERT SYST, V36, DOI 10.1111/exsy.12339; Singh S, 2019, INT J COMPUT INTEG M, V32, P642, DOI 10.1080/0951192X.2019.1599443; SMALL H, 1980, J DOC, V36, P183, DOI 10.1108/eb026695; SMALL H, 1973, J AM SOC INFORM SCI, V24, P265, DOI 10.1002/asi.4630240406; SMITH LC, 1981, LIBR TRENDS, V30, P83; statista, 2019, INTERNET THINGS IOT; Stock JR., 1997, INT J PHYS DISTRIB, V27, P515, DOI [10.1108/09600039710188576, DOI 10.1108/09600039710188576]; SUBRAMANYAM K, 1983, J INFORM SCI, V6, P33, DOI 10.1177/016555158300600105; Swaminathan JM, 1998, DECISION SCI, V29, P607, DOI 10.1111/j.1540-5915.1998.tb01356.x; Swanson J, 2002, J OPER RES SOC, V53, P472, DOI 10.1057/palgrave.jors.2601336; Talluri S, 2002, INT J PROD RES, V40, P4257, DOI 10.1080/00207540210152894; Tan K.C., 2001, EUR J PURCH SUPPLY M, V7, P39, DOI [10.1016/S0969-7012(00)00020-4, DOI 10.1016/S0969-7012(00)00020-4]; Tan KH, 2015, INT J PROD ECON, V165, P223, DOI 10.1016/j.ijpe.2014.12.034; Ting SL, 2014, INT J PROD ECON, V152, P200, DOI 10.1016/j.ijpe.2013.12.010; Toorajipour R, 2021, J BUS RES, V122, P502, DOI 10.1016/j.jbusres.2020.09.009; Trkman P, 2010, DECIS SUPPORT SYST, V49, P318, DOI 10.1016/j.dss.2010.03.007; Tubaro P, 2019, J IND BUS ECON, V46, P333, DOI 10.1007/s40812-019-00121-1; Van Meerbeek K, 2015, APPL ENERG, V154, P742, DOI 10.1016/j.apenergy.2015.05.007; Van Raan A, 2003, TATUP Z TECHNIKFOLGE, V12, P20, DOI DOI 10.14512/TATUP.12.1.20; Vandani B, 2012, APPL MATH MODEL, V36, P4714, DOI 10.1016/j.apm.2011.12.006; Vieira AAC, 2019, COMPUT IND ENG, V137, DOI 10.1016/j.cie.2019.106033; Vivas RD, 2020, COMPUT IND ENG, V139, DOI 10.1016/j.cie.2019.01.044; Vondra M, 2019, J CLEAN PROD, V238, DOI 10.1016/j.jclepro.2019.117870; Waller M, 1999, J BUSINESS LOGISTICS, V20, P183; Waller MA, 2013, J BUS LOGIST, V34, P77, DOI 10.1111/jbl.12010; Walsh W. E., 2000, EC'00. Proceedings of the 2nd ACM Conference on Electronic Commerce, P260, DOI 10.1145/352871.352900; Wang F, 2011, DECIS SUPPORT SYST, V51, P262, DOI 10.1016/j.dss.2010.11.020; Wang G, 2016, INT J PROD ECON, V176, P98, DOI 10.1016/j.ijpe.2016.03.014; Wang JW, 2009, APPL SOFT COMPUT, V9, P377, DOI 10.1016/j.asoc.2008.04.014; Watson HJ, 2014, COMMUN ASSOC INF SYS, V34, P1247; WATSON I, 1997, APPL CASE BASED REAS; WEBER CA, 1991, EUR J OPER RES, V50, P2, DOI 10.1016/0377-2217(91)90033-R; Whang S., 1993, Journal of Organizational Computing, V3, P257, DOI 10.1080/10919399309540204; WHITE HD, 1981, J AM SOC INFORM SCI, V32, P163, DOI 10.1002/asi.4630320302; Wong WK, 2010, INT J PROD ECON, V128, P614, DOI 10.1016/j.ijpe.2010.07.008; WOOLDRIDGE M, 1995, KNOWL ENG REV, V10, P115, DOI 10.1017/S0269888900008122; Xu XH, 2018, INT J PROD ECON, V204, P160, DOI 10.1016/j.ijpe.2018.08.003; Yazdani M, 2017, EXPERT SYST APPL, V88, P376, DOI 10.1016/j.eswa.2017.07.014; Yeh WC, 2011, EXPERT SYST APPL, V38, P4244, DOI 10.1016/j.eswa.2010.09.091; Yong BB, 2020, INT J INFORM MANAGE, V52, DOI 10.1016/j.ijinfomgt.2019.10.009; Yu LA, 2019, INT J FORECASTING, V35, P213, DOI 10.1016/j.ijforecast.2017.11.005; Yuran Jin, 2013, Information Technology Journal, V12, P6822, DOI 10.3923/itj.2013.6822.6826; ZADEH LA, 1965, INFORM CONTROL, V8, P338, DOI 10.1016/S0019-9958(65)90241-X; ZHANG HC, 1995, INT J PROD RES, V33, P705, DOI 10.1080/00207549508930175; Zhao K, 2019, IEEE T ENG MANAGE, V66, P127, DOI 10.1109/TEM.2018.2808331; Zhao R, 2017, J CLEAN PROD, V142, P1085, DOI 10.1016/j.jclepro.2016.03.006; Zhong RY, 2016, COMPUT IND ENG, V101, P572, DOI 10.1016/j.cie.2016.07.013; Zhou WH, 2013, COMPUT IND ENG, V66, P643, DOI 10.1016/j.cie.2013.09.022; Zhu QH, 2010, MANAG RES REV, V33, P380, DOI 10.1108/01409171011030471; Zhu Y, 2019, INT J PROD ECON, V211, P22, DOI 10.1016/j.ijpe.2019.01.032</t>
  </si>
  <si>
    <t>10.1108/BIJ-12-2021-0755</t>
  </si>
  <si>
    <t>APR 2022</t>
  </si>
  <si>
    <t>WOS:000775899300001</t>
  </si>
  <si>
    <t>Anugerah, AR; Muttaqin, PS; Trinarningsih, W</t>
  </si>
  <si>
    <t>Anugerah, Adhe Rizky; Muttaqin, Prafajar Suksessanno; Trinarningsih, Wahyu</t>
  </si>
  <si>
    <t>Social network analysis in business and management research: A bibliometric analysis of the research trend and performance from 2001 to 2020</t>
  </si>
  <si>
    <t>HELIYON</t>
  </si>
  <si>
    <t>Social network analysis; Bibliometrics; Clustering analysis; Business and management; Literature</t>
  </si>
  <si>
    <t>SUPPLY CHAIN MANAGEMENT; RISKS; INDEX</t>
  </si>
  <si>
    <t>In the past years, research in Social Network Analysis (SNA) has increased. Initially, the research area was limited to sociology and anthropology but has now been used in numerous disciplines. The business and management discipline has many potentials in employing the SNA approach due to enormous relational data, ranging from employees, stakeholders to organisations. The study aims to analyse the research trend, performance, and the utilisation of the SNA approach in business and management research. Bibliometric analysis was conducted by employing 2,158 research data from the Scopus database published from 2001 to 2020. Next, the research quantity and quality were calculated using Harzing's Publish or Perish while VOSviewer visualised research topics and cluster analysis. The study found an upward trend pattern in SNA research since 2005 and reached the peak in 2020. Generally, six subjects under the business and management discipline have used SNA as a methodology tool, including risk management, project management, supply chain management (SCM), tourism, technology and innovation management, and knowledge management. To the best of the authors' knowledge, the study is the first to examine the performance and analysis of SNA in the overall business and management disciplines. The findings provide insight to researchers, academicians, consultants, and other stakeholders on the practical use of SNA in business and management research.</t>
  </si>
  <si>
    <t>[Anugerah, Adhe Rizky] Univ Putra Malaysia, Inst Trop Forestry &amp; Forest Prod INTROP, Bioresource Management Lab, Serdang 43400, Selangor, Malaysia; [Muttaqin, Prafajar Suksessanno] Telkom Univ, Dept Logist Engn, Sch Ind &amp; Syst Engn, Bandung 40257, Indonesia; [Trinarningsih, Wahyu] Univ Sebelas Maret, Fac Econ &amp; Business, Surakarta 57126, Indonesia</t>
  </si>
  <si>
    <t>Universiti Putra Malaysia; Telkom University; Sebelas Maret University</t>
  </si>
  <si>
    <t>Trinarningsih, W (corresponding author), Univ Sebelas Maret, Fac Econ &amp; Business, Surakarta 57126, Indonesia.</t>
  </si>
  <si>
    <t>wahyutri@staff.uns.ac.id</t>
  </si>
  <si>
    <t>Acedo FJ, 2006, J MANAGE STUD, V43, P957, DOI 10.1111/j.1467-6486.2006.00625.x; Ahuja MK, 2003, MANAGE SCI, V49, P21, DOI 10.1287/mnsc.49.1.21.12756; Allesina S, 2010, INT J PROD RES, V48, P2297, DOI 10.1080/00207540802647327; Asero V, 2016, J TRAVEL RES, V55, P751, DOI 10.1177/0047287515569777; Baggio R, 2010, ANN TOURISM RES, V37, P802, DOI 10.1016/j.annals.2010.02.008; Balconi M, 2006, RES POLICY, V35, P1616, DOI 10.1016/j.respol.2006.09.018; Bellamy MA, 2014, J OPER MANAG, V32, P357, DOI 10.1016/j.jom.2014.06.004; Borgatti SP, 2009, J SUPPLY CHAIN MANAG, V45, P5, DOI 10.1111/j.1745-493X.2009.03166.x; Boschma R.A., 2007, IND INNOV, V14, P177, DOI DOI 10.1080/13662710701253441; Brown J, 2007, J INTERACT MARK, V21, P2, DOI 10.1002/dir.20082; Cantner U, 2006, RES POLICY, V35, P463, DOI 10.1016/j.respol.2006.01.002; Cantner U, 2010, TECHNOVATION, V30, P496, DOI 10.1016/j.technovation.2010.04.002; Carmona-Serrano N, 2020, BRAIN SCI, V10, DOI 10.3390/brainsci10120985; Casanueva C, 2016, CURR ISSUES TOUR, V19, P1190, DOI 10.1080/13683500.2014.990422; Chinowsky PS, 2010, J CONSTR ENG M, V136, P452, DOI 10.1061/(ASCE)CO.1943-7862.0000161; Dhamija Pavitra, 2020, TQM Journal, V32, P869, DOI 10.1108/TQM-10-2019-0243; Ellegaard O, 2015, SCIENTOMETRICS, V105, P1809, DOI 10.1007/s11192-015-1645-z; Ercetin S .S ., 2014, CHAOS COMPLEXITY LEA, P167; Fahimnia B, 2015, INT J PROD ECON, V162, P101, DOI 10.1016/j.ijpe.2015.01.003; Fetscherin M, 2012, EUR J MARKETING, V46, P733, DOI 10.1108/03090561211212494; Guechtouli W, 2013, J KNOWL MANAG, V17, P47, DOI 10.1108/13673271311300741; Hafner-Burton EM, 2009, INT ORGAN, V63, P559, DOI 10.1017/S0020818309090195; Hirsch JE, 2007, P NATL ACAD SCI USA, V104, P19193, DOI 10.1073/pnas.0707962104; Hirsch JE, 2005, P NATL ACAD SCI USA, V102, P16569, DOI 10.1073/pnas.0507655102; Jing S., 2015, HDB RES GLOBAL COMPE, P372; Jun S, 2013, IND MANAGE DATA SYST, V113, P890, DOI 10.1108/IMDS-01-2013-0032; Kim H, 2013, TECHNOL FORECAST SOC, V80, P944, DOI 10.1016/j.techfore.2012.10.014; Kim Y, 2011, J OPER MANAG, V29, P194, DOI 10.1016/j.jom.2010.11.001; Kurt Y, 2020, INT BUS REV, V29, DOI 10.1016/j.ibusrev.2019.101633; Lee PC, 2010, TECHNOL FORECAST SOC, V77, P466, DOI 10.1016/j.techfore.2009.08.006; Leon RD, 2017, TECHNOL FORECAST SOC, V114, P103, DOI 10.1016/j.techfore.2016.07.032; Leung XY, 2012, INT J TOUR RES, V14, P469, DOI 10.1002/jtr.876; Li CZ, 2016, J CLEAN PROD, V134, P482, DOI 10.1016/j.jclepro.2016.02.123; Li N, 2010, DECIS SUPPORT SYST, V48, P354, DOI 10.1016/j.dss.2009.09.003; Liu B, 2017, TOURISM MANAGE, V58, P132, DOI 10.1016/j.tourman.2016.10.009; Loosemore M, 1997, J MANAGE ENG, V13, P30, DOI 10.1061/(ASCE)0742-597X(1997)13:4(30); Litterio AM, 2017, EUR J MANAG BUS ECON, V26, P347, DOI 10.1108/EJMBE-10-2017-020; Monaghan S, 2017, J BUS RES, V76, P136, DOI 10.1016/j.jbusres.2017.03.020; Nagurney A, 2002, TRANSPORT RES E-LOG, V38, P281, DOI 10.1016/S1366-5545(01)00020-5; Netzer O, 2012, MARKET SCI, V31, P521, DOI 10.1287/mksc.1120.0713; Pan B., 2007, Journal of Travel Research, V46, P35, DOI 10.1177/0047287507302378; Parise S, 2007, ADV DEV HUM RESOUR, V9, P359, DOI 10.1177/1523422307304106; Pesta Bryan, 2018, J Intell, V6, DOI 10.3390/jintelligence6040046; Pranckute R, 2021, PUBLICATIONS, V9, DOI 10.3390/publications9010012; Prell C., 2012, SOCIAL NETWORK ANAL; Provan KG, 2001, PUBLIC ADMIN REV, V61, P414, DOI 10.1111/0033-3352.00045; Pryke S.D., 2004, CONSTR MANAG ECON, V22, p787?797, DOI 10.1080/0144619042000206533; Reagans R, 2001, ORGAN SCI, V12, P502, DOI 10.1287/orsc.12.4.502.10637; Schropfer VLM, 2017, ENG CONSTR ARCHIT MA, V24, P229, DOI 10.1108/ECAM-08-2015-0124; Sosa ME, 2004, MANAGE SCI, V50, P1674, DOI 10.1287/mnsc.1040.0289; Sozen C., 2009, INT J BUS MANAG, V1, P21; Stephen AT, 2010, J MARKETING RES, V47, P215, DOI 10.1509/jmkr.47.2.215; Su YS, 2020, LIBR HI TECH, V38, P420, DOI 10.1108/LHT-01-2019-0028; Ting SL, 2014, INT J PROD RES, V52, P4456, DOI 10.1080/00207543.2013.861947; Tsai WP, 2002, ORGAN SCI, V13, P179, DOI 10.1287/orsc.13.2.179.536; van Eck NJ, 2010, SCIENTOMETRICS, V84, P523, DOI 10.1007/s11192-009-0146-3; Vieira E.S., 2021, COMP RES EARNINGS MA, P1; Vitali S, 2011, PLOS ONE, V6, DOI 10.1371/journal.pone.0025995; Wellman B., 1988, STRUCTURAL ANAL METH, DOI DOI 10.1109/20.22607; Wichmann BK, 2016, INT J PHYS DISTR LOG, V46, P740, DOI 10.1108/IJPDLM-05-2015-0122; Wright J. D, 2015, INT ENCY SOCIAL BEHA, V2nd, DOI [10.1016/B978-0-08-097086-8.51056-3, DOI 10.1016/B978-0-08-097086-8.51056-3]; Yang RJ, 2016, INT J PROJ MANAG, V34, P66, DOI 10.1016/j.ijproman.2015.09.010; Yu T, 2017, INT J PROJ MANAG, V35, P925, DOI 10.1016/j.ijproman.2017.04.004; Zakaria R, 2021, CHRONOBIOL INT, V38, P27, DOI 10.1080/07420528.2020.1838534</t>
  </si>
  <si>
    <t>e09270</t>
  </si>
  <si>
    <t>10.1016/j.heliyon.2022.e09270</t>
  </si>
  <si>
    <t>Multidisciplinary Sciences</t>
  </si>
  <si>
    <t>Science &amp; Technology - Other Topics</t>
  </si>
  <si>
    <t>WOS:000807485800009</t>
  </si>
  <si>
    <t>Safaei, AS; Heidarpoor, F; Paydar, MM</t>
  </si>
  <si>
    <t>Safaei, Abdul Sattar; Heidarpoor, Farnaz; Paydar, Mohammad Mandi</t>
  </si>
  <si>
    <t>Group purchasing organization design: a clustering approach</t>
  </si>
  <si>
    <t>COMPUTATIONAL &amp; APPLIED MATHEMATICS</t>
  </si>
  <si>
    <t>Group purchasing organization (GPO); Healthcare; Multi-objective model; NSGA-II; Clustering</t>
  </si>
  <si>
    <t>SUPPLY CHAIN; HEALTH-CARE</t>
  </si>
  <si>
    <t>Supply chain management is monitoring of activities involved in supply chain, for integrating and coordinating between suppliers, manufacturing, inventory and transportation both within and among members. The ultimate aim of supply chains is to reduce costs and increase market coverage. Procuring and purchasing requested items in a timely manner are the two most important issues for supply chain stockholders. Group purchasing is one of the purchasing strategies in supply chains. It offers great potential by ordering large volumes to decrease expenses which can increase services to customers. A clustering optimization approach is employed to model group purchasing for a set of pharmacies in the field of healthcare. The proposed model determines a cooperation strategy based on factors such as distance between pharmacies and procurement expenditure in this network. Moreover, the proposed multi-objective group purchasing model is optimized using both goal programming and non-dominated sorting genetic algorithm. To illustrate the application of the proposed model, designing a purchasing group organization for Chalus city pharmacies is investigated. Purchasing groups are established in the way that sum of pharmacies ordering quantity has been located in the second or the third level of discount rate. Thus, the results show that GPOs can take the advantage of this cooperation.</t>
  </si>
  <si>
    <t>[Safaei, Abdul Sattar; Heidarpoor, Farnaz; Paydar, Mohammad Mandi] Babol Noshirvani Univ Technol, Dept Ind Engn, Babol Sar, Iran</t>
  </si>
  <si>
    <t>Babol Noshirvani University of Technology</t>
  </si>
  <si>
    <t>Safaei, AS (corresponding author), Babol Noshirvani Univ Technol, Dept Ind Engn, Babol Sar, Iran.</t>
  </si>
  <si>
    <t>s.safaei@nit.ac.ir</t>
  </si>
  <si>
    <t>Bahinipati BK, 2009, INT J LOGIST-RES APP, V12, P407, DOI 10.1080/13675560802476382; Bakker Elmer, 2008, International Journal of Procurement Management, V1, P297, DOI 10.1504/IJPM.2008.017527; Bock HH, 1989, CONCEPTUAL NUMERICAL; Burns LR, 2008, HEALTH CARE MANAGE R, V33, P203, DOI 10.1097/01.HMR.0000324906.04025.33; Cattell RB, 1943, J ABNORM SOC PSYCH, V38, P476, DOI 10.1037/h0054116; Chalkley M, 2014, ENCY HLTH EC, P108, DOI DOI 10.1016/B978-0-12-375678-7.00811-7; Chalkley M, 2008, J HEALTH ECON, V27, P1155, DOI 10.1016/j.jhealeco.2008.05.005; Charnes A., 1977, EUR J OPER RES, V1, P39, DOI [10.1016/S0377-2217(77)81007-2, DOI 10.1016/S0377-2217(77)81007-2]; Deb K, 2002, IEEE T EVOLUT COMPUT, V6, P182, DOI 10.1109/4235.996017; Diaby V, 2013, OPER RES HEALTH CARE, V2, P20, DOI 10.1016/j.orhc.2013.03.001; Dobrzykowski DD, 2009, POMS 20 ANN C ORL, P19; Fonseca CM, 1995, EVOL COMPUT, V3, P1, DOI 10.1162/evco.1995.3.1.1; Ford EW, 2007, HEALTH CARE MANAGE R, V32, P192, DOI 10.1097/01.HMR.0000281623.35987.cf; G. A. O, 2010, GROUP PURCH ORG SERV; George AS, 2015, PLOS ONE, V10, DOI 10.1371/journal.pone.0141091; Habidin N.F., 2015, INT J PHARM SCI REV, V35, P195; Horn J, 1994, EVOL COMPUT, V2, P37, DOI 10.1162/evco.1994.2.1.37; Karimi N, 2017, COMPUT APPL MATH, V36, P1529, DOI 10.1007/s40314-016-0305-0; Klein K, 2015, AGR HUM VALUES, V32, P635, DOI 10.1007/s10460-015-9586-y; Monczka R. M., 2016, PURCHASING SUPPLY CH; More E., 2002, Journal of Management Devlopment, V21, P621, DOI 10.1108/02621710210437590; Nollet J, 2003, J PURCH SUPPLY MANAG, V9, P3, DOI DOI 10.1016/S0969-7012(02)00034-5; Noroozi A, 2017, COMPUT APPL MATH, P1; Privett N, 2014, OPER RES HEALTH CARE, V3, P226, DOI 10.1016/j.orhc.2014.09.002; Rego N, 2014, HEALTH CARE MANAG SC, V17, P303, DOI 10.1007/s10729-013-9262-y; Saini Ashish, 2012, INT J ADV INFORM TEC, V2, P49; Sazvar Z, 2014, INT J PROD ECON, V150, P140, DOI 10.1016/j.ijpe.2013.12.023; Schaffer J. D., 1985, P INT C GEN ALG THEI, P93; Schneller E. S., 2009, VALUE GROUP PURCHASI; Schotanus Fredo, 2007, Journal of Purchasing and Supply Management, V13, P53, DOI 10.1016/j.pursup.2007.03.002; Srinivas N, 1995, MULTIOBJECTIVE OPTIM, P1; Tella E, 2005, INT J PROD ECON, V93-4, P161, DOI 10.1016/j.ijpe.2004.06.014; Tryon R. C, 1939, CLUSTER ANAL CORRELA; Uthayakumar R, 2013, OPER RES HEALTH CARE, V2, P52, DOI 10.1016/j.orhc.2013.08.001; Yang YC, 2017, EUR J OPER RES, V258, P581, DOI 10.1016/j.ejor.2016.08.069; Zhou MS, 2017, EUR J OPER RES, V256, P785, DOI 10.1016/j.ejor.2016.06.045; Zhou Y, 2014, OMEGA-INT J MANAGE S, V49, P42, DOI 10.1016/j.omega.2014.05.003</t>
  </si>
  <si>
    <t>10.1007/s40314-017-0439-8</t>
  </si>
  <si>
    <t>Mathematics, Applied</t>
  </si>
  <si>
    <t>Mathematics</t>
  </si>
  <si>
    <t>WOS:000432815000066</t>
  </si>
  <si>
    <t>Skultety, F; Benova, D; Gnap, J</t>
  </si>
  <si>
    <t>Skultety, Filip; Benova, Dominika; Gnap, Jozef</t>
  </si>
  <si>
    <t>City Logistics as an Imperative Smart City Mechanism: Scrutiny of Clustered EU27 Capitals</t>
  </si>
  <si>
    <t>city logistics; cluster analysis; EU27; two-step cluster; congestions; sustainable transport</t>
  </si>
  <si>
    <t>In large urban agglomerations, various logistical problems arise due to high population density and deficient transport infrastructure. City logistics involves the efficient distribution of freight transport in urban areas and approaches to mitigate environmental impacts and traffic congestion. This paper aims to use a two-step cluster analytic approach to segmentation of EU27 capital cities based on their city logistics performance. To obtain primary outcomes, the log-likelihood measure in SPSS Statistics was used. The results can be used to identify the development and implementation of logistics measures in capitals across the EU. In addition to clustering, the statistical analysis evaluates the position of investigated cities concerning traffic congestions, and from an environmental point of view, the carbon dioxide produced from transport. The scrutiny delivers practical outlooks on how clustering can be undertaken and proves how the clusters can be used to plan city logistics and supply chain management. Finally, the paper deals with smart city indices from the perspective of sustainable mobility and examines its correlation with city logistics.</t>
  </si>
  <si>
    <t>[Skultety, Filip; Benova, Dominika; Gnap, Jozef] Univ Zilina, Fac Operat &amp; Econ Transport &amp; Commun, SK-01026 Zilina, Slovakia</t>
  </si>
  <si>
    <t>University of Zilina</t>
  </si>
  <si>
    <t>Skultety, F (corresponding author), Univ Zilina, Fac Operat &amp; Econ Transport &amp; Commun, SK-01026 Zilina, Slovakia.</t>
  </si>
  <si>
    <t>filip.skultety@fpedas.uniza.sk; dominika.benova@fpedas.uniza.sk; jozef.gnap@fpedas.uniza.sk</t>
  </si>
  <si>
    <t>Albalate D, 2019, SUSTAINABILITY-BASEL, V11, DOI 10.3390/su11185092; Aljohani K, 2019, SUSTAINABILITY-BASEL, V11, DOI 10.3390/su11010124; [Anonymous], 2011, COM2011144 EUR COMM; Assmann T., 2018, ADV INTELLIGENT SYST, V879, P575; Astuti A.B., IOP C SERIES EARTH E, DOI [10.1088/1755-1315/239/1/012019/pdf, DOI 10.1088/1755-1315/239/1/012019/PDF]; Beaudoin J, 2015, RES TRANSP ECON, V52, P15, DOI 10.1016/j.retrec.2015.10.004; Bosona T, 2020, SUSTAINABILITY-BASEL, V12, DOI 10.3390/su12218769; Campbell TR, 2019, THORAX, V74, pA171, DOI 10.1136/thorax-2019-BTSabstracts2019.292; Carboni A, 2020, IET INTELL TRANSP SY, V14, P1638, DOI 10.1049/iet-its.2019.0680; Cekerol G.S., MEHMET AKIF ERSOY U; Clark P., GDP EUROPEAN COUNTRI; Creutzig F, 2012, ENVIRON RES LETT, V7, DOI 10.1088/1748-9326/7/4/044042; Cugurullo F, 2018, ENVIRON PLANN A, V50, P73, DOI 10.1177/0308518X17738535; Currie J, 2011, AM ECON J-APPL ECON, V3, P65, DOI 10.1257/app.3.1.65; Hanzl J, 2020, OPEN ENG, V10, P147, DOI 10.1515/eng-2020-0023; He ZY, 2020, SUSTAINABILITY-BASEL, V12, DOI 10.3390/su12051975; Inkinen T, 2020, SUSTAINABILITY-BASEL, V12, DOI 10.3390/su12176714; Johansson H, 2017, INT J PHYS DISTR LOG, V47, P646, DOI 10.1108/IJPDLM-02-2017-0114; Kitchin R., 2016, GETTING SMARTER SMAR; Ko SY, 2020, SUSTAINABILITY-BASEL, V12, DOI 10.3390/su12145844; Li WL, 2021, APPL MATH MODEL, V89, P669, DOI 10.1016/j.apm.2020.07.045; Lizbetin J, 2020, SUSTAINABILITY-BASEL, V12, DOI 10.3390/su12062295; Majerak J., 2015, LOGISTIKA, V1; Matusiewicz M, 2019, SUSTAINABILITY-BASEL, V11, DOI 10.3390/su11143879; Mingardo G, 2015, TRANSPORT RES A-POL, V74, P268, DOI 10.1016/j.tra.2015.02.005; Mohammad R., 2013, J TEKNIK IND, V15, P119; Mohanty SP, 2016, IEEE CONSUM ELECTR M, V5, P60, DOI 10.1109/MCE.2016.2556879; Norusis M.J., 2012, IBM SPSS STAT 19 ADV; Panuccio P, 2019, SUSTAINABILITY-BASEL, V11, DOI 10.3390/su11247184; Quak H., 2006, EUR J TRANSP INFRAST, V6, P131; Ros-McDonnell L, 2018, CITIES, V79, P159, DOI 10.1016/j.cities.2018.03.005; Russo F, 2020, SUSTAINABILITY-BASEL, V12, DOI 10.3390/su12041439; Russo F, 2016, EUR PLAN STUD, V24, P1709, DOI 10.1080/09654313.2016.1182120; Sanchez-Iborra R, 2020, SUSTAINABILITY-BASEL, V12, DOI 10.3390/su12208443; Santos FM, 2019, J HAZARD MATER, V365, P632, DOI 10.1016/j.jhazmat.2018.11.061; Semanjski I, 2019, SUSTAINABILITY-BASEL, V11, DOI 10.3390/su11010234; Shafique M, 2020, SUSTAINABILITY-BASEL, V12, DOI 10.3390/su122410664; Sitek P, 2021, NEUROCOMPUTING, V423, P670, DOI 10.1016/j.neucom.2020.02.126; Skrucany T, 2019, SUSTAINABILITY-BASEL, V11, DOI 10.3390/su11184948; Tadic S, 2019, J TRANSP GEOGR, V78, P170, DOI 10.1016/j.jtrangeo.2019.06.004; Trebuna P., PRINCIPLES CLUSTER A; UNESCAP, 2013, EC SOCIAL COMMISSION; United Nations Human Settlements Programme, 2021, WORLD CIT REP 2020, P200; Wei HR, 2020, SUSTAINABILITY-BASEL, V12, DOI 10.3390/su12219147; Zhao Q., 2005, P ICSSSM 05 2005 INT; Zunder T, 2011, TRANSP PROBL, V6, P87</t>
  </si>
  <si>
    <t>10.3390/su13073641</t>
  </si>
  <si>
    <t>WOS:000638907100001</t>
  </si>
  <si>
    <t>Casaburi, L; Minerva, GA</t>
  </si>
  <si>
    <t>Casaburi, Lorenzo; Minerva, G. Alfredo</t>
  </si>
  <si>
    <t>Production in advance versus production to order: The role of downstream spatial clustering and product differentiation</t>
  </si>
  <si>
    <t>JOURNAL OF URBAN ECONOMICS</t>
  </si>
  <si>
    <t>Production to order; Production in advance; Downstream spatial clustering; Product differentiation; Organized exchange markets; Supply chain management</t>
  </si>
  <si>
    <t>TO-ORDER; INDUSTRY; AGGLOMERATION; INVENTORY; STOCK</t>
  </si>
  <si>
    <t>In every production process, suppliers have to decide whether an item should be produced and stored as inventory before an explicit purchase order is received (production in advance), or whether it should be produced only after such an order is received (production to order). We study the determinants of this firm-level choice. We present a simple conceptual framework to derive predictions that we subsequently test in the empirical analysis. We argue that an increment in buyers' spatial concentration benefits production in advance more in homogenous industries than in differentiated ones, while the benefits for production to order are larger as product differentiation increases. Consequently, the propensity to adopt one of the two production modes, following an increase in the number of local downstream buyers, changes according to the degree of product differentiation of the goods. Relying on a large data set of Italian manufacturing firms, we find empirical support to our ideas. (C) 2011 Elsevier Inc. All rights reserved.</t>
  </si>
  <si>
    <t>[Minerva, G. Alfredo] Univ Bologna, Dept Econ, I-40125 Bologna, Italy; [Casaburi, Lorenzo] Harvard Univ, Dept Econ, Littauer Ctr, Cambridge, MA 02138 USA</t>
  </si>
  <si>
    <t>University of Bologna; Harvard University</t>
  </si>
  <si>
    <t>Minerva, GA (corresponding author), Univ Bologna, Dept Econ, Str Maggiore 45, I-40125 Bologna, Italy.</t>
  </si>
  <si>
    <t>casaburi@fas.harvard.edu; ga.minerva@unibo.it</t>
  </si>
  <si>
    <t>Angelini P, 2008, AM ECON REV, V98, P426, DOI 10.1257/aer.98.1.426; Arreola-Risa A, 1998, IIE TRANS, V30, P705, DOI 10.1023/A:1007539722077; Ben L, 2009, J URBAN ECON, V65, P294, DOI 10.1016/j.jue.2009.01.001; Benfratello L, 2008, J FINANC ECON, V90, P197, DOI 10.1016/j.jfineco.2008.01.001; Berkowitz D, 2006, REV ECON STAT, V88, P363, DOI 10.1162/rest.88.2.363; Cachon GP, 1999, MANAGE SCI, V45, P843, DOI 10.1287/mnsc.45.6.843; CAMERON AC, 2010, 7 U CAL DEP EC; Combes PP, 2011, J ECON GEOGR, V11, P253, DOI 10.1093/jeg/lbq038; Combes PP, 2000, J URBAN ECON, V47, P329, DOI 10.1006/juec.1999.2143; Duranton G., 2004, HDB REGIONAL URBAN E, P2063, DOI [10.1016/S1574-0080(04)80005-1, DOI 10.1016/S1574-0080(04)80005-1]; Duranton G, 2008, J REGIONAL SCI, V48, P213, DOI 10.1111/j.1365-2966.2006.0547.x; Ellison G, 2010, AM ECON REV, V100, P1195, DOI 10.1257/aer.100.3.1195; Grossman GM, 2002, Q J ECON, V117, P85, DOI 10.1162/003355302753399454; Hart O., 1995, FIRMS CONTRACTS FINA; Helsley RW, 2007, J URBAN ECON, V62, P55, DOI 10.1016/j.jue.2006.05.006; Hitomi K, 1996, MANUFACTURING SYSTEM; Holmes TJ, 2010, J REGIONAL SCI, V50, P5, DOI 10.1111/j.1467-9787.2009.00637.x; Holmes TJ, 1999, REV ECON STAT, V81, P314, DOI 10.1162/003465399558102; Holmes TJ, 2002, REV ECON STAT, V84, P682, DOI 10.1162/003465302760556495; HOLMES TJ, 2010, 445 FED RES BANK MIN; Imbens GW, 1996, J ECONOMETRICS, V74, P289, DOI 10.1016/0304-4076(95)01756-9; Koenig P, 2009, J URBAN ECON, V66, P186, DOI 10.1016/j.jue.2009.07.002; Levinsohn J, 2003, REV ECON STUD, V70, P317, DOI 10.1111/1467-937X.00246; LI L, 1992, MANAGE SCI, V38, P182, DOI 10.1287/mnsc.38.2.182; MASKIN E, 1986, AM ECON REV, V76, P382; Nunn N., 2008, ORG FIRMS GLOBAL EC; Nunn N, 2007, Q J ECON, V122, P569, DOI 10.1162/qjec.122.2.569; Phillips OR, 2001, J ECON BEHAV ORGAN, V44, P333, DOI 10.1016/S0167-2681(00)00135-9; Ranjan P., 2007, ECON POLIT-OXFORD, V19, P191, DOI DOI 10.1111/j.1468-0343.2007.00308.x; Rauch JE, 1999, J INT ECON, V48, P7, DOI 10.1016/S0022-1996(98)00009-9; Rosenthal S.S., 2004, HDB REGIONAL URBAN E, DOI 10.1016/S1574-0080(04)80006-3; Rosenthal SS, 2001, J URBAN ECON, V50, P191, DOI 10.1006/juec.2001.2230; Tasnadi A, 2004, J ECON BEHAV ORGAN, V54, P191, DOI 10.1016/j.jebo.2003.04.005; Williamson O. E., 1985, EC I CAPITALISM; WOOLDRIDGE JM, 2001, ECONOMETRICA ANAL CR</t>
  </si>
  <si>
    <t>10.1016/j.jue.2011.01.003</t>
  </si>
  <si>
    <t>Economics; Urban Studies</t>
  </si>
  <si>
    <t>Business &amp; Economics; Urban Studies</t>
  </si>
  <si>
    <t>WOS:000290780800004</t>
  </si>
  <si>
    <t>Zarandi, MHF; Gamasaee, R</t>
  </si>
  <si>
    <t>Zarandi, M. H. Fazel; Gamasaee, R.</t>
  </si>
  <si>
    <t>A type-2 fuzzy system model for reducing bullwhip effects in supply chains and its application in steel manufacturing</t>
  </si>
  <si>
    <t>SCIENTIA IRANICA</t>
  </si>
  <si>
    <t>Supply chain management; Fuzzy clustering; Interval type-2 fuzzy hybrid system; Demand forecasting; Ordering policy; Bullwhip effect</t>
  </si>
  <si>
    <t>CLUSTERING-ALGORITHM; INFORMATION; SETS; IDENTIFICATION; INVENTORY; INFERENCE; DYNAMICS; BEHAVIOR; IMPACT; LOGIC</t>
  </si>
  <si>
    <t>The purpose of this paper is to evaluate and reduce the bullwhip effect in fuzzy environments by means of type-2 fuzzy methodology. In order to reduce the bullwhip effect in a supply chain, we propose a new method for demand forecasting. First, the demand data of a real steel industry in Canada is clustered with an interval type-2 fuzzy c-regression clustering algorithm. Then, a novel interval type-2 fuzzy hybrid expert system is developed for demand forecasting. This system uses Fuzzy Disjunctive Normal Forms (FDNF) and Fuzzy Conjunctive Normal Forms (FCNF) for the aggregation of antecedents. An interval type-2 fuzzy order policy is developed to determine orders in the supply chain. Then, the results of the proposed method are compared with the type-1 fuzzy expert system as well as the type-1 fuzzy time series method in the literature. The results show that the bullwhip effect is significantly reduced; also, the system has less error and high accuracy. (C) 2013 Sharif University of Technology. Production and hosting by Elsevier B.V. All rights reserved.</t>
  </si>
  <si>
    <t>[Zarandi, M. H. Fazel; Gamasaee, R.] Amirkabir Univ Technol, Dept Ind Engn, Tehran, Iran</t>
  </si>
  <si>
    <t>Amirkabir University of Technology</t>
  </si>
  <si>
    <t>Zarandi, MHF (corresponding author), Amirkabir Univ Technol, Dept Ind Engn, POB 15875-4413, Tehran, Iran.</t>
  </si>
  <si>
    <t>zarandi@aut.ac.ir; gamasaee@aut.ac.ir</t>
  </si>
  <si>
    <t>Agrawal S, 2009, EUR J OPER RES, V192, P576, DOI 10.1016/j.ejor.2007.09.015; Baganha M. P., 1998, Operations Research, V46, pS72, DOI 10.1287/opre.46.3.S72; Bezdek JC., 1973, FUZZY MATH PATTERN C; Cachon GP, 1999, MANAGE SCI, V45, P1091, DOI 10.1287/mnsc.45.8.1091; Campuzano F, 2010, FUZZY SET SYST, V161, P1530, DOI 10.1016/j.fss.2009.12.002; CARLSSON C, 2001, P 34 HAW INT C SYST; Celikyilmaz A, 2009, STUD FUZZ SOFT COMP, V240, P1; Chen F, 2000, MANAGE SCI, V46, P436, DOI 10.1287/mnsc.46.3.436.12069; Choi BI, 2009, INFORM SCIENCES, V179, P2102, DOI 10.1016/j.ins.2008.04.009; Dickens E, 2003, RETIE NEURALI 2 DIPA; Disney S.M, 2007, J INF OPER MANAG, V20, P4; Fazel Zarandi M.H, 2009, 28 N AM FUZZ INF PRO; Fazel Zarandi M.H, 2012, INT J ADV M IN PRESS; FORRESTER JW, 1958, HARVARD BUS REV, V36, P37; GORZALCZANY MB, 1987, FUZZY SET SYST, V21, P1, DOI 10.1016/0165-0114(87)90148-5; Hathaway R. J., 1993, IEEE Transactions on Fuzzy Systems, V1, P195, DOI 10.1109/91.236552; Hayman D, 1984, STOCHASTIC MODELS OP; Hidalgo D, 2012, EXPERT SYST APPL, V39, P4590, DOI 10.1016/j.eswa.2011.10.003; Hwang C, 2007, IEEE T FUZZY SYST, V15, P107, DOI 10.1109/TFUZZ.2006.889763; Karnik NN, 2001, INFORM SCIENCES, V132, P195, DOI 10.1016/S0020-0255(01)00069-X; Kelle P, 1999, INT J PROD ECON, V59, P113, DOI 10.1016/S0925-5273(98)00232-1; Kim E, 1997, IEEE T FUZZY SYST, V5, P328, DOI 10.1109/91.618271; Lee HT, 2006, COMPUT IND ENG, V51, P257, DOI 10.1016/j.cie.2006.01.005; Lee HL, 1997, MANAGE SCI, V43, P546, DOI 10.1287/mnsc.43.4.546; Lee HL, 1997, SLOAN MANAGE REV, V38, P93; Lee Jones D, 2010, AVAILABLE EMERGING T; Li CS, 2009, ENG APPL ARTIF INTEL, V22, P646, DOI 10.1016/j.engappai.2009.02.003; Li G, 2005, COMPUT OPER RES, V32, P707, DOI 10.1016/j.cor.2003.08.013; Liang QL, 2000, IEEE T FUZZY SYST, V8, P535, DOI 10.1109/91.873577; Madandar M, 2005, THESIS AMIRKABIR U T; Melin P, 2010, EXPERT SYST APPL, V37, P8527, DOI 10.1016/j.eswa.2010.05.023; Mendel J.M, 2001, UNCERTAIN RULE BASED; Mendel JM, 2007, INFORM SCIENCES, V177, P360, DOI 10.1016/j.ins.2006.03.003; Metters R., 1997, Journal of Operations Management, V15, P89, DOI 10.1016/S0272-6963(96)00098-8; Ozelkan EC, 2009, EUR J OPER RES, V192, P302, DOI 10.1016/j.ejor.2007.09.009; Rhee F., 2001, P 2001 JOINT C IFSA, P1919; Rhee FCH, 2003, IEEE INT CONF FUZZY, P802; Rhee FCH, 2002, PROCEEDINGS OF THE 2002 IEEE INTERNATIONAL CONFERENCE ON FUZZY SYSTEMS, VOL 1 &amp; 2, P1331, DOI 10.1109/FUZZ.2002.1006697; Sepulveda R, 2012, APPL SOFT COMPUT, V12, P988, DOI 10.1016/j.asoc.2011.11.031; STERMAN JD, 1989, MANAGE SCI, V35, P321, DOI 10.1287/mnsc.35.3.321; TURKSEN IB, 1986, FUZZY SET SYST, V20, P191, DOI 10.1016/0165-0114(86)90077-1; Turksen IB, 1999, FUZZY SET SYST, V106, P11, DOI 10.1016/S0165-0114(98)00354-6; TURKSEN IB, 1995, ADV FUZZY THEORY TEC, V3, P31; Wu DR, 2007, INFORM SCIENCES, V177, P5378, DOI 10.1016/j.ins.2007.07.012; ZADEH LA, 1975, INFORM SCIENCES, V8, P199, DOI [10.1016/0020-0255(75)90036-5, 10.1016/0020-0255(75)90046-8]; Zarandi MHF, 2008, EXPERT SYST APPL, V34, P1680, DOI 10.1016/j.eswa.2007.01.031; Zarandi MHF, 2012, INFORM SCIENCES, V187, P179, DOI 10.1016/j.ins.2011.10.015; Zarandi MHF, 2007, EXPERT SYST APPL, V32, P157, DOI 10.1016/j.eswa.2005.11.023</t>
  </si>
  <si>
    <t>10.1016/j.scient.2013.05.004</t>
  </si>
  <si>
    <t>WOS:000324896800052</t>
  </si>
  <si>
    <t>Bai, SZ; Sun, HB</t>
  </si>
  <si>
    <t>Bai, Shizhen; Sun, Hongbin</t>
  </si>
  <si>
    <t>Research on Enterprise Supply Chain Optimization Model and Algorithm Based on Fuzzy Clustering</t>
  </si>
  <si>
    <t>JOURNAL OF MATHEMATICS</t>
  </si>
  <si>
    <t>Reasonable logistics distribution network structure can not only effectively reduce the cost of logistics enterprises themselves but also reduce the social cost. Through effective supply chain management, enterprises can significantly reduce costs, improve competitiveness, and enhance their ability to resist risks. Because the single-level distribution network structure of production enterprises is not suitable for large-scale logistics distribution, this paper proposes a distribution network structure design that accords with economies of scale and establishes an enterprise supply chain optimization model based on the fuzzy clustering algorithm. Using this optimization method to optimize the inventory of enterprise logistics supply chain, the operation is fast, the result is correct and reasonable, and it can provide good decision support for the distribution network of logistics enterprises. Through information technology and modern management technology, we should effectively control and coordinate the logistics, information flow, and capital flow in the production and operation process and organically integrate the internal supply chain with the external supply chain for management, so as to achieve the goal of global optimization.</t>
  </si>
  <si>
    <t>[Bai, Shizhen; Sun, Hongbin] Harbin Univ Commerce, Sch Management, Harbin 150028, Peoples R China</t>
  </si>
  <si>
    <t>Harbin University of Commerce</t>
  </si>
  <si>
    <t>Sun, HB (corresponding author), Harbin Univ Commerce, Sch Management, Harbin 150028, Peoples R China.</t>
  </si>
  <si>
    <t>baishzh1962@126.com; sunhongbin@jmsu.edu.cn</t>
  </si>
  <si>
    <t>[陈玲丽 Chen Lingli], 2017, [计算机集成制造系统, Computer Integrated Manufacturing Systems], V23, P860; Chen S, 2020, J ENG MANAGEMENT, V170, P11; Duan W, 2019, PACKAGING ENG, V40, P169; Guo Yuhan, 2016, Computer Engineering, V42, P192, DOI 10.3969/j.issn.1000-3428.2016.10.034; Hong X, 2018, LOGISTICS TECHNOLOGY, V41, P90; Hu M., 2018, DATA ANAL KNOWLEDGE, V2, P37; Jia X, 2018, J RAILWAY SCI ENG, V96, P256; Kang K, 2016, IND TECHNOLOGY EC, V35, P43; Ma B, 2020, OPERATIONS RES MANAG, V167, P126; Ma B, 2017, J CHENGDU U INFORM T, V3, P109; Shi Y, 2017, LOGISTICS TECHNOLOGY, V36, P114; Suo L, 2018, BUSINESS EC RES, V755, P7; Tao D, 2019, J IND ENGINEERING, V120, P93; [王志宏 Wang Zhihong], 2016, [运筹与管理, Operations Research and Management Science], V25, P36; Xiang L, 2017, ORDNANCE IND AUTOMAT, V36, P33; Yang C, 2018, COMPUT INTEGR MANUF, V248, P273; Ye F, 2020, ELECT DESIGN ENG, V445, P40; Yu M, 2018, LOGISTICS TECHNOLOGY, V37, P112; Yu M, 2018, LOGISTICS ENG MANAGE, V289, P112; Zhang F, 2016, LOGISTICS ENG MANAGE, V38, P105; Zhang W., 2020, AUTOMATION INSTRUMEN, V244, P188; Zhang Weicun, 2019, Computer Engineering and Applications, V55, P246, DOI 10.3778/j.issn.1002-8331.1805-0077; Zhang X., 2018, CHINA CIRC EC, V32, P44; Zhang Y, 2016, J OPERATIONS RES, V20, P30; Zhang Y, 2020, CHINESE FOREIGN ENTR, V664, P86; Zhi L, 2016, IND ENG, V19, P24</t>
  </si>
  <si>
    <t>DEC 28</t>
  </si>
  <si>
    <t>10.1155/2021/4827903</t>
  </si>
  <si>
    <t>WOS:000741154000002</t>
  </si>
  <si>
    <t>Sepulveda, JM; Derpich, IS</t>
  </si>
  <si>
    <t>Sepulveda, J. M.; Derpich, I. S.</t>
  </si>
  <si>
    <t>Multicriteria Supplier Classification for DSS: Comparative Analysis of Two Methods</t>
  </si>
  <si>
    <t>INTERNATIONAL JOURNAL OF COMPUTERS COMMUNICATIONS &amp; CONTROL</t>
  </si>
  <si>
    <t>Decision Support Systems; Supply Management; Electre; Flow Sort</t>
  </si>
  <si>
    <t>In this paper the analysis of two multicriteria decision making (MCDM) methods for sorting suppliers in industrial environments is presented. The MCDM methods correspond to Electre and Flow Sort and both are applied to the classification of providers in an actual case of the local softdrink bottling industry in Chile. The results show that Electre as an outranking method it may well classify suppliers in a similar manner as Flow Sort does. Nevertheless, due to the intrinsic underlying fuzzy multicriteria nature of the problem, Flow Sort is found to be more suitable method for building a rule-based system based on preference functions for automating the process of suppliers clustering when developing strategies of relationship management in the sense of the Kraljic categories in supply chain management.</t>
  </si>
  <si>
    <t>[Sepulveda, J. M.; Derpich, I. S.] Univ Santiago, Santiago 7254758, Chile</t>
  </si>
  <si>
    <t>Universidad de Santiago de Chile</t>
  </si>
  <si>
    <t>Sepulveda, JM (corresponding author), Univ Santiago, 3769 Ecuador Ave, Santiago 7254758, Chile.</t>
  </si>
  <si>
    <t>juan.sepulveda@usach.cl; ivan.derpich@usach.cl</t>
  </si>
  <si>
    <t>Figueira J, 2005, INT SER OPER RES MAN, V78, P1, DOI 10.1007/b100605; Kraljic P, 1983, HARVARD BUSINESS SEP; Monczka R.M., 2011, PURCHASING SUPPLY CH, Vfifth; Nemery P, 2008, TOP, V16, P90, DOI 10.1007/s11750-007-0036-x; Sepulveda J, 2010, INT J COMPUT COMMUN, V5, P919</t>
  </si>
  <si>
    <t>10.15837/ijccc.2015.2.1755</t>
  </si>
  <si>
    <t>Automation &amp; Control Systems; Computer Science, Information Systems</t>
  </si>
  <si>
    <t>Automation &amp; Control Systems; Computer Science</t>
  </si>
  <si>
    <t>WOS:000349814800009</t>
  </si>
  <si>
    <t>Fu, XX; Niu, ZW; Yeh, MK</t>
  </si>
  <si>
    <t>Fu, Xiaoxi; Niu, Zhanwen; Yeh, Ming-Kuei</t>
  </si>
  <si>
    <t>Research trends in sustainable operation: a bibliographic coupling clustering analysis from 1988 to 2016</t>
  </si>
  <si>
    <t>Cluster Computing-The Journal of Networks Software Tools and Applications</t>
  </si>
  <si>
    <t>Sustainable operation; Scientometric; Content analysis; Research trends; Bibliographic coupling; Clustering analysis</t>
  </si>
  <si>
    <t>SCIENTOMETRICS; INFORMETRICS; CHINA</t>
  </si>
  <si>
    <t>Considering the vital importance on pursuing sustaining competitive advantage and long-term success for enterprises, sustainable operation has aroused extensive interests in academia and industry. Understanding the trend can fill the research gap between theory and practice. It is vital not only to implement relevant research to help firms obtain sustainability, but also to find what has been studied till now and what need further exploration in the near future. This paper applied automatic content analysis approach from scientometrics to identify the trend of researches on sustainable operation. The database came from Web of Science during 1988-2015. Specifically, a multi-stage clustering technique based on bibliographic coupling has also been introduced to examine which topics, which research trend, and which new ideas contribute to the scientific journal fields of sustainable operation. Our results identified that energy related journals were the classic magazines in sustainable operation field and energy technology was the top topic. USA, UK and Germany had contributed the most journal articles in this field. With the rapid expansion of Asia, Asian scientists, like South Korea and Singapore, also published many sustainable operation papers. It had been a novel trend that the sustainable operation research field was incorporating a broader range of cultural backgrounds and combined with supply chain management.</t>
  </si>
  <si>
    <t>[Fu, Xiaoxi; Niu, Zhanwen] Tianjin Univ, Coll Management &amp; Econ, Tianjin 300072, Peoples R China; [Yeh, Ming-Kuei] Natl Taipei Univ Business, Dept Informat Management, Taipei, Taiwan</t>
  </si>
  <si>
    <t>Tianjin University; National Taipei University of Business</t>
  </si>
  <si>
    <t>Yeh, MK (corresponding author), Natl Taipei Univ Business, Dept Informat Management, Taipei, Taiwan.</t>
  </si>
  <si>
    <t>c8880@ms21.hinet.net</t>
  </si>
  <si>
    <t>[Anonymous], 2001, CHALLENGE SCIENTOMET; [Anonymous], 2014, SUSTAINABLE OPERATIO; Bettley A., 2008, HDB PERFORMABILITY E, P875, DOI DOI 10.1007/978-1-84800-131-2_53; Brookes B.C., 2005, SCIENTOMETR INFORMET, V90, P31; Coyle J.J., 2012, C AC MARK SCI; Docherty P., 2009, CREATING SUSTAINABLE, P268; ELKINGTON J, 1994, CALIF MANAGE REV, V36, P90, DOI 10.2307/41165746; Guangzuo C., 1982, SHANDONG LIB J, V3, P351; Hamer R. M., 1994, THEORY APPL MULTIDIM; Hay B.L., 2010, ENV PROTECTION SOCIA; Hollos D., 2012, INT J PROD RES, V50, P1; Hood WW, 2001, SCIENTOMETRICS, V52, P291, DOI 10.1023/A:1017919924342; Kai S., 2014, INT J OPER PROD MAN, V34, P639; Kleindorfer PR, 2005, PROD OPER MANAG, V14, P482, DOI 10.1111/j.1937-5956.2005.tb00235.x; KLEIWEG P, SOFTWARE DIALECTOMET; Kruskal JB, 1997, STAT METHODS DIGITAL, P296; Kumar S, 2005, SCIENTOMETRICS, V64, P121, DOI 10.1007/s11192-005-0244-9; Lee WH, 2008, SCIENTOMETRICS, V76, P503, DOI 10.1007/s11192-007-1898-2; Linton JD, 2007, J OPER MANAG, V25, P1075, DOI 10.1016/j.jom.2007.01.012; Liu LQ, 2013, RENEW SUST ENERG REV, V17, P191, DOI 10.1016/j.rser.2012.09.018; Liu NC, 2005, SCIENTOMETRICS, V64, P101, DOI 10.1007/s11192-005-0241-z; Moed H.F., 2005, CITATION ANAL RES EV, V9; PORTER ME, 1995, LONG RANGE PLAN, V28, P128, DOI DOI 10.1016/0024-6301(95)99997-E; Pujari D, 2003, J BUS RES, V56, P657, DOI 10.1016/S0148-2963(01)00310-1; Raban D.R., 2015, SCIENTOMETR IN PRESS; Ribeiro SK, 2013, CURR OPIN ENV SUST, V5, P136, DOI 10.1016/j.cosust.2013.05.001; Salton Gerard, 1989, AUTOMATIC TEXT PROCE; Shi V.G., 2012, NATURAL RESOURCE BAS; TAGUESUTCLIFFE J, 1992, INFORM PROCESS MANAG, V28, P1, DOI 10.1016/0306-4573(92)90087-G; Tseng Y.-H., 2006, P AS INF RETR S 2006; Tseng Y. H., 1998, 21 INT ACM SIGIR C R; Tseng YH, 2002, J AM SOC INF SCI TEC, V53, P1130, DOI 10.1002/asi.10146; Tseng YH, 2007, INFORM PROCESS MANAG, V43, P1216, DOI 10.1016/j.ipm.2006.11.011; Walker H, 2014, INT J OPER PROD MAN, V34, P554, DOI 10.1108/IJOPM-12-2013-0557; Wall L, 2000, PROGRAMMING PERL; Weisacker E., 1997, FACTOR 4 DOUBLING WE, P956; Wilkinson A, 2001, INT J OPER PROD MAN, V21, P1492, DOI 10.1108/01443570110410865</t>
  </si>
  <si>
    <t>10.1007/s10586-016-0624-3</t>
  </si>
  <si>
    <t>WOS:000388972000041</t>
  </si>
  <si>
    <t>Tokito, S</t>
  </si>
  <si>
    <t>Tokito, Shohei</t>
  </si>
  <si>
    <t>Environmentally-Targeted Sectors and Linkages in the Global Supply-Chain Complexity of Transport Equipment</t>
  </si>
  <si>
    <t>ECOLOGICAL ECONOMICS</t>
  </si>
  <si>
    <t>Global supply chain complexity; CO2 emissions; Input-output clustering analysis; Structural path betweenness analysis; International trade; Climate mitigation policy</t>
  </si>
  <si>
    <t>INPUT-OUTPUT DATABASE; INTERNATIONAL-TRADE; CLUSTERS</t>
  </si>
  <si>
    <t>This study combined the input-output clustering analysis and structural path betweenness analysis, and identified critical sectors belonging to important emission clusters in the global supply chain networks associated with final demand of transport equipment in five countries (United States, China, Germany, Japan, and France). Clustering analysis can divide the groups constructing the strong connecting supply chain with large emissions from the global supply chain network, and structural path betweenness represents how much CO2 emissions from the supply chain paths a sector has in global supply chain network. I applied the combined method to the EORA database which covers 189 countries and focused on the whole global supply chain networks in detail. The results demonstrate that the global supply chain networks of transport equipment were well separated into emission clusters with higher emissions that consist of sectors with higher structural path betweenness. Chinese emission clusters were identified from the global supply chain networks for the five countries in question and the betweenness of Chinese sectors tend to be higher values in the supply chain networks. In this study, I suggested supply chain management of high priority sectors for a reduction in CO2 emissions of transport equipment in the producing countries.</t>
  </si>
  <si>
    <t>[Tokito, Shohei] Kyushu Univ, Fac Econ, Higashi Ku, 6-19-1 Hakozaki, Fukuoka, Fukuoka 8128581, Japan</t>
  </si>
  <si>
    <t>Kyushu University</t>
  </si>
  <si>
    <t>Tokito, S (corresponding author), Kyushu Univ, Fac Econ, Higashi Ku, 6-19-1 Hakozaki, Fukuoka, Fukuoka 8128581, Japan.</t>
  </si>
  <si>
    <t>3EC17108N@s.kyushu-u.ac.jp</t>
  </si>
  <si>
    <t>Amador J, 2016, 1931 EUR CENTR BANK; Du HB, 2011, ENERG POLICY, V39, P5980, DOI 10.1016/j.enpol.2011.06.060; Federal Ministry for the Environment Nature Conservation Building and Nuclear Safety, 2017, GERM FRENCH ENV MIN; Kagawa S, 2015, GLOBAL ENVIRON CHANG, V35, P486, DOI 10.1016/j.gloenvcha.2015.04.003; Kagawa S, 2013, SOC NETWORKS, V35, P423, DOI 10.1016/j.socnet.2013.04.009; Kagawa S, 2013, ECON SYST RES, V25, P265, DOI 10.1080/09535314.2012.730992; Karstensen J., 2013, ATTRIBUTION CO2 EMIS; Lenzen M., 2003, Structural Change and Economic Dynamics, V14, P1, DOI 10.1016/S0954-349X(02)00025-5; Lenzen M, 2013, ECON SYST RES, V25, P20, DOI 10.1080/09535314.2013.769938; Lenzen M, 2012, ENVIRON SCI TECHNOL, V46, P8374, DOI 10.1021/es300171x; Liang S, 2016, ENVIRON SCI TECHNOL, V50, P1330, DOI 10.1021/acs.est.5b04855; Los B, 2015, J REGIONAL SCI, V55, P66, DOI 10.1111/jors.12121; McNerney J, 2009, IR09003; Nagashima F, 2017, ECON SYST RES, V29, P105, DOI 10.1080/09535314.2016.1266992; Okamoto S, 2015, ENVIRON ECON POLICY, V17, P389, DOI 10.1007/s10018-014-0086-x; Oshita Y, 2012, ENERG ECON, V34, P1041, DOI 10.1016/j.eneco.2011.08.013; Ozaki I., 1990, INNOVATION I O TECHN, V1, P63; Pavlinek P, 2011, J ECON GEOGR, V11, P559, DOI 10.1093/jeg/lbq023; Peters G, 2005, ECON SYST RES, V18, P155; Peters GP, 2011, P NATL ACAD SCI USA, V108, P8903, DOI 10.1073/pnas.1006388108; Timmer MP, 2015, REV INT ECON, V23, P575, DOI 10.1111/roie.12178; Tokito S, 2016, RESOUR POLICY, V49, P415, DOI 10.1016/j.resourpol.2016.07.009; TOYOTA, 2015, MIRAI LCA REP; UNFCCC, 2015, AUTH TEXTS PAR AGR; Wiedmann T, 2007, ECOL ECON, V61, P15, DOI 10.1016/j.ecolecon.2006.12.003; Wood R, 2009, ENERG ECON, V31, P335, DOI 10.1016/j.eneco.2008.11.003; Xing LZ, 2017, PLOS ONE, V12, DOI 10.1371/journal.pone.0184055; Zhao X., 2015, SECTOR SIMILARITY IN</t>
  </si>
  <si>
    <t>10.1016/j.ecolecon.2018.04.017</t>
  </si>
  <si>
    <t>Ecology; Economics; Environmental Sciences; Environmental Studies</t>
  </si>
  <si>
    <t>Environmental Sciences &amp; Ecology; Business &amp; Economics</t>
  </si>
  <si>
    <t>WOS:000444364000015</t>
  </si>
  <si>
    <t>Sharma, J; Tyagi, M; Bhardwaj, A</t>
  </si>
  <si>
    <t>Sharma, Janpriy; Tyagi, Mohit; Bhardwaj, Arvind</t>
  </si>
  <si>
    <t>Parametric review of food supply chain performance implications under different aspects</t>
  </si>
  <si>
    <t>JOURNAL OF ADVANCES IN MANAGEMENT RESEARCH</t>
  </si>
  <si>
    <t>Indian food supply chain management (FSCM); Food supply chain and its collaboration; Distribution network; Challenges in FSC; Integrated FSCM and industry 4; 0</t>
  </si>
  <si>
    <t>COLD CHAIN; SUSTAINABLE CONSUMPTION; DECISION-MAKING; OPERATIONS MANAGEMENT; GENERAL FRAMEWORK; STRUCTURAL MODEL; SHELF-LIFE; WASTE; SYSTEM; QUALITY</t>
  </si>
  <si>
    <t>Purpose Presented work gives comparative review of food supply chain (FSC) under various notions related to its conceptualisation, operationality and technological advancements in lieu with Industry 4.0 revolution. In Indian scenario, the impression of FSC seems in a scattered way that cannot be directly useful for an organisation, to overcome this scattering, a framework has been developed to consolidate the previous research works and exploration of new trends in food supply chain management (FSCM) in context to Indian scenario. Design/methodology/approach This article encapsulates the essence of various research articles and reports retrieved from databases of Emerald and Elsevier's Science direct, clustering the various notions related to FSC in Indian context. To visualise the one-sight view of related works, a pictorial representations have also been appended. Findings This article explains the general aspect of FSC and its linkage in context to Indian system. Presented work outlays both empirical and theoretical approaches trending from last 15 years. As research count in context to Indian FSC is lacking, so this work will be a road map for expedition in direction of FSCM, in era of research. Practical implications - Findings and suggestion in this work can expanded in various industries related to food, helping to turn their fortune and enrichment of Indian FSC. Social implications - Food is binding word for all the commodities, and its effective supply chain management is a big boon for economy of country along with large employment generation for people directly/ indirectly associated with this industry. This article covers a generalise approach from ground level framework to a level of advancement which fulfil technological aspects, future needs and upcoming trends in lieu to need of developing nation. Originality/value As limited research is done in Indian FSCM, this work to bridge this gap along with a well-defined framework which going to explore FSC. This work is going to be facilitation for researchers of this area as no major review for Indian context has not been published.</t>
  </si>
  <si>
    <t>[Sharma, Janpriy; Tyagi, Mohit; Bhardwaj, Arvind] Dr BR Ambedkar Natl Inst Technol, Dept Ind &amp; Prod Engn, Jalandhar, Punjab, India</t>
  </si>
  <si>
    <t>National Institute of Technology (NIT System); Dr B R Ambedkar National Institute of Technology Jalandhar</t>
  </si>
  <si>
    <t>Tyagi, M (corresponding author), Dr BR Ambedkar Natl Inst Technol, Dept Ind &amp; Prod Engn, Jalandhar, Punjab, India.</t>
  </si>
  <si>
    <t>mohitmied@gmail.com</t>
  </si>
  <si>
    <t>Abeliotis K, 2014, WASTE MANAGE RES, V32, P237, DOI 10.1177/0734242X14521681; Agyemang M, 2018, RESOUR CONSERV RECY, V136, P209, DOI 10.1016/j.resconrec.2018.04.011; Ahearn MC, 2016, INT FOOD AGRIBUS MAN, V19, P155; Ahumada O, 2011, INT J PROD ECON, V133, P677, DOI 10.1016/j.ijpe.2011.05.015; Ahumada O, 2009, EUR J OPER RES, V196, P1, DOI 10.1016/j.ejor.2008.02.014; Akhtar P, 2016, INT J PROD ECON, V181, P392, DOI 10.1016/j.ijpe.2015.11.013; Ali SM, 2019, J CLEAN PROD, V228, P786, DOI 10.1016/j.jclepro.2019.04.322; Allaoui H, 2018, COMPUT OPER RES, V89, P369, DOI 10.1016/j.cor.2016.10.012; Amaral LA, 2011, J NETW COMPUT APPL, V34, P972, DOI 10.1016/j.jnca.2010.04.005; Amorim P, 2012, INT J PROD ECON, V138, P89, DOI 10.1016/j.ijpe.2012.03.005; Angeles R, 2005, INFORM SYST MANAGE, V22, P51, DOI 10.1201/1078/44912.22.1.20051201/85739.7; [Anonymous], 2012, FOOD SUPPL CHAIN PRA; [Anonymous], 2010, J STUD MANUF; Article Name: Sector Survey Food Processing (SSFP), 2018, ARTICLE NAME SECTOR; Attaran M, 2007, SUPPLY CHAIN MANAG, V12, P249, DOI 10.1108/13598540710759763; Azzi A, 2012, PACKAG TECHNOL SCI, V25, P435, DOI 10.1002/pts.993; Badia-Melis R, 2018, FOOD CONTROL, V86, P170, DOI 10.1016/j.foodcont.2017.11.022; Badia-Melis R, 2015, SENSORS-BASEL, V15, P4781, DOI 10.3390/s150304781; Bag S., 2015, INT J AUTOM LOGIST, V1, P234, DOI [10.1504/IJAL.2015.071722, DOI 10.1504/IJAL.2015.071722]; Bajzelj B, 2014, NAT CLIM CHANGE, V4, P924, DOI [10.1038/nclimate2353, 10.1038/NCLIMATE2353]; Balaji M, 2016, RESOUR CONSERV RECY, V114, P153, DOI 10.1016/j.resconrec.2016.07.016; Berger H, 2007, TRENDS FOOD SCI TECH, V18, pS64, DOI 10.1016/j.tifs.2006.10.024; Bhatnagar A, 2019, J ADV MANAG RES, V16, P563, DOI 10.1108/JAMR-10-2018-0093; Bigliardi B, 2010, FACILITIES, V28, P249, DOI 10.1108/02632771011031493; Blanco AM, 2005, J FOOD ENG, V70, P299, DOI 10.1016/j.jfoodeng.2004.05.075; Blandon J, 2009, J INT DEV, V21, P971, DOI 10.1002/jid.1490; Bosona TG, 2011, BIOSYST ENG, V108, P293, DOI 10.1016/j.biosystemseng.2011.01.001; Boudahri F., 2011, INT J ADV ENG SCI TE, V11, P213, DOI DOI 10.1016/j.biosystemseng.2013.10.014; Bustos CA, 2018, J CLEAN PROD, V199, P1020, DOI 10.1016/j.jclepro.2018.06.187; Carson JK, 2018, INT J REFRIG, V87, P185, DOI 10.1016/j.ijrefrig.2017.09.019; Chauhan A, 2018, BENCHMARKING, V25, P981, DOI 10.1108/BIJ-07-2017-0196; Chen HK, 2009, COMPUT OPER RES, V36, P2311, DOI 10.1016/j.cor.2008.09.010; Choe YC, 2009, INFORM SYST FRONT, V11, P167, DOI 10.1007/s10796-008-9134-z; Christopher M, 2011, INT J PHYS DISTR LOG, V41, P63, DOI 10.1108/09600031111101439; Cooper M.C., 1993, INT J LOGIST MANAG, V4, P13, DOI DOI 10.1108/09574099310804957; Dabbene F, 2016, WOODHEAD PUBL FOOD S, V301, P67, DOI 10.1016/B978-0-08-100310-7.00005-3; Dabbene F, 2011, COMPUT ELECTRON AGR, V75, P139, DOI 10.1016/j.compag.2010.10.009; Das K, 2012, INT J PROD ECON, V135, P209, DOI 10.1016/j.ijpe.2011.07.010; de Haen H, 2014, FOOD SECUR, V6, P87, DOI 10.1007/s12571-013-0323-3; de Hooge IE, 2018, J CLEAN PROD, V183, P698, DOI 10.1016/j.jclepro.2018.02.132; de Koster R, 2007, EUR J OPER RES, V182, P481, DOI 10.1016/j.ejor.2006.07.009; Defraeye T, 2015, TRENDS FOOD SCI TECH, V44, P201, DOI 10.1016/j.tifs.2015.04.008; Dubey R, 2017, J CLEAN PROD, V142, P1119, DOI 10.1016/j.jclepro.2016.03.117; Dunne AJ, 2008, BRIT FOOD J, V110, P361, DOI 10.1108/00070700810868906; Faisal M. N., 2016, Journal of Foodservice Business Research, V19, P171, DOI 10.1080/15378020.2016.1159894; Faisal MN, 2007, J ENTERP INF MANAG, V20, P677, DOI 10.1108/17410390710830727; Fisher ML, 1997, HARVARD BUS REV, V75, P105; Fortuin FTJM, 2009, BRIT FOOD J, V111, P839, DOI 10.1108/00070700910980955; Fritz M, 2008, AGRIBUSINESS, V24, P440, DOI 10.1002/agr.20172; Georgiadis P, 2005, J FOOD ENG, V70, P351, DOI 10.1016/j.jfoodeng.2004.06.030; Giusto D., 2010, INTERNET THINGS 20 T; Godfray HCJ, 2010, SCIENCE, V327, P812, DOI 10.1126/science.1185383; Gokarn S, 2017, J CLEAN PROD, V168, P595, DOI 10.1016/j.jclepro.2017.09.028; Gomiero T, 2018, APPL SOIL ECOL, V123, P714, DOI 10.1016/j.apsoil.2017.10.014; Gu JX, 2007, EUR J OPER RES, V177, P1, DOI 10.1016/j.ejor.2006.02.025; Gunasekaran A, 2016, IND MANAGE DATA SYST, V116, P1298, DOI 10.1108/IMDS-06-2016-0244; Gunasekaran A, 2014, J OPER RES SOC, V65, P806, DOI 10.1057/jors.2013.171; Hendrik Haan Georg, 2013, J. theor. appl. electron. commer. res., V8, P138, DOI 10.4067/S0718-18762013000200011; Hariga M, 2017, J CLEAN PROD, V166, P1357, DOI 10.1016/j.jclepro.2017.08.105; Hasuike T., 2014, INNOVATION SUPPLY CH, V8, P150, DOI DOI 10.14327/ISCM.8.150; Heard BR, 2018, RESOUR CONSERV RECY, V128, P22, DOI 10.1016/j.resconrec.2017.09.021; Hobbs J.E., 2000, SUPPLY CHAIN MANAG, V5, P131, DOI DOI 10.1108/13598540010338884; Hu JY, 2013, FOOD CONTROL, V30, P341, DOI 10.1016/j.foodcont.2012.06.037; Indian food industries, 2017, INDIAN FOOD IND; Jahre M., 2004, International Journal of Physical Distribution &amp; Logistics Management, V34, P123, DOI 10.1108/09600030410526923; Jayaraman V, 2007, ACAD MANAGE PERSPECT, V21, P56, DOI 10.5465/AMP.2007.25356512; Jonkman J, 2019, EUR J OPER RES, V276, P247, DOI 10.1016/j.ejor.2018.12.024; Joshi R, 2009, BRIT FOOD J, V111, P1260, DOI 10.1108/00070700911001077; Kaipia R, 2013, INT J PHYS DISTR LOG, V43, P262, DOI 10.1108/IJPDLM-11-2011-0200; Kamble SS, 2019, J RETAIL CONSUM SERV, V48, P154, DOI 10.1016/j.jretconser.2019.02.020; Kang YS, 2013, COMPUT IND, V64, P609, DOI 10.1016/j.compind.2013.03.004; Karlsen KM, 2013, FOOD CONTROL, V32, P409, DOI 10.1016/j.foodcont.2012.12.011; Kazancoglu Y, 2018, RESOUR CONSERV RECY, V139, P270, DOI 10.1016/j.resconrec.2018.08.020; Kelepouris T, 2007, IND MANAGE DATA SYST, V107, P183, DOI 10.1108/02635570710723804; Kottila MR, 2008, BRIT FOOD J, V110, P376, DOI 10.1108/00070700810868915; Krishnan R, 2020, J CLEAN PROD, V242, DOI 10.1016/j.jclepro.2019.118374; Kumar P, 2008, J MODEL MANAG, V3, P277, DOI 10.1108/17465660810920609; Kumar S, 2008, INT J RETAIL DISTRIB, V36, P970, DOI 10.1108/09590550810919388; Kumari L, 2015, TRENDS FOOD SCI TECH, V43, P144, DOI 10.1016/j.tifs.2015.02.005; La Scalia G, 2016, INT J RF TECHNOL-RES, V7, P31, DOI 10.3233/RFT-150073; Leal B, 2010, INTERNET OF THINGS-BOOK, P3, DOI 10.1007/978-1-4419-1674-7_1; Leng KJ, 2018, FUTURE GENER COMP SY, V86, P641, DOI 10.1016/j.future.2018.04.061; Li DC, 2017, INT J PROD RES, V55, P1898, DOI 10.1080/00207543.2016.1213447; Li D, 2014, INT J PROD ECON, V152, P1, DOI 10.1016/j.ijpe.2014.04.003; Liu Lu, 2018, Information Processing in Agriculture, V5, P47, DOI 10.1016/j.inpa.2017.12.001; Luthra S, 2017, RESOUR CONSERV RECY, V125, P198, DOI 10.1016/j.resconrec.2017.02.018; Luthra S, 2016, INT J PROD ECON, V181, P342, DOI 10.1016/j.ijpe.2016.04.001; Macnish AJ, 2012, HORTTECHNOLOGY, V22, P493, DOI 10.21273/HORTTECH.22.4.493; Mahajan R, 2017, J ADV MANAG RES, V14, P91, DOI 10.1108/JAMR-05-2016-0035; Mahalik NP, 2010, TRENDS FOOD SCI TECH, V21, P117, DOI 10.1016/j.tifs.2009.12.006; Mangla SK, 2018, INT J PROD ECON, V203, P379, DOI 10.1016/j.ijpe.2018.07.012; Mangla SK, 2017, J CLEAN PROD, V151, P509, DOI 10.1016/j.jclepro.2017.02.099; Manning L, 2006, BRIT FOOD J, V108, P91, DOI 10.1108/00070700610644915; Manzini R, 2012, TRANSPORT RES E-LOG, V48, P1185, DOI 10.1016/j.tre.2012.06.004; Matopoulos A, 2007, SUPPLY CHAIN MANAG, V12, P177, DOI 10.1108/13598540710742491; Mbaga M, 2011, BENCHMARKING, V18, P386, DOI 10.1108/14635771111137778; Mejjaouli S, 2018, COMPUT IND, V95, P68, DOI 10.1016/j.compind.2017.12.006; MOFPI, 2010, OPP FOOD PROC SECT I; Montanari R, 2008, TRENDS FOOD SCI TECH, V19, P425, DOI 10.1016/j.tifs.2008.03.009; Murthy DS., 2009, INDIAN J AGR EC, V64, P259; Naik G, 2018, IIMB MANAG REV, V30, P270, DOI 10.1016/j.iimb.2018.04.001; Ndraha N, 2019, J FOOD ENG, V242, P21, DOI 10.1016/j.jfoodeng.2018.08.010; Ngcobo MEK, 2013, J FOOD ENG, V116, P613, DOI 10.1016/j.jfoodeng.2012.12.044; O'Grady M. J., 2017, Information Processing in Agriculture, V4, P179, DOI 10.1016/j.inpa.2017.05.001; Oskarsdottir K, 2019, J FOOD ENG, V240, P153, DOI 10.1016/j.jfoodeng.2018.07.013; Osvald A, 2008, J FOOD ENG, V85, P285, DOI 10.1016/j.jfoodeng.2007.07.008; Pelletier W, 2011, HORTTECHNOLOGY, V21, P482, DOI 10.21273/HORTTECH.21.4.482; Petit G, 2018, J CLEAN PROD, V191, P135, DOI 10.1016/j.jclepro.2018.04.156; Pfohl HC, 2011, INT J PHYS DISTR LOG, V41, P839, DOI 10.1108/09600031111175816; Priefer C, 2016, RESOUR CONSERV RECY, V109, P155, DOI 10.1016/j.resconrec.2016.03.004; Ramnauth M, 2008, BRIT FOOD J, V110, P989, DOI 10.1108/00070700810906615; Regattieri A, 2007, J FOOD ENG, V81, P347, DOI 10.1016/j.jfoodeng.2006.10.032; Rohmer SUK, 2019, EUR J OPER RES, V273, P1149, DOI 10.1016/j.ejor.2018.09.006; Roodhuyzen DMA, 2017, TRENDS FOOD SCI TECH, V68, P37, DOI 10.1016/j.tifs.2017.07.009; Ruiz-Garcia L, 2011, COMPUT ELECTRON AGR, V79, P42, DOI 10.1016/j.compag.2011.08.010; Sahin E., 2007, International Journal of Logistics Management, V18, P102, DOI 10.1108/09574090710748199; Saif A, 2016, EUR J OPER RES, V251, P274, DOI 10.1016/j.ejor.2015.10.056; Sazvar Z, 2018, J CLEAN PROD, V194, P564, DOI 10.1016/j.jclepro.2018.04.118; Scherhaufer S, 2018, WASTE MANAGE, V77, P98, DOI 10.1016/j.wasman.2018.04.038; Sharma N, 2018, J ADV MANAG RES, V15, P37, DOI 10.1108/JAMR-09-2017-0087; Shibin K.T., 2016, GLOBAL J FLEXIBLE SY, V17, P171, DOI [DOI 10.1007/S40171-015-0109-X, 10.1007/s40171-015-0109-x, DOI 10.1007/s40171-015-0109-x]; Shukla S, 2018, INT J QUAL RELIAB MA, V35, P2272, DOI 10.1108/IJQRM-07-2017-0144; Shukla S, 2018, BENCHMARKING, V25, P2478, DOI 10.1108/BIJ-04-2017-0068; Shukla S, 2014, FOOD CONTROL, V37, P401, DOI 10.1016/j.foodcont.2013.08.015; Siddh MM, 2018, BENCHMARKING, V25, P2272, DOI 10.1108/BIJ-01-2017-0003; Singh PJ, 2009, SUPPLY CHAIN MANAG, V14, P189, DOI 10.1108/13598540910954539; Singh R., 2016, J OPERATIONS SUPPLY, V9, P1, DOI DOI 10.12660/joscmv9n2p1-16; Singh RK, 2010, IND MANAGE DATA SYST, V110, P1073, DOI 10.1108/02635571011069112; Singh RK, 2019, RESOUR CONSERV RECY, V147, P10, DOI 10.1016/j.resconrec.2019.04.014; Singh RK, 2014, INT J INF SYST SUPPL, V7, P104, DOI 10.4018/ijisscm.2014070105; Siracusa V, 2008, TRENDS FOOD SCI TECH, V19, P634, DOI 10.1016/j.tifs.2008.07.003; Stangherlin ID, 2018, BRIT FOOD J, V120, P2364, DOI 10.1108/BFJ-12-2017-0726; Stanton JL, 2018, BRIT FOOD J, V120, P172, DOI 10.1108/BFJ-01-2017-0033; Stevenson GW, 2008, FOOD HEALTH ENVIRON, V3, P119; Szekacs A, 2018, FOOD CONTROL, V83, P1, DOI 10.1016/j.foodcont.2017.06.033; Tamplin ML, 2018, FOOD MICROBIOL, V75, P90, DOI 10.1016/j.fm.2017.12.001; Tervonen J, 2018, PROCEDIA COMPUT SCI, V130, P440, DOI 10.1016/j.procs.2018.04.065; Tsolakis NK, 2014, BIOSYST ENG, V120, P47, DOI 10.1016/j.biosystemseng.2013.10.014; Tyagi Mohit, 2017, International Journal of Operational Research, V28, P392; Tyagi Mohit, 2014, International Journal of Procurement Management, V7, P168, DOI 10.1504/IJPM.2014.059553; Tyagi M, 2018, INT J LOGIST-RES APP, V21, P378, DOI 10.1080/13675567.2017.1422707; Utomo DS, 2018, EUR J OPER RES, V269, P794, DOI 10.1016/j.ejor.2017.10.041; van der Vorst JGAJ, 2009, INT J PROD RES, V47, P6611, DOI 10.1080/00207540802356747; Vanderroost M, 2014, TRENDS FOOD SCI TECH, V39, P47, DOI 10.1016/j.tifs.2014.06.009; Vermesan O, 2011, RIVER PUBL SER COMM, P9; Wu KJ, 2016, IND MANAGE DATA SYST, V116, P777, DOI 10.1108/IMDS-08-2015-0327; Wu PJ, 2018, J CLEAN PROD, V203, P968, DOI 10.1016/j.jclepro.2018.08.178; Xiao XQ, 2017, J CLEAN PROD, V152, P77, DOI 10.1016/j.jclepro.2017.03.090; Yam KL, 2012, WOODHEAD PUBL FOOD S, P137; Yetkin Ozbuk RM, 2020, J CLEAN PROD, V244, DOI 10.1016/j.jclepro.2019.118628; Yu YL, 2017, COMPUT IND ENG, V111, P56, DOI 10.1016/j.cie.2017.07.001; Zhong R, 2017, IND MANAGE DATA SYST, V117, P2085, DOI 10.1108/IMDS-09-2016-0391</t>
  </si>
  <si>
    <t>AUG 3</t>
  </si>
  <si>
    <t>10.1108/JAMR-10-2019-0193</t>
  </si>
  <si>
    <t>WOS:000526046700001</t>
  </si>
  <si>
    <t>Abellana, DPM; Mayol, PE</t>
  </si>
  <si>
    <t>Mariscal Abellana, Dharyll Prince; Esplanada Mayol, Paula</t>
  </si>
  <si>
    <t>A novel hybrid DEMATEL-K-means clustering algorithm for modeling the barriers of green computing adoption in the Philippines</t>
  </si>
  <si>
    <t>JOURNAL OF MODELLING IN MANAGEMENT</t>
  </si>
  <si>
    <t>Decision-making; Algorithms; Decision support systems; Data mining; Computing; Operations research</t>
  </si>
  <si>
    <t>SUPPLY CHAIN MANAGEMENT; PERSONALITY; DRIVERS; ISM</t>
  </si>
  <si>
    <t>Purpose This paper aims to propose a novel hybrid-decision-making trial and evaluation laboratory-K means clustering algorithm as a decision-making framework for analyzing the barriers of green computing adoption. Design/methodology/approach A literature review is conducted to extract relevant green computing barriers. An expert elicitation process is performed to finalize the barriers and to establish their corresponding interrelationships. Findings The proposed approach offers a comprehensive framework for modeling the barriers of green computing adoption. Research limitations/implications The results of this paper provide insights on how the barriers of green computing adoption facilitate the adoption of stakeholders. Moreover, the paper provides a framework for analyzing the structural relationships that exist between factors in a tractable manner. Originality/value The paper is one of the very first attempts to analyze the barriers of green computing adoption. Furthermore, it is the first to offer lenses in a Philippine perspective. The paper offers a novel algorithm that can be useful in modeling the barriers of innovation, particularly, in green computing adoption.</t>
  </si>
  <si>
    <t>[Mariscal Abellana, Dharyll Prince; Esplanada Mayol, Paula] Univ Philippines Cebu, Dept Comp Sci, Coll Sci, Cebu, Philippines</t>
  </si>
  <si>
    <t>University of the Philippines System; University of the Philippines Cebu</t>
  </si>
  <si>
    <t>Abellana, DPM (corresponding author), Univ Philippines Cebu, Dept Comp Sci, Coll Sci, Cebu, Philippines.</t>
  </si>
  <si>
    <t>dmabellana@up.edu.ph</t>
  </si>
  <si>
    <t>Ahmad N, 2019, J CLEAN PROD, V212, P1193, DOI 10.1016/j.jclepro.2018.12.061; Alryalat M. A. A., 2020, OPEN GOVT CONCEPTS M, P651; Alwada'n T., 2015, INT J COMPUT TRENDS, V11, P202, DOI [DOI 10.14445/22312803/IJCTT-V14P112, 10.14445/22312803/IJCTT-V11P143, DOI 10.14445/22312803/IJCTT-V11P143]; [Anonymous], 2012, J COMPUTATIONAL INTE; Anthony B.J., 2016, J SOFT COMPUT DECIS, V3, P45; Bacudio LR, 2016, SUSTAIN PROD CONSUMP, V7, P57, DOI 10.1016/j.spc.2016.03.001; Barbakh WA, 2009, STUD COMPUT INTELL, V249, P7; Caruso G., 2017, INT S DISTR COMP ART, P48; Chekima B, 2016, J CLEAN PROD, V112, P3436, DOI 10.1016/j.jclepro.2015.09.102; Chen-Yi H, 2007, INT J FUZZY SYST, V9, P236; Jabbour CJC, 2016, J CLEAN PROD, V112, P1824, DOI 10.1016/j.jclepro.2015.01.052; Cianciarullo MI, 2019, J CLEAN PROD, V223, P1042, DOI 10.1016/j.jclepro.2019.03.131; Coughlan M, 2019, INT J PERF ANAL SPOR, V19, P435, DOI 10.1080/24748668.2019.1617018; Dalvi-Esfahani M, 2020, J CLEAN PROD, V257, DOI 10.1016/j.jclepro.2020.120406; Dezdar S, 2017, SOC RESPONSIB J, V13, P292, DOI 10.1108/SRJ-05-2016-0064; Dhir, 2018, INT C ADV INF COMP R, P562; Ding WC, 2020, FUTURE GENER COMP SY, V111, P254, DOI 10.1016/j.future.2020.05.004; Epler P.L., 2010, GREEN COMPUTING HIST; Fu K, 2017, J CENT SOUTH UNIV, V24, P1594, DOI 10.1007/s11771-017-3564-z; Gabus A, 1972, WORLD PROBLEMS INVIT, P1; Ghezelbash R, 2020, COMPUT GEOSCI-UK, V134, DOI 10.1016/j.cageo.2019.104335; Girubha J, 2016, J MODEL MANAG, V11, P358, DOI 10.1108/JM2-02-2014-0012; Gong XM, 2020, BUILD ENVIRON, V177, DOI 10.1016/j.buildenv.2020.106907; Govender P, 2020, ATMOS POLLUT RES, V11, P40, DOI 10.1016/j.apr.2019.09.009; Tzeng GH, 2007, EXPERT SYST APPL, V32, P1028, DOI 10.1016/j.eswa.2006.02.004; Han J, 2012, MOR KAUF D, P1; Jerusalem M. A., 2019, IOP Conference Series: Materials Science and Engineering, V535, DOI 10.1088/1757-899X/535/1/012020; Kaur J, 2018, INT J PROD RES, V56, P312, DOI 10.1080/00207543.2017.1395522; Khan S, 2019, J MODEL MANAG, V14, P153, DOI 10.1108/JM2-03-2018-0031; Kotze C, 2014, 2014 5TH INTERNATIONAL CONFERENCE CONFLUENCE THE NEXT GENERATION INFORMATION TECHNOLOGY SUMMIT (CONFLUENCE), P935, DOI 10.1109/CONFLUENCE.2014.6949243; Kumar A, 2018, SUSTAIN PROD CONSUMP, V14, P36, DOI 10.1016/j.spc.2018.01.002; Kumari Sneha, 2018, International Journal of Agricultural Resources Governance and Ecology, V14, P338, DOI 10.1504/ijarge.2018.10019353; Le-Khac NA, 2010, LECT NOTES ARTIF INT, V6441, P43, DOI 10.1007/978-3-642-17313-4_5; Leong WD, 2019, PROC INTEGR OPTIM, V3, P5, DOI 10.1007/s41660-019-00082-x; Li CW, 2009, EXPERT SYST APPL, V36, P9891, DOI 10.1016/j.eswa.2009.01.073; Liao ML, 2016, BMC NEPHROL, V17, DOI 10.1186/s12882-016-0238-2; Lin X, 2016, INT CONF CLOUD ENG, P135, DOI 10.1109/IC2E.2016.33; Liu TY, 2018, INT J FUZZY SYST, V20, P1321, DOI 10.1007/s40815-017-0400-4; Liu ZL, 2018, ENERG SOURCE PART B, V13, P169, DOI 10.1080/15567249.2017.1416704; Loeser F., 2013, GREEN IT GREEN IS DE; Luong H.T., 2018, BENCHMARKING, V25; Maldonado-Guzman G, 2017, IND MANAGE DATA SYST, V117, P1669, DOI 10.1108/IMDS-08-2016-0339; Marcati A, 2008, RES POLICY, V37, P1579, DOI 10.1016/j.respol.2008.06.004; Moktadir MA, 2019, COMPUT IND ENG, V128, P1063, DOI 10.1016/j.cie.2018.04.013; Murugesan San, 2008, IT Professional, V10, P24, DOI 10.1109/MITP.2008.10; Nachtigall C., 2003, PROS CONS STRUCTURAL, V8, P1; Obiso JJA, 2019, INT J TECHNOL MANAGE, V81, P210, DOI 10.1504/IJTM.2019.105310; Pati SK, 2017, KNOWL INF SYST, V52, P709, DOI 10.1007/s10115-017-1025-5; Potdar PK, 2017, BENCHMARKING, V24, P1912, DOI 10.1108/BIJ-02-2016-0024; Prakash S, 2018, 2018 5TH INTERNATIONAL CONFERENCE ON INDUSTRIAL ENGINEERING AND APPLICATIONS (ICIEA), P458, DOI 10.1109/IEA.2018.8387144; PSA, 2019, 2015 SURVEY INFORM C; Quiuones R., 2019, J OPEN INNOVATION TE, V5, P94, DOI [DOI 10.3390/JOITMC5040094, 10.3390/joitmc5040094]; Raghuvanshi J, 2020, BUS STRATEGY DEV, V3, P461, DOI 10.1002/bsd2.109; Raghuvanshi J, 2018, ASIA PAC J INNOV ENT, V12, P279, DOI 10.1108/APJIE-06-2018-0041; Raghuvanshi J, 2017, J ENTREP, V26, P220, DOI 10.1177/0971355717708848; Rahmani R, 2020, FUTURE GENER COMP SY, V108, P742, DOI 10.1016/j.future.2020.03.013; Rana NP, 2019, INFORM SYST FRONT, V21, P503, DOI 10.1007/s10796-018-9873-4; Rezaeisaray M, 2016, J MODEL MANAG, V11, P536, DOI 10.1108/JM2-06-2014-0045; Romli, 2017, INT J SUSTAINABLE SO, V9, P242, DOI DOI 10.1504/IJSSOC.2017.088298; Ghatak RR, 2020, J MODEL MANAG, V15, P1137, DOI 10.1108/JM2-07-2019-0168; dos Muchangos LS, 2015, ENVIRON DEV, V16, P76, DOI 10.1016/j.envdev.2015.07.002; Saudagar A.K.J, 2018, SUSTAIN COMPUT-INFOR, DOI [10.1016/j.suscom.2018.07.008, DOI 10.1016/J.SUSCOM.2018.07.008]; Sekhar C, 2017, J MODEL MANAG, V12, P631, DOI 10.1108/JM2-07-2015-0053; Shieh JI, 2010, KNOWL-BASED SYST, V23, P277, DOI 10.1016/j.knosys.2010.01.013; Shuja J, 2017, J INTERNET SERV APPL, V8, DOI 10.1186/s13174-017-0060-5; Si SL, 2018, MATH PROBL ENG, V2018, DOI 10.1155/2018/3696457; Sivakumar, 2019, SUSTAINABLE PROCUREM, V10; Tkaczynski A., 2017, Segmentation in social marketing: process, methods and application, P109; Xia F, 2018, IEEE T IND INFORM, V14, P1469, DOI 10.1109/TII.2017.2785383; Yeh TM, 2014, RENEW ENERG, V66, P159, DOI 10.1016/j.renene.2013.12.003</t>
  </si>
  <si>
    <t>APR 5</t>
  </si>
  <si>
    <t>10.1108/JM2-06-2020-0161</t>
  </si>
  <si>
    <t>JUN 2021</t>
  </si>
  <si>
    <t>WOS:000661408800001</t>
  </si>
  <si>
    <t>Liu, XD; Jia, WJ; Wang, YG; Guo, HY; Ren, Y; Li, ZD</t>
  </si>
  <si>
    <t>Liu, Xiaodong; Jia, Wenjuan; Wang, Yuangang; Guo, Hongyue; Ren, Yan; Li, Zedong</t>
  </si>
  <si>
    <t>Knowledge discovery and semantic learning in the framework of axiomatic fuzzy set theory</t>
  </si>
  <si>
    <t>WILEY INTERDISCIPLINARY REVIEWS-DATA MINING AND KNOWLEDGE DISCOVERY</t>
  </si>
  <si>
    <t>axiomatic fuzzy sets; data mining; knowledge discovery; pattern recognition; semantic representation</t>
  </si>
  <si>
    <t>LOGISTICS NETWORK OPTIMIZATION; CUSTOMER CLUSTERING APPROACH; SUPPLY CHAIN MANAGEMENT; FORMAL CONCEPT ANALYSIS; TOPSIS METHODOLOGY; AFS ALGEBRAS; LOGIC OPERATIONS; SWOT ANALYSIS; ROUGH SETS; RECOGNITION</t>
  </si>
  <si>
    <t>Axiomatic fuzzy set (AFS) theory facilitates a way on how to transform data into fuzzy sets (membership functions) and implement their fuzzy logic operations, which provides a flexible and powerful tool for representing human knowledge and emulate human recognition process. In recent years, AFS theory has received increasing interest. In this survey, we report the current developments of theoretical research and practical advances in the AFS theory. We first review some notion and foundations of the theory with an illustrative example, then, we focus on the various extensions of AFS theory for knowledge discovery, including clustering, classification, rough sets, formal concept analysis, and other learning tasks. Due to its unique characteristics of semantic representation, AFS theory has been applied in multiple domains, such as business intelligence, computer vision, financial analysis, and clinical data analysis. This survey provides a comprehensive view of these advances in AFS theory and its potential perspectives. This article is categorized under: Technologies &gt; Computational Intelligence</t>
  </si>
  <si>
    <t>[Liu, Xiaodong; Jia, Wenjuan; Wang, Yuangang] Dalian Univ Technol, Sch Control Sci &amp; Engn, Fac Elect Informat &amp; Elect Engn, Dalian 116024, Liaoning, Peoples R China; [Guo, Hongyue] Dalian Maritime Univ, Collaborat Innovat Ctr Transport Studies, Dalian, Peoples R China; [Ren, Yan] Shenyang Aerosp Univ, Coll Automat, Shenyang, Liaoning, Peoples R China; [Li, Zedong] Dalian Minzu Univ, Dalian Key Lab Digital Technol Natl Culture, Dalian, Peoples R China</t>
  </si>
  <si>
    <t>Dalian University of Technology; Dalian Maritime University; Shenyang Aerospace University; Dalian Minzu University</t>
  </si>
  <si>
    <t>Liu, XD (corresponding author), Dalian Univ Technol, Sch Control Sci &amp; Engn, Fac Elect Informat &amp; Elect Engn, Dalian 116024, Liaoning, Peoples R China.</t>
  </si>
  <si>
    <t>xdliuros@dlut.edu.cn</t>
  </si>
  <si>
    <t>Bi WJ, 2016, IEEE T IND INFORM, V12, P1270, DOI 10.1109/TII.2016.2547584; Burra L. R., 2016, INT J COMPUTER APPL, V134, P7; Deogun JS, 2004, DISCRETE APPL MATH, V144, P70, DOI 10.1016/j.dam.2004.05.001; Ding R, 2006, LECT NOTES COMPUT SC, V4223, P89; Duan XD, 2018, IEEE T FUZZY SYST, V26, P3151, DOI 10.1109/TFUZZ.2017.2788875; Dubois D, 1997, FUZZY SET SYST, V90, P141, DOI 10.1016/S0165-0114(97)00080-8; Dunn J. C., 1973, Journal of Cybernetics, V3, P32, DOI 10.1080/01969727308546046; Ebonzo L. X., 2011, ICIC EXPRESS LETT, V5, P4495; GRAVER JE, 1977, COMBINATORICS EMPHAS; Guo HY, 2019, NEURAL COMPUT APPL, V31, P3921, DOI 10.1007/s00521-017-3325-9; Halmos P.R., 1974, GRADUATE TEXTS MATH, V18; Ishibuchi H, 2001, IEEE T FUZZY SYST, V9, P506, DOI 10.1109/91.940964; Keller J.M., 2012, IEEE T SYST MAN CYB, V15, P580, DOI [10.1109/TSMC.1985.6313426, DOI 10.1109/TSMC.1985.6313426]; Kukkurainen P, 2017, ADV PURE MATH, V7, P353; Li QL, 2016, PATTERN RECOGN, V60, P531, DOI 10.1016/j.patcog.2016.06.011; Li QL, 2016, J INTELL FUZZY SYST, V31, P775, DOI 10.3233/JIFS-169009; Li Y, 2012, INT J FUZZY SYST, V14, P215; Li Y, 2012, FUZZY OPTIM DECIS MA, V11, P147, DOI 10.1007/s10700-012-9117-x; Li Y, 2011, EXPERT SYST APPL, V38, P7901, DOI 10.1016/j.eswa.2010.12.161; Li ZD, 2018, MULTIMED TOOLS APPL, V77, P11775, DOI 10.1007/s11042-017-4818-3; Li ZD, 2018, INT J PATTERN RECOGN, V32, DOI 10.1142/S0218001418560050; Li ZD, 2017, CHIN CONTR CONF, P9865, DOI 10.23919/ChiCC.2017.8028930; Li ZD, 2017, NEUROCOMPUTING, V242, P161, DOI 10.1016/j.neucom.2017.02.070; Liu X. D., 1995, INT J FUZZY MATH, V3, P559; Liu XD, 2005, LECT NOTES COMPUT SC, V3612, P1198; Liu XD, 2005, IEEE T SYST MAN CY B, V35, P1013, DOI 10.1109/TSMCB.2005.847747; Liu XD, 2003, PROCEEDINGS OF THE 2003 IEEE INTERNATIONAL SYMPOSIUM ON INTELLIGENT CONTROL, P1006; Liu XD, 2003, IEEE INT CONF FUZZY, P55; Liu XD, 1998, FUZZY SET SYST, V95, P179, DOI 10.1016/S0165-0114(96)00298-9; Liu XD, 1999, FUZZY SET SYST, V104, P289, DOI 10.1016/S0165-0114(97)00215-7; Liu XD, 1998, J MATH ANAL APPL, V217, P479; Liu XD, 1998, J MATH ANAL APPL, V217, P459; LIU XD, 1994, J FUZZY MATH, V2, P311; LIU XD, 1995, J FUZZY MATH, V3, P561; LIU XD, 1998, FUZZY THEORY BASED A; Liu XD, 2008, J IND MANAG OPTIM, V4, P581; [刘晓东 Liu Xiaodong], 2002, [模糊系统与数学, Fuzzy Systems and Mathematics], V16, P27; Liu XD, 2007, INFORM SCIENCES, V177, P1027, DOI 10.1016/j.ins.2006.07.012; Liu XD, 2007, INFORM SCIENCES, V177, P1007, DOI 10.1016/j.ins.2006.07.011; Liu XD, 2005, DYNAM CONT DIS SER B, V12, P90; Liu XD, 2007, APPL SOFT COMPUT, V7, P325, DOI 10.1016/j.asoc.2005.07.003; Liu XD, 2015, APPL SOFT COMPUT, V26, P21, DOI 10.1016/j.asoc.2014.09.037; Liu XD, 2013, DATA KNOWL ENG, V84, P1, DOI 10.1016/j.datak.2012.12.001; Liu XD, 2009, STUD FUZZ SOFT COMP, V244, P3; Liu XD, 2010, APPL SOFT COMPUT, V10, P793, DOI 10.1016/j.asoc.2009.09.009; Liu XD, 2009, IEEE T KNOWL DATA EN, V21, P443, DOI 10.1109/TKDE.2008.147; Ma JM, 2006, LECT NOTES COMPUT SC, V4223, P109; Menga ADE, 2015, J INTELL FUZZY SYST, V28, P1775, DOI 10.3233/IFS-141464; Ebonzo ADM, 2013, QUAL QUANT, V47, P2671, DOI 10.1007/s11135-012-9679-2; PAWLAK Z, 1982, INT J COMPUT INF SCI, V11, P341, DOI 10.1007/BF01001956; Ren Y., 2007, INT J INFORM SYSTEMS, V3, P307; Ren Y, 2016, NEUROCOMPUTING, V171, P1462, DOI 10.1016/j.neucom.2015.07.096; Ren Y, 2011, INFORM SCIENCES, V181, P5180, DOI 10.1016/j.ins.2011.07.027; Roy A, 2014, ADV INTELL SYST, V248, P133, DOI 10.1007/978-3-319-03107-1_16; Sarkhel R, 2016, PATTERN RECOGN, V58, P172, DOI 10.1016/j.patcog.2016.04.010; Silva C, 2015, LECT NOTES ELECTR EN, V321, P365, DOI 10.1007/978-3-319-10380-8_35; Singpurwalla ND, 2004, J AM STAT ASSOC, V99, P867, DOI 10.1198/016214504000001196; Tao LL, 2013, QUAL QUANT, V47, P1259, DOI 10.1007/s11135-012-9767-3; Tao LL, 2012, APPL MATH MODEL, V36, P5046, DOI 10.1016/j.apm.2011.12.042; Tian XJ, 2014, NEURAL COMPUT APPL, V25, P1675, DOI 10.1007/s00521-014-1651-8; Wang LD, 2008, INFORM SCIENCES, V178, P4125, DOI 10.1016/j.ins.2008.07.004; Wang LD, 2012, FUND INFORM, V118, P291, DOI 10.3233/FI-2012-715; Wang LD, 2012, INT J APPROX REASON, V53, P200, DOI 10.1016/j.ijar.2011.10.001; Wang LD, 2011, APPL MATH INFORM SCI, V5, P98; Wang LD, 2010, INFORM SCIENCES, V180, P4865, DOI 10.1016/j.ins.2010.08.020; Wang WN, 2015, INFORM SCIENCES, V294, P78, DOI 10.1016/j.ins.2014.09.027; Wang X., 2007, INT J INFORM SYSTEMS, V3, P581; Wang X, 2012, EUR J OPER RES, V218, P202, DOI 10.1016/j.ejor.2011.04.022; Wang Y, 2015, J INTELL FUZZY SYST, V29, P1427, DOI 10.3233/IFS-151578; Wang Y, 2014, EXPERT SYST APPL, V41, P521, DOI 10.1016/j.eswa.2013.07.078; Wang Y, 2012, J ZHEJIANG UNIV-SC A, V13, P782, DOI 10.1631/jzus.A1200137; Wang YG, 2018, APPL SOFT COMPUT, V64, P59, DOI 10.1016/j.asoc.2017.12.004; Wille R., 1982, ORDERED SETS, P445, DOI [10.1007/978-94-009-7798-3_15, 10.1007/978-94-009-7798-315, DOI 10.1007/978-94-009-7798-315, DOI 10.1007/978-94-009-7798-3_15]; Xu XL, 2009, EUR J OPER RES, V198, P297, DOI 10.1016/j.ejor.2008.08.010; Zadeh LA, 1996, IEEE T FUZZY SYST, V4, P103, DOI 10.1109/91.493904; ZADEH LA, 1988, COMPUTER, V21, P83, DOI 10.1109/2.53; ZADEH LA, 1965, INFORM CONTROL, V8, P338, DOI 10.1016/S0019-9958(65)90241-X; Zhang YJ, 2004, INFORM SCIENCES, V167, P287, DOI 10.1016/j.ins.2003.10.007; Zhang YJ, 2004, INFORM SCIENCES, V167, P263, DOI 10.1016/j.ins.2004.02.017</t>
  </si>
  <si>
    <t>SEP-OCT</t>
  </si>
  <si>
    <t>e1268</t>
  </si>
  <si>
    <t>10.1002/widm.1268</t>
  </si>
  <si>
    <t>Computer Science, Artificial Intelligence; Computer Science, Theory &amp; Methods</t>
  </si>
  <si>
    <t>WOS:000441767200005</t>
  </si>
  <si>
    <t>Du, JM; Zhou, JD; Li, X; Li, L; Guo, A</t>
  </si>
  <si>
    <t>Du, Jiaoman; Zhou, Jiandong; Li, Xiang; Li, Lei; Guo, Ao</t>
  </si>
  <si>
    <t>Integrated self-driving travel scheme planning</t>
  </si>
  <si>
    <t>INTERNATIONAL JOURNAL OF PRODUCTION ECONOMICS</t>
  </si>
  <si>
    <t>Travel scheme planning; Dynamic programming; Heuristic algorithm</t>
  </si>
  <si>
    <t>VEHICLE-ROUTING PROBLEM; ANT COLONY OPTIMIZATION; DAY TOUR ROUTE; MEMETIC ALGORITHM; SALESMAN PROBLEM; CONSTRAINT SATISFACTION; HEURISTIC ALGORITHM; ASSEMBLY LINES; DESIGN; SEARCH</t>
  </si>
  <si>
    <t>Travel scheme planning is a crucial operational-level decision to be made in travel supply chain management. We investigate an integrated self-driving travel scheme planning (ISTSP) problem to optimize routing, hotel selection, and time scheduling under several streams of personalized considerations: best site-viewing time windows, rest requirements, and preference for site visiting sequences. The travel scheme planning problem is formulated in two models: (i) total cost minimization, and (ii) bi-objective optimization with total cost minimization and tourists' utility maximization. A heuristic solution framework integrating multi-categorical attribute K-means clustering, dynamic programming algorithm, and constraint satisfaction procedure is designed to solve these two models. Finally, we provide illustrative examples to demonstrate the effectiveness and validity of the proposed models and solution methods.</t>
  </si>
  <si>
    <t>[Du, Jiaoman] Univ Tokyo, Grad Sch Frontier Sci, Tokyo 2778563, Japan; [Zhou, Jiandong] City Univ Hong Kong, Sch Data Sci, Hong Kong 999077, Peoples R China; [Li, Xiang] Beijing Univ Chem Technol, Sch Econ &amp; Management, Beijing 100029, Peoples R China; [Li, Lei] Hosei Univ, Sch Sci &amp; Engn, Tokyo 1848584, Japan; [Guo, Ao] Hosei Univ, Sch Comp &amp; Informat Sci, Tokyo 1848584, Japan</t>
  </si>
  <si>
    <t>University of Tokyo; City University of Hong Kong; Beijing University of Chemical Technology; Hosei University; Hosei University</t>
  </si>
  <si>
    <t>Li, X (corresponding author), Beijing Univ Chem Technol, Sch Econ &amp; Management, Beijing 100029, Peoples R China.</t>
  </si>
  <si>
    <t>dujiaoman@edu.k.u-tokyo.ac.jp; jiandzhou3-c@my.cityu.edu.hk; lixiang@mail.buct.edu.cn; lilei@hosei.ac.jp; guo.ao.33@stu.hosei.ac.jp</t>
  </si>
  <si>
    <t>Alford P., 2005, INFORM COMMUNICATION, V2005, P125; Angelelli E, 2002, EUR J OPER RES, V137, P233, DOI 10.1016/S0377-2217(01)00206-5; Anzanello MJ, 2011, INT J PROD ECON, V130, P268, DOI 10.1016/j.ijpe.2011.01.009; Archetti C, 2007, J HEURISTICS, V13, P49, DOI 10.1007/s10732-006-9004-0; Baltz A, 2015, J OPER RES SOC, V66, P615, DOI 10.1057/jors.2014.17; Bektas T, 2006, OMEGA-INT J MANAGE S, V34, P209, DOI 10.1016/j.omega.2004.10.004; BELLMAN R, 1957, J MATH MECH, V6, P679, DOI 10.1512/iumj.1957.6.56038; Bouman P, 2018, NETWORKS, V72, P528, DOI 10.1002/net.21864; Castro M, 2013, COMPUT OPER RES, V40, P1716, DOI 10.1016/j.cor.2013.01.006; Cheng CY, 2015, INT J PROD ECON, V170, P805, DOI 10.1016/j.ijpe.2015.03.021; Cordeau JF, 1997, NETWORKS, V30, P105, DOI 10.1002/(SICI)1097-0037(199709)30:2&lt;105::AID-NET5&gt;3.0.CO;2-G; Crevier B, 2007, EUR J OPER RES, V176, P756, DOI 10.1016/j.ejor.2005.08.015; De Vos J, 2016, TRANSPORTATION, V43, P771, DOI 10.1007/s11116-015-9619-9; Deb K., 2000, Parallel Problem Solving from Nature PPSN VI. 6th International Conference. Proceedings (Lecture Notes in Computer Science Vol.1917), P849; Divsalar A, 2014, EUR J OPER RES, V237, P29, DOI 10.1016/j.ejor.2014.01.001; Divsalar A, 2013, INT J PROD ECON, V145, P150, DOI 10.1016/j.ijpe.2013.01.010; Du JM, 2017, INFORM SCIENCES, V399, P201, DOI 10.1016/j.ins.2017.02.011; Dulebenets MA, 2017, INT J PROD ECON, V184, P141, DOI 10.1016/j.ijpe.2016.11.011; Dumrongsiri A, 2008, EUR J OPER RES, V187, P691, DOI 10.1016/j.ejor.2006.05.044; Emelogu A, 2016, INT J PROD ECON, V182, P230, DOI 10.1016/j.ijpe.2016.08.032; Funke B, 2005, J HEURISTICS, V11, P267, DOI 10.1007/s10732-005-1997-2; Garcia A, 2013, COMPUT OPER RES, V40, P758, DOI 10.1016/j.cor.2011.03.020; Gkiotsalitis K, 2016, TRANSPORT RES C-EMER, V68, P532, DOI 10.1016/j.trc.2016.05.009; Goos P, 2012, SIMPLE GRASP VND TRA; Haass R, 2015, INT J PROD ECON, V164, P400, DOI 10.1016/j.ijpe.2014.12.013; Isaai MT, 2001, IEEE T SYST MAN CY C, V31, P87, DOI 10.1109/5326.923271; Keane MJ, 1997, ANN TOURISM RES, V24, P117, DOI 10.1016/S0160-7383(96)00034-5; Kim BI, 2006, COMPUT OPER RES, V33, P3624, DOI 10.1016/j.cor.2005.02.045; Kok AL, 2010, TRANSPORT SCI, V44, P442, DOI 10.1287/trsc.1100.0331; Kotiloglu S, 2017, TOURISM MANAGE, V62, P76, DOI 10.1016/j.tourman.2017.03.005; Kucukkoc I, 2018, INT J PROD ECON, V205, P228, DOI 10.1016/j.ijpe.2018.08.009; Li Y.L, 2017, BUSINESS ANALYTICS P, P547; Liao ZX, 2018, TOURISM MANAGE, V68, P284, DOI 10.1016/j.tourman.2018.03.012; Lu YL, 2018, COMPUT OPER RES, V90, P193, DOI 10.1016/j.cor.2017.09.008; MacQueen J., 1967, P 5 BERKELEY S MATH; Mafakheri F, 2011, INT J PROD ECON, V132, P52, DOI 10.1016/j.ijpe.2011.03.005; Margolis JT, 2018, INT J PROD ECON, V204, P174, DOI 10.1016/j.ijpe.2018.06.008; Modi P. J., 2001, Principles and Practice of Constraint Programming - CP 2002. 7th International Conference, CP 2001. Proceedings (Lecture Notes in Computer Science Vol.2239), P685; Nagy G, 2007, EUR J OPER RES, V177, P649, DOI 10.1016/j.ejor.2006.04.004; Noguera JM, 2012, INFORM SCIENCES, V215, P37, DOI 10.1016/j.ins.2012.05.010; Ozcan U, 2019, INT J PROD ECON, V213, P81, DOI 10.1016/j.ijpe.2019.02.023; Pham T.Q.M, 2020, J DATA INFO MANAG, V2, P25; Polacek M, 2004, J HEURISTICS, V10, P613, DOI 10.1007/s10732-005-5432-5; Radmanesh M, 2016, P AMER CONTR CONF, P5593, DOI 10.1109/ACC.2016.7526547; Rodriguez B, 2012, TOURISM MANAGE, V33, P926, DOI 10.1016/j.tourman.2011.09.014; Sadeh N, 1996, ARTIF INTELL, V86, P1, DOI 10.1016/0004-3702(95)00098-4; Schilde Michael, 2009, Swarm Intelligence, V3, P179, DOI 10.1007/s11721-009-0029-5; Sevkli Z, 2006, LECT NOTES COMPUT SC, V4263, P134; Sohrabi S, 2020, EUR J OPER RES, V283, P426, DOI 10.1016/j.ejor.2019.11.010; Sousa MM, 2019, LECT NOTES COMPUT SC, V11299, P31, DOI 10.1007/978-3-030-05983-5_3; Soysal M, 2015, INT J PROD ECON, V164, P366, DOI 10.1016/j.ijpe.2014.11.016; Tapper R., 2004, REPORT DESK RES PROJ; Toth P., 2002, DISCRET MATH APPL; Vansteenwegen P, 2014, MULTIPLE TRAVELLING; Yao LF, 2019, INT J PROD ECON, V210, P1, DOI 10.1016/j.ijpe.2019.01.001; Yilmaz Y., 2006, International Journal of Contemporary Hospitality Management, V18, P341, DOI 10.1108/09596110610665348; Zhang X, 2009, TOURISM MANAGE, V30, P345, DOI 10.1016/j.tourman.2008.12.010; Zheng WM, 2020, TOURISM MANAGE, V76, DOI 10.1016/j.tourman.2019.103956; Zheng WM, 2019, TOURISM MANAGE, V72, P313, DOI 10.1016/j.tourman.2018.12.013; Zheng WM, 2017, TOURISM MANAGE, V62, P335, DOI 10.1016/j.tourman.2017.05.006</t>
  </si>
  <si>
    <t>10.1016/j.ijpe.2020.107963</t>
  </si>
  <si>
    <t>WOS:000615918400004</t>
  </si>
  <si>
    <t>Abushaikha, I</t>
  </si>
  <si>
    <t>Abushaikha, Ismail</t>
  </si>
  <si>
    <t>The influence of logistics clustering on distribution capabilities: a qualitative study</t>
  </si>
  <si>
    <t>INTERNATIONAL JOURNAL OF RETAIL &amp; DISTRIBUTION MANAGEMENT</t>
  </si>
  <si>
    <t>Middle East; Logistics; Distribution; Capabilities; Clustering; FMCG</t>
  </si>
  <si>
    <t>SUPPLY CHAIN MANAGEMENT; AGGLOMERATION ECONOMIES; COMPETITIVE ADVANTAGE; OPERATIONS MANAGEMENT; INDUSTRY CLUSTERS; FIRM PERFORMANCE; IMPACT; PERSPECTIVE; INTEGRATION; INNOVATION</t>
  </si>
  <si>
    <t>Purpose The purpose of this paper is to explore why and how firms with logistics-intensive operations such as fast-moving consumer good (FMCG) distributors benefit from residing in logistics clusters. In particular, this study seeks to fill a gap in the understanding of how logistics clustering may influence FMCG firms' distribution capabilities. Design/methodology/approach Three case studies of FMCG distributors geographically agglomerated within Q Logistics Cluster in Jordan serve to elaborate the existing theory of clustering. Data were collected from 24 interviews as well as observational evidence of the FMCG distributors' outbound logistics operations. The unit of analysis was the interaction between FMCG distributors and other agents in the logistics cluster. Findings FMCG distributors tend to gravitate to clusters where logistics service providers and other FMCG firms co-locate. FMCG distributors interact intensively and benefit greatly from building ties with non-competitor distributors in a cluster. Informal personal relations, collaborative activities and knowledge sharing, learning opportunities and resource availability were found to act as mechanisms for generating distribution capabilities within a logistics cluster. Practical implications This study provides practical implications for FMCG logistics and distribution managers who make distribution centre (DC) location decisions. The study provides such managers and their firms with a deeper understanding of the importance of co-locating DCs in logistics clusters, and may help them in designing their supply networks. Originality/value This is the first scholarly work to uncover the various ways in which FMCG distributors benefit from logistics clustering and explain why they may differ in performance, building on observations of their capabilities. The study provides insight from an emerging market and encourages future researchers to conduct further studies on logistics clustering in order to bring relevant theory forward.</t>
  </si>
  <si>
    <t>[Abushaikha, Ismail] German Jordanian Univ, Dept Logist Sci, Amman, Jordan</t>
  </si>
  <si>
    <t>German-Jordanian University</t>
  </si>
  <si>
    <t>Abushaikha, I (corresponding author), German Jordanian Univ, Dept Logist Sci, Amman, Jordan.</t>
  </si>
  <si>
    <t>ismail.abushaikha@gju.edu.jo</t>
  </si>
  <si>
    <t>Aman A, 2010, INT J RETAIL DISTRIB, V38, P341, DOI 10.1108/09590551011037572; Battista C, 2014, INT J RETAIL DISTRIB, V42, P172, DOI 10.1108/IJRDM-03-2012-0024; Carter CR, 2015, J SUPPLY CHAIN MANAG, V51, P94, DOI 10.1111/jscm.12083; Chhetri P, 2014, INT J PHYS DISTR LOG, V44, P221, DOI 10.1108/IJPDLM-03-2012-0086; Delgado M, 2016, J ECON GEOGR, V16, P1, DOI 10.1093/jeg/lbv017; Eisenhardt KM, 2007, ACAD MANAGE J, V50, P25, DOI 10.5465/AMJ.2007.24160888; Eng TY, 2016, SUPPLY CHAIN MANAG, V21, P63, DOI 10.1108/SCM-04-2015-0159; Esper Terry L., 2007, Journal of Business Logistics, V28, P57, DOI 10.1002/j.2158-1592.2007.tb00058.x; Forslund H, 2015, INT J RETAIL DISTRIB, V43, P652, DOI 10.1108/IJRDM-09-2013-0174; Gandhi AV, 2017, INT J RETAIL DISTRIB, V45, P366, DOI 10.1108/IJRDM-06-2015-0076; Gehman J, 2018, J MANAGE INQUIRY, V27, P284, DOI 10.1177/1056492617706029; Giuliani E, 2013, MANAGE DECIS, V51, P1135, DOI 10.1108/MD-01-2012-0010; Gligor DM, 2014, INT J LOGIST MANAG, V25, P160, DOI 10.1108/IJLM-07-2012-0062; GRANT RM, 1991, CALIF MANAGE REV, V33, P114, DOI 10.2307/41166664; He Z, 2010, CHIN MANAG STUD, V4, P360, DOI 10.1108/17506141011094145; Hylton PJ, 2018, REG STUD, V52, P350, DOI 10.1080/00343404.2017.1327708; Jraisat LE, 2013, SUPPLY CHAIN MANAG, V18, P194, DOI 10.1108/13598541311318827; Kale R, 2009, TRANSPORT J, V48, P40; Ketokivi M, 2014, J OPER MANAG, V32, P232, DOI 10.1016/j.jom.2014.03.004; Kukalis S, 2010, J MANAGE, V36, P453, DOI 10.1177/0149206308329964; Larson P. D., 2007, Journal of Business Logistics, V28, P1, DOI 10.1002/j.2158-1592.2007.tb00230.x; LASUEN JR, 1973, URBAN STUD, V10, P163, DOI 10.1080/00420987320080281; Lei HS, 2014, MANAGE DECIS, V52, P852, DOI 10.1108/MD-08-2013-0426; Marshall A., 1890, PRINCIPLES EC; Min H, 2002, COMPUT IND ENG, V43, P231, DOI 10.1016/S0360-8352(02)00066-9; Munnich LW, 2016, COMPET REV, V26, P25, DOI 10.1108/CR-03-2015-0018; Novelli M, 2006, TOURISM MANAGE, V27, P1141, DOI 10.1016/j.tourman.2005.11.011; Pisano GP, 2017, IND CORP CHANGE, V26, P747, DOI 10.1093/icc/dtx026; Porter ME, 2000, ECON DEV Q, V14, P15, DOI 10.1177/089124240001400105; Porter ME, 1998, HARVARD BUS REV, V76, P77; Potter A, 2014, REG STUD, V48, P603, DOI 10.1080/00343404.2012.667560; Qi YN, 2017, INT J PROD ECON, V185, P162, DOI 10.1016/j.ijpe.2016.12.028; Rexhausen D, 2012, J OPER MANAG, V30, P269, DOI 10.1016/j.jom.2012.02.001; Rivera L, 2016, INT J PROD ECON, V179, P285, DOI 10.1016/j.ijpe.2016.05.018; Rivera L, 2016, INT J PHYS DISTR LOG, V46, P242, DOI 10.1108/IJPDLM-10-2014-0243; Rivera L, 2014, TRANSPORT RES A-POL, V59, P222, DOI 10.1016/j.tra.2013.11.009; Salhieh L., 2018, INT J QUALITY RELIAB, V35; Satyam, 2017, INT J RETAIL DISTRIB, V45, P1061, DOI 10.1108/IJRDM-03-2016-0037; Shah B, 2017, INT J RETAIL DISTRIB, V45, P90, DOI 10.1108/IJRDM-07-2016-0112; Sheffi Yossi, 2012, LOGISTICS CLUSTERS D; Silvestro R, 2014, INT J OPER PROD MAN, V34, P298, DOI 10.1108/IJOPM-04-2012-0131; Stank TP, 2017, J BUS LOGIST, V38, P6, DOI 10.1111/jbl.12151; Sternberg H., 2016, INT J LOGIST-RES APP, V20, P1; Stuart I, 2002, J OPER MANAG, V20, P419, DOI 10.1016/S0272-6963(02)00022-0; Subramanian N, 2016, IND MANAGE DATA SYST, V116, P1303, DOI 10.1108/IMDS-06-2015-0248; Takashima K, 2016, INT J RETAIL DISTRIB, V44, P71, DOI 10.1108/IJRDM-03-2015-0039; Tallman S, 2004, ACAD MANAGE REV, V29, P258, DOI 10.2307/20159032; Teece DJ, 1997, STRATEGIC MANAGE J, V18, P509, DOI 10.1002/(SICI)1097-0266(199708)18:7&lt;509::AID-SMJ882&gt;3.0.CO;2-Z; Towers N, 2016, J RETAIL CONSUM SERV, V28, P126, DOI 10.1016/j.jretconser.2015.09.003; van den Heuvel FP, 2014, INT J LOGIST-RES APP, V17, P377, DOI 10.1080/13675567.2013.870141; Vazquez-Casielles R, 2017, J BUS IND MARK, V32, P1245, DOI 10.1108/JBIM-10-2016-0244; Voss C, 2002, INT J OPER PROD MAN, V22, P195, DOI 10.1108/01443570210414329; Wang L, 2014, STRATEGIC MANAGE J, V35, P995, DOI 10.1002/smj.2141</t>
  </si>
  <si>
    <t>10.1108/IJRDM-01-2018-0018</t>
  </si>
  <si>
    <t>WOS:000438226000004</t>
  </si>
  <si>
    <t>Susanty, A; Tjahjono, B; Sulistyani, RE</t>
  </si>
  <si>
    <t>Susanty, Aries; Tjahjono, Benny; Sulistyani, Rahayu Eka</t>
  </si>
  <si>
    <t>An investigation into circular economy practices in the traditional wooden furniture industry</t>
  </si>
  <si>
    <t>PRODUCTION PLANNING &amp; CONTROL</t>
  </si>
  <si>
    <t>Traditional wooden furniture; circular economy; supply chain cooperation; environmental performance; economic performance</t>
  </si>
  <si>
    <t>SUPPLY CHAIN MANAGEMENT; REVERSE LOGISTICS; FIRM PERFORMANCE; GREEN; MODEL; COMPETITIVENESS; INNOVATION; BUSINESS; DESIGN; IMPACT</t>
  </si>
  <si>
    <t>Despite the growing awareness about Circular Economy (CE) in production and supply chain management, there is little evidence linking CE practices to environmental and economic performances, especially within the traditional wood furniture industry in Indonesia. As with other management practices, implementation of CE can be supported by various factors. Among these factors are the so-called environmental-oriented supply chain cooperation (ESCC) practices. The study reported in this paper has three purposes. First, to investigate how the different levels of ESCC practices will affect the CE practices across the traditional wooden furniture industry in Central Java, Indonesia; second, to investigate the relationship between varying ESCC practices (which is grouped based on the implementation of CE practices) on the CE-targeted performances; and third, to examine the role of ESCC practices as a moderating variable in the relationship between CE practices and CE-targeted performances. This study uses primary data which were collected through closed questionnaires to 190 valid samples of wooden furniture SMEs across the cities of Jepara, Kudus, Rembang, Semarang, Blora and Surakarta. The data were processed using confirmatory factor analysis (CFA), K-means clustering analysis, Multivariate Analysis of Variance (MANOVA) and regression analysis. The results indicated that, depending on the levels of ESCC practices, the SMEs could be grouped into leaders, followers and laggard, which also determined the extent to which they practised the CE principles. The study also elaborated on the interactions between ESCC and CE practices, and how these might affect the CE-targeted environmental and economic performances.</t>
  </si>
  <si>
    <t>[Susanty, Aries; Sulistyani, Rahayu Eka] Diponegoro Univ, Ind Engn Dept, Campus Tembalang, Semarang 50275, Indonesia; [Tjahjono, Benny] Coventry Univ, Ctr Business Soc, Coventry, W Midlands, England</t>
  </si>
  <si>
    <t>Diponegoro University; Coventry University</t>
  </si>
  <si>
    <t>Susanty, A (corresponding author), Diponegoro Univ, Ind Engn Dept, Campus Tembalang, Semarang 50275, Indonesia.</t>
  </si>
  <si>
    <t>ariessusanty@gmail.com</t>
  </si>
  <si>
    <t>Akter S, 2011, AMCIS 2011 PROCEEDINGS; Alexander J, 2000, HUM ORGAN, V59, P106, DOI 10.17730/humo.59.1.mx586x394v9j1773; Ambec S, 2008, ACAD MANAGE PERSPECT, V23, P45, DOI 10.5465/AMP.2008.35590353; Angel Latha Mary S., 2015, ARPN J ENG APPL SCI, V10, P4009; [Anonymous], 2012, ASIA PACIFIC J MANAG; Ayyagari M., 2003, POLICY RES WORKING P, V3127; Azevedo SG, 2011, TRANSPORT RES E-LOG, V47, P850, DOI 10.1016/j.tre.2011.05.017; Bakker C., 2014, PRODUCTS LAST PRODUC; BENTLER PM, 1990, PSYCHOL BULL, V107, P238, DOI 10.1037/0033-2909.107.2.238; Bernon M, 2018, PROD PLAN CONTROL, V29, P483, DOI 10.1080/09537287.2018.1449266; Bocken NMP, 2016, ENVIRON INNOV SOC TR, V18, P41, DOI 10.1016/j.eist.2015.07.010; Bocken NMP, 2016, J IND PROD ENG, V33, P308, DOI 10.1080/21681015.2016.1172124; Botezat EA, 2018, SUSTAINABILITY-BASEL, V10, DOI 10.3390/su10093191; Browne M.W., 1992, SOCIOL METHOD RES, V21, P230; Central Bureau of Statistics, 2014, DIR IND MAN 2014 JAW; Chan HK, 2010, INT J PROD RES, V48, P6293, DOI 10.1080/00207540903225213; Choi D, 2015, OPER MANAGE RES, V8, P69, DOI 10.1007/s12063-015-0100-x; Chung CJ, 2008, INT J PROD ECON, V113, P528, DOI 10.1016/j.ijpe.2007.10.020; Cohen J., 1988, STAT POWER ANAL BEHA, DOI 10.1016/j.jns.2011.10.034; Darnall N., 2008, BUS STRATEG ENVIRON, V17, P30, DOI [10.1002/bse.557, DOI 10.1002/BSE.557]; Dubey Rameshwar, 2013, International Journal of Procurement Management, V6, P187; ElTayeb TK, 2010, J MANUF TECHNOL MANA, V21, P206, DOI 10.1108/17410381011014378; Esty D., 2009, GREEN GOLD SMART CO; Evans S., 2009, SUSTAINABLE IND SYST; Geffen CA, 2000, INT J OPER PROD MAN, V20, P166, DOI 10.1108/01443570010304242; Geng Y, 2016, SCIENCE S, V6278, P73, DOI DOI 10.1126/SCIENCE.1227059; Ghisellini P, 2016, J CLEAN PROD, V114, P11, DOI 10.1016/j.jclepro.2015.09.007; Green K, 1998, SUPPLY CHAIN MANAG, V3, P89, DOI DOI 10.1108/13598549810215405; Green KW, 2012, SUPPLY CHAIN MANAG, V17, P290, DOI 10.1108/13598541211227126; Green KW, 2012, IND MANAGE DATA SYST, V112, P186, DOI 10.1108/02635571211204254; Gunningham N, 2007, J ENVIRON MANAGE, V82, P302, DOI 10.1016/j.jenvman.2005.06.016; Hair J. F., 1995, MULTIVARIATE DATA AN, V4th; Hair J.F., 2010, MULTIVARIATE DATA AN; Handley SM, 2009, J OPER MANAG, V27, P344, DOI 10.1016/j.jom.2008.11.002; Hollos D, 2012, INT J PROD RES, V50, P2968, DOI 10.1080/00207543.2011.582184; Holmes-Smith P, 2000, INTRO STRUCTURAL EQU; Hu LT, 1999, STRUCT EQU MODELING, V6, P1, DOI 10.1080/10705519909540118; Irani Z, 2017, PROD PLAN CONTROL, V28, P684, DOI 10.1080/09537287.2017.1309710; JACCARD J, 1990, MULTIVAR BEHAV RES, V25, P467, DOI 10.1207/s15327906mbr2504_4; Jayarathna C., 2018, KELANIYA J MANAGEMEN, V7, P40, DOI [10.4038/kjm.v7i1.7553, DOI 10.4038/KJM.V7I1.7553]; Kalmykova Y, 2018, RESOUR CONSERV RECY, V135, P190, DOI 10.1016/j.resconrec.2017.10.034; Laari S, 2016, J CLEAN PROD, V112, P1960, DOI 10.1016/j.jclepro.2015.06.150; Larasatie P., 2018, BIOPRODUCTS BUSINESS, V3, P39; Lifset R, 2002, HANDBOOK OF INDUSTRIAL ECOLOGY, P3; Liu JJ, 2018, INT J PHYS DISTR LOG, V48, P794, DOI 10.1108/IJPDLM-01-2017-0049; Liu Y, 2014, RESOUR CONSERV RECY, V87, P145, DOI 10.1016/j.resconrec.2014.04.002; Luthra S, 2015, PROD PLAN CONTROL, V26, P339, DOI 10.1080/09537287.2014.904532; Mendoza JMF, 2017, J IND ECOL, V21, P526, DOI 10.1111/jiec.12590; Min H, 2001, INT J OPER PROD MAN, V21, P1222, DOI 10.1108/EUM0000000005923; O'Connor NG., 2011, STRATEGIC PERFORMANC; Priyono A., 2009, THESIS; Raj T., 2010, INT J LOGISTICS SYST, V7, P81, DOI [10.1504/IJLSM.2010.033891, DOI 10.1504/IJLSM.2010.033891]; Rao P, 2005, INT J OPER PROD MAN, V25, P898, DOI 10.1108/01443570510613956; Rashid A, 2013, J CLEAN PROD, V57, P166, DOI 10.1016/j.jclepro.2013.06.012; Ringle CM., 2022, SMARTPLS 3; Ripanti EF, 2019, INT J LOGIST MANAG, V30, P723, DOI 10.1108/IJLM-04-2018-0109; Schrodl H., 2014, P INT C INF SYST AUC; Seuring S, 2008, J CLEAN PROD, V16, P1699, DOI 10.1016/j.jclepro.2008.04.020; Sheu JB, 2008, TRANSPORT RES E-LOG, V44, P19, DOI 10.1016/j.tre.2006.06.001; Shi J, 2019, J CLEAN PROD, V212, P1544, DOI 10.1016/j.jclepro.2018.12.114; Silva FC, 2019, REGE-REV GEST, V26, P39, DOI 10.1108/REGE-03-2018-0044; Vachon S, 2007, INT J PROD RES, V45, P401, DOI 10.1080/00207540600597781; Webster, 2017, CIRCULAR EC WEALTH F; Wisner JD, 2012, SUPPLY CHAIN MANAGEM, V3rd; Wu Y., 2008, THESIS; Yang CS, 2013, TRANSPORT RES E-LOG, V55, P55, DOI 10.1016/j.tre.2013.03.005; Yang W., 2012, E3 J BUSINESS MANAGE, V3, P222; Yoon S., 2010, J INTERIOR DES, V35, P33, DOI 10.1111/j.1939-1668.2010.01041.x; Zhu QH, 2004, J OPER MANAG, V22, P265, DOI 10.1016/j.jom.2004.01.005; Zhu QH, 2008, INT J PROD ECON, V111, P261, DOI 10.1016/j.ijpe.2006.11.029; Zhu QH, 2019, CORP SOC RESP ENV MA, V26, P341, DOI 10.1002/csr.1686; Zhu QH, 2013, J PURCH SUPPLY MANAG, V19, P106, DOI 10.1016/j.pursup.2012.12.001; Zhu QH, 2011, J IND ECOL, V15, P405, DOI 10.1111/j.1530-9290.2011.00329.x; Zhu QH, 2010, J ENVIRON MANAGE, V91, P1324, DOI 10.1016/j.jenvman.2010.02.013; Zsidisin G.A., 2001, EUROPEAN J PURCHASIN, V7</t>
  </si>
  <si>
    <t>DEC 9</t>
  </si>
  <si>
    <t>10.1080/09537287.2019.1707322</t>
  </si>
  <si>
    <t>JAN 2020</t>
  </si>
  <si>
    <t>WOS:000505885400001</t>
  </si>
  <si>
    <t>Onar, SC; Aktas, E; Topcu, YI; Doran, D</t>
  </si>
  <si>
    <t>Onar, Sezi Cevik; Aktas, Emel; Topcu, Y. Ilker; Doran, Des</t>
  </si>
  <si>
    <t>An analysis of supply chain related graduate programmes in Europe</t>
  </si>
  <si>
    <t>Supply chain management; Education; Cluster analysis; Europe; Graduates; Learning cycles</t>
  </si>
  <si>
    <t>LOGISTICS; FUTURE; DEMAND</t>
  </si>
  <si>
    <t>Purpose - Motivated by a lack of studies in graduate level supply chain education, this research aims to explore trends in supply chain-related graduate programmes in Europe and to propose a framework for designing such programmes. Design/methodology/approach - The authors determine knowledge and skills areas applicable to supply chain management (SCM) education and analyse supply chain-related graduate programmes published by the European Logistics Association in 2004. They revisit the same programmes in 2011 to determine the recent situation and the trends. The authors use cluster analysis to reveal the similarities and differences among these programmes. Findings - The authors find two distinct clusters: focused and diversified. Focused programmes offer modules in knowledge and skills areas apart from SCM at a negligible level and place more emphasis on SCM in 2011 when compared to 2004. Diversified programmes show a similar increase in the emphasis on SCM with more variety in the knowledge and skills areas. Research limitations/implications - The authors' findings are based on SCM programmes delivered in Europe and over two discrete time periods. Future research should seek to extend this analysis to other continents with larger samples and incorporate the industry perspective to determine the potential gap between what programmes offer and what industry requires. Practical implications - SCM-related graduate programmes continue to redefine themselves. Clustering predominantly serves the universities in reassessing and re-engineering their programmes, helps prospective graduates in their selection process and assists managers in their recruitment practices. Originality/value - This paper establishes a baseline for assessing SCM-related graduate programmes with respect to the knowledge and skills they offer and introduces a framework that may serve as a starting point for the design and positioning of such programmes.</t>
  </si>
  <si>
    <t>[Onar, Sezi Cevik; Topcu, Y. Ilker] Istanbul Tech Univ, Fac Management, Dept Ind Engn, TR-80626 Istanbul, Turkey; [Aktas, Emel] Brunel Univ, Sch Business, Uxbridge UB8 3PH, Middx, England; [Doran, Des] Univ Sussex, Dept Business &amp; Management, Brighton, E Sussex, England</t>
  </si>
  <si>
    <t>Istanbul Technical University; Brunel University; University of Sussex</t>
  </si>
  <si>
    <t>Aktas, E (corresponding author), Brunel Univ, Sch Business, Uxbridge UB8 3PH, Middx, England.</t>
  </si>
  <si>
    <t>emel.aktas@brunel.ac.uk</t>
  </si>
  <si>
    <t>Ankers P., 2002, MARK INTELL PLAN, V20, P15, DOI DOI 10.1108/02634500210414729; Ballou RH, 2007, EUR BUS REV, V19, P332, DOI 10.1108/09555340710760152; Brock G, 2008, J STAT SOFTW, V25, P1, DOI 10.18637/jss.v025.i04; Cottrill K., 2010, ARE YOU PREPARED SUP; ELA, 2004, MAST PROGR LOG EUR; Erturgut R, 2011, PROCD SOC BEHV, V15, P2776, DOI 10.1016/j.sbspro.2011.04.187; Gammelgaard B., 2001, J BUSINESS LOGISTICS, V22, P27, DOI DOI 10.1002/J.2158-1592.2001.TB00002.X; Gravier MJ, 2008, INT J LOGIST MANAG, V19, P233, DOI 10.1108/09574090810895979; Greenacre M., 2006, MULTIPLE CORRES ANAL; Hair J., 2016, MULTIVARIATE DATA AN; Johnson ME, 2000, PROD OPER MANAG, V9, P2; Kopczak LR, 2000, PROD OPER MANAG, V9, P91; Kotzab H, 2011, INT J RETAIL DISTRIB, V39, P658, DOI 10.1108/09590551111159332; Lancioni R., 2001, INT J PHYS DISTR LOG, V31, P733; Mangan J., 2005, INT J LOGIST MANAG, V16, P178, DOI DOI 10.1108/09574090510634494; Murphy P.R., 1998, INT J PHYS DISTRIB L, V28, P284; Murphy P, 2007, SUPPLY CHAIN MANAG, V12, P423, DOI 10.1108/13598540710826353; MURPHY PR, 1991, J BUSINESS LOGISTICS, V12, P73; Myers M. B., 2004, Journal of Business Logistics, V25, P211, DOI 10.1002/j.2158-1592.2004.tb00175.x; Ozment J, 2011, TRANSPORT J, V50, P65; PUNJ G, 1983, J MARKETING RES, V20, P134, DOI 10.2307/3151680; Rousseeuw PJ., 2009, FINDING GROUPS DATA; Saunders J., 1994, J MARKETING MANAGEME, V10, P13, DOI DOI 10.1080/0267257X.1994.9964257; Sodhi MS, 2008, INTERFACES, V38, P469, DOI 10.1287/inte.1080.0377; van Hoek R, 2011, SUPPLY CHAIN MANAG, V16, P142, DOI 10.1108/13598541111115383; Vokurka R.J., 2011, SAM ADV MANAGE J, V76, P23</t>
  </si>
  <si>
    <t>10.1108/SCM-06-2012-0209</t>
  </si>
  <si>
    <t>WOS:000322942600005</t>
  </si>
  <si>
    <t>Ouyang, F</t>
  </si>
  <si>
    <t>Ouyang, Fei</t>
  </si>
  <si>
    <t>Construction of Integrated Management Model of Port Logistics Supply Chain Based on Big Data</t>
  </si>
  <si>
    <t>JOURNAL OF COASTAL RESEARCH</t>
  </si>
  <si>
    <t>Big data; port logistics; supply chain; integrated management</t>
  </si>
  <si>
    <t>DATA FUSION</t>
  </si>
  <si>
    <t>Port logistics supply chain management is an integrated management idea and method, which performs the functions of logistics planning and control from supplier to end user in supply chain, an integrated management model of port logistics supply chain based on big data is proposed. The big data regression analysis model of integrated management of port logistics supply chain is constructed by statistical analysis method. The constraint index parameter set of optimization of integrated management mode of port logistics supply chain is analyzed in port logistics supply chain, and the big data fusion of integrated management model of port logistics supply chain is carried out by using correlation detection method. Combined with cumulative variance analysis, big data clustering is carried out for port logistics supply chain integrated management model. According to the clustering results, the quantitative distribution set of port logistics supply chain integrated management model is constructed. Combined with big data fuzzy clustering control and information fusion method, the port logistics supply chain integrated management model is constructed. The results of empirical analysis show that the data fusion of port logistics supply chain integrated management model selection by this method is good, which shows that the rationality of port logistics supply chain integrated management mode selection is more accurate, and the integrated management ability of port logistics supply chain under the environment of Internet of things is improved.</t>
  </si>
  <si>
    <t>[Ouyang, Fei] Henan Inst Econ &amp; Trade, Sch Business Adm, Zhengzhou 450018, Henan, Peoples R China</t>
  </si>
  <si>
    <t>Ouyang, F (corresponding author), Henan Inst Econ &amp; Trade, Sch Business Adm, Zhengzhou 450018, Henan, Peoples R China.</t>
  </si>
  <si>
    <t>ouyangfei666@126.com</t>
  </si>
  <si>
    <t>Akyildiz IF, 2011, PHYS COMMUN-AMST, V4, P40, DOI 10.1016/j.phycom.2010.12.003; Al-Hussein A, 2016, STRUCT CONTROL HLTH, V23, P156, DOI 10.1002/stc.1764; Deng RL, 2012, IEEE T VEH TECHNOL, V61, P716, DOI 10.1109/TVT.2011.2179323; Fan WJ, 2018, NEURAL REGEN RES, V13, P1019, DOI 10.4103/1673-5374.233445; Jin Xiaomin, 2018, Journal of Jilin University (Science Edition), V56, P1187, DOI 10.13413/j.cnki.jdxblxb.2018.05.24; Liu LJ, 2016, MEASUREMENT, V88, P456, DOI 10.1016/j.measurement.2016.02.002; Liu YiLong, 2013, Journal of Mechanical Strength, V35, P553; [孙超 Sun Chao], 2015, [信息与控制, Information and Control], V44, P379; Tu Guangsheng, 2019, Journal of Computer Applications, V39, P750, DOI 10.11772/j.issn.1001-9081.2018081669; Wang BB, 2011, IEEE J-STSP, V5, P5, DOI 10.1109/JSTSP.2010.2093210; Wang L, 2014, IEEE J SEL AREA COMM, V32, P4, DOI 10.1109/JSAC.2014.140102; Xu B., 2012, J CIVIL ENG, V6, P13; Xu J, 2012, SCI CHINA INFORM SCI, V55, P530, DOI 10.1007/s11432-011-4533-z; Yang L., 2019, AUTOMATION INSTRUMEN, P25; Zhang Qian-yan, 2013, Journal of China Universities of Posts and Telecommunications, V20, P37, DOI 10.1016/S1005-8885(13)60087-4; Zhao L. X, 2017, J POWER SUPPLY, V215, P158; [郑翥鹏 Zheng Zhupeng], 2019, [工程力学, Engineering Mechanics], V36, P29; ZHENG ZP, 2019, ENG MECH, V36, P48; Zhixin Liu, 2015, IEEE/CAA Journal of Automatica Sinica, V2, P267; Zhou Yuhao, 2018, Journal of Computer Applications, V38, P945, DOI 10.11772/j.issn.1001-9081.2017092228; Zhu M., 2016, APPL INTELL, V44, P1</t>
  </si>
  <si>
    <t>FAL</t>
  </si>
  <si>
    <t>10.2112/SI93-152.1</t>
  </si>
  <si>
    <t>Environmental Sciences; Geography, Physical; Geosciences, Multidisciplinary</t>
  </si>
  <si>
    <t>Environmental Sciences &amp; Ecology; Physical Geography; Geology</t>
  </si>
  <si>
    <t>WOS:000487997100153</t>
  </si>
  <si>
    <t>Peppel, M; Ringbeck, J; Spinler, S</t>
  </si>
  <si>
    <t>Peppel, Marcel; Ringbeck, Juergen; Spinler, Stefan</t>
  </si>
  <si>
    <t>How will last-mile delivery be shaped in 2040? A Delphi-based scenario study</t>
  </si>
  <si>
    <t>Last-mile delivery; Delphi study; Scenario planning; Fuzzy clustering; Delphi-based scenario study; Cluster analysis</t>
  </si>
  <si>
    <t>SUPPLY CHAIN MANAGEMENT; TECHNOLOGY ACCEPTANCE MODEL; INNOVATION DIFFUSION-THEORY; E-COMMERCE; URBAN AREAS; FUTURE; LOGISTICS; FORESIGHT; IMPACT; OPERATIONS</t>
  </si>
  <si>
    <t>Last-mile delivery (LMD) has experienced tremendous growth in recent years, primarily driven by e-commerce. The LMD sector is characterized by strong competition, with new entrants addressing unexplored business segments, while digitization and more sustainable operations are shifting current industry standards. This paper explores upcoming trends in the LMD sector using a Delphi-based scenario study for 2040. We develop projections of future consumer behavior, delivery technologies, delivery services, and regulation to validate them by conducting a two-round Delphi study among 36 experts from the LMD industry, academia, and politics. Based on the results, three future scenarios are identified by fuzzy c-means clustering, set within the context of innovation diffusion theory and the technology acceptance model. There is expert consensus on the scope of technologies that will be used in 2040 and how consumers' preferences may change, but the future design of delivery services is less certain. The identified scenarios provide managerial and policy guidance for logistics service providers, suppliers, municipalities, and e-commerce retailers to adapt their long-term strategies.</t>
  </si>
  <si>
    <t>[Peppel, Marcel; Ringbeck, Juergen; Spinler, Stefan] WHU Otto Beisheim Sch Management, Burgpl 2, D-56179 Vallendar, Germany</t>
  </si>
  <si>
    <t>WHU - Otto Beisheim School of Management</t>
  </si>
  <si>
    <t>Peppel, M (corresponding author), WHU Otto Beisheim Sch Management, Burgpl 2, D-56179 Vallendar, Germany.</t>
  </si>
  <si>
    <t>marcel.peppel@whu.edu</t>
  </si>
  <si>
    <t>Aiello G, 2021, ENERGIES, V14, DOI 10.3390/en14154672; Akkermans HA, 2003, EUR J OPER RES, V146, P284, DOI 10.1016/S0377-2217(02)00550-7; Al-Rahmi WM, 2019, IEEE ACCESS, V7, P26797, DOI 10.1109/ACCESS.2019.2899368; Allen J, 2018, TRANSPORT RES D-TR E, V61, P325, DOI 10.1016/j.trd.2017.07.020; Amazon, 2021, AMAZON DAY DELIVERY; Amazon, 2021, LOCKER; Amazon, 2021, BOOK DESIRED DATE DE; [Anonymous], 2019, USA TODAY; Arnold F, 2018, EUR TRANSP RES REV, V10, DOI 10.1007/s12544-017-0272-6; Bastida-Molina P, 2020, TRANSPORT RES D-TR E, V88, DOI 10.1016/j.trd.2020.102560; Beiderbeck D, 2021, METHODSX, V8, DOI 10.1016/j.mex.2021.101401; Beiderbeck D, 2021, TECHNOL FORECAST SOC, V165, DOI 10.1016/j.techfore.2021.120577; Belton I, 2019, TECHNOL FORECAST SOC, V147, P72, DOI 10.1016/j.techfore.2019.07.002; BEST RJ, 1974, J MARKETING RES, V11, P447, DOI 10.1177/002224377401100411; Bezdek J.C., 1999, FUZZY MODELS ALGORIT, V4; Bezdek J.C., 1981, PATTERN RECOGN; BIJL R, 1992, FUTURES, V24, P232, DOI 10.1016/0016-3287(92)90033-C; Bishop P, 2007, FORESIGHT, V9, P5, DOI 10.1108/14636680710727516; Bjorklund M, 2018, INT J PHYS DISTR LOG, V48, P745, DOI 10.1108/IJPDLM-01-2017-0050; Bokrantz J, 2017, INT J PROD ECON, V191, P154, DOI 10.1016/j.ijpe.2017.06.010; Bolger F, 2011, TECHNOL FORECAST SOC, V78, P1500, DOI 10.1016/j.techfore.2011.07.007; Bonaccorsi A, 2020, TECHNOL FORECAST SOC, V151, DOI 10.1016/j.techfore.2019.119855; Boysen N, 2021, OR SPECTRUM, V43, P1, DOI 10.1007/s00291-020-00607-8; Boysen N, 2018, EUR J OPER RES, V271, P1085, DOI 10.1016/j.ejor.2018.05.058; Broaddus A, 2015, TRANSPORT RES REC, P1, DOI 10.3141/2478-01; Brown B.B., 1964, RAND CORPORATION RES, V2986, P1; Charrad M, 2014, J STAT SOFTW, V61, P1; Chen LD, 2002, INFORM MANAGE-AMSTER, V39, P705, DOI 10.1016/S0378-7206(01)00127-6; Chermack T. J., 2001, FUTURES RES Q, V17, P7; Cleveron, 2021, CLEVERON 701 CLEVERO; Coppola D, 2021, E COMMERCE WORLDWIDE; DAES, 2019, WORLD URB PROSP 2018; DALKEY N, 1963, MANAGE SCI, V9, P458, DOI 10.1287/mnsc.9.3.458; DAVIS FD, 1989, MANAGE SCI, V35, P982, DOI 10.1287/mnsc.35.8.982; de Oliveira LK, 2017, RES TRANSP ECON, V65, P34, DOI 10.1016/j.retrec.2017.09.003; Deutsch Y, 2018, INT J PROD RES, V56, P251, DOI 10.1080/00207543.2017.1395490; DHL, 2019, STRATEGY 2025 DELIVE; DHL, 2021, DHL PACKSTATION; DHL, 2021, ELECTROMOBILITY; Di Zio S, 2021, TECHNOL FORECAST SOC, V173, DOI 10.1016/j.techfore.2021.121140; Ducret R, 2014, RES TRANSP BUS MANAG, V11, P15, DOI 10.1016/j.rtbm.2014.06.009; Ecken P, 2011, TECHNOL FORECAST SOC, V78, P1654, DOI 10.1016/j.techfore.2011.05.006; Ehmke JF, 2015, EUR J OPER RES, V240, P539, DOI 10.1016/j.ejor.2014.06.045; End A., 2020, P HUMAN FACTORS ERGO, P169; European Commission, 2021, EUROPEAN GREEN DEAL; Ewedairo K.S., 2019, THESIS RMIT U; Figliozzi MA, 2020, TRANSPORT RES D-TR E, V85, DOI 10.1016/j.trd.2020.102443; Fiori C, 2018, TRANSPORT RES D-TR E, V65, P658, DOI 10.1016/j.trd.2018.09.020; Flostrand A., 2019, TECHNOL FORECAST SOC, V150, DOI [10.1016/j.techfore.2019.119773, DOI 10.1016/j.techfore.2019.119773]; Forster B, 2014, TECHNOL FORECAST SOC, V84, P215, DOI 10.1016/j.techfore.2013.07.012; Freudendal-Pedersen M, 2020, TRANSPORT RES D-TR E, V82, DOI 10.1016/j.trd.2020.102310; Frewer LJ, 2011, TECHNOL FORECAST SOC, V78, P1514, DOI 10.1016/j.techfore.2011.05.005; Fritschy C, 2019, TECHNOL FORECAST SOC, V148, DOI 10.1016/j.techfore.2019.119736; Gary JE, 2015, FUTURES, V71, P132, DOI 10.1016/j.futures.2015.03.005; Gausemeier J, 1998, TECHNOL FORECAST SOC, V59, P111, DOI 10.1016/S0040-1625(97)00166-2; Gevaers R, 2014, PROCD SOC BEHV, V125, P398, DOI 10.1016/j.sbspro.2014.01.1483; Giordano A, 2018, TRANSPORT RES D-TR E, V64, P216, DOI 10.1016/j.trd.2017.10.003; Gnatzy T, 2011, TECHNOL FORECAST SOC, V78, P1681, DOI 10.1016/j.techfore.2011.04.006; Gnyawali DR, 2011, RES POLICY, V40, P650, DOI 10.1016/j.respol.2011.01.009; Goluchowicz K, 2011, TECHNOL FORECAST SOC, V78, P1526, DOI 10.1016/j.techfore.2011.04.014; Goodwin P, 2001, J MANAGE STUD, V38, P1, DOI 10.1111/1467-6486.00225; Gruber J, 2014, RES TRANSP BUS MANAG, V11, P53, DOI 10.1016/j.rtbm.2014.03.004; Gupta UG, 1996, TECHNOL FORECAST SOC, V53, P185, DOI 10.1016/S0040-1625(96)00094-7; Hawksworth J., 2015, WORLD 2050; Heizer J., 2017, J PURCH SUPPLY MANAG, V19; Hirschinger M, 2015, J SUPPLY CHAIN MANAG, V51, P73, DOI 10.1111/jscm.12074; H┬u├▒der M., 2014, DELPHI BEFRAGUNGEN A, DOI 10.1007/978-3-658-01928-0; Hurmekoski E, 2019, FOREST POLICY ECON, V102, P86, DOI 10.1016/j.forpol.2019.03.008; Iwan S, 2016, TRANSP RES PROC, V12, P644, DOI 10.1016/j.trpro.2016.02.018; Jacobs K., 2019, LAST MILE DELIVERY C; Jiang L, 2020, INT J PROD RES, V58, P5077, DOI 10.1080/00207543.2019.1656842; Jiang R, 2017, TECHNOL FORECAST SOC, V117, P84, DOI 10.1016/j.techfore.2017.01.006; Joerss M., 2016, MCKINSEY CO, P1; Kaltofen S, 2021, DESPITE ADDITIONAL V; Kaynak H, 2003, J OPER MANAG, V21, P405, DOI 10.1016/S0272-6963(03)00004-4; Kedia A, 2017, CASE STUD TRANSP POL, V5, P587, DOI 10.1016/j.cstp.2017.10.009; Keller J, 2014, TECHNOL FORECAST SOC, V85, P81, DOI 10.1016/j.techfore.2013.07.010; Ketchen DJ, 1996, STRATEGIC MANAGE J, V17, P441, DOI 10.1002/(SICI)1097-0266(199606)17:6&lt;441::AID-SMJ819&gt;3.0.CO;2-G; Kiba-Janiak M, 2016, TRANSP RES PROC, V12, P557, DOI 10.1016/j.trpro.2016.02.011; Kim KK, 2017, BMC MED ETHICS, V18, DOI 10.1186/s12910-017-0185-x; Kirschstein T, 2020, TRANSPORT RES D-TR E, V78, DOI 10.1016/j.trd.2019.102209; Kluge U, 2020, TECHNOL FORECAST SOC, V157, DOI 10.1016/j.techfore.2020.120096; Landeta J, 2006, TECHNOL FORECAST SOC, V73, P467, DOI 10.1016/j.techfore.2005.09.002; Le TV, 2019, TRANSPORT RES C-EMER, V103, P83, DOI 10.1016/j.trc.2019.03.023; Lee YH, 2011, EDUC TECHNOL SOC, V14, P124; Lin YH, 2020, TRANSPORT RES E-LOG, V142, DOI 10.1016/j.tre.2020.102059; Lindgren M., 2003, SCENARIO PLANNING; Liu CX, 2019, TRANSPORT RES E-LOG, V121, P84, DOI 10.1016/j.tre.2017.08.007; London Assembly, 2017, LONDON STALLING REDU; McLeod FN, 2020, TRANSPORT RES D-TR E, V82, DOI 10.1016/j.trd.2020.102311; Morganti E, 2014, TRANSP RES PROC, V4, P178, DOI 10.1016/j.trpro.2014.11.014; Moshref-Javadi M., 2021, EXPERT SYST APPL, V177, DOI [DOI 10.1016/j.eswa.2021.114854, 10.1016/j. eswa.2021.114854]; MURRAY TJ, 1979, URBAN SYSTEMS, V4, P153, DOI 10.1016/0147-8001(79)90013-5; Nowack M, 2011, TECHNOL FORECAST SOC, V78, P1603, DOI 10.1016/j.techfore.2011.03.006; Ogden J. A., 2005, J SUPPLY CHAIN MANAG, V41, P29, DOI DOI 10.1111/J.1055-6001.2005.04103004.X; Okoli C, 2004, INFORM MANAGE-AMSTER, V42, P15, DOI 10.1016/j.im.2003.11.002; OSullivan F., 2020, 15 MINUTE CITY NO CA; Palmer A., 2021, AMAZON REVEALS 20 ST; Parente R, 2011, TECHNOL FORECAST SOC, V78, P1705, DOI 10.1016/j.techfore.2011.07.005; Punakivi M., 2001, INT J PHYS DISTRIBUT, V31, P427, DOI DOI 10.1108/09600030110399423; Putzger I, 2020, COST PRESSURE RISES; Raeder E, 2021, GORILLAS GROCERY STA; Reuters, 2021, GERMAN DELIVERY STAR; REWE, 2021, REWE DELIVERY SERVIC; Richardson DA, 2016, J BUS LOGIST, V37, P59, DOI 10.1111/jbl.12112; Ringland G, 1998, SCENARIO PLANNING MA; Ritchie H, 2020, SECTOR SECTOR DO GLO; Rogers E.M., 1995, DIFFUSION INNOVATION; Rossmann B, 2018, TECHNOL FORECAST SOC, V130, P135, DOI 10.1016/j.techfore.2017.10.005; Rowe G, 2001, INT SER OPER RES MAN, V30, P125, DOI 10.1007/978-0-306-47630-3_7; Rowe G, 1999, INT J FORECASTING, V15, P353, DOI 10.1016/S0169-2070(99)00018-7; ROWE G, 1991, TECHNOL FORECAST SOC, V39, P235, DOI 10.1016/0040-1625(91)90039-I; Rowe G, 2011, TECHNOL FORECAST SOC, V78, P1487, DOI 10.1016/j.techfore.2011.09.002; Samson D, 1999, J OPER MANAG, V17, P393, DOI 10.1016/S0272-6963(98)00046-1; Sarpong D, 2011, FUTURES, V43, P1154, DOI 10.1016/j.futures.2011.07.013; Savelsbergh M, 2016, TRANSPORT SCI, V50, P579, DOI 10.1287/trsc.2016.0675; Schmalz U, 2021, METHODSX, V8, DOI 10.1016/j.mex.2020.101179; Schmenner RW, 1998, J OPER MANAG, V17, P97, DOI 10.1016/S0272-6963(98)00028-X; Schoemaker Paul, 2012, PROFITING UNCERTAINT; SCHOEMAKER PJH, 1995, SLOAN MANAGE REV, V36, P25; Schuckmann SW, 2012, TECHNOL FORECAST SOC, V79, P1373, DOI 10.1016/j.techfore.2012.05.008; Schudy S, 2017, J ECON BEHAV ORGAN, V141, P1, DOI 10.1016/j.jebo.2017.05.023; Schwerdfeger S, 2020, EUR J OPER RES, V285, P1077, DOI 10.1016/j.ejor.2020.02.033; Spickermann A, 2014, TECHNOL FORECAST SOC, V85, P105, DOI 10.1016/j.techfore.2013.04.009; SPINELLI T, 1983, J PSYCHOL, V113, P73, DOI 10.1080/00223980.1983.9923559; Starship, 2021, WE ARE CO BUILDING N; Statista, 2020, RETAIL E COMMERCE SA; Statista, 2019, EXPECTED AVERAGE ANN; Statista, 2020, GREENHOUSE GAS EMISS; Trevelyan EG, 2015, EUR J INTEGR MED, V7, P423, DOI 10.1016/j.eujim.2015.07.002; Turoff M., 1975, DELPHI METHOD TECHNI, P3; UN, 2019, WORLD POPULATION PRO, VI; UPS, 2021, UPS FLIGHT FORWARDTM; UPS, 2021, SMART E COMM REP 202; van der Heijden K, 2004, FUTURES, V36, P145, DOI 10.1016/S0016-3287(03)00143-5; Van der Heijden K., 2002, 6 SENSE ACCELERATING; van Duin JHR, 2016, TRANSP RES PROC, V12, P14, DOI 10.1016/j.trpro.2016.02.006; van Duin R., 2020, SUSTAINABLE CITY LOG, V3; Varum CA, 2010, FUTURES, V42, P355, DOI 10.1016/j.futures.2009.11.021; Vogel S., 2021, IEEE T ENG MANAGE, P1; von der Gracht H.A, 2008, DELPHI TECHNIQUE FUT, P21; von der Gracht HA, 2012, TECHNOL FORECAST SOC, V79, P1525, DOI 10.1016/j.techfore.2012.04.013; von der Gracht HA, 2010, INT J PROD ECON, V127, P46, DOI 10.1016/j.ijpe.2010.04.013; WELTY G, 1972, ACAD MANAGE J, V15, P121, DOI 10.2307/254805; Williams Z, 2019, INT J PHYS DISTR LOG, V49, P330, DOI 10.1108/IJPDLM-04-2018-0173; Winkler J, 2016, TECHNOL FORECAST SOC, V105, P63, DOI 10.1016/j.techfore.2016.01.021; Wood C, 2019, BOSTON DYNAMICS BUIL; World Economic Forum, 2020, FUTURE LAST MILE ECO; World Economic Forum, 2021, PANDEMIC PARCELS PUB; World Economic Forum, 2021, NET ZER CARB CIT INT; WOUDENBERG F, 1991, TECHNOL FORECAST SOC, V40, P131, DOI 10.1016/0040-1625(91)90002-W; Wu JH, 2005, INFORM MANAGE-AMSTER, V42, P719, DOI 10.1016/j.im.2004.07.001; Yeung P, 2021, 15 MINUTE CITIES WIL; Zhang Y., 2019, PROC ACM INTERACT MO, V3, P1; Zhu QH, 2004, J OPER MANAG, V22, P265, DOI 10.1016/j.jom.2004.01.005</t>
  </si>
  <si>
    <t>10.1016/j.techfore.2022.121493</t>
  </si>
  <si>
    <t>WOS:000783040300015</t>
  </si>
  <si>
    <t>Lee, IG; Chung, SH; Yoon, SW</t>
  </si>
  <si>
    <t>Lee, In Gyu; Chung, Sung Hoon; Yoon, Sang Won</t>
  </si>
  <si>
    <t>Two-stage storage assignment to minimize travel time and congestion for warehouse order picking operations</t>
  </si>
  <si>
    <t>COMPUTERS &amp; INDUSTRIAL ENGINEERING</t>
  </si>
  <si>
    <t>Order picking operation; Correlated and traffic balanced storage assignment; Multi-objective evolutionary algorithms; Warehouse operations; Supply chain management</t>
  </si>
  <si>
    <t>MULTIOBJECTIVE EVOLUTIONARY ALGORITHMS; MANY-OBJECTIVE OPTIMIZATION; NSGA-II; GENETIC ALGORITHM; MULTIPLE PICKERS; LOCATION; SYSTEM; ALLOCATION; POLICIES; DESIGN</t>
  </si>
  <si>
    <t>This research presents a systematic and integrated approach that extends the correlated storage assignment strategy to improve the efficiency of warehouse order picking operations. The correlated storage assignment can reduce a significant amount of travel costs, but could lead to traffic congestion due to the imbalanced traffic flow. Hence, this research proposes the correlated and traffic balanced storage assignment (C&amp;TBSA) to minimize the travel time and picking delays, which is modeled in two stages: clustering and assignment. In the clustering stage, a bi-objective optimization model is formulated to group items with the consideration of both travel efficiency and traffic flow balance, which is solved using multi-objective evolutionary algorithms (MOEAs). In the assignment stage, items in each cluster are distributed to the available storage locations. C&amp; TBSA is evaluated with an actual warehouse case study and the results show that C&amp;TBSA outperforms random, class-based, and correlated storage assignment methods by 48.74%, 23.82%, and 7.58% respectively, regarding the total time consisting of travel time and picking delays.</t>
  </si>
  <si>
    <t>[Lee, In Gyu; Chung, Sung Hoon; Yoon, Sang Won] SUNY Binghamton, Dept Syst Sci &amp; Ind Engn, Binghamton, NY 13902 USA</t>
  </si>
  <si>
    <t>State University of New York (SUNY) System; State University of New York (SUNY) Binghamton</t>
  </si>
  <si>
    <t>Chung, SH (corresponding author), SUNY Binghamton, Dept Syst Sci &amp; Ind Engn, Binghamton, NY 13902 USA.</t>
  </si>
  <si>
    <t>ilee13@binghamton.edu; schung@binghamton.edu; yoons@binghamton.edu</t>
  </si>
  <si>
    <t>Ahmadi E, 2016, COMPUT OPER RES, V73, P56, DOI 10.1016/j.cor.2016.03.009; Atmaca E, 2013, APPL MATH MODEL, V37, P5069, DOI 10.1016/j.apm.2012.09.057; Brynzer H, 1996, INT J PROD ECON, V46, P595, DOI 10.1016/0925-5273(94)00091-3; Chiang WC, 2002, MANAGE SCI, V48, P584, DOI 10.1287/mnsc.48.4.584.206; Coello CAC, 2002, IEEE C EVOL COMPUTAT, P1051, DOI 10.1109/CEC.2002.1004388; Corne D. W., 2000, Parallel Problem Solving from Nature PPSN VI. 6th International Conference. Proceedings (Lecture Notes in Computer Science Vol.1917), P839; Corne D.W., 2001, P GEN EV COMP C GECC, P283; COYLE JJ, 1996, MANAGEMENT BUSINESS; CROES GA, 1958, OPER RES, V6, P791, DOI 10.1287/opre.6.6.791; De Koster R., 2006, P 9 INT MAT HANDL RE; de Koster R, 2007, EUR J OPER RES, V182, P481, DOI 10.1016/j.ejor.2006.07.009; Deb K, 2002, IEEE T EVOLUT COMPUT, V6, P182, DOI 10.1109/4235.996017; Deb K, 2014, IEEE T EVOLUT COMPUT, V18, P577, DOI 10.1109/TEVC.2013.2281535; Durillo JJ, 2010, IEEE C EVOL COMPUTAT; Elarbi M, 2018, IEEE T SYST MAN CY-S, V48, P1191, DOI 10.1109/TSMC.2017.2654301; Fernandez E, 2010, COMPUT OPER RES, V37, P390, DOI 10.1016/j.cor.2009.06.004; Frazelle, 2002, WORLD CLASS WAREHOUS, V1; Frazelle E. H., 1989, THESIS; FRAZELLE EA, 1989, IND ENG, V21, P33; Gadhvi B, 2016, PROC TECH, V23, P361, DOI 10.1016/j.protcy.2016.03.038; Goldberg DE, 1985, P 1 INT C GENETIC AL, P154; Gu JX, 2007, EUR J OPER RES, V177, P1, DOI 10.1016/j.ejor.2006.02.025; Gue K, 2006, IIE TRANS, V38, P859, DOI 10.1080/07408170600809341; HAUSMAN WH, 1976, MANAGE SCI, V22, P629, DOI 10.1287/mnsc.22.6.629; Heragu S.S., 2008, FACILITIES DESIGN, V3rd; Hiroyasu T, 2005, IEEE C EVOL COMPUTAT, P236; Horn J, 1994, EVOL COMPUT, V2, P37, DOI 10.1162/evco.1994.2.1.37; Hughes EJ, 2005, IEEE C EVOL COMPUTAT, P222; Ishibuchi H, 2016, IEEE C EVOL COMPUTAT, P3045, DOI 10.1109/CEC.2016.7744174; Jewkes E, 2004, COMPUT OPER RES, V31, P623, DOI 10.1016/S0305-0548(03)00035-2; Khalili-Damghani K, 2013, RELIAB ENG SYST SAFE, V111, P58, DOI 10.1016/j.ress.2012.10.009; Knowles JD, 2000, EVOL COMPUT, V8, P149, DOI 10.1162/106365600568167; Lin QZ, 2015, COMPUT OPER RES, V62, P95, DOI 10.1016/j.cor.2015.04.003; Liu CM, 1999, COMPUT OPER RES, V26, P989, DOI 10.1016/S0305-0548(99)00026-X; Pan JCH, 2012, COMPUT IND ENG, V62, P527, DOI 10.1016/j.cie.2011.11.001; Pan JCH, 2012, COMPUT OPER RES, V39, P1661, DOI 10.1016/j.cor.2011.09.022; Park C, 2009, COMPUT IND ENG, V57, P1062, DOI 10.1016/j.cie.2009.04.010; Petersen C.G., 2004, INT J PHYS DISTR LOG, V34, P534, DOI 10.1108/09600030410552230; Petersen CG, 2004, INT J PROD ECON, V92, P11, DOI 10.1016/j.ijpe.2003.09.006; Petersen CG, 1999, DECISION SCI, V30, P481, DOI 10.1111/j.1540-5915.1999.tb01619.x; Petersen CG, 1997, INT J OPER PROD MAN, V17, P1098, DOI 10.1108/01443579710177860; Praditwong K, 2007, IEEE C EVOL COMPUTAT, P3959; Purshouse RC, 2003, IEEE C EVOL COMPUTAT, P2066; ROSENBLATT MJ, 1989, MANAGE SCI, V35, P1519, DOI 10.1287/mnsc.35.12.1519; ROSENWEIN MB, 1994, IIE TRANS, V26, P101, DOI 10.1080/07408179408966588; Santana-Quintero LV, 2010, COMPUT OPER RES, V37, P470, DOI 10.1016/j.cor.2009.02.006; Schaffer J.D., 1985, C MULT OBJ OPT VECT; Scholz A, 2017, EUR J OPER RES, V263, P461, DOI 10.1016/j.ejor.2017.04.038; Sharp G. P., 1991, SMALL PARTS ORDER PI, P317; Shieh MD, 2018, ADV ENG INFORM, V36, P31, DOI 10.1016/j.aei.2018.02.002; Sooksaksun Natanaree, 2012, International Journal of Operational Research, V13, P219, DOI 10.1504/IJOR.2012.045188; Srinivas N., 1994, Evolutionary Computation, V2, P221, DOI 10.1162/evco.1994.2.3.221; Stewart TJ, 2004, COMPUT OPER RES, V31, P2293, DOI 10.1016/S0305-0548(03)00188-6; Tompkins JA., 2010, FACILITIES PLANNING; Van den Berg J.P., 1996, INT J IND ENG, V3, P21; Van den Berg JP, 2000, INT J PROD RES, V38, P1339, DOI 10.1080/002075400188889; van den Berg JP, 1999, INT J PROD ECON, V59, P519, DOI 10.1016/S0925-5273(98)00114-5; Wang HZ, 2018, INT GEOL REV, V60, P1684, DOI 10.1080/00206814.2018.1428829; Xiao J, 2010, INT J PROD RES, V48, P1321, DOI 10.1080/00207540802555736; Zhou AM, 2011, SWARM EVOL COMPUT, V1, P32, DOI 10.1016/j.swevo.2011.03.001; Zitzler E, 1999, IEEE T EVOLUT COMPUT, V3, P257, DOI 10.1109/4235.797969; Zitzler E., 2001, SPEA2 IMPROVING STRE, V103, DOI DOI 10.3929/ETHZ-A-004284029</t>
  </si>
  <si>
    <t>10.1016/j.cie.2019.106129</t>
  </si>
  <si>
    <t>WOS:000509784000004</t>
  </si>
  <si>
    <t>Al-E'mari, S; Anbar, M; Sanjalawe, Y; Manickam, S; Hasbullah, I</t>
  </si>
  <si>
    <t>Al-E'mari, Salam; Anbar, Mohammed; Sanjalawe, Yousef; Manickam, Selvakumar; Hasbullah, Iznan</t>
  </si>
  <si>
    <t>Intrusion Detection Systems Using Blockchain Technology: A Review, Issues and Challenges</t>
  </si>
  <si>
    <t>COMPUTER SYSTEMS SCIENCE AND ENGINEERING</t>
  </si>
  <si>
    <t>Blockchain; intrusion detection system; network security; malicious attacks</t>
  </si>
  <si>
    <t>ANOMALY DETECTION; NEXT-GENERATION; INTERNET; MODEL</t>
  </si>
  <si>
    <t>Intrusion detection systems that have emerged in recent decades can identify a variety of malicious attacks that target networks by employing several detection approaches. However, the current approaches have challenges in detect-ing intrusions, which may affect the performance of the overall detection system as well as network performance. For the time being, one of the most important creative technological advancements that plays a significant role in the profes-sional world today is blockchain technology. Blockchain technology moves in the direction of persistent revolution and change. It is a chain of blocks that covers information and maintains trust between individuals no matter how far apart they are. Recently, blockchain was integrated into intrusion detection systems to enhance their overall performance. Blockchain has also been adopted in health-care, supply chain management, and the Internet of Things. Blockchain uses robust cryptography with private and public keys, and it has numerous properties that have leveraged security's performance over peer-to-peer networks without the need for a third party. To explore and highlight the importance of integrating blockchain with intrusion detection systems, this paper provides a comprehensive background of intrusion detection systems and blockchain technology. Further-more, a comprehensive review of emerging intrusion detection systems based on blockchain technology is presented. Finally, this paper suggests important future research directions and trending topics in intrusion detection systems based on blockchain technology.</t>
  </si>
  <si>
    <t>[Al-E'mari, Salam; Anbar, Mohammed; Sanjalawe, Yousef; Manickam, Selvakumar; Hasbullah, Iznan] Univ Sains Malaysia, Natl Adv IPv6 Ctr Excellence NAv6, Usm 11800, Penang, Malaysia; [Sanjalawe, Yousef] Northern Border Univ NBU, Comp Sci Dept, 9280 NBU, Ar Ar, Saudi Arabia</t>
  </si>
  <si>
    <t>Universiti Sains Malaysia</t>
  </si>
  <si>
    <t>Anbar, M (corresponding author), Univ Sains Malaysia, Natl Adv IPv6 Ctr Excellence NAv6, Usm 11800, Penang, Malaysia.</t>
  </si>
  <si>
    <t>Anbar@usm.my</t>
  </si>
  <si>
    <t>Abas EA, 2015, 2015 IEEE SEVENTH INTERNATIONAL CONFERENCE ON INTELLIGENT COMPUTING AND INFORMATION SYSTEMS (ICICIS), P542; Abdullah B., 2009, INT C AER SCI AVI TE, V13, P1; Abou Jaoude J, 2019, IEEE ACCESS, V7, P45360, DOI 10.1109/ACCESS.2019.2902501; Agbo CC, 2019, HEALTHCARE-BASEL, V7, DOI 10.3390/healthcare7020056; Agrawal G., 2017, INT J ADV RES COMPUT, V8, P231; Al Omar A., 2017, P INT C SECURITY PRI, P534, DOI DOI 10.1007/978-3-319-72395-2_49; Al-Emari S., 2021, INT C ADV CYB SEC CO, V1347, P61; Alamiedy T. A., 2018, INT C REL INF COMM T, P605; Alammary A, 2019, APPL SCI-BASEL, V9, DOI 10.3390/app9122400; Aldwairi M, 2017, EURASIP J INF SECUR, DOI 10.1186/s13635-017-0062-7; Alexopoulos N, 2018, LECT NOTES COMPUT SC, V10707, P107, DOI 10.1007/978-3-319-99843-5_10; Anbar M, 2018, COGN COMPUT, V10, P201, DOI 10.1007/s12559-017-9519-8; Anbar M, 2016, ANN CONF PRIV SECUR, DOI 10.1109/PST.2016.7906975; [Anonymous], 2019, ARTICLES DEVELOPERS; Boukerche A, 2007, COMPUT COMMUN, V30, P2649, DOI 10.1016/j.comcom.2007.03.008; Chen MH, 2016, ENG APPL ARTIF INTEL, V51, P171, DOI 10.1016/j.engappai.2016.01.020; Dai FF, 2017, INT CONF SYST INFORM, P975; Dey S, 2018, COMPUT SCI ELECTR, P7, DOI 10.1109/CEEC.2018.8674185; Dharmapurikar S, 2006, IEEE J SEL AREA COMM, V24, P1781, DOI 10.1109/JSAC.2006.877131; Eckmann S., 2000, P 2000 ACM WORKSH IN; Elhamahmy M., 2010, CIIT INT J ARTIFICIA, V2, P290; Elsden C, 2018, PROCEEDINGS OF THE 2018 CHI CONFERENCE ON HUMAN FACTORS IN COMPUTING SYSTEMS (CHI 2018), DOI 10.1145/3173574.3174032; Farnaaz N, 2016, PROCEDIA COMPUT SCI, V89, P213, DOI 10.1016/j.procs.2016.06.047; Feng Q, 2019, J NETW COMPUT APPL, V126, P45, DOI 10.1016/j.jnca.2018.10.020; Fernandez-Carames TM, 2019, IEEE ACCESS, V7, P45201, DOI 10.1109/ACCESS.2019.2908780; Gao WC, 2018, 2018 27TH INTERNATIONAL CONFERENCE ON COMPUTER COMMUNICATION AND NETWORKS (ICCCN); Garcia-Teodoro P, 2009, COMPUT SECUR, V28, P18, DOI 10.1016/j.cose.2008.08.003; Geetha S, 2018, 2018 SECOND INTERNATIONAL CONFERENCE ON ADVANCES IN ELECTRONICS, COMPUTERS AND COMMUNICATIONS (ICAECC); Ghorbani AA, 2010, ADV INFORM SECUR, V47, P1, DOI 10.1007/978-0-387-88771-5; Glaser F, 2017, PROCEEDINGS OF THE 50TH ANNUAL HAWAII INTERNATIONAL CONFERENCE ON SYSTEM SCIENCES, P1543; Golomb T., 2018, CIOTA COLLABORATIVE; Golosova J, 2018, 2018 IEEE 6TH WORKSHOP ON ADVANCES IN INFORMATION, ELECTRONIC AND ELECTRICAL ENGINEERING (AIEEE); Gupta N., 2016, INT J COMPUT SCI INF, V7, P1600; Hodo E., 2017, SHALLOW DEEP NETWORK; Hosseinpour F., 2014, INT J DIGITAL CONTEN, V8, P1, DOI DOI 10.1007/978-81-322-0970-6ARXIV:0804.1266; Hu BW, 2019, IEEE T SYST MAN CY-S, V49, P1720, DOI 10.1109/TSMC.2019.2911548; Ide T, 2018, INT CONF DAT MIN WOR, P120, DOI 10.1109/ICDMW.2018.00024; Iervolino I, 2019, SAFETY SCI, V113, P472, DOI 10.1016/j.ssci.2018.12.019; Islam I, 2020, IEEE ACCESS, V8, P68333, DOI 10.1109/ACCESS.2020.2985647; Ismail L, 2019, 2019 INTERNATIONAL CONFERENCE ON BLOCKCHAIN TECHNOLOGY (ICBCT 2019), P30, DOI 10.1145/3320154.3320156; Jha M, 2016, IEEE INTERNATIONAL CONFERENCE ON INTELLIGENCE AND SECURITY INFORMATICS: CYBERSECURITY AND BIG DATA, P292, DOI 10.1109/ISI.2016.7745493; Kanth V., 2020, P 53 HAW INT C SYST; Khan MA, 2018, FUTURE GENER COMP SY, V82, P395, DOI 10.1016/j.future.2017.11.022; Khraisat A, 2019, CYBERSECURITY, V2, DOI 10.1186/s42400-019-0038-7; Kolekar S.S., 2018, 2018 IEEE PUNECON, P1, DOI [10.1109/PUNECON.2018.8745401, DOI 10.1109/PUNECON.2018.8745401]; Kumari R., 2018, INT J PURE APPL MATH, V118, P391; Li WJ, 2019, FUTURE GENER COMP SY, V96, P481, DOI 10.1016/j.future.2019.02.064; Liang XP, 2017, IEEE ACM INT SYMP, P468, DOI 10.1109/CCGRID.2017.8; Lin F., 2019, J INTERNET SERVICES, V9, P1, DOI 10.22667/JISIS.2019.05.31.001; Lin I., 2017, IJ NETWORK SECURITY, V19, P653, DOI [10.6633/IJNS.201709.19(5).01, DOI 10.6633/IJNS.201709.19(5).01]; Lu CT, 2005, Proceedings of the 2005 IEEE International Conference on Information Reuse and Integration, P512; Meng WZ, 2018, IEEE ACCESS, V6, P10179, DOI 10.1109/ACCESS.2018.2799854; Mohsin AH, 2019, COMPUT STAND INTER, V64, P41, DOI 10.1016/j.csi.2018.12.002; Moustafa N, 2019, IEEE T INF FOREN SEC, V14, P1975, DOI 10.1109/TIFS.2018.2890808; Muzammal M, 2019, FUTURE GENER COMP SY, V90, P105, DOI 10.1016/j.future.2018.07.042; Naik M., 2016, INT J RES ENG IT SOC, V23, P36; Nakamoto S., 2008, DECENTR BUSINESSREV, V21260, P1; Nawari NO, 2019, J INF TECHNOL CONSTR, V24, P209; Niranjanamurthy M, 2019, CLUSTER COMPUT, V22, P14743, DOI 10.1007/s10586-018-2387-5; Pajouh HH, 2017, J INTELL INF SYST, V48, P61, DOI 10.1007/s10844-015-0388-x; Pham T., 2016, ANOMALY DETECTION BI; Sahani R, 2018, ADV INTELL SYST, V710, P753, DOI 10.1007/978-981-10-7871-2_72; Salo F, 2018, IEEE ACCESS, V6, P56046, DOI 10.1109/ACCESS.2018.2872784; Saurabh P, 2018, INT ARAB J INF TECHN, V15, P289; Sengupta J, 2020, J NETW COMPUT APPL, V149, DOI 10.1016/j.jnca.2019.102481; Shreevyas H.M., 2019, INT J APPL ENG RES, V14, P10179; Shyu M.-L., 2003, NOVEL ANOMALY DETECT; Signorini M, 2020, IEEE ACCESS, V8, P173481, DOI 10.1109/ACCESS.2020.3025622; Signorini M, 2018, IEEE WORLD CONGR SER, P65, DOI 10.1109/SERVICES.2018.00046; Souissi S, 2016, ADV INTELL SYST, V420, P259, DOI 10.1007/978-3-319-27221-4_22; Steichen M., 2017, 2017 PRINC SYST, P1; Sultana Nasrin, 2019, Peer-to-Peer Networking and Applications, V12, P493, DOI 10.1007/s12083-017-0630-0; Tama BA, 2017, 2017 INTERNATIONAL CONFERENCE ON ELECTRICAL ENGINEERING AND COMPUTER SCIENCE (ICECOS), P109; Tug S, 2018, IEEE 2018 INTERNATIONAL CONGRESS ON CYBERMATICS / 2018 IEEE CONFERENCES ON INTERNET OF THINGS, GREEN COMPUTING AND COMMUNICATIONS, CYBER, PHYSICAL AND SOCIAL COMPUTING, SMART DATA, BLOCKCHAIN, COMPUTER AND INFORMATION TECHNOLOGY, P1228, DOI 10.1109/Cybermatics_2018.2018.00217; Turner C, 2016, PROCEDIA COMPUT SCI, V95, P361, DOI 10.1016/j.procs.2016.09.346; Vasilomanolakis E, 2015, ACM COMPUT SURV, V47, DOI 10.1145/2716260; Wang H., 2018, CHIN OYB SEC ANN C, P55; Wang X, 2019, COMPUT COMMUN, V136, P10, DOI 10.1016/j.comcom.2019.01.006; Xu JJ, 2016, FINANC INNOV, V2, DOI 10.1186/s40854-016-0046-5; Yang WL, 2019, IEEE ACCESS, V7, P75845, DOI 10.1109/ACCESS.2019.2917562; Ye N, 2001, QUAL RELIAB ENG INT, V17, P105, DOI 10.1002/qre.392; Yuan Y, 2018, IEEE T SYST MAN CY-S, V48, P1421, DOI 10.1109/TSMC.2018.2854904; Zamani M, 2013, MACHINE LEARNING TEC; Zheng ZB, 2017, IEEE INT CONGR BIG, P557, DOI 10.1109/BigDataCongress.2017.85; Zhu LH, 2019, FUTURE GENER COMP SY, V91, P527, DOI 10.1016/j.future.2018.09.019</t>
  </si>
  <si>
    <t>10.32604/csse.2022.017941</t>
  </si>
  <si>
    <t>Computer Science, Hardware &amp; Architecture; Computer Science, Theory &amp; Methods</t>
  </si>
  <si>
    <t>WOS:000689668800007</t>
  </si>
  <si>
    <t>Shukla, V; Naim, MM; Thornhill, NF</t>
  </si>
  <si>
    <t>Shukla, Vinaya; Naim, Mohamed M.; Thornhill, Nina F.</t>
  </si>
  <si>
    <t>Rogue seasonality detection in supply chains</t>
  </si>
  <si>
    <t>Supply chain management; Rogue seasonality; Data mining; Time series; Simulation</t>
  </si>
  <si>
    <t>TIME-SERIES DATA; BULLWHIP; BEHAVIOR</t>
  </si>
  <si>
    <t>Rogue seasonality or unintended cyclic variability in order and other supply chain variables is an endogenous disturbance generated by a company's internal processes such as inventory and production control systems. The ability to automatically detect, diagnose and discriminate rogue seasonality from exogenous disturbances is of prime importance to decision makers. This paper compares the effectiveness of alternative time series techniques based on Fourier and discrete wavelet transforms, autocorrelation and cross correlation functions and autoregressive model in detecting rogue seasonality. Rogue seasonalities of various intensities were generated using different simulation designs and demand patterns to evaluate each of these techniques. An index for rogue seasonality, based on the clustering profile of the supply chain variables was defined and used in the evaluation. The Fourier transform technique was found to be the most effective for rogue seasonality detection, which was also subsequently validated using data from a steel supply network. (C) 2012 Elsevier B.V. All rights reserved.</t>
  </si>
  <si>
    <t>[Shukla, Vinaya] Middlesex Univ, Sch Business, Dept Business &amp; Management, London NW4 4BT, England; [Naim, Mohamed M.] Cardiff Business Sch, Cardiff, S Glam, Wales; [Thornhill, Nina F.] Univ London Imperial Coll Sci Technol &amp; Med, Dept Chem Engn, Ctr Proc Syst Engn, London SW7 2AZ, England</t>
  </si>
  <si>
    <t>Middlesex University; Cardiff University; Imperial College London</t>
  </si>
  <si>
    <t>Shukla, V (corresponding author), Middlesex Univ, Sch Business, Dept Business &amp; Management, London NW4 4BT, England.</t>
  </si>
  <si>
    <t>v.shukla@mdx.ac.uk; naimmm@cardiff.ac.uk; n.thornhill@imperial.ac.uk</t>
  </si>
  <si>
    <t>Agrawal R., 1993, Foundations of Data Organization and Algorithms. 4th International Conference. FODO '93 Proceedings, P69; AKAIKE H, 1981, J ECONOMETRICS, V16, P3, DOI 10.1016/0304-4076(81)90071-3; Baragona R., 2001, QUADERNI STAT, V3, P1; Basseville M., 1993, DETECTION ABRUPT CHA, DOI DOI 10.1016/0967-0661(94)90196-1; Bendoly E, 2006, J OPER MANAG, V24, P737, DOI 10.1016/j.jom.2005.10.001; Bohte Z., 1980, P COMP STAT; Box G. E., 2015, TIME SERIES ANAL; Buxey G, 1995, INT J PROD ECON, V41, P127, DOI 10.1016/0925-5273(94)00070-0; Caiado J, 2006, COMPUT STAT DATA AN, V50, P2668, DOI 10.1016/j.csda.2005.04.012; Carranza Torres O., 2006, BULLWHIP EFFECT SUPP, P215; Chan KP, 1999, PROC INT CONF DATA, P126, DOI 10.1109/ICDE.1999.754915; Chatfield C., 2004, ANAL TIME SERIES INT, V6th; Chen F, 2000, MANAGE SCI, V46, P436, DOI 10.1287/mnsc.46.3.436.12069; Chopra S, 2001, SUPPLY CHAIN MANAGEM; Christopher M., 2004, International Journal of Physical Distribution &amp; Logistics Management, V34, P388, DOI 10.1108/09600030410545436; Cortes C, 2001, DATA MIN KNOWL DISC, V5, P167, DOI 10.1023/A:1011464915332; DAVIS T, 1993, SLOAN MANAGE REV, V34, P35; Dejonckheere J, 2003, EUR J OPER RES, V147, P567, DOI 10.1016/S0377-2217(02)00369-7; Disney SM, 2006, INT J PROD ECON, V101, P194, DOI 10.1016/j.ijpe.2005.05.002; Disney SM, 2004, INT J PROD ECON, V90, P295, DOI 10.1016/j.ijpe.2003.10.009; Disney SM, 2003, OMEGA-INT J MANAGE S, V31, P157, DOI 10.1016/S0305-0483(03)00028-8; Fink E., 2004, DATA MINING TIME SER, P43, DOI [10.1142/9789812565402_0003, DOI 10.1142/9789812565402_0003]; Fok D, 2007, J ECONOMETRICS, V138, P231, DOI 10.1016/j.jeconom.2006.05.021; Forrester J.W., 1961, IND DYNAMICS; Geary S, 2006, INT J PROD ECON, V101, P2, DOI 10.1016/j.ijpe.2005.05.009; Gilbert K, 2005, MANAGE SCI, V51, P305, DOI 10.1287/mnsc.1040.0308; HAECKEL SH, 1993, HARVARD BUS REV, V71, P122; Halkidi M, 2001, J INTELL INF SYST, V17, P107, DOI 10.1023/A:1012801612483; Han J., 2006, DATA MINING CONCEPTS; Jaksic M, 2008, EUR J OPER RES, V184, P946, DOI 10.1016/j.ejor.2006.12.018; John S., 1994, INT J MANUF SYST, V1, P283; Kalpakis K., 2001, P 2001 IEEE INT C DA; Keogh E, 2003, DATA MIN KNOWL DISC, V7, P349, DOI 10.1023/A:1024988512476; Kim H, 2008, EUR J OPER RES, V189, P172, DOI 10.1016/j.ejor.2007.05.012; Lee HL, 1997, MANAGE SCI, V43, P546, DOI 10.1287/mnsc.43.4.546; Lee HL, 1997, SLOAN MANAGE REV, V38, P93; Li T., 2002, ACM SIGKDD EXPLORATI, V4, P49, DOI [10.1145/772862.772870, DOI 10.1145/772862.772870]; Liao TW, 2005, PATTERN RECOGN, V38, P1857, DOI 10.1016/j.patcog.2005.01.025; Maharaj EA, 2000, J CLASSIF, V17, P297, DOI 10.1007/s003570000023; Metters R., 1997, Journal of Operations Management, V15, P89, DOI 10.1016/S0272-6963(96)00098-8; Naim MM, 2007, OMEGA-INT J MANAGE S, V35, P524, DOI 10.1016/j.omega.2005.09.006; Orfanidis S, 2002, INTRO SIGNAL PROCESS; Otto A., 2003, INT J LOGISTIC MANAG, V14, P1, DOI 10.1108/09574090310806567; Percival D. B., 2000, WAVELET METHODS TIME; Shannon C.E., 1949, URBANA; Shukla V, 2009, INT J PROD RES, V47, P6477, DOI 10.1080/00207540802270096; STERMAN JD, 1989, MANAGE SCI, V35, P321, DOI 10.1287/mnsc.35.3.321; Sy BK, 2005, LECT NOTES ARTIF INT, V3587, P526; Thornhill NF, 2006, EUR J OPER RES, V172, P146, DOI 10.1016/j.ejor.2004.09.044; Ting JK, 2003, IEEE C COMP INTEL FI, P347, DOI 10.1109/CIFER.2003.1196281; Torres O.A.C., 2006, MANAGING BULLWHIP EF, P215; TOWILL DR, 1994, PROD PLAN CONTROL, V5, P82, DOI 10.1080/09537289408919474; Towill DR, 1997, PROD PLAN CONTROL, V8, P545, DOI 10.1080/095372897234885; Towill DR, 1997, PROD PLAN CONTROL, V8, P622, DOI 10.1080/095372897234722; Towill DR., 1997, INT J LOGIST MANAG, V8, P47, DOI DOI 10.1108/09574099710805664; Tripp R.S., 2006, SENSE RESPOND LOGIST; Vlachos M, 2006, DATA MIN KNOWL DISC, V12, P1, DOI 10.1007/s10618-005-0016-4; Wang C., 2000, P 12 INT C SCI STAT; Wu SD, 2010, INTERFACES, V40, P385, DOI 10.1287/inte.1100.0504; Zhang H, 2005, LECT NOTES COMPUT SC, V3497, P605; [No title captured]</t>
  </si>
  <si>
    <t>10.1016/j.ijpe.2012.03.026</t>
  </si>
  <si>
    <t>WOS:000306030700003</t>
  </si>
  <si>
    <t>Chen, PK; Chou, FD; Dai, XZ; Ye, Y</t>
  </si>
  <si>
    <t>Chen, Ping-Kuo; Chou, Fuh-Der; Dai, Xiaozhen; Ye, Yong</t>
  </si>
  <si>
    <t>Development of a Supply Chain Integration Process</t>
  </si>
  <si>
    <t>IEEE ACCESS</t>
  </si>
  <si>
    <t>Supply chain management; processes; integration; clustering; process planning</t>
  </si>
  <si>
    <t>VENDOR-MANAGED INVENTORY; INFORMATION-SYSTEMS; FIRM PERFORMANCE; ORGANIZATIONAL CULTURE; BUSINESS PROCESS; NETWORK DESIGN; IMPACT; PRODUCT; CAPABILITIES; LOGISTICS</t>
  </si>
  <si>
    <t>The purpose of this paper was to align integrative tactics and coordination program to develop a supply chain integration process. The taxonomy approach was employed in this paper. An empirical sample comprising 655 responses to the International Manufacturing Strategy Survey was used to test the research question. This paper identified an integrative process that entailed four steps: initial integration, basic integration, junior integration, and senior integration. In addition, the research results show which integrative tactic should be improved, and how they should be improved, in each step, as well as which coordination program should be implemented in each step to expedite integration. Finally, the research results show changes in competitive capabilities between the steps. In terms of practical implications, our research results can be used as a guideline for practitioners to develop a stepwise process of integration and to gradually improve and expand integration until complete integration is achieved.</t>
  </si>
  <si>
    <t>[Chen, Ping-Kuo; Dai, Xiaozhen] Wenzhou Business Coll, Dept Logist Management, Wenzhou 325035, Peoples R China; [Chou, Fuh-Der] Wenzhou Univ, Dept Ind Engn, Wenzhou 325035, Peoples R China; [Ye, Yong] Wenzhou Med Univ, Dept Management, Wenzhou 325035, Peoples R China</t>
  </si>
  <si>
    <t>Wenzhou University; Wenzhou Medical University</t>
  </si>
  <si>
    <t>Dai, XZ (corresponding author), Wenzhou Business Coll, Dept Logist Management, Wenzhou 325035, Peoples R China.;Ye, Y (corresponding author), Wenzhou Med Univ, Dept Management, Wenzhou 325035, Peoples R China.</t>
  </si>
  <si>
    <t>a2170364290@gmail.com; yong_ye@foxmail.com</t>
  </si>
  <si>
    <t>Akiike Atsushi, 2015, International Journal of Business Information Systems, V18, P406, DOI 10.1504/IJBIS.2015.068478; Alisantoso D, 2005, INT J ADV MANUF TECH, V26, P427, DOI 10.1007/s00170-003-2034-y; [Anonymous], 2011, J BUSINESS LOGISTICS, DOI [10.1002/j.2158-1592.2001.tb00001.x, DOI 10.1002/J.2158-1592.2001.TB00001.X]; Ata UZ, 2012, J BUS IND MARK, V27, P497, DOI 10.1108/08858621211251497; Avison D., 2001, Information Technology &amp; People, V14, P28, DOI 10.1108/09593840110384762; Badri H, 2013, COMPUT OPER RES, V40, P1143, DOI 10.1016/j.cor.2012.11.005; Bar-Lev R, 2015, J COMPUT INFORM SYST, V56, P62; Barbosa GF, 2014, INT J ADV MANUF TECH, V72, P1257, DOI 10.1007/s00170-014-5729-3; Beheshti HM, 2014, COMPET REV, V24, P20, DOI 10.1108/CR-06-2013-0060; Brady T, 2011, INT J INNOV TECHNOL, V8, P469, DOI 10.1142/S0219877011002362; Braunscheidel MJ, 2010, HUM RESOUR MANAGE-US, V49, P883, DOI 10.1002/hrm.20381; Brown R, 2011, BUS PROCESS MANAG J, V17, P546, DOI 10.1108/14637151111136414; Brun A., 2013, INT J ENG SCI TECHNO, V5, P49; Carey S, 2011, J MANUF TECHNOL MANA, V22, P152, DOI 10.1108/17410381111102199; Carvalho Helena, 2012, Logistics Research, V4, P49, DOI 10.1007/s12159-012-0064-2; Charan P, 2012, MEAS BUS EXCELL, V16, P67, DOI 10.1108/13683041211204680; Chen BT, 2018, IEEE ACCESS, V6, P6505, DOI 10.1109/ACCESS.2017.2783682; Chen HZ, 2009, J BUS LOGIST, V30, P27, DOI 10.1002/j.2158-1592.2009.tb00110.x; Chen YJ, 2011, INFORM SCIENCES, V181, P1651, DOI 10.1016/j.ins.2010.07.026; Childerhouse P, 2011, INT J PROD RES, V49, P7441, DOI 10.1080/00207543.2010.524259; Chin KS, 2008, INT J ADV MANUF TECH, V36, P633, DOI 10.1007/s00170-006-0898-3; Cho DW, 2013, COMPUT IND ENG, V65, P97, DOI 10.1016/j.cie.2011.12.004; Choi YH, 2005, INT J ADV MANUF TECH, V26, P183, DOI 10.1007/s00170-004-2262-9; Christopher M, 2000, IND MARKET MANAG, V29, P37, DOI 10.1016/S0019-8501(99)00110-8; Chung CJ, 2008, INT J SYST SCI, V39, P823, DOI 10.1080/00207720801902598; Coates G, 2004, J ENG DESIGN, V15, P433, DOI 10.1080/09544820410001697145; Das K, 2011, EUR J OPER RES, V211, P170, DOI 10.1016/j.ejor.2010.12.006; Dias Luis M. S., 2014, International Journal of Simulation and Process Modelling, V9, P46, DOI 10.1504/IJSPM.2014.061437; Diaz-Garrido E, 2011, CIRP J MANUF SCI TEC, V4, P118, DOI 10.1016/j.cirpj.2011.02.004; Effinger AE, 2011, J BUS LOGIST, V32, P214; Fattahi M, 2015, TRANSPORT RES E-LOG, V81, P169, DOI 10.1016/j.tre.2015.06.007; Flynn BB, 2010, J OPER MANAG, V28, P58, DOI 10.1016/j.jom.2009.06.001; Friemann F, 2016, J PHARM INNOV, V11, P162, DOI 10.1007/s12247-016-9249-6; Frohlich MT, 2001, J OPER MANAG, V19, P185, DOI 10.1016/S0272-6963(00)00055-3; Fulton M, 2010, INT J PRODUCT PERFOR, V59, P351, DOI 10.1108/17410401011038900; Furlan A, 2011, INT J PROD ECON, V133, P489, DOI 10.1016/j.ijpe.2010.07.043; Gambetti RC, 2013, CORP COMMUN, V18, P390, DOI 10.1108/CCIJ-03-2012-0021; Gimenez C, 2012, INT J OPER PROD MAN, V32, P583, DOI 10.1108/01443571211226506; Grant N, 2013, J MANUF TECHNOL MANA, V24, P488, DOI 10.1108/17410381311327378; Hair JF, 2011, J MARKET THEORY PRAC, V19, P139, DOI 10.2753/MTP1069-6679190202; Hall DC, 2012, INT J ADV MANUF TECH, V58, P397, DOI 10.1007/s00170-011-3389-0; HAMBRICK DC, 1984, J MANAGE, V10, P27, DOI 10.1177/014920638401000104; Han JQ, 2013, CHIN MANAG STUD, V7, P230, DOI 10.1108/CMS-Jun-2011-0034; Hanna Joe B., 2010, International Journal of Logistics Systems and Management, V6, P397, DOI 10.1504/IJLSM.2010.032944; Hartmann J, 2015, J CLEAN PROD, V92, P196, DOI 10.1016/j.jclepro.2014.12.079; Hasan B, 2007, DECIS SCI-J INNOV ED, V5, P229, DOI 10.1111/j.1540-4609.2007.00139.x; Holl A., 2011, PAPERS REGIONAL SCI, V92, P51; HORWITCH M, 1987, MANAGE SCI, V33, P178, DOI 10.1287/mnsc.33.2.178; Huang MC, 2014, SUPPLY CHAIN MANAG, V19, P64, DOI 10.1108/SCM-04-2013-0114; Jiang JJ, 2014, J MANAGE INFORM SYST, V31, P79, DOI 10.2753/MIS0742-1222310104; Kamaruddin NK, 2009, J MANUF TECHNOL MANA, V20, P385, DOI 10.1108/17410380910936819; Kannan VR, 2010, SUPPLY CHAIN MANAG, V15, P207, DOI 10.1108/13598541011039965; Kaya E, 2012, J HOSP TOUR TECHNOL, V3, P138, DOI 10.1108/17579881211248808; Kiessling T, 2014, INT J PHYS DISTR LOG, V44, P671, DOI 10.1108/IJPDLM-06-2013-0166; Kim SW, 2006, SUPPLY CHAIN MANAG, V11, P241, DOI 10.1108/13598540610662149; Kristianto Y, 2013, INT J ADV MANUF TECH, V69, P1593, DOI 10.1007/s00170-013-5060-4; Lam JSL, 2014, INT J LOGIST-RES APP, V17, P89, DOI 10.1080/13675567.2013.836161; Lau AKW, 2010, INT J OPER PROD MAN, V30, P951, DOI 10.1108/01443571011075065; Lee SH, 2005, COMPUT AIDED DESIGN, V37, P941, DOI 10.1016/j.cad.2004.09.021; Leuschner R, 2013, J SUPPLY CHAIN MANAG, V49, P34, DOI 10.1111/jscm.12013; Li G, 2009, INT J PROD ECON, V120, P125, DOI 10.1016/j.ijpe.2008.07.017; Liao SH, 2014, INT J PROD ECON, V156, P295, DOI 10.1016/j.ijpe.2014.06.020; Lin CT, 2006, INT J PROD ECON, V100, P285, DOI 10.1016/j.ijpe.2004.11.013; Lin SHE, 2014, AUTOMAT CONSTR, V38, P59, DOI 10.1016/j.autcon.2013.10.007; Lin YC, 2010, INT J PROD ECON, V127, P320, DOI 10.1016/j.ijpe.2009.08.009; Liu HF, 2014, J GLOB INF MANAG, V22, P34, DOI 10.4018/jgim.2014100103; Lotfi Zahra, 2015, Journal of Applied Sciences, V15, P58, DOI 10.3923/jas.2015.58.68; Mackelprang AW, 2014, J BUS LOGIST, V35, P71, DOI 10.1111/jbl.12023; Magnan Gregory M., 2011, International Journal of Procurement Management, V4, P181, DOI 10.1504/IJPM.2011.038898; Mateen A, 2015, DECIS SUPPORT SYST, V70, P31, DOI 10.1016/j.dss.2014.12.002; MCGEE J, 1986, STRATEGIC MANAGE J, V7, P141, DOI 10.1002/smj.4250070204; Mentzer JT, 2008, J BUS LOGIST, V29, P31, DOI 10.1002/j.2158-1592.2008.tb00067.x; Mishra O.P., 2015, INT J SUPPLY CHAIN O, V1, P351; Mishra S, 2013, J OPER MANAG, V31, P298, DOI 10.1016/j.jom.2013.07.006; Moyano-Fuentes J, 2012, INT J OPER PROD MAN, V32, P1075, DOI 10.1108/01443571211265701; Munstermann B, 2010, BUS PROCESS MANAG J, V16, P29, DOI 10.1108/14637151011017930; Munksgaard KB, 2014, OPER MANAGE RES, V7, P50, DOI 10.1007/s12063-014-0092-y; Nahm YE, 2004, CONCURRENT ENG-RES A, V12, P5, DOI 10.1177/1063293X04040440; Narasimhan R., 2001, J BUSINESS LOGISTICS, V22, P51, DOI DOI 10.1002/J.2158-1592.2001.TB00003.X; Naslund D, 2012, BENCHMARKING, V19, P481, DOI 10.1108/14635771211257963; Okongwu U, 2016, J MANUF SYST, V38, P181, DOI 10.1016/j.jmsy.2014.10.003; Pandey VC, 2009, J ADV MANAG RES, V6, P99, DOI 10.1108/09727980910972190; Power D, 2005, SUPPLY CHAIN MANAG, V10, P252, DOI 10.1108/13598540510612721; Prajogo D, 2016, INT J OPER PROD MAN, V36, P220, DOI 10.1108/IJOPM-03-2014-0129; Prajogo D, 2012, INT J PROD ECON, V135, P514, DOI 10.1016/j.ijpe.2011.09.001; Qrunfleh S, 2014, INT J PROD ECON, V147, P340, DOI 10.1016/j.ijpe.2012.09.018; Qureshi S, 2001, GROUP DECIS NEGOT, V10, P27, DOI 10.1023/A:1008756811139; Rad RH, 2014, INT J PROD ECON, V153, P295, DOI 10.1016/j.ijpe.2014.03.013; Ranganathan C, 2011, INT J INFORM MANAGE, V31, P533, DOI 10.1016/j.ijinfomgt.2011.02.004; Reaidy PJ, 2015, INT J PROD ECON, V159, P29, DOI 10.1016/j.ijpe.2014.02.017; Rexhausen D, 2012, J OPER MANAG, V30, P269, DOI 10.1016/j.jom.2012.02.001; Rosenzweig ED, 2003, J OPER MANAG, V21, P437, DOI 10.1016/S0272-6963(03)00037-8; Ryu SJ, 2009, INT J PROD ECON, V120, P162, DOI 10.1016/j.ijpe.2008.07.030; Saleh ZM, 2015, PROCD SOC BEHV, V172, P585, DOI 10.1016/j.sbspro.2015.01.406; Schmid V, 2013, EUR J OPER RES, V224, P435, DOI 10.1016/j.ejor.2012.08.014; Schoenherr T, 2012, J OPER MANAG, V30, P99, DOI 10.1016/j.jom.2011.09.001; Seuring S., 2009, CORPORATE SOCIAL RES, V17, P230, DOI DOI 10.1002/csr.207; Sezen B, 2008, SUPPLY CHAIN MANAG, V13, P233, DOI 10.1108/13598540810871271; Shen WM, 2008, COMPUT IND, V59, P855, DOI 10.1016/j.compind.2008.07.001; Singh A, 2012, INT J ADV MANUF TECH, V60, P273, DOI 10.1007/s00170-011-3615-9; Smith Alan D., 2013, International Journal of Logistics Systems and Management, V14, P221; Song Z., FUTURE GENER COMPUT; Soto-Silva WE, 2016, EUR J OPER RES, V251, P345, DOI 10.1016/j.ejor.2015.08.046; Srinivasan R, 2015, DECISION SCI, V46, P823, DOI 10.1111/deci.12166; Subramanian K, 2013, COMPUT CHEM ENG, V51, P4, DOI 10.1016/j.compchemeng.2012.06.012; Sun HY, 2012, INT J QUAL RELIAB MA, V29, P872, DOI 10.1108/02656711211270342; Swink M, 2007, J OPER MANAG, V25, P148, DOI 10.1016/j.jom.2006.02.006; Tan K.C., 2001, EUR J PURCH SUPPLY M, V7, P39, DOI [10.1016/S0969-7012(00)00020-4, DOI 10.1016/S0969-7012(00)00020-4]; Themistocleous M, 2004, EUR J OPER RES, V159, P393, DOI 10.1016/j.ejor.2003.08.023; THIETART RA, 1984, MANAGE SCI, V30, P1405, DOI 10.1287/mnsc.30.12.1405; Tien JM, 2011, J SYST SCI SYST ENG, V20, P129, DOI 10.1007/s11518-011-5166-x; Turhan Sultan N., 2012, International Journal of Business Information Systems, V9, P451, DOI 10.1504/IJBIS.2012.046295; Uusipaavalniemi Sari, 2009, International Journal of Management and Enterprise Development, V7, P125, DOI 10.1504/IJMED.2009.025946; Vallejo C, 2012, INT J PROD RES, V50, P1489, DOI 10.1080/00207543.2011.560200; Vallet-Bellmunt T, 2013, SUPPLY CHAIN MANAG, V18, P308, DOI 10.1108/SCM-04-2012-0116; Vanpoucke E, 2014, J OPER MANAG, V32, P446, DOI 10.1016/j.jom.2014.09.004; Vinodh S, 2010, INT J ADV MANUF TECH, V46, P663, DOI 10.1007/s00170-009-2142-4; Wang J, 2006, INT J PROD RES, V44, P2047, DOI 10.1080/00207540500354028; Wang KJ, 2009, EXPERT SYST APPL, V36, P2831, DOI 10.1016/j.eswa.2008.01.089; Weiser AA, 2013, FOODBORNE PATHOG DIS, V10, P263, DOI 10.1089/fpd.2012.1296; Wu IL, 2014, INT J PROD ECON, V148, P122, DOI 10.1016/j.ijpe.2013.09.016; Wu SJ, 2010, DECISION SCI, V41, P721, DOI 10.1111/j.1540-5915.2010.00294.x; Xu LD, 2011, INT J PROD RES, V49, P183, DOI 10.1080/00207543.2010.508944; Yao Y, 2013, J OPER MANAG, V31, P285, DOI 10.1016/j.jom.2013.07.004; Yeh TM, 2010, QUAL QUANT, V44, P131, DOI 10.1007/s11135-008-9186-7; Yesilbas LG, 2006, COMPUT IND, V57, P690, DOI 10.1016/j.compind.2006.04.014; Yigitbasioglu OM, 2010, INT J PHYS DISTR LOG, V40, P550, DOI 10.1108/09600031011072000; Yunus EN, 2016, BUS PROCESS MANAG J, V22, P89, DOI 10.1108/BPMJ-12-2014-0127; Yusuf YY, 2004, EUR J OPER RES, V159, P379, DOI 10.1016/j.ejor.2003.08.022; Zailani S, 2005, SUPPLY CHAIN MANAG, V10, P379, DOI 10.1108/13598540510624205; Zhao L, 2013, SUPPLY CHAIN MANAG, V18, P115, DOI 10.1108/13598541311318773; Zolfagharinia Hossein, 2012, International Journal of Logistics Systems and Management, V13, P187, DOI 10.1504/IJLSM.2012.048935</t>
  </si>
  <si>
    <t>10.1109/ACCESS.2018.2856262</t>
  </si>
  <si>
    <t>WOS:000441019900001</t>
  </si>
  <si>
    <t>Balamurugan, S; Ayyasamy, A; Joseph, KS</t>
  </si>
  <si>
    <t>Balamurugan, S.; Ayyasamy, A.; Joseph, K. Suresh</t>
  </si>
  <si>
    <t>Enhanced petri nets for traceability of food management using internet of things</t>
  </si>
  <si>
    <t>PEER-TO-PEER NETWORKING AND APPLICATIONS</t>
  </si>
  <si>
    <t>Petri nets; Traceability; Supply chain management; K-means; SOM; Clustering</t>
  </si>
  <si>
    <t>In this paper, we propose efficient food traceability management techniques using the Internet of things and derive a solution for data transmission. The enhanced Petri net model is utilized for food traceability using the improved period data. The application of the food traceability is used to maintain the automation, minimized cost and reduced system complexity. The primary parameter for this system is the food transportation from the producer to the customer. The Internet of Things is utilized to connect the producer to the customer with a smart transportation system. A low-cost solution is obtained using the IoT based food traceability. The application of the food traceability is used to maintain the automation, minimized cost and reduced system complexity. The Enhanced Petri Net model is simulated and the experimental results proved that the proposed Enhanced Petri Net algorithm is more efficient for food traceability management Techniques compared to the K-means and SOM methods.</t>
  </si>
  <si>
    <t>[Balamurugan, S.; Ayyasamy, A.] Annamalai Univ, Dept Comp Sci &amp; Engn, Chidambaram, Tamil Nadu, India; [Joseph, K. Suresh] Pondicherry Univ, Dept Comp Sci, Pondicherry, India</t>
  </si>
  <si>
    <t>Annamalai University; Pondicherry University</t>
  </si>
  <si>
    <t>Balamurugan, S (corresponding author), Annamalai Univ, Dept Comp Sci &amp; Engn, Chidambaram, Tamil Nadu, India.</t>
  </si>
  <si>
    <t>chella40978@gmail.com; samy7771@yahoo.co.in; ksjoseph.csc@gmail.com</t>
  </si>
  <si>
    <t>Al-Fuqaha A, 2015, IEEE COMMUN SURV TUT, V17, P2347, DOI 10.1109/COMST.2015.2444095; Alam F, 2016, PROCEDIA COMPUT SCI, V98, P437, DOI 10.1016/j.procs.2016.09.068; Balamurugan S, 2018, INT J COMPUT SCI INF, V16, P57; Balamurugan S, 2018, ENG TECHNOL, V5, P32; Banerjee M, 2018, DIGIT COMMUN NETW, V4, P149, DOI 10.1016/j.dcan.2017.10.006; Behnke K, 2020, INT J INFORM MANAGE, V52, DOI 10.1016/j.ijinfomgt.2019.05.025; Borthakur D, 2017, IEEE GLOB CONF SIG, P472; Carino S, 2020, J ACAD NUTR DIET, V120, P825, DOI 10.1016/j.jand.2020.01.001; Chen F, 2015, INT J DISTRIB SENS N, DOI 10.1155/2015/431047; Etim Ifiok E., 2016, IECON 2016 - 42nd Annual Conference of the IEEE Industrial Electronics Society, P4701, DOI 10.1109/IECON.2016.7793782; Feng S, 2017, IEEE COMMUN MAG, V55, P34, DOI 10.1109/MCOM.2017.1600682CM; Food Safety Management System, 2014, AMB VALL; Hahn J, 2018, DIGIT LIB, V1, P1; Haleem Abid, 2019, Information Processing in Agriculture, V6, P335, DOI 10.1016/j.inpa.2019.01.003; Islam SMR, 2015, IEEE ACCESS, V3, P678, DOI 10.1109/ACCESS.2015.2437951; Khoda A, 2017, INT J FUTUR REVOLUT, V3, P259; Krishnan R, 2020, J CLEAN PROD, V242, DOI 10.1016/j.jclepro.2019.118374; Leal B, 2010, INTERNET OF THINGS-BOOK, P3, DOI 10.1007/978-1-4419-1674-7_1; Mai N, 2010, BRIT FOOD J, V112, P976, DOI 10.1108/00070701011074354; Meidan Y, 2017, CORR, V1, P1; Moon A, 2017, IEEE INT CONF BIG DA, P4602; Neureiter C., 2016, 2016 11 SYST SYST EN, P1; Onuki Y, 2018, J DRUG DELIV SCI TEC, V43, P141, DOI 10.1016/j.jddst.2017.10.002; Ray PP, 2016, J KING SAUD U COMPUT, V30, P219; Robinson YH, 2019, WIRELESS PERS COMMUN, V104, P1149, DOI 10.1007/s11277-018-6074-x; Ryan JM, 2014, STANDARDS PRACTICES; Sutar SH, 2016, 2016 International Conference on Internet of Things and Applications (IOTA), P73, DOI 10.1109/IOTA.2016.7562698; Thangaraju G, 2017, INT J INNOV RES COMP, V5, P15115; Tran TTL, 2012, VLDB J, V21, P651, DOI 10.1007/s00778-011-0261-7; Trebar M., 2011, 2011 19th International Conference on Software, Telecommunications and Computer Networks (SoftCOM 2011); Wei M, 2016, APPL ENERG, V164, P607, DOI 10.1016/j.apenergy.2015.11.107; Xiao L, 2018, CRYPTOGR SECUR, V1, P1; Xu W, 2020, COMPUT COMMUN, V151, P320, DOI 10.1016/j.comcom.2019.12.033; Yerpude Samir., 2017, INDIAN J SCI TECHNOL, V10, P1, DOI [10.17485/ijst/2017/v10i15/111794, DOI 10.17485/IJST/2017/V10I15/111794]; Zhang DB, 2011, J INTEGR PLANT BIOL, V53, P539, DOI 10.1111/j.1744-7909.2011.01060.x</t>
  </si>
  <si>
    <t>10.1007/s12083-020-00943-0</t>
  </si>
  <si>
    <t>Computer Science, Information Systems; Telecommunications</t>
  </si>
  <si>
    <t>Computer Science; Telecommunications</t>
  </si>
  <si>
    <t>WOS:000547345900001</t>
  </si>
  <si>
    <t>Sharma, C; Sakhuja, S; Nijjer, S</t>
  </si>
  <si>
    <t>Sharma, Chetan; Sakhuja, Sumit; Nijjer, Shivinder</t>
  </si>
  <si>
    <t>Recent trends of green human resource management: Text mining and network analysis</t>
  </si>
  <si>
    <t>ENVIRONMENTAL SCIENCE AND POLLUTION RESEARCH</t>
  </si>
  <si>
    <t>Green human resource management; KNIME; TF-IDF; Latent semantic analysis; VOSviewer; Text mining; Network analysis</t>
  </si>
  <si>
    <t>SUPPLY CHAIN MANAGEMENT; PERFORMANCE; OPERATIONS; SCIENCE; IMPACT; KNIME</t>
  </si>
  <si>
    <t>Issues of the environmental crisis are being addressed by researchers, government, and organizations alike. GHRM is one such field that is receiving lots of research focus since it is targeted at greening the firms and making them eco-friendly. This research reviews 317 articles from the Scopus database published on green human resource management (GHRM) from 2008 to 2021. The study applies text mining, latent semantic analysis (LSA), and network analysis to explore the trends in the research field in GHRM and establish the relationship between the quantitative and qualitative literature of GHRM. The study has been carried out using KNIME and VOSviewer tools. As a result, the research identifies five recent research trends in GHRM using K-mean clustering. Future researchers can work upon these identified trends to solve environmental issues, make the environment eco-friendly, and motivate firms to implement GHRM in their practices.</t>
  </si>
  <si>
    <t>[Sharma, Chetan] Chitkara Univ, Solan, Himachal Prades, India; [Sakhuja, Sumit; Nijjer, Shivinder] Chitkara Univ, Chitkara Business Sch, Rajpura, Punjab, India</t>
  </si>
  <si>
    <t>Chitkara University, Punjab</t>
  </si>
  <si>
    <t>Sharma, C (corresponding author), Chitkara Univ, Solan, Himachal Prades, India.</t>
  </si>
  <si>
    <t>chetanshekhu@gmail.com; sumit.sakhuja@chitkara.edu.in; shivinder.kaur@chitkara.edu.in</t>
  </si>
  <si>
    <t>Agreement Paris`, 2016, THE PARIS AGREEMENT; Aguilar-Hernandez GA, 2021, J CLEAN PROD, V278, DOI 10.1016/j.jclepro.2020.123421; Aizawa A, 2003, INFORM PROCESS MANAG, V39, P45, DOI 10.1016/S0306-4573(02)00021-3; Al-Hawari MA, 2021, J CLEAN PROD, V310, DOI 10.1016/j.jclepro.2021.127598; Alam S, 2019, COMPUT MATH ORGAN TH, V25, P319, DOI 10.1007/s10588-018-9266-8; Amjad F, 2021, ENVIRON SCI POLLUT R, V28, P28191, DOI 10.1007/s11356-020-11307-9; [Anonymous], 2012, Wkly Epidemiol Rec, V87, P1; [Anonymous], 2007, BAL CLIM CHANG C; Artama M, 2020, J PHYS C SERIES, V1516, DOI DOI 10.1088/1742-6596/1516/1/012001; Balakrishnan C., 2018, INT J PHARM RES ADV, DOI [10.31838/ijpr/2018.10.04.048, DOI 10.31838/IJPR/2018.10.04.048]; Bebbington J., 2001, ACCOUNT FORUM, V25, P128, DOI [10.1111/1467-6303.00059, DOI 10.1111/1467-6303.00059]; BREUSCH TS, 1978, AUST ECON PAP, V17, P334, DOI 10.1111/j.1467-8454.1978.tb00635.x; Cabral C, 2019, J CLEAN PROD, V235, P887, DOI 10.1016/j.jclepro.2019.07.014; Chakraborty M, 2020, INT CONF COMPUT INT, DOI 10.1109/CINE48825.2020.234399; Jabbour CJC, 2016, J CLEAN PROD, V112, P1824, DOI 10.1016/j.jclepro.2015.01.052; Jabbour CJC, 2015, J CLEAN PROD, V96, P331, DOI 10.1016/j.jclepro.2013.10.039; Jabbour CJC, 2013, RESOUR CONSERV RECY, V74, P144, DOI 10.1016/j.resconrec.2012.12.017; Jabbour CJC, 2010, INT J HUM RESOUR MAN, V21, P1049, DOI 10.1080/09585191003783512; Collings DG, 2018, HUMAN RESOURCE MANAG, P1; Daily BF, 2001, INT J OPER PROD MAN, V21, P1539, DOI 10.1108/01443570110410892; DEERWESTER S, 1990, J AM SOC INFORM SCI, V41, P391, DOI 10.1002/(SICI)1097-4571(199009)41:6&lt;391::AID-ASI1&gt;3.0.CO;2-9; Dietz C, 2016, ADV ANAT EMBRYOL CEL, V219, P179, DOI 10.1007/978-3-319-28549-8_7; Ding CHQ, 2005, J AM SOC INF SCI TEC, V56, P597, DOI 10.1002/asi.20148; Dulebohn J., 1995, HDB HUMAN RESOURCE M, P18; Dumont J, 2017, HUM RESOUR MANAGE-US, V56, P613, DOI 10.1002/hrm.21792; Ehrlich CJ, 1997, HUM RESOURCE MANAGE, V36, P85, DOI 10.1002/(SICI)1099-050X(199721)36:1&lt;85::AID-HRM14&gt;3.0.CO;2-D; Elshaer IA, 2021, SUSTAINABILITY-BASEL, V13, DOI 10.3390/su13041956; Evangelopoulos N, 2012, EUR J INFORM SYST, V21, P70, DOI 10.1057/ejis.2010.61; Feldman R., 2007, TEXT MINING HDB ADV, DOI [10.1017/cbo9780511546914, DOI 10.1017/CBO9780511546914]; Fillbrunn A, 2017, J BIOTECHNOL, V261, P149, DOI 10.1016/j.jbiotec.2017.07.028; Fortuna B, 2006, LECT NOTES COMPUT SC, V4289, P121; French E, 2005, REV ECON STUD, V72, P395, DOI 10.1111/j.1467-937X.2005.00337.x; Grant John, 2008, Strategic Direction, V24, P25, DOI 10.1108/02580540810868041; Harzing AW, 2016, SCIENTOMETRICS, V106, P787, DOI 10.1007/s11192-015-1798-9; Heneman R. L., 2000, ENTREP THEORY PRACT, V25, P11, DOI [10.1177/104225870002500103, DOI 10.1177/104225870002500103]; Ho Chung Wu, 2008, ACM Transactions on Information Systems, V26; Hoblos J, 2020, 2020 7 INT C SOCIAL, DOI [10.1109/SNAMS52053.2020.9336533, DOI 10.1109/SNAMS52053.2020.9336533]; Jackson SE, 2011, Z PERSONALFORSCH, V25, P99, DOI 10.1688/1862-0000_ZfP_2011_02_Jackson; Jamal T, 2021, SUSTAINABILITY-BASEL, V13, DOI 10.3390/su13063045; Kerdpitak C, SYST REV PHARM, V11, DOI [10.5530/srp.2020.2.83, DOI 10.5530/SRP.2020.2.83]; Khan NU, 2021, SUSTAINABILITY-BASEL, V13, DOI 10.3390/su13020897; Kim S, 2020, EXPERT SYST APPL, V152, DOI 10.1016/j.eswa.2020.113401; Kim YJ, 2019, INT J HOSP MANAG, V76, P83, DOI 10.1016/j.ijhm.2018.04.007; Kitchenham B., 2007, ENGINEERING; Kulkarni SS, 2014, DECISION SCI, V45, P971, DOI 10.1111/deci.12095; Kundu A, 2015, EXPERT SYST APPL, V42, P796, DOI 10.1016/j.eswa.2014.08.035; Lai KH, 2010, CALIF MANAGE REV, V52, P6, DOI 10.1525/cmr.2010.52.2.6; Li XL, 2020, J CHINA TOUR RES, V16, P472, DOI 10.1080/19388160.2019.1664960; Masri HA, 2017, J CLEAN PROD, V143, P474, DOI 10.1016/j.jclepro.2016.12.087; Mehrajunnisa M, 2022, INT J ORGAN ANAL, V30, P652, DOI 10.1108/IJOA-12-2019-1976; Morel CM, 2009, PLOS NEGLECT TROP D, V3, DOI 10.1371/journal.pntd.0000501; Muisyo PK, 2021, J CLEAN PROD, V289, DOI 10.1016/j.jclepro.2020.125720; Ogbeibu S, 2020, J CLEAN PROD, V244, DOI 10.1016/j.jclepro.2019.118703; Page MJ, 2021, BMJ-BRIT MED J, V372, pn160, DOI [DOI 10.1136/BMJ.N71, DOI 10.1136/BMJ.N160]; Paulet R, 2021, ASIA PAC J HUM RESOU, V59, P159, DOI 10.1111/1744-7941.12285; Pham NT, 2020, INT J MANPOWER, V41, P845, DOI 10.1108/IJM-07-2019-0350; Rajabpour E, 2022, ENVIRON SCI POLLUT R, V29, P48720, DOI 10.1007/s11356-022-19137-7; Ramos J, 2003, P 1 INSTR C MACH LEA; Rani M, 2017, ENG APPL ARTIF INTEL, V63, P108, DOI 10.1016/j.engappai.2017.05.006; Ren S, 2018, ASIA PAC J MANAG, V35, P769, DOI 10.1007/s10490-017-9532-1; Renwick D, 2008, U SHEFF MANAG SCH DI, V1, P1; Renwick DWS, 2013, INT J MANAG REV, V15, P1, DOI 10.1111/j.1468-2370.2011.00328.x; Rondinelli DA, 2000, EUR MANAG J, V18, P70, DOI [10.1016/S0263-2373(99)00070-5, DOI 10.1016/S0263-2373(99)00070-5]; Rubel MRB, 2021, EMPL RELAT, V43, P996, DOI 10.1108/ER-04-2020-0163; Saifudin A., 2021, INT J DATA NETWORK S, V5, P107, DOI [10.5267/j.ijdns.2021.2.004, DOI 10.5267/J.IJDNS.2021.2.004]; Saifulina N, 2020, SUSTAIN ENVIRON RES, V2; Sarkis J, 2010, J OPER MANAG, V28, P163, DOI 10.1016/j.jom.2009.10.001; Saturnino Neto Angelo, 2014, Industrial and Commercial Training, V46, P387, DOI 10.1108/ICT-02-2014-0010; Shafaei A, 2020, INT J MANPOWER, V41, P1041, DOI 10.1108/IJM-08-2019-0406; Shahriari B., 2019, EVERGREEN JOINT J NO, V6, P177, DOI DOI 10.5109/2328408; Sharma C, 2022, 2022 INTERNATIONAL CONFERENCE ON DECISION AID SCIENCES AND APPLICATIONS (DASA), P937, DOI 10.1109/DASA54658.2022.9765203; Singh VK, 2021, SCIENTOMETRICS, V126, P5113, DOI 10.1007/s11192-021-03948-5; Soomro MM, 2021, ENVIRON SCI POLLUT R, V28, P59805, DOI 10.1007/s11356-021-14872-9; SPARCKJONES K, 1972, J DOC, V28, P11, DOI 10.1108/eb026526; Suharti L., 2020, BUS THEORY PRACT, V21, P200, DOI [10.3846/btp.2020.11386, DOI 10.3846/BTP.2020.11386]; Tayali EM, 2020, ADV SOC SCI RES J, V7, P600; Teixeira AA, 2016, J CLEAN PROD, V116, P170, DOI 10.1016/j.jclepro.2015.12.061; Tseng ML, 2019, RESOUR CONSERV RECY, V141, P145, DOI 10.1016/j.resconrec.2018.10.009; Ubeda-Garcia M, 2021, J BUS RES, V123, P57, DOI 10.1016/j.jbusres.2020.09.055; Udomsap AD, 2020, J CLEAN PROD, V254, DOI 10.1016/j.jclepro.2020.120073; UNCC, 1997, KYOT PROT; UNEP, 2020, UNEP; Victor D.G., 2011, COLLAPSE KYOTO PROTO; Vuong B., 2020, MANAG SCI LETT, V10, P1633, DOI [10.5267/j.msl.2019.12.003, DOI 10.5267/J.MSL.2019.12.003]; Wehrmeyer W., 2017, GREENING PEOPLE HUMA; Xiang L, 2020, SOC BEHAV PERSONAL, V48, DOI 10.2224/sbp.8754; Yalcinkaya M, 2015, AUTOMAT CONSTR, V59, P68, DOI 10.1016/j.autcon.2015.07.012; Yong JY, 2020, J MANAG DEV, V39, P31, DOI 10.1108/JMD-12-2018-0355; Yong JY, 2020, BENCHMARKING, V27, P2005, DOI 10.1108/BIJ-12-2018-0438; Yusliza MY, 2019, EDUCATION EXCELLENCE AND INNOVATION MANAGEMENT THROUGH VISION 2020, P181; Zaid AA, 2018, J CLEAN PROD, V204, P965, DOI 10.1016/j.jclepro.2018.09.062; Zhu JW, 2020, SCIENTOMETRICS, V123, P321, DOI 10.1007/s11192-020-03387-8; Zia Y, 2020, INT J DISTRIB SENS N, V16, DOI 10.1177/1550147720907032</t>
  </si>
  <si>
    <t>10.1007/s11356-022-21471-9</t>
  </si>
  <si>
    <t>JUL 2022</t>
  </si>
  <si>
    <t>Environmental Sciences</t>
  </si>
  <si>
    <t>Environmental Sciences &amp; Ecology</t>
  </si>
  <si>
    <t>WOS:000821984800020</t>
  </si>
  <si>
    <t>Li, Y; Liu, XD; Chen, Y</t>
  </si>
  <si>
    <t>Li, Ye; Liu, Xiaodong; Chen, Yan</t>
  </si>
  <si>
    <t>Supplier Evaluation and Selection Using Axiomatic Fuzzy Set and DEA Methodology in Supply Chain Management</t>
  </si>
  <si>
    <t>INTERNATIONAL JOURNAL OF FUZZY SYSTEMS</t>
  </si>
  <si>
    <t>Competitive suppliers; Fuzzy Analytic Hierarchy Process; Quantitative and qualitative factors; Data Envelopment Analysis; Axiomatic Fuzzy Set</t>
  </si>
  <si>
    <t>LOGIC OPERATIONS; DECISION-MAKING; REPRESENTATIONS; FRAMEWORK</t>
  </si>
  <si>
    <t>This article outlines a hybrid method, incorporating multiple techniques into an evaluation process, in order to select competitive suppliers in a supply chain. The Fuzzy Analytic Hierarchy Process (FAHP) model is constructed to calculate the weight of various factors, and get comprehensive character value. The Data Envelopment Analysis (DEA) is present to decide the backup suppliers. By performing Axiomatic Fuzzy Set (AFS) clustering method (X. D. Liu et al. IEEE Transaction on Systems, Man, Cybernetics, 2005), the final suppliers are selected and evaluated. In this paper, quantitative and qualitative factors, such as technical capability, product appearance, JIT capability, price, delivery rate and sale service rate are considered to determine suitable suppliers. Numerical example that fifteen suppliers and six criteria are studied and the experimental results show that the proposed evaluation framework is very well suited as supplier selection decisions even with the inter-correlation criteria/attributes.</t>
  </si>
  <si>
    <t>[Li, Ye; Liu, Xiaodong; Chen, Yan] Dalian Maritime Univ, Transportat Management Coll, Dalian, Peoples R China; [Li, Ye] Dalian Univ Technol, Sch Elect &amp; Informat Engn, Dalian, Peoples R China</t>
  </si>
  <si>
    <t>Dalian Maritime University; Dalian University of Technology</t>
  </si>
  <si>
    <t>Li, Y (corresponding author), Dalian Maritime Univ, Transportat Management Coll, Dalian, Peoples R China.</t>
  </si>
  <si>
    <t>liye_dlmu@sohu.com</t>
  </si>
  <si>
    <t>Awasthi A, 2009, INT J PROD ECON, V117, P229, DOI 10.1016/j.ijpe.2008.10.012; Berger PD, 2004, OMEGA-INT J MANAGE S, V32, P9, DOI 10.1016/j.omega.2003.09.001; Buyukozkan G, 2008, INT J PROD ECON, V113, P148, DOI 10.1016/j.ijpe.2007.01.016; Chang DY, 1996, EUR J OPER RES, V95, P649, DOI 10.1016/0377-2217(95)00300-2; CHARNES A, 1978, EUR J OPER RES, V2, P429, DOI 10.1016/0377-2217(78)90138-8; Chauhan SS, 2003, EUR J OPER RES, V148, P374, DOI 10.1016/S0377-2217(02)00407-1; Chiang ZP, 2009, INT J FUZZY SYST, V11, P1, DOI 10.4018/jdet.2009062401; Clara N, 2007, INT J FUZZY SYST, V9, P220; Finan JS, 1999, EUR J OPER RES, V112, P367, DOI 10.1016/S0377-2217(97)00411-6; Kull TJ, 2008, IEEE T ENG MANAGE, V55, P409, DOI 10.1109/TEM.2008.922627; Lee AHI, 2009, INT J PROD RES, V47, P4255, DOI 10.1080/00207540801908084; Lee AHI, 2009, EXPERT SYST APPL, V36, P2879, DOI 10.1016/j.eswa.2008.01.045; Liu XD, 2005, IEEE T SYST MAN CY B, V35, P1013, DOI 10.1109/TSMCB.2005.847747; Liu XD, 1998, FUZZY SET SYST, V95, P179, DOI 10.1016/S0165-0114(96)00298-9; Liu XD, 1998, J MATH ANAL APPL, V217, P459; Liu XD, 2007, INFORM SCIENCES, V177, P1027, DOI 10.1016/j.ins.2006.07.012; Liu XD, 2007, INFORM SCIENCES, V177, P1007, DOI 10.1016/j.ins.2006.07.011; Liu XD, 2009, STUD FUZZ SOFT COMP, V244, P3; Luo XX, 2009, J PURCH SUPPLY MANAG, V15, P249, DOI 10.1016/j.pursup.2009.05.004; Ojala M, 2006, INT J PROD ECON, V104, P201, DOI 10.1016/j.ijpe.2005.03.006; Rohani R, 2011, INT J FUZZY SYST, V13, P65; Saaty T. L., 1980, PRIORITY SETTING RES; Wang Y, 2008, IND ENG CHEM RES, V47, P3121, DOI 10.1021/ie070673r; Wu CW, 2008, INT J PROD RES, V46, P5211, DOI 10.1080/00207540701278414; Wu DD, 2010, EUR J OPER RES, V200, P774, DOI 10.1016/j.ejor.2009.01.026; Xu NX, 2009, COMPUT OPER RES, V36, P2786, DOI 10.1016/j.cor.2008.12.013; Xu XL, 2009, EUR J OPER RES, V198, P297, DOI 10.1016/j.ejor.2008.08.010; ZADEH LA, 1965, INFORM CONTROL, V8, P338, DOI 10.1016/S0019-9958(65)90241-X</t>
  </si>
  <si>
    <t>Automation &amp; Control Systems; Computer Science, Artificial Intelligence; Computer Science, Information Systems</t>
  </si>
  <si>
    <t>WOS:000306825100004</t>
  </si>
  <si>
    <t>Ertay, T; Kahveci, A; Tabanli, RM</t>
  </si>
  <si>
    <t>Ertay, T.; Kahveci, A.; Tabanli, R. M.</t>
  </si>
  <si>
    <t>An integrated multi-criteria group decision-making approach to efficient supplier selection and clustering using fuzzy preference relations</t>
  </si>
  <si>
    <t>INTERNATIONAL JOURNAL OF COMPUTER INTEGRATED MANUFACTURING</t>
  </si>
  <si>
    <t>supplier selection; fuzzy sets; group decision making; ELECTRE III; AHP</t>
  </si>
  <si>
    <t>ELECTRE-III</t>
  </si>
  <si>
    <t>In the last decades, supply chain management (SCM) has become a significant issue in real life and in the literature due to increasing globalisation. Moreover, supplier selection and periodical evaluation has become an important tool for the companies in order to maintain an effective SCM. The main goal of this study is to construct an integrated method to build a decision support system for supplier evaluation and selection that incorporates quantitative and qualitative calculations together to deal with vague and uncertain data available to decision makers. A methodology, which is capable of evaluating and monitoring suppliers' performance, is constructed, using fuzzy analytic hierarchy process (AHP) to weight the established decision criteria and ELECTRE III to evaluate, rank and classify performance of suppliers regarding relative criteria. The proposed methodology is applied to a real-life supplier-selection and classification problem of a pharmaceutical company.</t>
  </si>
  <si>
    <t>[Ertay, T.] Istanbul Tech Univ, Fac Management, Dept Engn Management, TR-34367 Istanbul, Turkey; [Kahveci, A.] Schering Plough Med Prod Corp, Turkey Agcy, Akatlar Istanbul, Turkey; [Tabanli, R. M.] Istanbul Tech Univ, Fac Mech Engn, Dept Engn Management, TR-34367 Istanbul, Turkey</t>
  </si>
  <si>
    <t>Istanbul Technical University; Istanbul Technical University</t>
  </si>
  <si>
    <t>Ertay, T (corresponding author), Istanbul Tech Univ, Fac Management, Dept Engn Management, TR-34367 Istanbul, Turkey.</t>
  </si>
  <si>
    <t>ertay@itu.edu.tr</t>
  </si>
  <si>
    <t>Araz C, 2007, INT J PROD ECON, V106, P585, DOI 10.1016/j.ijpe.2006.08.008; Chang D.Y., 1992, OPTIM TECH APPL, V1, P352; Chen CT, 2006, INT J PROD ECON, V102, P289, DOI 10.1016/j.ijpe.2005.03.009; De Boer L, 2001, EUR J PURCH SUPPLY M, V7, P75, DOI [10.1016/S0969-7012(00)00028-9, DOI 10.1016/S0969-7012(00)00028-9]; Figueira J., 2005, MULTICRITERIA DECISI; Gencer C, 2007, APPL MATH MODEL, V31, P2475, DOI 10.1016/j.apm.2006.10.002; Guneri AF, 2009, INT J COMPUT INTEG M, V22, P774, DOI 10.1080/09511920902741075; Ha SH, 2008, EXPERT SYST APPL, V34, P1303, DOI 10.1016/j.eswa.2006.12.008; Hadi-Vencheh A, 2011, INT J COMPUT INTEG M, V24, P32, DOI 10.1080/0951192X.2010.527372; Ho W, 2010, EUR J OPER RES, V202, P16, DOI 10.1016/j.ejor.2009.05.009; Huang SH, 2007, INT J PROD ECON, V105, P510, DOI 10.1016/j.ijpe.2006.04.020; Kahraman C., 2003, Logistics Information Management, V16, P382, DOI 10.1108/09576050310503367; Kheljani JG, 2009, INT J PROD ECON, V121, P482, DOI 10.1016/j.ijpe.2007.04.009; Leyva-Lopez JC, 2003, EUR J OPER RES, V148, P14, DOI 10.1016/S0377-2217(02)00273-4; Prezewosnik D., 2006, THESIS VAXJO U VAXJO; Roodhooft F, 1997, EUR J OPER RES, V96, P97, DOI 10.1016/0377-2217(95)00383-5; Shanian A, 2008, KNOWL-BASED SYST, V21, P709, DOI 10.1016/j.knosys.2008.03.028; van Weele A., 2005, PURCHASING SUPPLY CH, V4th ed.; Xu ZS, 2004, INFORM SCIENCES, V166, P19, DOI 10.1016/j.ins.2003.10.006</t>
  </si>
  <si>
    <t>10.1080/0951192X.2011.615342</t>
  </si>
  <si>
    <t>Computer Science, Interdisciplinary Applications; Engineering, Manufacturing; Operations Research &amp; Management Science</t>
  </si>
  <si>
    <t>WOS:000299881400006</t>
  </si>
  <si>
    <t>Gruzauskas, V; Burinskiene, A</t>
  </si>
  <si>
    <t>Gruzauskas, Valentas; Burinskiene, Aurelija</t>
  </si>
  <si>
    <t>Managing Supply Chain Complexity and Sustainability: The Case of the Food Industry</t>
  </si>
  <si>
    <t>supply chain management; sustainability; food industry; complexity theory; cyber-physical systems</t>
  </si>
  <si>
    <t>ADAPTIVE SYSTEMS; CLUSTER-ANALYSIS; BIG DATA; COLLABORATION; PERFORMANCE</t>
  </si>
  <si>
    <t>Consumer demand for organic products, rapidly growing urbanizations levels requires the food supply chain to reduce lead-time and maintain higher product quality. For the food supply chain to cope with the raising issues an e-commerce type of supply chain must be implemented. This approach creates challenges for supply chain, because the food industry must shift towards high variety and low quantity freight forwarding with multiple delivery points. The methodology of the paper consists of scientific literature analysis and macro indicator clustering. The author of the paper proposes a supply chain management framework, which is grounded through complexity theory. The framework mainly consists of 3 characteristics, which organizations should operationalize to maintain system resilience and which in the long-run would evolve to sustainable development-capabilities, collaboration, complexity management. The proposed framework defines how operational and tactical levels should be automated through cyber-physical systems, while the automation should be controlled through strategic level variables. The macro level analysis of existing EU markets of the food industry has been conducted to identify the food industry's contingencies, in which an agent-based model will be used to validate the proposed framework. Main 3 clusters were identified, which number was chosen based on the elbow method and validated with the silhouette score of 0.749. The food industry can be categorized in to developing, underdeveloped, and developed food industries. Moreover, singularities of different contingencies have been identified which considers population size, population density, market size of the food industry and disruption intensity. The application of the framework depends on the identified contingencies. From strategic level the SCMF is similar in all contingencies, however, depending on the type of market, more emphasize on vehicle routing or demand forecasting should be made.</t>
  </si>
  <si>
    <t>[Gruzauskas, Valentas; Burinskiene, Aurelija] Vilnius Gediminas Tech Univ, Fac Business Management, LT-01119 Vilnius, Lithuania</t>
  </si>
  <si>
    <t>Vilnius Gediminas Technical University</t>
  </si>
  <si>
    <t>Burinskiene, A (corresponding author), Vilnius Gediminas Tech Univ, Fac Business Management, LT-01119 Vilnius, Lithuania.</t>
  </si>
  <si>
    <t>v.gruzauskas@gmail.com; aurelija.burinskiene@vilniustech.lt</t>
  </si>
  <si>
    <t>Adams FG, 2014, J BUS LOGIST, V35, P299, DOI 10.1111/jbl.12074; Aelker J, 2013, PROC CIRP, V7, P79, DOI 10.1016/j.procir.2013.05.014; Alcantara P., BCI SUPPLY CHAIN RES; Angkiriwang R, 2014, PROD MANUF RES, V2, P50, DOI 10.1080/21693277.2014.882804; [Anonymous], EUROSTAT IND EMPLOYM; [Anonymous], EU FUSIONS ESTIMATES; [Anonymous], EUROSTAT DISTRIBUTIO; Arthur W.B, 2013, COMPLEXITY EC; Arvitrida N., 2016, P OPERATIONAL RES SO, P35; Augustynski I., 2018, ECONOMETRICS, V22, P74, DOI [https://doi.org/10.15611/eada.2018.2.06, DOI 10.15611/EADA.2018.2.06]; Axelrod R., 1997, SIMULATING SOCIAL PH, V3, P16, DOI [DOI 10.1002/(ISSN)1099-0526, 10.1002/(SICI)1099- 0526(199711/12)3: 2,16:AIDCPLX4.3.0.CO;2-K, DOI 10.1007/978-3-662-03366-1_2]; Azadegan A., 2018, SUPPLY CHAIN RISK MA, DOI [10.1007/978-981-10-4106-8_16, DOI 10.1007/978-981-10-4106-8_16]; Barrientos A.H., 2016, SUSTAINABLE SUPPLY C, P195; Benabdellah Abla Chaouni, 2018, Trends and Advances in Information Systems and Technologies. Advances in Intelligent Systems and Computing (AISC 745), P1081, DOI 10.1007/978-3-319-77703-0_105; Benthall S, 2016, COSM HIST, V12, P13; Boyes H, 2018, COMPUT IND, V101, P1, DOI 10.1016/j.compind.2018.04.015; Caspersen E, 2021, TRANSPORT RES D-TR E, V95, DOI 10.1016/j.trd.2021.102863; Chowdhury MMH, 2017, INT J PROD ECON, V188, P185, DOI 10.1016/j.ijpe.2017.03.020; Chriss Neil, 1997, REPRESENTATION THEOR; Christopher M, 2011, INT J PHYS DISTR LOG, V41, P63, DOI 10.1108/09600031111101439; Cordes P., 2013, SUPPLY CHAIN SAFETY, P217; Council of the European Union, FOOD LOSS FOOD WAST; Davis JP, 2007, ACAD MANAGE REV, V32, P480, DOI 10.5465/AMR.2007.24351453; DHL, LOGISTICS TREND RADA; Ding YK, 2021, INT J LOGIST-RES APP, V24, P323, DOI 10.1080/13675567.2020.1757053; Dovleac L., 2016, Bulletin of the Transilvania University of Brasov, Series V - Economic Sciences, V9, P325; Einav L., 2013, NBER WORKING PAPER S, V19035; Euromonitor International, FRESH FOOD GLOB IND; FIBL, 2018, WORLD ORGANIC AGR ST; Food and Agriculture Organization, FUT FOOD AGR TRENDS; Food and Agriculture Organization, FEED WORLD 2050; Gruzauskas V, 2021, REAL ESTATE MANAGE V, V29, P39, DOI 10.2478/remav-2021-0020; Gruzauskas V, 2018, J CLEAN PROD, V184, P709, DOI 10.1016/j.jclepro.2018.02.302; Gunasekaran A, 2015, INT J PROD RES, V53, P6809, DOI 10.1080/00207543.2015.1093667; Herczeg G, 2018, J CLEAN PROD, V171, P1058, DOI 10.1016/j.jclepro.2017.10.046; Hwang YM, 2016, INFORM DEV, V32, P509, DOI 10.1177/0266666914556910; Saenz MJ, 2018, BUS HORIZONS, V61, P443, DOI 10.1016/j.bushor.2018.01.009; Kamalahmadi M, 2016, INT J PROD ECON, V171, P116, DOI 10.1016/j.ijpe.2015.10.023; Kayikci Y, 2018, ENCYCLOPEDIA OF INFORMATION SCIENCE AND TECHNOLOGY, 4TH EDITION, P5367, DOI 10.4018/978-1-5225-2255-3.ch466; Kembe M.M., 2017, RES REV J STAT MATH, V3, P5; Liu Y, 2019, APPL ECON LETT, V26, P124, DOI 10.1080/13504851.2018.1441499; Marchi Jamur Johnas, 2014, BAR, Braz. Adm. Rev., V11, P441, DOI 10.1590/1807-7692bar2014130002; Mullainathan S, 2017, J ECON PERSPECT, V31, P87, DOI 10.1257/jep.31.2.87; Navickas V, 2017, FINANC CREDIT ACT, V2, P188, DOI 10.18371/fcaptp.v2i23.121475; Navickas V, 2016, SCI ANN ECON BUS, V63, P15, DOI 10.1515/saeb-2016-0102; Nazari M, 2018, ADV NEUR IN, V31; Palmberg K, 2009, LEARN ORGAN, V16, P483, DOI 10.1108/09696470910993954; Pettit TJ, 2013, J BUS LOGIST, V34, P46, DOI 10.1111/jbl.12009; Punma C., P ICLR INT C LEARN R, P1; Rezankova H, 2014, STATISTIKA, V94, P73; Ribeiro JP, 2018, COMPUT IND ENG, V115, P109, DOI 10.1016/j.cie.2017.11.006; Sanchez N.C., 2021, COMMUN TRANSP RES, DOI DOI 10.1016/J.COMMTR.2022.100066; Saskia S, 2016, TRANSP RES PROC, V12, P825, DOI 10.1016/j.trpro.2016.02.035; Smetana S, 2021, FOOD ENG REV, V13, P92, DOI 10.1007/s12393-020-09243-y; Taylor SJ, 2018, AM STAT, V72, P37, DOI 10.1080/00031305.2017.1380080; Thesling P, 2015, THESIS MASSTRICHT U, DOI [10.13140/RG.2.1.2846.0007, DOI 10.13140/RG.2.1.2846.0007]; Trochim W.M.K., DEDUCTION INDUCTION; Varian HR, 2014, J ECON PERSPECT, V28, P3, DOI 10.1257/jep.28.2.3; Verdouw CN, 2016, J FOOD ENG, V176, P128, DOI 10.1016/j.jfoodeng.2015.11.009; Vlajic J., P INT S LOG DAT DRIV, P450; Wageli S., 2016, Organic Agriculture, V6, P215, DOI 10.1007/s13165-015-0130-6; Willer H., WORLD ORGANIC AGR 20; Wollmann D, 2017, COMPLEXITY, DOI 10.1155/2017/7954289; Wycisk C, 2008, INT J PHYS DISTR LOG, V38, P108, DOI 10.1108/09600030810861198; EUROSTAT POPULATION</t>
  </si>
  <si>
    <t>10.3390/pr10050852</t>
  </si>
  <si>
    <t>WOS:000801422300001</t>
  </si>
  <si>
    <t>Prabhu, M; Srivastava, AK</t>
  </si>
  <si>
    <t>Prabhu, Mahesh; Srivastava, Amit Kumar</t>
  </si>
  <si>
    <t>Leadership and supply chain management: a systematic literature review</t>
  </si>
  <si>
    <t>Systematic literature review; Leadership; Supply chain management; Cluster analysis; Thematic analysis</t>
  </si>
  <si>
    <t>TRANSFORMATIONAL LEADERSHIP; QUALITY MANAGEMENT; FINANCIAL PERFORMANCE; OPERATIONAL PRACTICES; FIRM PERFORMANCE; MODERATING ROLE; ANTECEDENTS; IMPACT; INTEGRATION; FRAMEWORK</t>
  </si>
  <si>
    <t>Purpose This study aims to analyze the state of knowledge on the relationship between leadership and the firm's supply chain. The study identifies and examines the existing literature, unveils research gaps and suggests future research directions. Design/methodology/approach Adopting a systematic review process, a total of 110 articles published in top-ranked academic journals (A* and A category as per ABDC-2019 list) were analyzed. Descriptive, cluster, thematic and regression analyses of citations were performed to garner insights. Findings The review outcome shows an upward trend of articles studying the influence of leadership in the supply chain. With the highest number of articles, developed countries and manufacturing companies have been the research contexts of the research studies. Clustering reveals eight significant areas where the leader's involvement in the supply chain is discussed, with several sub-themes emerging within each cluster. Finally, the regression analysis of citations shows that only the journal's quality matters the most in receiving the highest citation for the articles. Research limitations/implications As this study considered only A* and A-ranked journals of the ABDC-2019 list, there is a risk of excluding some relevant articles. Originality/value While the current literature deliberates on recent trends in the supply chain, such as the application of Industry 4.0 practices, this review revolves around the classical theme of leadership and demonstrates its importance in the supply chain. The study is among the first to conduct a bibliometric analysis of articles deliberating on leadership and supply chain issues by grouping the articles into clusters and themes. In the end, the clusters and themes were conceptualized into the House of Supply Chain Leadership, of which leadership forms the foundation.</t>
  </si>
  <si>
    <t>[Prabhu, Mahesh] Manipal Inst Technol, Dept Humanities &amp; Management, Manipal, Karnataka, India; [Prabhu, Mahesh] Manipal Acad Higher Educ MAHE, TA Pai Management Inst TAPMI, Constituent Inst, Manipal, Karnataka, India; [Srivastava, Amit Kumar] Indian Inst Management, Bodh Gaya, India</t>
  </si>
  <si>
    <t>Manipal Academy of Higher Education (MAHE); Manipal Academy of Higher Education (MAHE); Indian Institute of Management (IIM System); Indian Institute of Management Bodh Gaya</t>
  </si>
  <si>
    <t>Prabhu, M (corresponding author), Manipal Inst Technol, Dept Humanities &amp; Management, Manipal, Karnataka, India.;Prabhu, M (corresponding author), Manipal Acad Higher Educ MAHE, TA Pai Management Inst TAPMI, Constituent Inst, Manipal, Karnataka, India.</t>
  </si>
  <si>
    <t>prabhumahesh12@gmail.com</t>
  </si>
  <si>
    <t>Abbas A., 2021, HDB RES APPL SOCIAL, P47, DOI [10.4018/978-1-7998-6960-3.ch003, DOI 10.4018/978-1-7998-6960-3.CH003]; Abbas A, 2021, J MANAG DEV, V40, P168, DOI 10.1108/JMD-09-2020-0304; Abideen AZ, 2021, J MODEL MANAG, V16, P623, DOI 10.1108/JM2-05-2019-0103; Akhtar P, 2016, INT J PROD ECON, V181, P392, DOI 10.1016/j.ijpe.2015.11.013; Al-Mashari M, 2003, EUR J OPER RES, V146, P352, DOI 10.1016/S0377-2217(02)00554-4; Anderson M. G., 1998, INT J LOGIST MANAG, V9, P1, DOI [10.1108/09574099810805708, DOI 10.1108/09574099810805708]; Andraski JC., 1998, J BUS LOGIST, V19, P9; Aryal A, 2020, SUPPLY CHAIN MANAG, V25, P141, DOI 10.1108/SCM-03-2018-0149; Ash CG, 2003, EUR J OPER RES, V146, P374, DOI 10.1016/S0377-2217(02)00556-8; Ates A, 2011, INT J PROD RES, V49, P5601, DOI 10.1080/00207543.2011.563825; Australian Business Deans Council, 2019, MAST J LIST; Babbar S, 2018, INT J PROD ECON, V203, P350, DOI 10.1016/j.ijpe.2018.07.005; Balan C, 2020, SUPPLY CHAIN MANAG, V25, P157, DOI 10.1108/SCM-03-2018-0133; Bass B. M., 1985, LEADERSHIP PERFORMAN; BASS BM, 1990, ORGAN DYN, V18, P19, DOI 10.1016/0090-2616(90)90061-S; Batra I, 2021, INT J EMERG MARK, V16, P1430, DOI 10.1108/IJOEM-01-2020-0053; Beauchamp G, 2021, EDUC MANAG ADM LEAD, V49, P375, DOI 10.1177/1741143220987841; Becker GS., 1964, HUMAN CAPITAL; Behara RS, 2014, INT J OPER PROD MAN, V34, P1537, DOI 10.1108/IJOPM-08-2013-0390; Beske P, 2014, SUPPLY CHAIN MANAG, V19, P322, DOI 10.1108/SCM-12-2013-0432; Bortolotti T, 2015, INT J PROD ECON, V160, P182, DOI 10.1016/j.ijpe.2014.10.013; Caillier JG, 2020, PUBLIC PERFORM MANAG, V43, P918, DOI 10.1080/15309576.2020.1730919; Cambra-Fierro J, 2011, SUPPLY CHAIN MANAG, V16, P148, DOI 10.1108/13598541111115392; Chen ASY, 2015, PERS REV, V44, P438, DOI 10.1108/PR-09-2012-0154; Choi TM, 2013, INT J PROD ECON, V146, P371, DOI 10.1016/j.ijpe.2013.08.002; Chung H, 2017, EUR J OPER RES, V259, P564, DOI 10.1016/j.ejor.2016.11.013; Ciardiello F, 2018, INT J PROD ECON, V217, P200; Creevey D, 2022, INT J MANAG REV, V24, P99, DOI 10.1111/ijmr.12271; Darkow IL, 2015, SUPPLY CHAIN MANAG, V20, P163, DOI 10.1108/SCM-03-2014-0087; David RJ, 2004, STRATEGIC MANAGE J, V25, P39, DOI 10.1002/smj.359; de Koster RBM, 2011, J OPER MANAG, V29, P753, DOI 10.1016/j.jom.2011.06.005; de Paula IC, 2020, SUPPLY CHAIN MANAG, V25, P176, DOI 10.1108/SCM-03-2018-0129; Defee CC, 2010, INT J PHYS DISTR LOG, V40, P763, DOI 10.1108/09600031011093205; Defee CC, 2009, SUPPLY CHAIN MANAG, V14, P87, DOI 10.1108/13598540910941957; Denyer D, 2009, SAGE HDB ORG RES MET, P671; Dobrzykowski DD, 2016, J OPER MANAG, V42-43, P39, DOI 10.1016/j.jom.2016.03.001; Dubey R, 2015, INT J PROD ECON, V160, P120, DOI 10.1016/j.ijpe.2014.10.001; Esper TL, 2010, INT J LOGIST MANAG, V21, P161, DOI 10.1108/09574091011071906; Fawcett S. E., 2006, International Journal of Physical Distribution &amp; Logistics Management, V36, P22, DOI 10.1108/09600030610642913; Fawcett SE, 2014, INT J LOGIST MANAG, V25, P180, DOI 10.1108/IJLM-07-2012-0061; Finkelstein, 1996, STRATEGIC LEADERSHIP; Foster ST, 2008, J OPER MANAG, V26, P461, DOI 10.1016/j.jom.2007.06.003; Frederico GF, 2020, SUPPLY CHAIN MANAG, V25, P262, DOI 10.1108/SCM-09-2018-0339; Gonzalez-Loureiro M, 2014, INT J PHYS DISTR LOG, V44, P689, DOI 10.1108/IJPDLM-08-2013-0222; Gosling J, 2016, J CLEAN PROD, V137, P1458, DOI 10.1016/j.jclepro.2014.10.029; Govindarajan V., 2012, REVERSE INNOVATION C; Gunasekaran A, 2009, INT J PROD ECON, V122, P161, DOI 10.1016/j.ijpe.2009.05.013; HAMBRICK DC, 1984, ACAD MANAGE REV, V9, P193, DOI 10.2307/258434; Harland CM, 2007, J OPER MANAG, V25, P1234, DOI 10.1016/j.jom.2007.01.004; Hinterhuber HH, 2002, INT J PROD ECON, V77, P191, DOI 10.1016/S0925-5273(01)00160-8; Hui LT, 2004, INT J OPER PROD MAN, V24, P605, DOI 10.1108/01443570410538131; Hult GTM, 2007, IND MARKET MANAG, V36, P393, DOI 10.1016/j.indmarman.2005.12.002; Hult GTM, 2000, IND MARKET MANAG, V29, P111, DOI 10.1016/S0019-8501(98)00039-X; Huo BF, 2014, SUPPLY CHAIN MANAG, V19, P369, DOI 10.1108/SCM-03-2013-0096; Jaiswal P, 2021, J MODEL MANAG, V16, P339, DOI 10.1108/JM2-12-2019-0276; Javalgi RG, 2013, J BUS IND MARK, V28, P475, DOI 10.1108/JBIM-04-2013-0103; Jia F, 2019, INT J PROD ECON, V217, P44, DOI 10.1016/j.ijpe.2018.07.022; Kamalahmadi M, 2016, INT J PROD ECON, V171, P116, DOI 10.1016/j.ijpe.2015.10.023; Kannabiran G, 2005, SUPPLY CHAIN MANAG, V10, P340, DOI 10.1108/13598540510624160; Kaynak H, 2003, J OPER MANAG, V21, P405, DOI 10.1016/S0272-6963(03)00004-4; Kaynak H, 2008, J OPER MANAG, V26, P468, DOI 10.1016/j.jom.2007.06.002; Kaynak H, 2006, J OPER MANAG, V24, P868, DOI 10.1016/j.jom.2005.11.006; Knemeyer AM, 2009, J OPER MANAG, V27, P141, DOI 10.1016/j.jom.2008.06.002; Koene BAS, 2002, LEADERSHIP QUART, V13, P193, DOI 10.1016/S1048-9843(02)00103-0; Kuei CH, 2011, INT J PROD RES, V49, P4457, DOI 10.1080/00207543.2010.501038; Kumar A, 2018, J SUPPLY CHAIN MANAG, V54, P20, DOI 10.1111/jscm.12179; Lac M, 2014, 25 AUSTR C INF SYST; Lamprinopoulou C, 2011, J BUS IND MARK, V26, P421, DOI 10.1108/08858621111156412; Lau KH, 2012, SUPPLY CHAIN MANAG, V17, P638, DOI 10.1108/13598541211269247; Liboni LB, 2019, SUPPLY CHAIN MANAG, V24, P124, DOI 10.1108/SCM-03-2018-0150; Lin CH, 2005, INT J PROD ECON, V96, P355, DOI 10.1016/j.ijpe.2004.05.009; Linan F, 2015, INT ENTREP MANAG J, V11, P907, DOI 10.1007/s11365-015-0356-5; Lockstrom M, 2013, INT J PROD ECON, V141, P295, DOI 10.1016/j.ijpe.2012.08.007; Lockstrom M, 2010, J OPER MANAG, V28, P240, DOI 10.1016/j.jom.2009.11.004; Luu T, 2017, J BUS IND MARK, V32, P31, DOI 10.1108/JBIM-07-2015-0133; Maestrini V, 2017, INT J PROD ECON, V183, P299, DOI 10.1016/j.ijpe.2016.11.005; Majumder P, 2008, MANAGE SCI, V54, P1189, DOI 10.1287/mnsc.1070.0752; Masa'deh R, 2016, J MANAG DEV, V35, P681, DOI 10.1108/JMD-09-2015-0134; Matsui K, 2019, EUR J OPER RES, V275, P127, DOI 10.1016/j.ejor.2018.11.027; Melnyk SA, 2009, INT J PROD RES, V47, P4629, DOI 10.1080/00207540802014700; Menon RR, 2022, J MODEL MANAG, V17, P1319, DOI 10.1108/JM2-02-2021-0042; Meyer SM, 2001, J OPER MANAG, V19, P403, DOI 10.1016/S0272-6963(01)00053-5; Mokhtar ARM, 2019, INT J PROD ECON, V216, P255, DOI 10.1016/j.ijpe.2019.04.001; Moyano-Fuentes J, 2012, INT J OPER PROD MAN, V32, P1075, DOI 10.1108/01443571211265701; Murugaiyan P, 2022, J MODEL MANAG, V17, P4, DOI 10.1108/JM2-01-2020-0009; Beiranvand DN, 2023, J MODEL MANAG, V18, P117, DOI 10.1108/JM2-01-2021-0010; Ojha D, 2018, INT J PROD ECON, V197, P215, DOI 10.1016/j.ijpe.2018.01.001; Overstreet RE, 2013, INT J LOGIST MANAG, V24, P247, DOI 10.1108/IJLM-12-2012-0141; Pal R, 2014, INT J PROD ECON, V147, P410, DOI 10.1016/j.ijpe.2013.02.031; Perry M., 2000, INT J PHYS DISTRIB, V30, P627; Persson O, 2010, SCIENTOMETRICS, V83, P397, DOI 10.1007/s11192-009-0007-0; Polychronakis YE, 2007, INT J PROD ECON, V106, P431, DOI 10.1016/j.ijpe.2006.07.008; Qian YF, 2017, SCIENTOMETRICS, V110, P1351, DOI 10.1007/s11192-016-2235-4; Queiroz MM, 2020, SUPPLY CHAIN MANAG, V25, P241, DOI 10.1108/SCM-03-2018-0143; Ramesh A, 2010, J MODEL MANAG, V5, P176, DOI 10.1108/17465661011061014; Rao AS, 2015, MEAS BUS EXCELL, V19, P30, DOI 10.1108/MBE-07-2014-0022; Raval SJ, 2021, J MODEL MANAG, V16, P728, DOI 10.1108/JM2-07-2019-0155; Reyes PM, 2016, EUR J OPER RES, V254, P801, DOI 10.1016/j.ejor.2016.03.051; Robinson CJ, 2005, INT J PROD ECON, V96, P315, DOI 10.1016/j.ijpe.2004.06.055; Roh J, 2016, J OPER MANAG, V44, P48, DOI 10.1016/j.jom.2016.05.001; Rungtusanatham A, 2005, J OPER MANAG, V23, P43, DOI 10.1016/j.jom.2004.10.002; Sankaran JK, 2003, INT J OPER PROD MAN, V23, P522, DOI 10.1108/01443570310471848; Sharma SK, 2014, J MODEL MANAG, V9, P200, DOI 10.1108/JM2-07-2012-0022; Shou YY, 2017, ENTERP INF SYST-UK, V11, P58, DOI 10.1080/17517575.2015.1080303; Signori P, 2015, INT J PHYS DISTR LOG, V45, P536, DOI 10.1108/IJPDLM-07-2014-0160; Singh RK, 2017, J MODEL MANAG, V12, P671, DOI 10.1108/JM2-04-2016-0039; Singh S, 2021, FORESIGHT, V23, P273, DOI 10.1108/FS-03-2020-0021; Steffens NK, 2021, ORGAN PSYCHOL REV, V11, P35, DOI 10.1177/2041386620962569; Sun PYT, 2012, LEADERSHIP QUART, V23, P309, DOI 10.1016/j.leaqua.2011.05.018; Sydow J, 2011, LEADERSHIP QUART, V22, P328, DOI 10.1016/j.leaqua.2011.02.008; Tari JJ, 2007, EUR J OPER RES, V183, P483, DOI 10.1016/j.ejor.2006.10.016; Tate WL, 2014, INT J PHYS DISTR LOG, V44, P353, DOI 10.1108/IJPDLM-12-2012-0356; Thevenaz C, 2010, INT J PROD ECON, V126, P7, DOI 10.1016/j.ijpe.2009.09.009; Thomas RW, 2011, INT J PHYS DISTR LOG, V41, P655, DOI 10.1108/09600031111154116; Tuomikangas N, 2014, INT J PROD ECON, V154, P243, DOI 10.1016/j.ijpe.2014.04.026; Umble EJ, 2003, EUR J OPER RES, V146, P241, DOI 10.1016/S0377-2217(02)00547-7; Valmohammadi C, 2015, INT J PROD ECON, V164, P167, DOI 10.1016/j.ijpe.2014.12.028; van Eck NJ, 2017, SCIENTOMETRICS, V111, P1053, DOI 10.1007/s11192-017-2300-7; van Hoek R, 2020, SUPPLY CHAIN MANAG, V25, P255, DOI 10.1108/SCM-11-2018-0383; van Hoek R, 2010, INT J LOGIST MANAG, V21, P230, DOI 10.1108/09574091011071933; Villena VH, 2018, INT J OPER PROD MAN, V38, P1640, DOI 10.1108/IJOPM-05-2017-0258; Walden R., 2020, ADV BUSINESS STRATEG, P164, DOI [10.4018/ 978-1-7998-1108-4.ch007, DOI 10.4018/978-1-7998-1108-4.CH007]; Walker H, 2012, SUPPLY CHAIN MANAG, V17, P15, DOI 10.1108/13598541211212177; Williams L.R., 2002, INT J PHYS DISTR LOG, V32, P703; Xiao TJ, 2014, EUR J OPER RES, V233, P114, DOI 10.1016/j.ejor.2013.08.038; Yoon SN, 2016, TECHNOL FORECAST SOC, V113, P412, DOI 10.1016/j.techfore.2016.07.015; Youn S, 2012, INT J PROD ECON, V139, P237, DOI 10.1016/j.ijpe.2012.04.013; Yu T, 2014, SCIENTOMETRICS, V101, P1233, DOI 10.1007/s11192-014-1279-6; Zarzycka E, 2021, CENT EUR MANAG J, V29, P112, DOI 10.7206/cemj.2658-0845.43; Zhu QH, 2004, J OPER MANAG, V22, P265, DOI 10.1016/j.jom.2004.01.005</t>
  </si>
  <si>
    <t>10.1108/JM2-03-2021-0079</t>
  </si>
  <si>
    <t>JAN 2022</t>
  </si>
  <si>
    <t>WOS:000749846900001</t>
  </si>
  <si>
    <t>Gocmen, E</t>
  </si>
  <si>
    <t>Gocmen, Elifcan</t>
  </si>
  <si>
    <t>Linear programming with fuzzy parameters for inventory routing problem in effective management of personal protective equipment: a case study of corona virus disease 2019</t>
  </si>
  <si>
    <t>ENERGY SOURCES PART A-RECOVERY UTILIZATION AND ENVIRONMENTAL EFFECTS</t>
  </si>
  <si>
    <t>Inventory-routing problem; covid-19; epidemic outbreaks; medical waste; fuzzy environment</t>
  </si>
  <si>
    <t>Coronavirus disease 2019 (COVID-19) brings about severe disruptions for human living, economics, and environmental balance. This pandemic has boosted the demand for personal protective equipment (PPE) and thus, medical wastes. Thus, a research hypothesis is stated whether it would be possible to provide more efficient distribution and inventory planning to optimize the PPE availability in a fuzzy environment. To confirm the hypothesis, in addition to addressing a scientific novelty considering integration of linear programming with fuzzy parameters, named as the Jimenez's method and clustering heuristic methods, the practicality of these approaches is provided on a real case study and generated instances from Turkey. The computational results reveal that clustering the 32% of the hospitals ensures optimum total cost and solution time while feasibility degree changes between 0, 4, and 1 values of the Jimenez are not more effective on the results. Improved cost results reveal the economic importance of the healthcare supply chain management and optimal PPE distribution and inventory planning can break down the disease propagation and reduce the detrimental impacts on human life. The proposed approach, for the first time, ensures practical and theoretical insights of distribution and storage decisions across disciplines, namely, engineering and health-care organization authorities.</t>
  </si>
  <si>
    <t>[Gocmen, Elifcan] Munzur Univ, Dept Ind Engn, Fac Engn, Tunceli, Turkey</t>
  </si>
  <si>
    <t>Munzur University</t>
  </si>
  <si>
    <t>Gocmen, E (corresponding author), Munzur Univ, Dept Ind Engn, Fac Engn, Tunceli, Turkey.</t>
  </si>
  <si>
    <t>elifcangocmen@munzur.edu.tr</t>
  </si>
  <si>
    <t>Acar M, 2019, TRANSPORT RES E-LOG, V130, P273, DOI 10.1016/j.tre.2019.09.007; Alvarez A, 2021, OMEGA-INT J MANAGE S, V102, DOI 10.1016/j.omega.2020.102304; Archetti C, 2019, TRANSPORT RES E-LOG, V131, P96, DOI 10.1016/j.tre.2019.09.016; Balasubramaniam D, 2020, ENERG SOURCE PART A, DOI 10.1080/15567036.2020.1837300; Budak A, 2017, INT J LOGIST-RES APP, V20, P322, DOI 10.1080/13675567.2016.1234595; Cankaya E, 2019, ANN OPER RES, V283, P119, DOI 10.1007/s10479-018-2781-7; Coelho LC, 2014, INT J PROD ECON, V155, P391, DOI 10.1016/j.ijpe.2013.11.019; Cook TM, 2020, ANAESTHESIA, V75, P920, DOI 10.1111/anae.15071; Derse O, 2022, ENERG SOURCE PART A, V44, P6648, DOI 10.1080/15567036.2020.1812769; Fathollahi-Fard AM, 2020, APPL SOFT COMPUT, V93, DOI 10.1016/j.asoc.2020.106385; Penteado CSG, 2021, RESOUR CONSERV RECY, V164, DOI 10.1016/j.resconrec.2020.105152; Gocmen E, 2019, EXPERT SYST APPL, V135, P374, DOI 10.1016/j.eswa.2019.06.023; Govindan K, 2020, TRANSPORT RES E-LOG, V138, DOI 10.1016/j.tre.2020.101967; Hariharan R, 2020, ENERG SOURCE PART A, DOI 10.1080/15567036.2020.1839603; Hatami-Marbini Adel, 2011, International Journal of Mathematics in Operational Research, V3, P44, DOI 10.1504/IJMOR.2011.037312; Ilyas S, 2020, SCI TOTAL ENVIRON, V749, DOI 10.1016/j.scitotenv.2020.141652; Imran M, 2020, MATHEMATICS-BASEL, V8, DOI 10.3390/math8030382; Ji Y, 2020, PHYSICA A, V548, DOI 10.1016/j.physa.2020.124481; Jimenez M, 2007, EUR J OPER RES, V177, P1599, DOI 10.1016/j.ejor.2005.10.002; Kargar S, 2020, SCI TOTAL ENVIRON, V746, DOI 10.1016/j.scitotenv.2020.141183; Manouchehrabadi MK, 2020, ENERG SOURCE PART A, DOI 10.1080/15567036.2020.1764150; Klemes JJ, 2021, ENERG SOURCE PART A, V43, P1549, DOI 10.1080/15567036.2020.1801906; Kliestik T., 2020, EC MANAG FINANC MARK, V15, P23, DOI DOI 10.22381/EMFM15320203; Kliestik T, 2020, J COMPETITIVENESS, V12, P74, DOI 10.7441/joc.2020.01.05; Kovacova M., 2020, EC MANAGEMENT FINANC, V15, P54, DOI [10.22381/EMFM15120205, DOI 10.22381/EMFM15120205]; Liu WQ, 2020, TRANSPORT RES E-LOG, V140, DOI 10.1016/j.tre.2020.101964; Manigandan S, 2020, PROCESS BIOCHEM, V98, P233, DOI 10.1016/j.procbio.2020.08.016; Mantzaras G, 2017, WASTE MANAGE, V69, P518, DOI 10.1016/j.wasman.2017.08.037; Markov I, 2020, COMPUT OPER RES, V113, DOI 10.1016/j.cor.2019.104798; Pasandideh SHR, 2015, INFORM SCIENCES, V292, P57, DOI 10.1016/j.ins.2014.08.068; Peters E., 2020, J SELF GOVERNANCE MA, V8, P16; Sakiani R, 2020, COMPUT IND ENG, V140, DOI 10.1016/j.cie.2019.106219; Saravanan M, 2020, ENERG SOURCE PART A, DOI 10.1080/15567036.2020.1834646; Singh N, 2020, ENVIRON SCI TECHNOL, V54, P8500, DOI 10.1021/acs.est.0c03022; Smith JC, 2008, ENG MANAG INNOV, P521; Valaskova K., 2020, J SELF GOVERNANCE MA, V8, P121; Van Fan Y, 2021, SCI TOTAL ENVIRON, V754, DOI 10.1016/j.scitotenv.2020.142014; WHO, 2020, RAT US PERS PROT EQ; Xie H, 2019, APPL SOFT COMPUT, V84, DOI 10.1016/j.asoc.2019.105763; Yang L., 2020, RESOURCES CONSERVATI, V164</t>
  </si>
  <si>
    <t>DEC 21</t>
  </si>
  <si>
    <t>10.1080/15567036.2020.1861133</t>
  </si>
  <si>
    <t>DEC 2020</t>
  </si>
  <si>
    <t>Energy &amp; Fuels; Engineering, Chemical; Environmental Sciences</t>
  </si>
  <si>
    <t>Energy &amp; Fuels; Engineering; Environmental Sciences &amp; Ecology</t>
  </si>
  <si>
    <t>WOS:000603746800001</t>
  </si>
  <si>
    <t>Yucel, E; Salman, FS; Bozkaya, B; Gokalp, C</t>
  </si>
  <si>
    <t>Yucel, Eda; Salman, F. Sibel; Bozkaya, Burcin; Gokalp, Cemre</t>
  </si>
  <si>
    <t>A data-driven optimization framework for routing mobile medical facilities</t>
  </si>
  <si>
    <t>Mobile health care; Team orienteering; Partial coverage; Vehicle routing; Data analytics</t>
  </si>
  <si>
    <t>SUPPLY CHAIN MANAGEMENT; HEALTH-CARE FACILITIES; BIG DATA ANALYTICS; TOUR; LOGISTICS; ALGORITHM; MODEL; CHALLENGES</t>
  </si>
  <si>
    <t>We study the delivery of mobile medical services and in particular, the optimization of the joint stop location selection and routing of the mobile vehicles over a repetitive schedule consisting of multiple days. Considering the problem from the perspective of a mobile service provider company, we aim to provide the most revenue to the company by bringing the services closer to potential customers. Each customer location is associated with a score, which can be fully or partially covered based on the proximity of the mobile facility during the planning horizon. The problem is a variant of the team orienteering problem with prizes coming from covered scores. In addition to maximizing total covered score, a secondary criterion involves minimizing total travel distance/cost. We propose a data-driven optimization approach for this problem in which data analyses feed a mathematical programming model. We utilize a year-long transaction data originating from the customer banking activities of a major bank in Turkey. We analyze this dataset to first determine the potential service and customer locations in Istanbul by an unsupervised learning approach. We assign a score to each representative potential customer location based on the distances that the residents have taken for their past medical expenses. We set the coverage parameters by a spatial analysis. We formulate a mixed integer linear programming model and solve it to near-optimality using Cplex. We quantify the trade-off between capacity and service level. We also compare the results of several models differing in their coverage parameters to demonstrate the flexibility of our model and show the impact of accounting for full and partial coverage.</t>
  </si>
  <si>
    <t>[Yucel, Eda] TOBB Univ Econ &amp; Technol, Dept Ind Engn, Ankara, Turkey; [Salman, F. Sibel] Koc Univ, Dept Ind Engn, Istanbul, Turkey; [Bozkaya, Burcin; Gokalp, Cemre] Sabanci Univ, Sch Management, Istanbul, Turkey</t>
  </si>
  <si>
    <t>TOBB Ekonomi ve Teknoloji University; Koc University; Sabanci University</t>
  </si>
  <si>
    <t>Salman, FS (corresponding author), Koc Univ, Dept Ind Engn, Istanbul, Turkey.</t>
  </si>
  <si>
    <t>ssalman@ku.edu.tr</t>
  </si>
  <si>
    <t>Allahyari S, 2015, EUR J OPER RES, V242, P756, DOI 10.1016/j.ejor.2014.10.048; [Anonymous], [No title captured]; Archetti C, 2014, MOS-SIAM SER OPTIMIZ, P273; Berman O, 2003, EUR J OPER RES, V151, P474, DOI 10.1016/S0377-2217(02)00604-5; Crouse HL, 2010, INT J EMERG MED, V3, P227, DOI 10.1007/s12245-010-0198-4; CURRENT JR, 1989, TRANSPORT SCI, V23, P208, DOI 10.1287/trsc.23.3.208; CURRENT JR, 1994, EUR J OPER RES, V73, P114, DOI 10.1016/0377-2217(94)90149-X; Doerner K, 2007, EUR J OPER RES, V179, P1078, DOI 10.1016/j.ejor.2005.10.067; Doerner KF, 2008, OPER RES COMPUT SCI, V43, P527, DOI 10.1007/978-0-387-77778-8_24; Drezner Z, 2004, NAV RES LOG, V51, P841, DOI 10.1002/nav.20030; Erdogan G, 2010, EUR J OPER RES, V203, P59, DOI 10.1016/j.ejor.2009.06.029; Gendreau M, 1997, OPER RES, V45, P568, DOI 10.1287/opre.45.4.568; Govindan K, 2018, TRANSPORT RES E-LOG, V114, P343, DOI 10.1016/j.tre.2018.03.011; Gunawan A, 2016, EUR J OPER RES, V255, P315, DOI 10.1016/j.ejor.2016.04.059; Gunpinar S, 2016, TRANSPORT RES E-LOG, V86, P94, DOI 10.1016/j.tre.2015.12.005; Ha MH, 2013, EUR J OPER RES, V226, P211, DOI 10.1016/j.ejor.2012.11.012; Hachicha M, 2000, COMPUT OPER RES, V27, P29, DOI 10.1016/S0305-0548(99)00006-4; Hill CF, 2014, AM J MANAG CARE, V20, P261; Hodgson MJ, 1998, J REGIONAL SCI, V38, P621, DOI 10.1111/0022-4146.00113; Jozefowiez N, 2014, NETWORKS, V64, P160, DOI 10.1002/net.21564; Karasakal O, 2004, COMPUT OPER RES, V31, P1515, DOI 10.1016/S0305-0548(03)00105-9; Ozbaygin G, 2016, COMPUT OPER RES, V76, P226, DOI 10.1016/j.cor.2016.06.019; Rabbani M, 2017, INT J IND ENG COMP, V8, P19, DOI 10.5267/j.ijiec.2016.7.005; Sahinyazan FG, 2015, EUR J OPER RES, V245, P22, DOI 10.1016/j.ejor.2015.03.007; Tricoire F, 2012, COMPUT OPER RES, V39, P1582, DOI 10.1016/j.cor.2011.09.009; Pham TA, 2017, COMPUT OPER RES, V88, P258, DOI 10.1016/j.cor.2017.07.009; Vargas L, 2017, J HEURISTICS, V23, P53, DOI 10.1007/s10732-017-9324-2; Vidal T, 2016, TRANSPORT SCI, V50, P720, DOI 10.1287/trsc.2015.0584; Wang G, 2016, INT J PROD ECON, V176, P98, DOI 10.1016/j.ijpe.2016.03.014; Zhong RY, 2016, COMPUT IND ENG, V101, P572, DOI 10.1016/j.cie.2016.07.013</t>
  </si>
  <si>
    <t>1-2</t>
  </si>
  <si>
    <t>10.1007/s10479-018-3058-x</t>
  </si>
  <si>
    <t>WOS:000550377300041</t>
  </si>
  <si>
    <t>Mokhtarinejad, M; Ahmadi, A; Karimi, B; Rahmati, SHA</t>
  </si>
  <si>
    <t>Mokhtarinejad, Maede; Ahmadi, Abbas; Karimi, Behrooz; Rahmati, Seyed Habib A.</t>
  </si>
  <si>
    <t>A novel learning based approach for a new integrated location-routing and scheduling problem within cross-docking considering direct shipment</t>
  </si>
  <si>
    <t>APPLIED SOFT COMPUTING</t>
  </si>
  <si>
    <t>Cross-docking; Vehicle routing scheduling; Bi-clustering; Genetic algorithm</t>
  </si>
  <si>
    <t>HYBRID; ALGORITHMS</t>
  </si>
  <si>
    <t>One of the most important problem in supply chain management is the design of distribution systems which can reduce the transportation costs and meet the customer's demand at the minimum time. In recent years, cross-docking (CD) centers have been considered as the place that reduces the transportation and inventory costs. Meanwhile, neglecting the optimum location of the centers and the optimum routing and scheduling of the vehicles mislead the optimization process to local optima. Accordingly, in this research, the integrated vehicle routing and scheduling problem in cross-docking systems is modeled. In this new model, the direct shipment from the manufacturers to the customers is also included. Besides, the vehicles are assigned to the cross-dock doors with lower cost. Next, to solve the model, a novel machine-learning-based heuristic method (MLBM) is developed, in which the customers, manufacturers and locations of the cross-docking centers are grouped through a bi-clustering approach. In fact, the MLBM is a filter based learning method that has three stages including customer clustering through a modified bi-clustering method, sub-problems' modeling and solving the whole model. In addition, for solving the scheduling problem of vehicles in cross-docking system, this paper proposes exact solution as well as genetic algorithm (GA). GA is also adapted for large-scale problems in which exact methods are not efficient. Furthermore, the parameters of the proposed GA are tuned via the Taguchi method. Finally, for validating the proposed model, several benchmark problems from literature are selected and modified according to new introduced assumptions in the base models. Different statistical analysis methods are implemented to assess the performance of the proposed algorithms. (C) 2015 Elsevier B.V. All rights reserved.</t>
  </si>
  <si>
    <t>[Mokhtarinejad, Maede; Ahmadi, Abbas; Karimi, Behrooz; Rahmati, Seyed Habib A.] Amirkabir Univ Technol, Dept Ind Engn, Tehran, Iran</t>
  </si>
  <si>
    <t>Ahmadi, A (corresponding author), Amirkabir Univ Technol, Dept Ind Engn, Tehran, Iran.</t>
  </si>
  <si>
    <t>abbas.ahmadi@aut.ac.ir</t>
  </si>
  <si>
    <t>Agustina D, 2014, INT J PROD ECON, V152, P29, DOI 10.1016/j.ijpe.2014.01.002; Agustina D, 2010, INT J ENG BUS MANAG, V2, P47; Ahmadi A, 2010, NAT COMPUT, V9, P767, DOI 10.1007/s11047-009-9173-5; Apte U. M., 2000, INT J LOGIST-RES APP, V3, P291, DOI DOI 10.1080/713682769; Arabani AB, 2011, APPL SOFT COMPUT, V11, P4954, DOI 10.1016/j.asoc.2011.06.004; Busygin S, 2008, COMPUT OPER RES, V35, P2964, DOI 10.1016/j.cor.2007.01.005; Cochran W. G., 1992, EXPT DESIGNS; Ghobadian E., 2012, INT J IND ENG COMPUT, V3, P777; Govindan K, 2014, INT J PROD ECON, V152, P9, DOI 10.1016/j.ijpe.2013.12.028; Hosseini SD, 2014, J MANUF SYST, V33, P567, DOI 10.1016/j.jmsy.2014.05.004; Karimi H, 2012, KNOWL-BASED SYST, V36, P236, DOI 10.1016/j.knosys.2012.04.001; Kojadinovic I., 2000, P EUR S INTELL TECH; Konur D, 2013, TRANSPORT RES E-LOG, V49, P71, DOI 10.1016/j.tre.2012.06.007; Lee YH, 2006, COMPUT IND ENG, V51, P247, DOI 10.1016/j.cie.2006.02.006; Li Y, 2004, J OPER RES SOC, V55, P1342, DOI 10.1057/palgrave.jors.2601812; Liao CJ, 2010, EXPERT SYST APPL, V37, P6868, DOI 10.1016/j.eswa.2010.03.035; Liao TW, 2012, APPL SOFT COMPUT, V12, P3683, DOI 10.1016/j.asoc.2012.05.023; Liu JY, 2003, TRANSPORT RES E-LOG, V39, P325, DOI 10.1016/S1366-5545(03)00005-X; Mehrjerdi YZ, 2013, EUR J OPER RES, V229, P75, DOI 10.1016/j.ejor.2013.02.013; Mousavi SM, 2014, APPL MATH MODEL, V38, P2249, DOI 10.1016/j.apm.2013.10.029; Mousavi SM, 2013, J MANUF SYST, V32, P335, DOI 10.1016/j.jmsy.2012.12.002; Nallusamy R., 2009, INT J ENG SCI TECHNO, V1, P129, DOI https://doi.org/10.48550/arXiv.1001.4197; Sadati EH, 2015, INT J IND ENG COMPUT, V6, P253; Sahraeian R., 2009, P 3 INT C IND ENG IN; Santos A.S., 2015, INT J IND ENG COMP, V6, P145; Song KL, 2007, 2007 IEEE INTERNATIONAL CONFERENCE ON AUTOMATION AND LOGISTICS, VOLS 1-6, P3089, DOI 10.1109/ICAL.2007.4339113; Thangavel K, 2012, PROCEDIA ENGINEER, V30, P1048, DOI 10.1016/j.proeng.2012.01.962; Wen M, 2009, J OPER RES SOC, V60, P1708, DOI 10.1057/jors.2008.108; Yu W., 2008, J OPER RES, V184, P377, DOI DOI 10.1016/j.ejor.2006.10.047; Zhang Y., 2015, INT J IND ENG COMP, V6, P81</t>
  </si>
  <si>
    <t>10.1016/j.asoc.2015.04.062</t>
  </si>
  <si>
    <t>Computer Science, Artificial Intelligence; Computer Science, Interdisciplinary Applications</t>
  </si>
  <si>
    <t>WOS:000357469500022</t>
  </si>
  <si>
    <t>Nitsche, AM; Schumann, CA; Franczyk, B; Reuther, K</t>
  </si>
  <si>
    <t>Nitsche, Anna-Maria; Schumann, Christian-Andreas; Franczyk, Bogdan; Reuther, Kevin</t>
  </si>
  <si>
    <t>Mapping supply chain collaboration research: a machine learning-based literature review</t>
  </si>
  <si>
    <t>INTERNATIONAL JOURNAL OF LOGISTICS-RESEARCH AND APPLICATIONS</t>
  </si>
  <si>
    <t>Supply chain collaboration; supply chain management; literature review; text mining; machine learning; collaborative supply chain</t>
  </si>
  <si>
    <t>LOGISTICS SERVICE PROVIDERS; NETWORK DESIGN; SOCIAL SUSTAINABILITY; ENVIRONMENTAL SUSTAINABILITY; MANAGEMENT CAPABILITIES; INFORMATION-TECHNOLOGY; COMPETITIVE ADVANTAGE; NEURAL-NETWORKS; SUCCESS FACTORS; DECISION-MODEL</t>
  </si>
  <si>
    <t>Supply chain collaboration has been widely discussed in the literature. With this maturity comes a plethora of heterogeneous research that is difficult to manage and navigate. This paper, therefore, applies a novel literature review approach based on text mining analyzing 10,556 articles to provide an overview of previous research themes and future directions of the field. The applied method enables researchers to systematically analyze and structure larger samples of research publications. It allocates articles to thematic clusters using a visual hierarchical clustering approach and subsequently aggregates them into nine overarching themes to determine potential research and insights for practice. Developments regarding research interest and attention within these themes are examined and journals publishing the most impactful articles are identified. The paper thus contributes to the field of Supply Chain Collaboration research by mapping its evolvement over the last five years and by deriving a research agenda for the next decade.</t>
  </si>
  <si>
    <t>[Nitsche, Anna-Maria; Franczyk, Bogdan; Reuther, Kevin] Univ Leipzig, Fac Econ &amp; Management Sci, Leipzig, Germany; [Nitsche, Anna-Maria; Schumann, Christian-Andreas] Univ Appl Sci Zwickau, Fac Business &amp; Econ, Zwickau, Germany; [Franczyk, Bogdan] Wroclaw Univ Econ, Dept Informat Syst, Wroclaw, Poland; [Reuther, Kevin] Fraunhofer Ctr Int Management &amp; Knowledge Econ IM, Leipzig, Germany</t>
  </si>
  <si>
    <t>Leipzig University; Wroclaw University of Economics &amp; Business</t>
  </si>
  <si>
    <t>Nitsche, AM (corresponding author), Univ Leipzig, Fac Econ &amp; Management Sci, Leipzig, Germany.;Nitsche, AM (corresponding author), Univ Appl Sci Zwickau, Fac Business &amp; Econ, Zwickau, Germany.</t>
  </si>
  <si>
    <t>anna-maria.nitsche@uni-leipzig.de</t>
  </si>
  <si>
    <t>Abbasi M, 2016, TRANSPORT RES D-TR E, V46, P273, DOI 10.1016/j.trd.2016.04.004; Agan Y, 2016, J CLEAN PROD, V112, P1872, DOI 10.1016/j.jclepro.2014.08.090; Ahmadi HB, 2017, RESOUR CONSERV RECY, V126, P99, DOI 10.1016/j.resconrec.2017.07.020; Aktas E, 2021, INT J LOGIST-RES APP, V24, P227, DOI 10.1080/13675567.2020.1740660; Alsaad A, 2017, COMPUT HUM BEHAV, V68, P157, DOI 10.1016/j.chb.2016.11.040; Arampantzi C, 2017, J CLEAN PROD, V156, P276, DOI 10.1016/j.jclepro.2017.03.164; Aschemann-Witzel J, 2017, J CLEAN PROD, V155, P33, DOI 10.1016/j.jclepro.2016.11.173; Badraoui I, 2020, INT J LOGIST-RES APP, V23, P85, DOI 10.1080/13675567.2019.1604646; Bai QG, 2017, INT J PROD ECON, V187, P85, DOI 10.1016/j.ijpe.2017.02.012; Baker JD, 2016, ASSOC OPER ROOM NURS, V103, P265, DOI 10.1016/j.aorn.2016.01.016; Basheer M., 2019, UNCERTAIN SUPPLY CHA, V7, P275; Beelmann A, 2006, EUR PSYCHOL, V11, P244, DOI 10.1027/1016-9040.11.3.244; Berti G, 2016, SUSTAINABILITY-BASEL, V8, DOI 10.3390/su8070616; Bigdeli AZ, 2018, INT J PROD RES, V56, P2169, DOI 10.1080/00207543.2017.1341063; Bing XY, 2015, J CLEAN PROD, V103, P28, DOI 10.1016/j.jclepro.2015.02.019; Bothello J, 2019, J MANAGE STUD, V56, P854, DOI 10.1111/joms.12344; Bouzon M, 2018, RESOUR CONSERV RECY, V128, P315, DOI 10.1016/j.resconrec.2016.11.022; Brandenburg M, 2015, ANN OPER RES, V229, P213, DOI 10.1007/s10479-015-1853-1; Brennan L, 2015, INT J OPER PROD MAN, V35, P1253, DOI 10.1108/IJOPM-03-2015-0135; Brunswicker S, 2015, J SMALL BUS MANAGE, V53, P1241, DOI 10.1111/jsbm.12120; Canali M, 2017, SUSTAINABILITY-BASEL, V9, DOI 10.3390/su9010037; Cannella S, 2015, EUR J OPER RES, V243, P120, DOI 10.1016/j.ejor.2014.11.021; Carbone V, 2017, J BUS LOGIST, V38, P238, DOI 10.1111/jbl.12164; Centobelli P, 2017, TRANSPORT RES D-TR E, V53, P454, DOI 10.1016/j.trd.2017.04.032; Chae B, 2015, INT J PROD ECON, V165, P247, DOI 10.1016/j.ijpe.2014.12.037; Chen LJ, 2017, INT J PROD ECON, V194, P73, DOI 10.1016/j.ijpe.2017.04.005; Chiu CH, 2016, ANN OPER RES, V240, P489, DOI 10.1007/s10479-013-1386-4; Choi TM, 2019, TRANSPORT RES E-LOG, V127, P178, DOI 10.1016/j.tre.2019.05.007; Christopher M, 2000, IND MARKET MANAG, V29, P37, DOI 10.1016/S0019-8501(99)00110-8; Christopher M., 2016, LOGISTICS SUPPLY CHA; Costantini V, 2017, J CLEAN PROD, V155, P141, DOI 10.1016/j.jclepro.2016.09.038; Croom S, 2018, INT J OPER PROD MAN, V38, P2344, DOI 10.1108/IJOPM-03-2017-0180; Cui RM, 2018, PROD OPER MANAG, V27, P1749, DOI 10.1111/poms.12707; de Carvalho LS, 2020, MANAG ENVIRON QUAL, V31, P470, DOI 10.1108/MEQ-12-2019-0283; Demsar J, 2013, J MACH LEARN RES, V14, P2349; Denyer, 2012, HDB EVIDENCE BASED M, P112, DOI DOI 10.1093/OXFORDHB/9780199763986.013.0007; Denyer D, 2009, SAGE HDB ORG RES MET, P671; Dey PK, 2019, BUS STRATEG ENVIRON, V28, P582, DOI 10.1002/bse.2266; Dolgui A, 2019, INT J PROD RES, pNIL_1, DOI 10.1080/00207543.2019.1627438; Donthu N, 2021, INT J INFORM MANAGE, V57, DOI 10.1016/j.ijinfomgt.2020.102307; Dubey R, 2019, IEEE T ENG MANAGE, V66, P8, DOI 10.1109/TEM.2017.2723042; Dubey R, 2017, J CLEAN PROD, V142, P1119, DOI 10.1016/j.jclepro.2016.03.117; DuHadway S, 2019, ANN OPER RES, V283, P179, DOI 10.1007/s10479-017-2452-0; Dweekat AJ, 2017, IND MANAGE DATA SYST, V117, P267, DOI 10.1108/IMDS-03-2016-0096; E&amp;beta;ig M., 2013, SUPPLY CHAIN MANAGEM; El-Kassar AN, 2019, TECHNOL FORECAST SOC, V144, P483, DOI 10.1016/j.techfore.2017.12.016; Elsevier, 2019, SCOPUS DATA CURATED; Esfahbodi A, 2016, INT J PROD ECON, V181, P350, DOI 10.1016/j.ijpe.2016.02.013; Fard AMF, 2018, APPL SOFT COMPUT, V62, P328, DOI 10.1016/j.asoc.2017.11.004; Feng LP, 2017, EUR J OPER RES, V260, P601, DOI 10.1016/j.ejor.2016.12.050; Feng LY, 2017, ASIA PAC SOFWR ENG, P41, DOI 10.1109/APSEC.2017.10; Fera M, 2017, INT J IND ENG COMP, V8, P119, DOI 10.5267/j.ijiec.2016.6.003; Fettke P, 2006, WIRTSCHAFTSINF, V48, P257, DOI 10.1007/s11576-006-0057-3; Fink A., 2019, CONDUCTING RES LIT R; Flynn BB, 2016, J SUPPLY CHAIN MANAG, V52, P3, DOI 10.1111/jscm.12106; Garvey MD, 2015, EUR J OPER RES, V243, P618, DOI 10.1016/j.ejor.2014.10.034; Gingras Y., 2016, BIBLIOMETRICS RES EV; Gligor DM, 2015, J OPER MANAG, V33-34, P71, DOI 10.1016/j.jom.2014.10.008; Gobel C, 2015, SUSTAINABILITY-BASEL, V7, P1429, DOI 10.3390/su7021429; Govindan K, 2017, EUR J OPER RES, V263, P108, DOI 10.1016/j.ejor.2017.04.009; Govindan K, 2016, TRANSPORT RES E-LOG, V90, P177, DOI 10.1016/j.tre.2015.11.010; Govindan K, 2015, COMPUT OPER RES, V62, P112, DOI 10.1016/j.cor.2014.12.014; Grekova K, 2016, J CLEAN PROD, V112, P1861, DOI 10.1016/j.jclepro.2015.03.022; Grimm JH, 2016, J CLEAN PROD, V112, P1971, DOI 10.1016/j.jclepro.2014.11.036; Gunasekaran A, 2017, J BUS RES, V70, P308, DOI 10.1016/j.jbusres.2016.08.004; Hahn GJ, 2020, INT J PROD RES, V58, P1425, DOI 10.1080/00207543.2019.1641642; Hashemi SH, 2015, INT J PROD ECON, V159, P178, DOI 10.1016/j.ijpe.2014.09.027; Heydari J, 2017, TRANSPORT RES D-TR E, V52, P379, DOI 10.1016/j.trd.2017.03.008; Hong JT, 2018, J CLEAN PROD, V172, P3508, DOI 10.1016/j.jclepro.2017.06.093; Horner R, 2018, GLOBAL NETW, V18, P207, DOI 10.1111/glob.12180; Hosseini S, 2019, TRANSPORT RES E-LOG, V125, P285, DOI 10.1016/j.tre.2019.03.001; Huang Y, 2015, IEEE T INTELL TRANSP, V16, P1951, DOI 10.1109/TITS.2014.2387069; Huq FA, 2016, J OPER MANAG, V46, P19, DOI 10.1016/j.jom.2016.07.005; Ivanov D, 2019, INT J PROD RES, V57, P829, DOI 10.1080/00207543.2018.1488086; Ivanov D, 2016, INT J PROD RES, V54, P386, DOI 10.1080/00207543.2014.999958; Ivanova D, 2016, J IND ECOL, V20, P526, DOI 10.1111/jiec.12371; Jakhar SK, 2015, J CLEAN PROD, V87, P391, DOI 10.1016/j.jclepro.2014.09.089; Jang H, 2018, IEEE ACCESS, V6, P5427, DOI 10.1109/ACCESS.2017.2779181; Jayaraman V, 2008, INT J LOGIST-RES APP, V11, P409, DOI 10.1080/13675560701694499; Jermsittiparsert K, 2019, POL J MANAG STUD, V19, P206, DOI 10.17512/pjms.2019.19.2.17; Jermsittiparsert K., 2019, INT J INNOVATION CRE, V5, P416; Kagawa S, 2015, GLOBAL ENVIRON CHANG, V35, P486, DOI 10.1016/j.gloenvcha.2015.04.003; Kannan D, 2018, INT J PROD ECON, V195, P391, DOI 10.1016/j.ijpe.2017.02.020; Keyvanshokooh E, 2016, EUR J OPER RES, V249, P76, DOI 10.1016/j.ejor.2015.08.028; Kim CS, 2021, INT J LOGIST-RES APP, V24, P494, DOI 10.1080/13675567.2020.1770708; Kochan CG, 2018, INT J PROD ECON, V195, P168, DOI 10.1016/j.ijpe.2017.10.008; Kohl A.-K., 2018, LOGISTIKMONITOR 2018; Kunisch S., 2018, ORGAN RES METHODS, V21, P519, DOI DOI 10.1177/1094428118770750; Kwak DW, 2018, INT J OPER PROD MAN, V38, P2, DOI 10.1108/IJOPM-06-2015-0390; Li CZ, 2016, J CLEAN PROD, V134, P482, DOI 10.1016/j.jclepro.2016.02.123; Linnenluecke MK, 2020, AUST J MANAGE, V45, P175, DOI 10.1177/0312896219877678; Linnenluecke MK, 2017, INT J MANAG REV, V19, P4, DOI 10.1111/ijmr.12076; Liu HF, 2016, J OPER MANAG, V44, P13, DOI 10.1016/j.jom.2016.03.009; Luthra S, 2017, J CLEAN PROD, V140, P1686, DOI 10.1016/j.jclepro.2016.09.078; Luthra S, 2015, RESOUR POLICY, V46, P37, DOI 10.1016/j.resourpol.2014.12.006; Madani SR, 2017, COMPUT IND ENG, V105, P287, DOI 10.1016/j.cie.2017.01.017; Mangla SK, 2017, J CLEAN PROD, V151, P509, DOI 10.1016/j.jclepro.2017.02.099; Mani V, 2018, INT J PROD ECON, V195, P259, DOI 10.1016/j.ijpe.2017.10.025; Mani V, 2016, RESOUR CONSERV RECY, V111, P42, DOI 10.1016/j.resconrec.2016.04.003; Mateen A, 2015, DECIS SUPPORT SYST, V70, P31, DOI 10.1016/j.dss.2014.12.002; Miranda-Ackerman MA, 2017, COMPUT IND ENG, V109, P369, DOI 10.1016/j.cie.2017.04.031; Mirkouei A, 2017, APPL ENERG, V206, P1088, DOI 10.1016/j.apenergy.2017.09.001; Mogale DG, 2017, COMPUT IND ENG, V104, P80, DOI 10.1016/j.cie.2016.12.027; Murfield M, 2017, INT J PHYS DISTR LOG, V47, P263, DOI 10.1108/IJPDLM-06-2016-0161; Narayanan S, 2015, J OPER MANAG, V33-34, P140, DOI 10.1016/j.jom.2014.11.004; Nimmy JS, 2019, J ADV MANAG RES, V16, P537, DOI 10.1108/JAMR-10-2018-0087; Ojha R, 2018, INT J PROD RES, V56, P5795, DOI 10.1080/00207543.2018.1467059; Okoli C., 2010, SSRN ELECT J, V10, DOI 10.2139/ssrn.1954824; Orozco-Romero A., 2019, INT C INT COMP OPT K; Osiro L, 2018, J CLEAN PROD, V183, P964, DOI 10.1016/j.jclepro.2018.02.197; Panda S, 2017, INT J PROD ECON, V188, P11, DOI 10.1016/j.ijpe.2017.03.010; Papadopoulos T, 2017, J CLEAN PROD, V142, P1108, DOI 10.1016/j.jclepro.2016.03.059; Pasandideh SHR, 2015, INFORM SCIENCES, V292, P57, DOI 10.1016/j.ins.2014.08.068; Ploenhad J., 2019, INT J SUPPLY CHAIN M, V8, P216; Pradabwong J, 2017, SUPPLY CHAIN MANAG, V22, P107, DOI 10.1108/SCM-01-2017-0008; Qazi A, 2018, INT J PROD ECON, V196, P24, DOI 10.1016/j.ijpe.2017.11.008; Queiroz MM, 2019, INT J INFORM MANAGE, V46, P70, DOI 10.1016/j.ijinfomgt.2018.11.021; Rabbani M, 2020, INT J SYST SCI-OPER, V7, P60, DOI 10.1080/23302674.2018.1506061; Rajesh R, 2015, J CLEAN PROD, V86, P343, DOI 10.1016/j.jclepro.2014.08.054; Reuther K, 2019, SYSTEMS THEORY PERSP; Rezaei J, 2015, EXPERT SYST APPL, V42, P9152, DOI 10.1016/j.eswa.2015.07.073; Rowe F, 2014, EUR J INFORM SYST, V23, P241, DOI 10.1057/ejis.2014.7; Salloum Said., 2018, INTELLIGENT NATURAL, V70, P373, DOI [10.1007/978-3-319-67056-0_18, DOI 10.1007/978-3-319-67056-0_18]; Sancha C, 2015, J PURCH SUPPLY MANAG, V21, P95, DOI 10.1016/j.pursup.2014.12.004; Sarrafha K, 2015, COMPUT OPER RES, V54, P35, DOI 10.1016/j.cor.2014.08.010; Scholten K, 2015, SUPPLY CHAIN MANAG, V20, P471, DOI 10.1108/SCM-11-2014-0386; Schryen G, 2015, COMMUN ASSOC INF SYS, V37, P286; Seo YJ, 2016, INT J LOGIST-RES APP, V19, P562, DOI 10.1080/13675567.2015.1135237; Sharma VK, 2017, J CLEAN PROD, V141, P1194, DOI 10.1016/j.jclepro.2016.09.103; Shashi, 2019, INT J PROD ECON, V212, P111, DOI 10.1016/j.ijpe.2019.02.011; Silvestre BS, 2015, INT J PROD ECON, V167, P156, DOI 10.1016/j.ijpe.2015.05.025; Sinayi M, 2018, J CLEAN PROD, V196, P1443, DOI 10.1016/j.jclepro.2018.05.212; Singh H., 2018, UNCERTAIN SUPPLY CHA, V6, P149, DOI [10.5267/J.Uscm.2017.8.002, DOI 10.5267/J.USCM.2017.8.002]; Song HH, 2018, J CLEAN PROD, V170, P183, DOI 10.1016/j.jclepro.2017.09.138; Song ML, 2019, TECHNOL FORECAST SOC, V144, P361, DOI 10.1016/j.techfore.2018.07.055; Soysal M, 2018, COMPUT OPER RES, V89, P168, DOI 10.1016/j.cor.2016.02.003; Srinivasan R, 2018, PROD OPER MANAG, V27, P1849, DOI 10.1111/poms.12746; Stevens GC, 2016, INT J PHYS DISTR LOG, V46, P19, DOI 10.1108/IJPDLM-07-2015-0175; Suryanto T., 2018, INT J SUPPLY CHAIN M, V7, P316; Tasca AL, 2017, J CLEAN PROD, V140, P725, DOI 10.1016/j.jclepro.2016.06.170; Tranfield D, 2003, BRIT J MANAGE, V14, P207, DOI 10.1111/1467-8551.00375; Treiblmaier H, 2018, SUPPLY CHAIN MANAG, V23, P545, DOI 10.1108/SCM-01-2018-0029; Tsao YC, 2018, J CLEAN PROD, V174, P1550, DOI 10.1016/j.jclepro.2017.10.272; Tuptuk N, 2018, J MANUF SYST, V47, P93, DOI 10.1016/j.jmsy.2018.04.007; Vallejos MV, 2022, INT J LOGIST-RES APP, V25, P296, DOI 10.1080/13675567.2020.1812054; Van Lancker J, 2016, TECHNOVATION, V52-53, P40, DOI 10.1016/j.technovation.2015.11.008; Vanpoucke E, 2017, INT J OPER PROD MAN, V37, P510, DOI 10.1108/IJOPM-07-2015-0441; Varsei M, 2017, OMEGA-INT J MANAGE S, V66, P236, DOI 10.1016/j.omega.2015.11.009; Venkatesh VG, 2015, J RETAIL CONSUM SERV, V26, P153, DOI 10.1016/j.jretconser.2015.06.001; vom Brocke J, 2015, COMMUN ASSOC INF SYS, V37, P205; Wan SP, 2017, INFORM SCIENCES, V385, P19, DOI 10.1016/j.ins.2016.12.032; Wandfluh M, 2016, INT J LOGIST-RES APP, V19, P200, DOI 10.1080/13675567.2015.1065803; Wang CX, 2017, J CLEAN PROD, V152, P271, DOI 10.1016/j.jclepro.2017.03.051; Wu KJ, 2017, INT J PROD ECON, V190, P96, DOI 10.1016/j.ijpe.2016.08.027; Xiao TJ, 2016, ANN OPER RES, V241, P475, DOI 10.1007/s10479-012-1085-6; Yadav DK, 2015, INT J DISAST RISK RE, V12, P213, DOI 10.1016/j.ijdrr.2015.01.008; Yao X, 2019, INT J LOGIST-RES APP, V22, P576, DOI 10.1080/13675567.2019.1594733; Ye F, 2018, J RETAILING, V94, P33, DOI 10.1016/j.jretai.2017.07.001; Yi YY, 2018, J CLEAN PROD, V181, P675, DOI 10.1016/j.jclepro.2018.01.188; Zhalechian M, 2016, TRANSPORT RES E-LOG, V89, P182, DOI 10.1016/j.tre.2016.02.011; Zhang JX, 2015, OMEGA-INT J MANAGE S, V56, P37, DOI 10.1016/j.omega.2015.03.004; Zhang Q, 2019, J CLEAN PROD, V207, P418, DOI 10.1016/j.jclepro.2018.09.259; Zilberman D, 2019, FOOD POLICY, V83, P289, DOI 10.1016/j.foodpol.2017.03.010; Zupic I, 2015, ORGAN RES METHODS, V18, P429, DOI 10.1177/1094428114562629</t>
  </si>
  <si>
    <t>10.1080/13675567.2021.2001446</t>
  </si>
  <si>
    <t>NOV 2021</t>
  </si>
  <si>
    <t>WOS:000716777800001</t>
  </si>
  <si>
    <t>Liao, SH; Hu, DC; Ding, LW</t>
  </si>
  <si>
    <t>Liao, Shu-Hsien; Hu, Da-Chian; Ding, Li-Wen</t>
  </si>
  <si>
    <t>Assessing the influence of supply chain collaboration value innovation, supply chain capability and competitive advantage in Taiwan's networking communication industry</t>
  </si>
  <si>
    <t>Supply chain collaboration value innovation; Supply chain capability; Competitive advantage; Mediating effect; Structural equation modeling</t>
  </si>
  <si>
    <t>INFORMATION-TECHNOLOGY; FIRM PERFORMANCE; MANAGEMENT; KNOWLEDGE; IMPACT; MECHANISMS; RESOURCES; STRATEGY; VIEW</t>
  </si>
  <si>
    <t>Taiwan's networking communication industry has had a clustering scale and a good position for collaboration in the global networking communication manufacturing network. This study considers whether Taiwan's networking communication industry can enhance its competitive advantage through supply chain management activities. In order to examine the relationships of supply chain collaboration value innovation, supply chain capability and competitive advantage, this research selects 74 firms and 465 questionnaires from the upstream, middle and downstream manufactures of Taiwan networking communication industry for research subjects, and uses structural equation modeling (SEM) to verify the theoretical model. Results show that the relationships among supply chain collaboration value innovation, supply chain capacity and competitive advantage can have a positive impact, and that supply chain capability is a full mediator. Moreover, supply chain echelons (upper, middle and downstream) have some moderating effects in these relationships.</t>
  </si>
  <si>
    <t>[Liao, Shu-Hsien; Ding, Li-Wen] Tamkang Univ, Dept Management Sci, 151 Yingjuan Rd, New Taipei 251, Taiwan; [Hu, Da-Chian] Jinwen Univ Sci &amp; Technol, Dept Food &amp; Beverage Management, New Taipei 23154, Taiwan</t>
  </si>
  <si>
    <t>Tamkang University</t>
  </si>
  <si>
    <t>Liao, SH (corresponding author), Tamkang Univ, Dept Management Sci, 151 Yingjuan Rd, New Taipei 251, Taiwan.</t>
  </si>
  <si>
    <t>michael@mail.tku.edu.tw</t>
  </si>
  <si>
    <t>Acharyulu G., 2012, INT J MANAG, V29, P91; Adner R, 2003, STRATEGIC MANAGE J, V24, P1011, DOI 10.1002/smj.331; Akintoye A., 2000, EUROPEAN J PURCHASIN, V6, P159, DOI DOI 10.1016/S0969-7012(00)00012-5; ANDERSON JC, 1988, PSYCHOL BULL, V103, P411, DOI 10.1037/0033-2909.103.3.411; [Anonymous], 1999, J SUPPLY CHAIN MANAG; AXSATER S, 1993, MANAGE SCI, V39, P1274, DOI 10.1287/mnsc.39.10.1274; Ballou RH, 2000, IND MARKET MANAG, V29, P7, DOI 10.1016/S0019-8501(99)00107-8; BARNEY J, 1991, J MANAGE, V17, P99, DOI 10.1177/014920639101700108; Berghman L, 2012, IND MARKET MANAG, V41, P27, DOI 10.1016/j.indmarman.2011.11.014; Bharadwaj AS, 2000, MIS QUART, V24, P169, DOI 10.2307/3250983; Bierly PE, 2007, INT J TECHNOL MANAGE, V38, P45; Brockman BK, 2006, J ACAD MARKET SCI, V34, P295, DOI 10.1177/0092070306286707; Cao M, 2011, J OPER MANAG, V29, P163, DOI 10.1016/j.jom.2010.12.008; Chen HZ, 2009, J BUS LOGIST, V30, P63, DOI 10.1002/j.2158-1592.2009.tb00099.x; CLARK AJ, 1960, MANAGE SCI, V6, P475, DOI 10.1287/mnsc.6.4.475; Ding L, 1995, STRUCT EQU MODELING, V2, P119, DOI 10.1080/10705519509540000; Du TC, 2012, INFORM MANAGE-AMSTER, V49, P89, DOI 10.1016/j.im.2011.10.003; Effinger A.E., 2000, J BUSINESS LOGISTICS, V21, P1; Eisenhardt KM, 2000, STRATEGIC MANAGE J, V21, P1105, DOI 10.1002/1097-0266(200010/11)21:10/11&lt;1105::AID-SMJ133&gt;3.0.CO;2-E; Fawcett S. E., 2004, Business Horizons, V47, P67, DOI 10.1016/j.bushor.2004.07.011; Fawcett S.E., 2012, BUS HORIZONS, V47, P67; Forster C, 2013, PROC CIRP, V12, P312, DOI 10.1016/j.procir.2013.09.054; Fu YH, 2004, EUR J OPER RES, V152, P281, DOI 10.1016/S0377-2217(02)00670-7; Gunasekaran A, 2001, INT J OPER PROD MAN, V21, P71, DOI 10.1108/01443570110358468; Le HQ, 2013, COMPUT IND, V64, P776, DOI 10.1016/j.compind.2013.04.011; Handfield RB, 2002, IND MARKET MANAG, V31, P367, DOI 10.1016/S0019-8501(01)00169-9; Hardy C, 2003, J MANAGE STUD, V40, P321, DOI 10.1111/1467-6486.00342; Hill C.W.L., 2019, STRATEG MANAG, Vthirteenth; Hsieh TJ, 2010, IND MARKET MANAG, V39, P560, DOI 10.1016/j.indmarman.2008.12.018; Hu LT, 1999, STRUCT EQU MODELING, V6, P1, DOI 10.1080/10705519909540118; Hulsmann M, 2008, INT J PROD ECON, V114, P14, DOI 10.1016/j.ijpe.2007.09.009; Karlsson C, 1999, J PROD INNOVAT MANAG, V16, P352, DOI 10.1016/S0737-6782(98)00066-6; Kim D, 2006, J ACAD MARKET SCI, V34, P40, DOI 10.1177/0092070305281619; Kim SW, 2009, INT J PROD ECON, V119, P328, DOI 10.1016/j.ijpe.2009.03.007; Kim Y, 2011, J OPER MANAG, V29, P194, DOI 10.1016/j.jom.2010.11.001; Kristal MM, 2010, J OPER MANAG, V28, P415, DOI 10.1016/j.jom.2009.12.002; Lee C, 2010, INT J PROD ECON, V124, P225, DOI 10.1016/j.ijpe.2009.11.021; Li G, 2009, INT J PROD ECON, V120, P125, DOI 10.1016/j.ijpe.2008.07.017; Liker JK, 2004, HARVARD BUS REV, V82, P104; Lin YC, 2010, INT J PROD ECON, V127, P320, DOI 10.1016/j.ijpe.2009.08.009; Lynch D.F., 2000, J BUS LOGIST, V21, P47; Manthou V, 2004, INT J PROD ECON, V87, P241, DOI 10.1016/S0925-5273(03)00218-4; Masten KA, 2015, INT J PROD ECON, V168, P13, DOI 10.1016/j.ijpe.2015.06.005; Matheson D., 1998, SMART ORG CREATING V; McDonald RP, 2002, PSYCHOL METHODS, V7, P64, DOI 10.1037//1082-989X.7.1.64; Mentzer J. T., 2000, SUPPLY CHAIN MANAG, V4, P52; Michel S, 2008, J ACAD MARKET SCI, V36, P54, DOI 10.1007/s11747-007-0066-9; Morash E., 1995, TRANSP J         SPR, P5; Morash E.A., 1996, J BUS LOGIST, V17, P1; Morash EA, 2001, TRANSPORT J, V41, P37; Nieto MJ, 2007, TECHNOVATION, V27, P367, DOI 10.1016/j.technovation.2006.10.001; Normally J. C., 1978, PSYCHOMETRIC THEORY; Penrose E., 1959, THEORY GROWTH FIRM; Porter M.E., 1985, COMPETITIVE ADVANTAG; Purwaningrum F, 2012, PROCD SOC BEHV, V52, P62, DOI 10.1016/j.sbspro.2012.09.442; Ramanathan U, 2013, OMEGA-INT J MANAGE S, V41, P431, DOI 10.1016/j.omega.2012.03.001; Ray G, 2004, STRATEGIC MANAGE J, V25, P23, DOI 10.1002/smj.366; Rosenzweig ED, 2009, J OPER MANAG, V27, P462, DOI 10.1016/j.jom.2009.03.001; ROTH K, 1992, J BUS RES, V25, P277, DOI 10.1016/0148-2963(92)90025-7; Sahay B, 2003, WORK STUDY, V52, P76, DOI DOI 10.1108/00438020310462872; Sahay BS, 2003, SUPPLY CHAIN MANAG, V8, P93, DOI 10.1108/13598540310468698; Sheu C, 2006, INT J OPER PROD MAN, V26, P24, DOI 10.1108/01443570610637003; Simatupang T., 2002, INT J LOGIST MANAG, V13, P15, DOI [10.1108/09574090210806333, DOI 10.1108/09574090210806333]; Simatupang T. M., 2005, International Journal of Physical Distribution &amp; Logistics Management, V35, P44, DOI 10.1108/09600030510577421; Simatupang T. M., 2002, BUS PROCESS MANAG J, V8, P289, DOI [10.1108/14637150210428989, DOI 10.1108/14637150210428989]; Song M, 2009, J PROD INNOVAT MANAG, V26, P43, DOI 10.1111/j.1540-5885.2009.00333.x; Soosay CA, 2008, SUPPLY CHAIN MANAG, V13, P160, DOI 10.1108/13598540810860994; Spekman R.E., 1998, SUPPLY CHAIN MANAGEM, V3, P53, DOI [DOI 10.1108/13598549810215379, 10.1108/13598549810215379]; Thome AMT, 2012, INT J PROD ECON, V138, P1, DOI 10.1016/j.ijpe.2011.11.027; Tracey M, 1999, J OPER MANAG, V17, P411, DOI 10.1016/S0272-6963(98)00045-X; Tsou CM, 2013, APPL MATH MODEL, V37, P5204, DOI 10.1016/j.apm.2012.10.031; Vega-Jurado J, 2008, RES POLICY, V37, P616, DOI 10.1016/j.respol.2008.01.001; WERNERFELT B, 1984, STRATEGIC MANAGE J, V5, P171, DOI 10.1002/smj.4250050207; Wong CWY, 2013, INT J PROD ECON, V146, P566, DOI 10.1016/j.ijpe.2013.08.004; Wu F, 2003, J ACAD MARKET SCI, V31, P425, DOI 10.1177/0092070303255379; Wu F, 2006, IND MARKET MANAG, V35, P493, DOI 10.1016/j.indmarman.2005.05.003; Wu IL, 2014, INT J PROD ECON, V148, P122, DOI 10.1016/j.ijpe.2013.09.016; Yang PC, 2013, INT J PROD ECON, V143, P557, DOI 10.1016/j.ijpe.2012.07.020; Yusuf YY, 2014, INT J PROD ECON, V147, P531, DOI 10.1016/j.ijpe.2012.10.009</t>
  </si>
  <si>
    <t>10.1016/j.ijpe.2017.06.001</t>
  </si>
  <si>
    <t>WOS:000409150000012</t>
  </si>
  <si>
    <t>Supplier selection using axiomatic fuzzy set and TOPSIS methodology in supply chain management</t>
  </si>
  <si>
    <t>FUZZY OPTIMIZATION AND DECISION MAKING</t>
  </si>
  <si>
    <t>Fuzzy analytic hierarchy process; Qualitative and qualitative criteria; Technique for order preference by similarity to ideal solution; Axiomatic fuzzy set; Supplier selection</t>
  </si>
  <si>
    <t>LOGIC OPERATIONS; MODEL; AHP; REPRESENTATIONS; OPPORTUNITIES; EXTENSION; FRAMEWORK; BENEFITS; COSTS; RISK</t>
  </si>
  <si>
    <t>The current paper presents a comprehensive methodology for supplier selection. In the first stage, the linguistic values expressed as trapezoidal fuzzy numbers are used to assess the weights of the criteria. The Axiomatic Fuzzy Set clustering (AFS) method, which handles ambiguity and fuzziness in the supplier selection problem effectively, is applied to cluster the suppliers and evaluate each potential supplier that aims at obtaining initial supplier ranking. In the second stage, the Fuzzy Analytic Hierarchy Process (FAHP) model is constructed to determine the weight of various quantitative and qualitative criteria. To address multiple decision criteria in supplier ranking, the Technique for Order Preference by Similarity to Ideal Solution (TOPSIS) is employed to select the final suppliers. A numerical example composed of 30 suppliers and 6 criteria is studied, and the experimental results show that the proposed evaluation framework is suitable for supplier selection decisions even with the dependent criteria/attributes.</t>
  </si>
  <si>
    <t>[Li, Ye; Liu, Xiaodong; Chen, Yan] Dalian Maritime Univ, Transportat Management Coll, Dalian 116026, Peoples R China; [Li, Ye; Liu, Xiaodong] Dalian Univ Technol, Sch Elect &amp; Informat Engn, Dalian 116024, Peoples R China</t>
  </si>
  <si>
    <t>Li, Y (corresponding author), Dalian Maritime Univ, Transportat Management Coll, Dalian 116026, Peoples R China.</t>
  </si>
  <si>
    <t>Aksoy A, 2011, EXPERT SYST APPL, V38, P6351, DOI 10.1016/j.eswa.2010.11.104; Amid A, 2011, INT J PROD ECON, V131, P139, DOI 10.1016/j.ijpe.2010.04.044; Bevilacqua M., 2006, Journal of Purchasing and Supply Management, V12, P14, DOI 10.1016/j.pursup.2006.02.001; Chan FTS, 2007, OMEGA-INT J MANAGE S, V35, P417, DOI 10.1016/j.omega.2005.08.004; Chan FTS, 2003, INT J PROD RES, V41, P3549, DOI 10.1080/0020754031000138358; Chang DY, 1996, EUR J OPER RES, V95, P649, DOI 10.1016/0377-2217(95)00300-2; Chen CT, 2006, INT J PROD ECON, V102, P289, DOI 10.1016/j.ijpe.2005.03.009; Chen YJ, 2011, INFORM SCIENCES, V181, P1651, DOI 10.1016/j.ins.2010.07.026; Finan JS, 1999, EUR J OPER RES, V112, P367, DOI 10.1016/S0377-2217(97)00411-6; Florez-Lopez R, 2007, INFORM SCIENCES, V177, P1169, DOI 10.1016/j.ins.2006.08.009; Gumus AT, 2009, EXPERT SYST APPL, V36, P4067, DOI 10.1016/j.eswa.2008.03.013; Ho W, 2010, EUR J OPER RES, V202, P16, DOI 10.1016/j.ejor.2009.05.009; Hwang C.-L., 1981, MULTIPLE ATTRIBUTE D, P58; Jahanshahloo GR, 2006, APPL MATH COMPUT, V181, P1544, DOI 10.1016/j.amc.2006.02.057; Lee AHI, 2009, INT J PROD RES, V47, P4255, DOI 10.1080/00207540801908084; Lee AHI, 2009, EXPERT SYST APPL, V36, P2879, DOI 10.1016/j.eswa.2008.01.045; Li PK, 2009, FUZZY OPTIM DECIS MA, V8, P179, DOI 10.1007/s10700-009-9059-0; Liang GS, 2005, EUR J OPER RES, V166, P160, DOI 10.1016/j.ejor.2004.03.018; Liao CN, 2011, EXPERT SYST APPL, V38, P10803, DOI 10.1016/j.eswa.2011.02.031; Liu XD, 2005, IEEE T SYST MAN CY B, V35, P1013, DOI 10.1109/TSMCB.2005.847747; Liu XD, 2003, IEEE INT CONF FUZZY, P55; Liu XD, 1998, FUZZY SET SYST, V95, P179, DOI 10.1016/S0165-0114(96)00298-9; Liu XD, 1998, J MATH ANAL APPL, V217, P459; Liu XD, 2007, INFORM SCIENCES, V177, P1027, DOI 10.1016/j.ins.2006.07.012; Liu XD, 2007, INFORM SCIENCES, V177, P1007, DOI 10.1016/j.ins.2006.07.011; Liu XD, 2009, STUD FUZZ SOFT COMP, V244, P3; Mafakheri F, 2011, INT J PROD ECON, V132, P52, DOI 10.1016/j.ijpe.2011.03.005; Saaty T. L., 1980, PRIORITY SETTING RES; Saen RF, 2007, EUR J OPER RES, V183, P741, DOI 10.1016/j.ejor.2006.10.022; Shih HS, 2007, MATH COMPUT MODEL, V45, P801, DOI 10.1016/j.mcm.2006.03.023; Talluri S, 2006, INT J PROD ECON, V100, P212, DOI 10.1016/j.ijpe.2004.11.012; Wu DD, 2010, EXPERT SYST APPL, V37, P6257, DOI 10.1016/j.eswa.2010.02.097; Wu DD, 2010, EUR J OPER RES, V200, P774, DOI 10.1016/j.ejor.2009.01.026; Xu XL, 2009, EUR J OPER RES, V198, P297, DOI 10.1016/j.ejor.2008.08.010; Yang TH, 2007, ROBOT CIM-INT MANUF, V23, P126, DOI 10.1016/j.rcim.2005.12.002; Yeh WC, 2011, EXPERT SYST APPL, V38, P4244, DOI 10.1016/j.eswa.2010.09.091; ZADEH LA, 1965, INFORM CONTROL, V8, P338, DOI 10.1016/S0019-9958(65)90241-X</t>
  </si>
  <si>
    <t>10.1007/s10700-012-9117-x</t>
  </si>
  <si>
    <t>Computer Science, Artificial Intelligence; Operations Research &amp; Management Science</t>
  </si>
  <si>
    <t>Computer Science; Operations Research &amp; Management Science</t>
  </si>
  <si>
    <t>WOS:000304103200003</t>
  </si>
  <si>
    <t>Garcia-Castro, FL; Ruiz-Femenia, R; Salcedo-Diaz, R; Caballero, JA</t>
  </si>
  <si>
    <t>Garcia-Castro, Florencia Lujan; Ruiz-Femenia, Ruben; Salcedo-Diaz, Raquel; Caballero, Jose A.</t>
  </si>
  <si>
    <t>Design of a Cooperative Sustainable Three-Echelon Supply Chain under Uncertainty in CO2 Allowance</t>
  </si>
  <si>
    <t>ACS SUSTAINABLE CHEMISTRY &amp; ENGINEERING</t>
  </si>
  <si>
    <t>Uncertainty of CO2 allowance prices; stochastic model; optimum supply chain management; cooperative game theory; ARIMA price prediction; scenario reduction; ScenRed; K-means</t>
  </si>
  <si>
    <t>MARKET; GAME</t>
  </si>
  <si>
    <t>Driven by the growing concern regarding greenhouse gas emissions, in this work, we provide a robust stochastic model for the design of a cooperative supply chain (SC) under uncertainty in CO2 allowance prices from the European Union Emissions Trading System (EU ETS). During the last years, CO2 allowance prices have undergone unexpected changes, having strong impact on the design and management of optimal SC. The consideration of uncertainty in the allowance prices has therefore become more important. We use an autoregressive integrated moving average (ARIMA) model to predict future allowance prices. A full discretization of the underlying probability space leads to a number of scenarios far too large to be handled, so we compare two approaches to reduce the number of scenarios to a feasible maximum, the ScenRed algorithm and K-means clustering. The obtained results are compared with a deterministic approach that is widely studied in the literature, showing an increase in the benefits and a reduction of emissions.</t>
  </si>
  <si>
    <t>[Garcia-Castro, Florencia Lujan; Ruiz-Femenia, Ruben; Salcedo-Diaz, Raquel; Caballero, Jose A.] Univ Alicante, Dept Chem Engn, Alicante 03080, Spain</t>
  </si>
  <si>
    <t>Universitat d'Alacant</t>
  </si>
  <si>
    <t>Garcia-Castro, FL; Ruiz-Femenia, R (corresponding author), Univ Alicante, Dept Chem Engn, Alicante 03080, Spain.</t>
  </si>
  <si>
    <t>flgc1@alu.ua.es; ruben.ruiz@ua.es</t>
  </si>
  <si>
    <t>Agi MAN, 2019, IFAC PAPERSONLINE, V52, P2267, DOI 10.1016/j.ifacol.2019.11.543; [Anonymous], 2016, EU EMISSIONS TRADING; [Anonymous], 2015, EU ETS HDB; Bauckhage C, 2013, LECT NOTES K MEANS C, VI; Brockwell PJ, 2016, SPRINGER TEXTS STAT, P1, DOI 10.1007/978-3-319-29854-2; Drechsel J, 2010, INT J PROD ECON, V128, P310, DOI 10.1016/j.ijpe.2010.07.027; Du S, 2015, ANN OPER RES, V228, P135, DOI 10.1007/s10479-011-0964-6; Dupacova J., 2002, MATH PROGRAM; Fareeduddin M, 2015, PROC CIRP, V26, P335, DOI 10.1016/j.procir.2014.07.042; Fattah J, 2018, INT J ENG BUS MANAG, V10, DOI 10.1177/1847979018808673; Gillies, 1953, THESIS PRINCETON U P; Growe-Kuska N, 2003, 2003 IEEE BOLOGNA PO, V3, P7, DOI [10.1109/PTC.2003.1304379, DOI 10.1109/PTC.2003.1304379]; Guillen-Gosalbez G, 2009, AICHE J, V55, P99, DOI 10.1002/aic.11662; Khorshidvand B, 2021, COMPUT IND ENG, V157, DOI 10.1016/j.cie.2021.107326; Ruiz-Femenia R, 2013, CHEM ENG SCI, V95, P1, DOI 10.1016/j.ces.2013.02.054; Salcedo-Diaz R, 2021, J CLEAN PROD, V285, DOI 10.1016/j.jclepro.2020.124845; Shukla M, 2013, INT J INF SYST SUPPL, V6, P105, DOI 10.4018/ijisscm.2013070105; Shumway RH, 2011, SPRINGER TEXTS STAT, P1, DOI 10.1007/978-1-4419-7865-3; Xia XQ, 2020, J CLEAN PROD, V276, DOI 10.1016/j.jclepro.2020.123220; Xu ZT, 2023, ANN OPER RES, V320, P1041, DOI 10.1007/s10479-021-04499-x; Yue DJ, 2014, COMPUT CHEM ENG, V71, P347, DOI 10.1016/j.compchemeng.2014.08.010</t>
  </si>
  <si>
    <t>10.1021/acssuschemeng.2c01270</t>
  </si>
  <si>
    <t>Chemistry, Multidisciplinary; Green &amp; Sustainable Science &amp; Technology; Engineering, Chemical</t>
  </si>
  <si>
    <t>Chemistry; Science &amp; Technology - Other Topics; Engineering</t>
  </si>
  <si>
    <t>WOS:000849720400001</t>
  </si>
  <si>
    <t>Migdadi, YKAA</t>
  </si>
  <si>
    <t>Migdadi, Yazan Khalid Abed-Allah</t>
  </si>
  <si>
    <t>Identifying the effective taxonomies of airline green operations strategy</t>
  </si>
  <si>
    <t>MANAGEMENT OF ENVIRONMENTAL QUALITY</t>
  </si>
  <si>
    <t>Global; Airlines; Green; Operations strategy; Taxonomies; K-means clustering</t>
  </si>
  <si>
    <t>SUPPLY CHAIN MANAGEMENT; MANUFACTURING STRATEGIES; AVIATION; PERFORMANCE; IMPACT; CONFIGURATIONS; INDUSTRY</t>
  </si>
  <si>
    <t>Purpose The purpose of this paper is to explore the effective taxonomies of airline green operations strategy. Design/methodology/approach To this end, a sample of 23 airlines from five regions (North America, South America, Europe, Asia and the Middle East) was surveyed. The annual sustainability reports of the surveyed airlines for the period 2013-2016 were retrieved from the Global Reporting Initiatives website. K-means clustering analysis was used to generate taxonomic clusters of airline green operations strategy. A special data analysis technique, called rank analysis, was also adopted to identify the significant green actions and develop indicative models. Findings This study revealed that three effective taxonomies were adopted by airlines: a low-effect strategic pattern, a low-to-moderate effect strategic pattern and a high-effect strategic pattern. A different combination of green operation actions characterized each strategic pattern. Originality/value The research contribution of taxonomies of green operations strategy has so far been limited, country focused and concentrated on the manufacturing sector. This study reported the taxonomies and performed an in-depth analysis of the categories of effective actions taken to promote green performance. Moreover, this study developed indicative models for the relationship between categories of action and green performance for each strategic pattern, an action that has seldom been reported by previous studies of green operations strategies for airlines.</t>
  </si>
  <si>
    <t>[Migdadi, Yazan Khalid Abed-Allah] Qatar Univ, Dept Management &amp; Mkt, Doha, Qatar</t>
  </si>
  <si>
    <t>Qatar University</t>
  </si>
  <si>
    <t>Migdadi, YKAA (corresponding author), Qatar Univ, Dept Management &amp; Mkt, Doha, Qatar.</t>
  </si>
  <si>
    <t>ymigdadi@qu.edu.qa</t>
  </si>
  <si>
    <t>Abdullah MA, 2016, PROCD SOC BEHV, V224, P246, DOI 10.1016/j.sbspro.2016.05.456; Alkhatib Saleh Fahed Saleh, 2019, International Journal of Services and Operations Management, V33, P26, DOI 10.1504/IJSOM.2019.099653; Alkhatib Saleh Fahed Saleh, 2018, International Journal of Advanced Operations Management, V10, P281; Bhardwaj BR, 2016, BENCHMARKING, V23, P456, DOI 10.1108/BIJ-08-2013-0077; Blanca-Alcubilla G, 2018, DETRITUS, V3, P159, DOI 10.31025/2611-4135/2018.13698; Bozarth C, 1998, J OPER MANAG, V16, P427, DOI 10.1016/S0272-6963(98)00022-9; Brasseur GP, 2016, B AM METEOROL SOC, V97, P561, DOI 10.1175/BAMS-D-13-00089.1; Brooks KP, 2016, BIOFUELS FOR AVIATION: FEEDSTOCKS, TECHNOLOGY AND IMPLEMENTATION, P109, DOI 10.1016/B978-0-12-804568-8.00006-8; Chapman M., 2016, MANAGING VUCA WORLD; DOTY DH, 1994, ACAD MANAGE REV, V19, P230, DOI 10.2307/258704; El-Kassar AN, 2019, TECHNOL FORECAST SOC, V144, P483, DOI 10.1016/j.techfore.2017.12.016; Elkington J, 1997, CANNIBALS FORKS TRIP, P73; Elzzqaibeh D.A.S.I., 2018, INT J PROD QUAL MANA, V23, P90; Frohlich MT, 2001, J OPER MANAG, V19, P541, DOI 10.1016/S0272-6963(01)00063-8; GRI. GLOBAL REPORTING INITIATIVE, 2017, **NON-TRADITIONAL**; Gupta M., 1996, PRODUCTION INVENTORY, V37, P40; Harvey G, 2013, INT J HUM RESOUR MAN, V24, P152, DOI 10.1080/09585192.2012.669783; Horio B.M., 2016, AIAA MOD SIM TECHN C, P4302; IATA, 2016, ENVIRONMENT; Intergovernmental Panel on Climate Change (IPCC), 2015, CLIM CHANG 2014 SYNT; Jabbour ABLD, 2018, TECHNOL FORECAST SOC, V132, P18, DOI 10.1016/j.techfore.2018.01.017; Jabbour CJC, 2019, J CLEAN PROD, V222, P793, DOI 10.1016/j.jclepro.2019.03.038; Kathuria R, 2000, J OPER MANAG, V18, P627, DOI 10.1016/S0272-6963(00)00042-5; Kirchoff JF, 2016, INT J PHYS DISTR LOG, V46, P269, DOI 10.1108/IJPDLM-03-2015-0055; Lee DS, 2010, ATMOS ENVIRON, V44, P4678, DOI 10.1016/j.atmosenv.2009.06.005; Lee DS, 2009, ATMOS ENVIRON, V43, P3520, DOI 10.1016/j.atmosenv.2009.04.024; Lee KC, 2018, J AIR TRANSP MANAG, V68, P76, DOI 10.1016/j.jairtraman.2017.06.011; Lin WQ, 2017, GEOPOLITICS, V22, P129, DOI 10.1080/14650045.2016.1210130; Liu X, 2017, J AIR TRANSP MANAG, V65, P99, DOI 10.1016/j.jairtraman.2017.09.009; Lynes J. K., 2006, Journal of Sustainable Tourism, V14, P116, DOI 10.1080/09669580608669048; Macintosh A, 2009, ENERG POLICY, V37, P264, DOI 10.1016/j.enpol.2008.08.029; Martin-Pea M. L., 2008, MANAGEMENT RES NEWS, V31, P200, DOI DOI 10.1108/01409170810851294; Menor L., 2001, MANUFACTURING SERVIC, V13, P273; MEYER AD, 1993, ACAD MANAGE J, V36, P1175, DOI 10.2307/256809; Migdadi, 2013, INT J SERVICES OPERA, V16, P42; Migdadi Yazan, 2015, International Journal of Green Computing, V6, P43, DOI 10.4018/IJGC.2015070104; Migdadi Yazan Khalid Abed-Allah, 2019, Environmental Quality Management, V28, P17, DOI 10.1002/tqem.21619; Migdadi Yazan Khalid Abed-Allah, 2018, Environmental Quality Management, V28, P21, DOI 10.1002/tqem.21575; Migdadi Yazan Khalid Abed-Allah, 2016, International Journal of Business Excellence, V9, P92; Migdadi Yazan Khalid Abed-Allah, 2012, International Journal of Services and Operations Management, V13, P329, DOI 10.1504/IJSOM.2012.049708; Migdadi Y.K.A.A., 2020, CASES GREEN ENERGY S, P193; Migdadi YKAA, 2019, BENCHMARKING, V26, P1106, DOI 10.1108/BIJ-09-2017-0242; Migdadi YKAA, 2017, OPER SUPPLY CHAIN MA, V10, P25; Miles R E, 1978, Acad Manage Rev, V3, P546, DOI 10.2307/257544; Miller D, 1996, STRATEGIC MANAGE J, V17, P505, DOI 10.1002/(SICI)1097-0266(199607)17:7&lt;505::AID-SMJ852&gt;3.3.CO;2-9; MILLER JG, 1994, MANAGE SCI, V40, P285, DOI 10.1287/mnsc.40.3.285; MINTZBERG H, 1985, STRATEGIC MANAGE J, V6, P257, DOI 10.1002/smj.4250060306; Pham NT, 2019, TOURISM MANAGE, V72, P386, DOI 10.1016/j.tourman.2018.12.008; NISLER J, 2017, COMPETITIVE STRATEGY, P3257; Nunes B.C., 2011, THESIS; Sarkis J., 2017, GREENER MANUFACTURIN; Singh A, 2016, COMPET REV, V26, P265, DOI 10.1108/CR-05-2015-0034; Singh SK, 2019, J CLEAN PROD, V213, P1264, DOI 10.1016/j.jclepro.2018.12.199; Smith DJ, 2016, INT J ENTREP INNOV, V17, P256, DOI 10.1177/1465750316672601; Sum CC, 2004, INT J OPER PROD MAN, V24, P321, DOI 10.1108/01443570410519051; Szodruch J, 2011, J AIR TRANSP MANAG, V17, P33, DOI 10.1016/j.jairtraman.2010.10.007; Teoh LE, 2016, KSCE J CIV ENG, V20, P1040, DOI 10.1007/s12205-016-1670-3; UN, 2018, SUIT DEV AG; Will F., 2016, 16 AIAA AV TECHN INT, P3756; Williams V, 2002, TRANSPORT RES D-TR E, V7, P451, DOI 10.1016/S1361-9209(02)00013-5; Yan W, 2016, ENVIRON INNOV SOC TR, V21, P80, DOI 10.1016/j.eist.2016.04.001; Zhao XD, 2006, J OPER MANAG, V24, P621, DOI 10.1016/j.jom.2005.07.003; [No title captured]</t>
  </si>
  <si>
    <t>JAN 13</t>
  </si>
  <si>
    <t>10.1108/MEQ-03-2019-0067</t>
  </si>
  <si>
    <t>Environmental Studies</t>
  </si>
  <si>
    <t>WOS:000506251000009</t>
  </si>
  <si>
    <t>Dahooie, JH; Zavadskas, EK; Vanaki, AS; Firoozfar, HR; Lari, M; Turskis, Z</t>
  </si>
  <si>
    <t>Dahooie, Jalil Heidary; Zavadskas, Edmundas Kazimieras; Vanaki, Amir Salar; Firoozfar, Hamid Reza; Lari, Mahnaz; Turskis, Zenonas</t>
  </si>
  <si>
    <t>A new evaluation model for corporate financial performance using integrated CCSD and FCM-ARAS approach</t>
  </si>
  <si>
    <t>ECONOMIC RESEARCH-EKONOMSKA ISTRAZIVANJA</t>
  </si>
  <si>
    <t>ARAS method; banking; CCSD method; financial performance; Fuzzy C-means; MCDM</t>
  </si>
  <si>
    <t>FUZZY C-MEANS; SUPPLY CHAIN MANAGEMENT; CONTAINER SHIPPING COMPANIES; DECISION-MAKING; MULTIPLE CRITERIA; MCDM APPROACH; STOCK-EXCHANGE; SELECTION; TOPSIS; TAIWAN</t>
  </si>
  <si>
    <t>The financial performance is an indicator of financial stability, health and condition of any organisation. It could be utilised as a proper measure of the firm's credibility and its ability to pay off debts. Financial institutions use this measure to determine the lending policy and applicants' credits. This study proposes a model based on the CCSD weighing method and hybrid FCM-ARAS approach for clustering and evaluating the financial performance to enable banks to identify target groups and design appropriate and relevant policies. Based on previous studies and the views of senior financial managers of a public bank in Iran, eight economic criteria were evaluated. The presented method was used to assess the financial performance of 58 manufacturing companies applying for loans from a federal bank in Iran. However, the CCSD method was used to calculate criteria weights, and a hybrid FCM-ARAS approach was developed and applied to financial evaluation and clustering the companies. The use of the CCSD method can eliminate errors caused by subjective models and human judgments, and increase the accuracy of the assessment. In this study, the debt ratio and equity to total assets and ROA were identified as the main criteria to assess financial performance.</t>
  </si>
  <si>
    <t>[Dahooie, Jalil Heidary; Vanaki, Amir Salar; Firoozfar, Hamid Reza] Univ Tehran, Dept Management, Tehran, Iran; [Zavadskas, Edmundas Kazimieras; Turskis, Zenonas] Vilnius Gediminas Tech Univ, Inst Sustainable Construct, Vilnius, Lithuania; [Lari, Mahnaz] Allameh Tabatabai Univ, Dept Management, Tehran, Iran</t>
  </si>
  <si>
    <t>University of Tehran; Vilnius Gediminas Technical University; Allameh Tabataba'i University</t>
  </si>
  <si>
    <t>Zavadskas, EK (corresponding author), Vilnius Gediminas Tech Univ, Inst Sustainable Construct, Vilnius, Lithuania.</t>
  </si>
  <si>
    <t>edmundas.zavadskas@vgtu.lt</t>
  </si>
  <si>
    <t>Akman G, 2015, COMPUT IND ENG, V86, P69, DOI 10.1016/j.cie.2014.10.013; Azadeh A, 2010, INT J ADV MANUF TECH, V46, P361, DOI 10.1007/s00170-009-2088-6; Babic Z, 1998, INT J PROD ECON, V56-7, P29, DOI 10.1016/S0925-5273(97)00133-3; Bai CZ, 2019, INT J MACH LEARN CYB, V10, P1423, DOI 10.1007/s13042-018-0824-7; Bai CG, 2014, EXPERT SYST APPL, V41, P4186, DOI 10.1016/j.eswa.2013.12.037; Bulgurcu B, 2012, PROCD SOC BEHV, V62, P1033, DOI 10.1016/j.sbspro.2012.09.176; Buyukozkan G, 2018, APPL SOFT COMPUT, V69, P634, DOI 10.1016/j.asoc.2018.04.040; Chang SC, 2016, TECHNOL ECON DEV ECO, V22, P21, DOI 10.3846/20294913.2014.986771; Chatterjee K, 2018, TECHNOL ECON DEV ECO, V24, P765, DOI 10.3846/20294913.2017.1295289; Chen YH, 2015, ECON RES-EKON ISTRAZ, V28, P631, DOI 10.1080/1331677X.2015.1087327; Cheng C. H., 2012, AFRICAN J BUSINESS M, V6, P6358, DOI DOI 10.5897/AJBM11.534; Dahooie JH, 2018, SYMMETRY-BASEL, V10, DOI 10.3390/sym10020045; Dahooie JH, 2018, HUM FACTOR ERGON MAN, V28, P5, DOI 10.1002/hfm.20713; Deng H, 2000, COMPUT OPER RES, V27, P963, DOI 10.1016/S0305-0548(99)00069-6; DIAKOULAKI D, 1995, COMPUT OPER RES, V22, P763, DOI 10.1016/0305-0548(94)00059-H; Dong JY, 2018, APPL SOFT COMPUT, V69, P316, DOI 10.1016/j.asoc.2018.04.053; Ecer F, 2018, TECHNOL ECON DEV ECO, V24, P670, DOI 10.3846/20294913.2016.1255275; Emel A.B., 2003, SOCIO-ECON PLAN SCI, V37, P103, DOI [https://doi.org/10.1016/s0038-0121(02)00044-7, DOI 10.1016/S0038-0121(02)00044-7]; Gundodu A, 2015, INT J BUSINESS SOCIA, V6, P139; Hua C, 2018, P I MECH ENG G-J AER, V232, P1304, DOI 10.1177/0954410017711724; Hwang C.-L., 1981, MULTIPLE ATTRIBUTE D, P58; Ic YT, 2014, APPL MATH COMPUT, V227, P630, DOI 10.1016/j.amc.2013.11.043; Ignatius J., 2012, IEEE INT C MAN INN T; Igoulalene I, 2015, EXPERT SYST APPL, V42, P3342, DOI 10.1016/j.eswa.2014.12.014; Karimi A, 2018, INT J LAW MANAG, V60, P885, DOI 10.1108/IJLMA-12-2016-0145; Keskin GA, 2015, INT J PROD RES, V53, P3586, DOI 10.1080/00207543.2014.980461; Lee PTW, 2018, INT SER OPER RES MAN, V260, P219, DOI 10.1007/978-3-319-62338-2_9; Lee PTW, 2012, EXPERT SYST APPL, V39, P5649, DOI 10.1016/j.eswa.2011.11.052; Li W, 2014, J INTELL FUZZY SYST, V27, P1, DOI 10.3233/IFS-130973; Liao CN, 2016, TECHNOL ECON DEV ECO, V22, P651, DOI 10.3846/20294913.2015.1072750; Ma J, 1999, EUR J OPER RES, V112, P397, DOI 10.1016/S0377-2217(98)00141-6; MacCrimmon K.R., 1968, DECISIONMAKING MULTI, Vsecond, P72; Moghimi R, 2014, INT J ADV MANUF TECH, V71, P685, DOI 10.1007/s00170-013-5370-6; Oner SC, 2018, SOFT COMPUT, V22, P4971, DOI 10.1007/s00500-018-3191-0; Pimentel BA, 2016, NEUROCOMPUTING, V174, P946, DOI 10.1016/j.neucom.2015.10.011; Rostamzadeh R, 2017, TRANSFORM BUS ECON, V16, P319; Safaei Ghadikolaei A, 2014, TECHNOL ECON DEV ECO, V20, P274, DOI 10.3846/20294913.2014.913274; Saparauskas J, 2011, INT J STRATEG PROP M, V15, P189, DOI 10.3846/1648715X.2011.586532; Shahsamandi EP, 2017, INTELL AUTOM SOFT CO, V23, P285, DOI 10.1080/10798587.2016.1209322; Shakib Masumeh Danesh, 2012, International Journal of Information and Decision Sciences, V4, P19, DOI 10.1504/IJIDS.2012.045126; Shaverdi M, 2016, INT J FUZZY SYST, V18, P248, DOI 10.1007/s40815-016-0142-8; Singh RK, 2013, ENG APPL ARTIF INTEL, V26, P122, DOI 10.1016/j.engappai.2012.03.013; Sivilevicius H, 2012, J CIV ENG MANAG, V18, P512, DOI 10.3846/13923730.2012.709958; Tamosaitiene J, 2017, PROCEDIA ENGINEER, V172, P1137, DOI 10.1016/j.proeng.2017.02.168; Turksen IB, 2006, ONTOLOGICAL EPISTEMO; Turskis Z, 2017, ECON COMPUT ECON CYB, V51, P211; Turskis Z, 2017, INT J STRATEG PROP M, V21, P318, DOI 10.3846/1648715X.2017.1325782; Turskis Z, 2016, COMPUT-AIDED CIV INF, V31, P717, DOI 10.1111/mice.12202; Turskis Z, 2010, INFORMATICA-LITHUAN, V21, P597; Turskis Z, 2010, TRANSPORT-VILNIUS, V25, P423, DOI 10.3846/transport.2010.52; Wang YM, 2010, MATH COMPUT MODEL, V51, P1, DOI 10.1016/j.mcm.2009.07.016; Wang YJ, 2014, APPL SOFT COMPUT, V22, P28, DOI 10.1016/j.asoc.2014.03.021; Wang YJ, 2010, INT J COMPUT MATH, V87, P38, DOI 10.1080/00405000701489412; White G., 2003, ANAL USE FINANCIAL S; Wu ZB, 2007, FUZZY SET SYST, V158, P1608, DOI 10.1016/j.fss.2007.01.013; Xu XZ, 2004, EUR J OPER RES, V156, P530, DOI 10.1016/s0377-2217(03)00146-2; Yalcin N, 2012, EXPERT SYST APPL, V39, P350, DOI 10.1016/j.eswa.2011.07.024; Yang MS, 2017, PATTERN RECOGN, V71, P45, DOI 10.1016/j.patcog.2017.05.017; Yurdakul M, 2004, INT J PROD ECON, V88, P269, DOI 10.1016/S0925-5273(03)00189-0; Zavadskas EK, 2015, APPL SOFT COMPUT, V26, P180, DOI 10.1016/j.asoc.2014.09.019; Zavadskas EK, 2010, TECHNOL ECON DEV ECO, V16, P159, DOI 10.3846/tede.2010.10</t>
  </si>
  <si>
    <t>JUN 8</t>
  </si>
  <si>
    <t>10.1080/1331677X.2019.1613250</t>
  </si>
  <si>
    <t>Economics</t>
  </si>
  <si>
    <t>WOS:000476912300003</t>
  </si>
  <si>
    <t>Zanon, LG; Marcelloni, F; Gerolamo, MC; Carpinetti, LCR</t>
  </si>
  <si>
    <t>Zanon, Lucas Gabriel; Marcelloni, Francesco; Gerolamo, Mateus Cecilio; Ribeiro Carpinetti, Luiz Cesar</t>
  </si>
  <si>
    <t>Exploring the relations between supply chain performance and organizational culture: A fuzzy grey group decision model</t>
  </si>
  <si>
    <t>Supply chain performance management; Organizational culture; Group decision-making; Grey clustering; Fuzzy grey cognitive maps; Fuzzy inference</t>
  </si>
  <si>
    <t>COGNITIVE MAPS; MEASUREMENT SYSTEM; SCOR MODEL; MANAGEMENT; SELECTION; INFERENCE; IMPACT; SUSTAINABILITY; UNCERTAINTY; FRAMEWORK</t>
  </si>
  <si>
    <t>Assessing the relationship between supply chain performance and organizational culture can help to predict scenarios and improve decision-making. However, this relationship is rarely explored due to the complexity of quantitatively addressing its natural subjectivity. Although soft computing techniques would have the potential to overcome this limitation, they have been rarely applied to this context. This paper aims to introduce a decision model to analyze and quantify the causal relationship between organizational culture and supply chain performance based on the combination of fuzzy grey cognitive maps, grey clustering and multiple fuzzy inference systems. Such model is novel in the literature and can provide new theoretical and practical perspectives. The development of this study is based on the SCOR (R) (Supply Chain Operations Reference) model attributes (SCC, 2017) and Hofstede's (2001) organizational practices, following the quantitative axiomatic prescriptive model based research. The main contribution is the introduction of a decision-making model that promotes the alignment between organizational culture and supply chain management, internalizing culture as a driver for performance improvement efforts. By conducting two real application cases in companies from different industrial sectors, results show that the model is able to identify crucial elements regarding cultural profile and performance for both organizations, aiding prioritization, anticipation and enabling the development of guidelines for action plans.</t>
  </si>
  <si>
    <t>[Zanon, Lucas Gabriel; Gerolamo, Mateus Cecilio; Ribeiro Carpinetti, Luiz Cesar] Univ Sao Paulo, Sao Carlos Sch Engn, Prod Engn Dept, Av Trabalhador Sao Carlense 400, BR-13566590 Sao Carlos, SP, Brazil; [Marcelloni, Francesco] Univ Pisa, Dept Informat Engn, Largo Lucio Lazzarino 1, I-56122 Pisa, Italy</t>
  </si>
  <si>
    <t>Universidade de Sao Paulo; University of Pisa</t>
  </si>
  <si>
    <t>Carpinetti, LCR (corresponding author), Av Trabalhador Sao Carlene 400, BR-13566590 Sao Carlos, SP, Brazil.</t>
  </si>
  <si>
    <t>lucasgab.zanon@gmail.com; francesco.marcelloni@unipi.it; gerolamo@sc.usp.br; carpinet@sc.usp.br</t>
  </si>
  <si>
    <t>Akkawuttiwanich P, 2018, COMPUT IND ENG, V122, P189, DOI 10.1016/j.cie.2018.05.044; Altay N, 2018, PROD PLAN CONTROL, V29, P1158, DOI 10.1080/09537287.2018.1542174; Anjum A, 2016, INT J ACAD RES BUSIN, V6, P2222, DOI [10.6007/IJARBSS/v6-i10/2362, DOI 10.6007/IJARBSS/V6-I10/2362]; [Anonymous], 2000, J ORG BEHAV, DOI DOI 10.1002/1099-1379(200008)21:53.0.CO;2-5; Aqlan F, 2015, INT J PROD ECON, V161, P54, DOI 10.1016/j.ijpe.2014.11.013; Balfaqih H, 2016, COMPUT IND, V82, P135, DOI 10.1016/j.compind.2016.07.002; BELLMAN RE, 1970, MANAGE SCI B-APPL, V17, pB141; Bertrand JWM., 2016, RES METHODS OPERATIO, P306; Bititci U.S., 2011, INT J OPER PROD MAN; Bortolotti T, 2015, INT J PROD ECON, V160, P182, DOI 10.1016/j.ijpe.2014.10.013; Braunscheidel MJ, 2010, HUM RESOUR MANAGE-US, V49, P883, DOI 10.1002/hrm.20381; Cadden T, 2015, PROD PLAN CONTROL, V26, P53, DOI 10.1080/09537287.2013.848478; Cadden T, 2013, SUPPLY CHAIN MANAG, V18, P86, DOI 10.1108/13598541311293203; Cadden T, 2010, J GEN MANAGE, V36, P37, DOI 10.1177/030630701003600203; Cai J, 2009, DECIS SUPPORT SYST, V46, P512, DOI 10.1016/j.dss.2008.09.004; Cameron K., 2011, DIAGNOSING CHANGING; Chan C.K., 2012, INT J PROD ECON; Chatterji A, 2019, STRATEGIC MANAGE J, V40, P331, DOI 10.1002/smj.2987; Chen K., 2019, INT J INTELL COMPUT; Chen WH, 2005, IEEE T POWER SYST, V20, P199, DOI 10.1109/TPWRS.2004.841234; Delgado A, 2016, ENVIRON MODELL SOFTW, V77, P108, DOI 10.1016/j.envsoft.2015.12.011; DESHPANDE R, 1989, J MARKETING, V53, P3, DOI 10.1177/002224298905300102; Dissanayake CK, 2018, INT J PROD ECON, V201, P102, DOI 10.1016/j.ijpe.2018.04.027; Douglas M, 1999, GEOJOURNAL, V47, P411, DOI DOI 10.1023/A:1007008025151; Dowty RA, 2010, INT J PROD ECON, V126, P57, DOI 10.1016/j.ijpe.2009.10.024; Dubey R, 2019, INT J PROD ECON, V210, P120, DOI 10.1016/j.ijpe.2019.01.023; Ensley MD, 2006, LEADERSHIP QUART, V17, P217, DOI 10.1016/j.leaqua.2006.02.002; Estampe D, 2013, INT J PROD ECON, V142, P247, DOI 10.1016/j.ijpe.2010.11.024; Fantazy K., 2019, J ENTERPRISE INF MAN; Farajpour F, 2018, J INF KNOWL MANAG, V17, DOI 10.1142/S0219649218500028; Fawcett SE, 2007, SUPPLY CHAIN MANAG, V12, P358, DOI 10.1108/13598540710776935; Fernandez A, 2019, IEEE COMPUT INTELL M, V14, P69, DOI 10.1109/MCI.2018.2881645; Furnari S, 2015, ADV STRATEG MANAGE, V33, P207, DOI 10.1108/S0742-332220150000033025; Gambi LD, 2013, PROCD SOC BEHV, V81, P334, DOI 10.1016/j.sbspro.2013.06.438; Ghadimi P, 2018, EUR J OPER RES, V269, P286, DOI 10.1016/j.ejor.2017.07.014; Groysberg B, 2018, HARVARD BUS REV, V96, P44; Gunasekaran A, 2001, INT J OPER PROD MAN, V21, P71, DOI 10.1108/01443570110358468; Haeri SAS, 2019, J CLEAN PROD, V221, P768, DOI 10.1016/j.jclepro.2019.02.193; Hajek P, 2019, INFORM SCIENCES, V485, P394, DOI 10.1016/j.ins.2019.02.035; Hardika A.L., 2019, EFFECT GREEN ORG CUL; Hemmati M., 2017, INT J QUAL RELIAB MA; HOFSTEDE G, 1990, ADMIN SCI QUART, V35, P286, DOI 10.2307/2393392; Hofstede G., 2001, CULTURES CONSEQUENCE, V2nd; Hult GTM, 2007, STRATEG MANAGE J, V28, P1035, DOI 10.1002/smj.627; Jermsittiparsert K., 2019, INT J INNOVATION CRE, V5, P416; Kang BY, 2016, INT J SYST ASSUR ENG, V7, P156, DOI 10.1007/s13198-016-0444-0; Kaushal J, 2018, IJST-T ELECTR ENG, V42, P429, DOI 10.1007/s40998-018-0087-z; Keshavarz Ghorabaee M, 2017, ECON RES-EKON ISTRAZ, V30, P1073, DOI 10.1080/1331677X.2017.1314828; Khan SA, 2018, J CLEAN PROD, V205, P964, DOI 10.1016/j.jclepro.2018.09.144; Kroeber AL, 1952, PAP PEABODY MUS AM A, V47, P3; Lima FR, 2013, APPL SOFT COMPUT, V13, P4133, DOI 10.1016/j.asoc.2013.06.020; Lima FR, 2019, INT J PROD ECON, V212, P19, DOI 10.1016/j.ijpe.2019.02.001; Lima FR, 2017, COMPUT IND ENG, V113, P333, DOI 10.1016/j.cie.2017.09.022; Lima FR, 2016, INT J PROD ECON, V174, P128, DOI 10.1016/j.ijpe.2016.01.023; Liu HF, 2010, J OPER MANAG, V28, P372, DOI 10.1016/j.jom.2009.11.010; Liu S.F., 2006, GREY INFORM THEORY P; Lohman C, 2004, EUR J OPER RES, V156, P267, DOI [10.1016/S0377-2217(02)00918-9, 10.1016/s0377-2217(02)00918-9]; Martinez L, 2010, INT J COMPUT INT SYS, V3, P382; Mazzuto G., 2018, 2018 IEEE INT C FUZZ, P1; Memon MS, 2015, EXPERT SYST APPL, V42, P7951, DOI 10.1016/j.eswa.2015.06.018; Meraj R, 2015, INT J MIN SCI TECHNO, V25, P655, DOI 10.1016/j.ijmst.2015.05.021; Nair A, 2019, APPL SOFT COMPUT, V84, DOI 10.1016/j.asoc.2019.105754; Neely A, 1995, INT J OPER PROD MAN, V15, P80, DOI 10.1108/01443579510083622; Ntabe EN, 2015, INT J PROD ECON, V169, P310, DOI 10.1016/j.ijpe.2015.08.008; OREILLY CA, 1991, ACAD MANAGE J, V34, P487, DOI 10.2307/256404; OReilly CA, 1996, RES ORGAN BEHAV, V18, P157; Osiro L, 2014, INT J PROD ECON, V153, P95, DOI 10.1016/j.ijpe.2014.02.009; Pedrycz W, 2007, FUZZY SYSTEMS ENGINEERING: TOWARD HUMAN-CENTRIC COMPUTING, P1, DOI 10.1002/9780470168967; Porter MG, 2019, OPER SUPPLY CHAIN MA, V12, P49, DOI 10.31387/oscm0360222; Pothukuchi V, 2002, J INT BUS STUD, V33, P243, DOI 10.1057/palgrave.jibs.8491015; Pourjavad E, 2018, INTELL SYST ACCOUNT, V25, P134, DOI 10.1002/isaf.1431; Pourjavad E, 2018, INT J FUZZY SYST, V20, P901, DOI 10.1007/s40815-017-0378-y; Prajogo DI, 2011, INT J OPER PROD MAN, V31, P712, DOI 10.1108/01443571111144823; QUINN RE, 1983, MANAGE SCI, V29, P363, DOI 10.1287/mnsc.29.3.363; Rajesh R, 2016, ELECTRON COMMER R A, V20, P42, DOI 10.1016/j.elerap.2016.09.006; Ramezankhani MJ, 2018, COMPUT IND ENG, V126, P531, DOI 10.1016/j.cie.2018.09.054; Rao CJ, 2007, J SYST ENG ELECTRON, V18, P774, DOI 10.1016/S1004-4132(08)60019-5; Roberts Paula, 2006, Nurs Stand, V20, P41; Salmeron JL, 2012, APPL SOFT COMPUT, V12, P3818, DOI 10.1016/j.asoc.2012.02.003; Salmeron JL, 2012, KNOWL-BASED SYST, V30, P151, DOI 10.1016/j.knosys.2012.01.008; Salmeron JL, 2010, EXPERT SYST APPL, V37, P7581, DOI 10.1016/j.eswa.2010.04.085; Sambasivan M., 2010, INT J PHYS DISTRIB L; Schein E. H., 2010, ORG CULTURE LEADERSH, V2; Smircich L, 2017, ANTHR ORGANISATIONS, P255; Supply Chain Council (SCC), 2017, SUPPL CHAIN OP REF M; Tadisina S.K., 2016, BUS PROCESS MANAG J; Tomic B, 2017, P I MECH ENG B-J ENG, V231, P2430, DOI 10.1177/0954405416629100; Tseng ML, 2018, INT J PROD ECON, V205, P30, DOI 10.1016/j.ijpe.2018.08.024; Von Altrock C., 1996, FUZZY LOGIC NEUROFUZ; WALLACH EJ, 1983, TRAIN DEV J, V37, P29; Williams Z, 2009, INT J LOGIST MANAG, V20, P243, DOI 10.1108/09574090910981323; Winklhofer H, 2006, J MARKET MANAG, V22, P169, DOI 10.1362/026725706776022236; Zadeh L.A, 1999, COMPUTING WORDS INFO, V1, P3; ZADEH LA, 1965, INFORM CONTROL, V8, P338, DOI 10.1016/S0019-9958(65)90241-X; Zanon LG, 2020, INT J PROD ECON, V223, DOI 10.1016/j.ijpe.2019.107520; Zhao X., 2015, SUPPLY CHAIN MANAG I; Zimmermann HJ, 2010, WIRES COMPUT STAT, V2, P317, DOI 10.1002/wics.82</t>
  </si>
  <si>
    <t>10.1016/j.ijpe.2020.108023</t>
  </si>
  <si>
    <t>WOS:000620294200005</t>
  </si>
  <si>
    <t>Chileshe, N; Rameezdeen, R; Hosseini, MR</t>
  </si>
  <si>
    <t>Chileshe, Nicholas; Rameezdeen, Raufdeen; Hosseini, M. Reza</t>
  </si>
  <si>
    <t>Drivers for adopting reverse logistics in the construction industry: a qualitative study</t>
  </si>
  <si>
    <t>ENGINEERING CONSTRUCTION AND ARCHITECTURAL MANAGEMENT</t>
  </si>
  <si>
    <t>Drivers; Reverse logistics; Construction industry; Cluster analysis; Supply chain management (SCM); South Australia</t>
  </si>
  <si>
    <t>SUPPLY CHAIN MANAGEMENT; LIFE-CYCLE; DECONSTRUCTION; ENTERPRISE; BUILDINGS; RECOVERY; DESIGN</t>
  </si>
  <si>
    <t>Purpose - The purpose of this paper is to investigate and analyse the perceptions of South Australian construction practitioners on drivers affecting the implementation of reverse logistics (RL). In this context, RL is defined as the process of moving goods from their typical final destination for the purpose of capturing value or ensuring proper disposal. Design/methodology/approach - Semi-structured interviews were conducted with eight practitioners to collect data and the interview transcripts were analysed using the NVivo (version 10) package. Cluster analysis was used to cross-validate the findings and provide an in-depth insight into the findings. Findings - The findings indicate that most of the drivers identified in earlier research are relevant for the construction industry. In addition, the study identified some new drivers that are categorised as targeted demands by an exclusive clientele. These drivers were found to be complementary to the economic, environmental and social drivers as previously conceptualised. In addition, a set of factors affecting the strength of drivers that had been overlooked in previous studies emanated from the interview analysis. These include the type of project and the attributes of clients, both of which strongly affect the drivers of RL implementation in construction. Research limitations/implications - The major limitations are the relatively small size of the sample of interviewees and having interviewees from one geographic area with specific socio-economic characteristics. Practical implications - The identified drivers and the clustering of RL themes could be used by practitioners as a road map for the development of appropriate solutions to successfully promote RL within the construction industry. Organisational energies could thus be channelled towards the drivers that need the most improvement. Originality/value - The study contributes to this research sphere by employing cluster analysis to customise and contextualise the drivers that were previously identified. The study goes beyond the extant literature by discovering the prominent effects of these drivers on the impact of targeted demands by an exclusive clientele. This could be of great value in terms of creating avenues for future investigations on the topic.</t>
  </si>
  <si>
    <t>[Chileshe, Nicholas; Rameezdeen, Raufdeen] Univ S Australia, Sch Nat &amp; Built Environm, Adelaide, SA 5001, Australia; [Hosseini, M. Reza] Deakin Univ, Sch Architecture &amp; Built Environm, Geelong, Vic 3217, Australia</t>
  </si>
  <si>
    <t>University of South Australia; Deakin University</t>
  </si>
  <si>
    <t>Chileshe, N (corresponding author), Univ S Australia, Sch Nat &amp; Built Environm, Adelaide, SA 5001, Australia.</t>
  </si>
  <si>
    <t>Nicholas.Chileshe@unisa.edu.au</t>
  </si>
  <si>
    <t>Addis W., 2006, BUILDING RECLAIMED C, P5; Agrawal S, 2015, RESOUR CONSERV RECY, V97, P76, DOI 10.1016/j.resconrec.2015.02.009; Aidonis D., 2008, WSEAS Transactions on Environment and Development, V4, P1036; Amaratunga D., 2002, WORK STUDY, V51, P17, DOI [DOI 10.1108/00438020210415488, 10.1108/00438020210415488]; [Anonymous], 2010, FORUM QUALITATIVE SO, DOI DOI 10.17169/FQS-11.3.1428; Arantes A, 2015, SUPPLY CHAIN MANAG, V20, P404, DOI 10.1108/SCM-06-2014-0207; Ardichvili A., 2003, Journal of Knowledge Management, V7, P64, DOI 10.1108/13673270310463626; Ronda-Pupo GA, 2012, STRATEGIC MANAGE J, V33, P162, DOI 10.1002/smj.948; Autry CW, 2005, IND MARKET MANAG, V34, P749, DOI 10.1016/j.indmarman.2004.12.005; Bazeley P., 2000, NVIVO QUALITATIVE PR, P112; Bazeley P., 2002, INT J SOC RES METHOD, V5, P229; Bazeley P., 2019, QUALITATIVE DATA ANA; Bleek M. J., 2013, THESIS; Bouzon M, 2015, PROD PLAN CONTROL, V26, P1368, DOI 10.1080/09537287.2015.1049239; Carter C., 1998, J BUS LOGIST, V19, P85, DOI DOI 10.1002/J.2158-1592.2007.TB00235.X; Chileshe N, 2015, SUPPLY CHAIN MANAG, V20, P179, DOI 10.1108/SCM-10-2014-0325; Couto Joao, 2010, Sustainability, V2, P428, DOI 10.3390/su2020428; da Rocha CG, 2009, RESOUR CONSERV RECY, V54, P104, DOI 10.1016/j.resconrec.2009.07.004; Dainty AR., 2004, STRUCT SURV, V22, P20; Daugherty P.J., 2002, J BUS LOGIST, V23, P85, DOI DOI 10.1002/J.2158-1592.2002.TB00017.X; de Brito MP, 2004, REVERSE LOGISTICS: QUANTITATIVE MODELS FOR CLOSED-LOOP SUPPLY CHAINS, P3; Denhart H, 2010, RESOUR CONSERV RECY, V54, P194, DOI 10.1016/j.resconrec.2009.07.016; Dransfield E, 2004, FOOD QUAL PREFER, V15, P477, DOI 10.1016/j.foodqual.2003.08.004; du Toit JL, 2013, INT J SOC RES METHOD, V16, P125, DOI 10.1080/13645579.2012.657013; Duarte B, 2012, INT J LEAN SIX SIG, V3, P187, DOI 10.1108/20401461211282709; Durmisevic E, 2009, ARCHIT DESIGN, P134; El korchi A., 2011, J CLEAN PROD, V19, P588; Endicott B., 2005, 268E CE U CAL ENG PR; Environment Protection Authority NSW, 2010, COSTS HOUS DEC; Gibbs G., 2002, QUALITATIVE DATA ANA; Gorgolewski M, 2008, BUILD RES INF, V36, P175, DOI 10.1080/09613210701559499; Govindan K, 2015, EUR J OPER RES, V240, P603, DOI 10.1016/j.ejor.2014.07.012; Guy B., 2014, BARRIERS DECONSTRUCT, P146; Guy B, 2006, P CIB TASK GROUP, V39, P189, DOI DOI 10.1680/ENER.2011.164.4.195; Guy B., 2002, BUILDING DECONSTRUCT; Hazen BT, 2012, INT J PHYS DISTR LOG, V42, P244, DOI 10.1108/09600031211225954; He Q, 1999, LIBR TRENDS, V48, P133; Hiete M, 2011, BUILD RES INF, V39, P333, DOI 10.1080/09613218.2011.576849; Hosseini M. Reza, 2015, International Journal of Logistics Systems and Management, V20, P480, DOI 10.1504/IJLSM.2015.068490; Humphries Andrew S., 2007, International Journal of Logistics Management, V18, P385, DOI 10.1108/09574090710835129; Huscroft JR, 2013, INT J LOGIST MANAG, V24, P304, DOI 10.1108/IJLM-04-2012-0024; Jaillon L, 2014, AUTOMAT CONSTR, V39, P195, DOI 10.1016/j.autcon.2013.09.006; Kannan VR, 2010, SUPPLY CHAIN MANAG, V15, P207, DOI 10.1108/13598541011039965; Kibert C. J., 2012, SUSTAINABLE CONSTRUC, P353; Laefer DF, 2008, J CONSTR ENG M ASCE, V134, P217, DOI 10.1061/(ASCE)0733-9364(2008)134:3(217); Leigh NG, 2006, J AM PLANN ASSOC, V72, P217, DOI 10.1080/01944360608976740; Lewins A., 2007, USING SOFTWARE QUALI; Love PED, 2004, SUPPLY CHAIN MANAG, V9, P43, DOI 10.1108/13598540410517575; Maclaran P., 2002, QUALITATIVE MARKET R, V5, P28, DOI DOI 10.1108/13522750210414490; Macozoma D.S., 2002, BOUC361 CIB; Nakajima S., 2014, BARRIERS DECONSTRUCT, P53; Niwattanakul S., 2013, P INT MULTICONFERENC; Nunes KRA, 2009, J ENVIRON MANAGE, V90, P3717, DOI 10.1016/j.jenvman.2008.05.026; Ochieng EG, 2010, INT J PROJ MANAG, V28, P449, DOI 10.1016/j.ijproman.2009.08.001; Ofori G., 2000, EUR J PURCH SUPPLY M, V6, P195, DOI DOI 10.1016/S0969-7012(00)00015-0; Pan W, 2010, ENG CONSTR ARCHIT MA, V17, P78, DOI 10.1108/09699981011011339; Rameezdeen R., 2007, CIB PRIORITY THEME R, P76; Richey R. G., 2005, International Journal of Physical Distribution &amp; Logistics Management, V35, P233, DOI 10.1108/09600030510599913; Riley MJ, 2001, J MANAGE ENG, V17, P149, DOI 10.1061/(ASCE)0742-597X(2001)17:3(149); Rogers D.S., 1998, GOING BACKWARDS REVE; Ryan G. W., 2003, FIELD METHOD, V15, P85, DOI [DOI 10.1177/1525822X02239569, https://doi.org/10.1177/1525822X02239569]; Saghafi MD, 2011, PROCEDIA ENGINEER, V21, P853, DOI 10.1016/j.proeng.2011.11.2087; Sarkis J, 2012, SUPPLY CHAIN MANAG, V17, P202, DOI 10.1108/13598541211212924; Sassi P., 2004, P I CIVIL ENG-ENG SU, V157, P163, DOI [DOI 10.1680/ensu.2004.157.3.163, 10.1680/ensu.2004.157.3.163, DOI 10.1680/ENSU.2004.157.3.163]; Sassi P, 2008, BUILD RES INF, V36, P509, DOI 10.1080/09613210801994208; Schultmann F., 2014, CIB PUBLICATION, V397, P38; Schultmann F., 2007, PORTUGAL SB07 SUSTAI, P577; Schultmann F, 2007, BUILD RES INF, V35, P602, DOI 10.1080/09613210701431210; Shaik M, 2012, MEAS BUS EXCELL, V16, P23, DOI 10.1108/13683041211230294; Shakantu W, 2008, ENG CONSTR ARCHIT MA, V15, P423, DOI 10.1108/09699980810902721; Simms C, 2006, FACILITIES, V24, P106, DOI 10.1108/02632770610649377; Smith E., 2007, P INT C SUST CONSTR, P9; Storey J.B., 2014, BARR DEC REUS REC CO, P130; Sundarakani Balan, 2014, International Journal of Logistics Systems and Management, V18, P517, DOI 10.1504/IJLSM.2014.063983; Supsinpaibool, 2013, 4 INT C ENG PROJ PRO, P122; Thormark C, 2000, BUILD RES INF, V28, P176, DOI 10.1080/096132100368948; Tingley DD, 2012, BUILD ENVIRON, V57, P387, DOI 10.1016/j.buildenv.2012.06.005; Tookey J., 2012, AUSTRALASIAN J CONST, V8, P41; UN-HABITAT, 2010, SOLID WASTE MANAGEME; Uprichard E., 2009, SAGE HDB CASE BASED, P132; van Dijk S, 2014, RESOUR CONSERV RECY, V82, P21, DOI 10.1016/j.resconrec.2013.10.007; Vrijhoef R., 2000, EUR J PURCH SUPPLY M, V3/4, P169, DOI [DOI 10.1016/S0969-7012(00)00013-7, 10.1016/S0969-7012(00)00013-7]; Xu R, 2008, INT J INTELL COMPUT, V1, P484, DOI 10.1108/17563780810919087; Yeheyis M, 2013, CLEAN TECHNOL ENVIR, V15, P81, DOI 10.1007/s10098-012-0481-6; Zero Waste SA, 2012, S AUSTR WAST MAN CAP</t>
  </si>
  <si>
    <t>10.1108/ECAM-06-2014-0087</t>
  </si>
  <si>
    <t>Engineering, Industrial; Engineering, Civil; Management</t>
  </si>
  <si>
    <t>Engineering; Business &amp; Economics</t>
  </si>
  <si>
    <t>WOS:000374138800002</t>
  </si>
  <si>
    <t>Degeneffe, D; Kinsey, J; Stinson, T; Ghosh, K</t>
  </si>
  <si>
    <t>Degeneffe, Dennis; Kinsey, Jean; Stinson, Thomas; Ghosh, Koel</t>
  </si>
  <si>
    <t>Segmenting consumers for food defense communication strategies</t>
  </si>
  <si>
    <t>Food industry; Business continuity; Disasters; Supply chain management; United States of America</t>
  </si>
  <si>
    <t>CRISIS; RISK</t>
  </si>
  <si>
    <t>Purpose - In the light of lessons learned from recent disasters (The London subway bombings, and Hurricane Katrina), it has become increasingly clear that supply chain partners as well as government agencies need to be prepared to communicate effectively to consumers and customers before, during and after a disaster. Effective communication can minimize confusion and harm to company reputations, to consumers, the economy and the nation. Incorporating consistent communications into supply chain management (SCM) plans used by all parties in the supply chain will enhance competitiveness of the whole chain and speed recovery from potentially disastrous events. Findings from a national survey of consumer's attitudes about terrorism provide information about the development of targeted and effective communications. Design/methodology/approach - Based on a survey of more than 4,000 US consumers, this study used predictive segmentation which consists of a canonical factor analysis relating general consumer attitudes and values to their more specific fears and concerns about terrorism. A clustering of consumers then identifies six diverse consumer segments providing a framework for the development of communication strategies. Findings - Results from this study demonstrate that people can be grouped based on their general attitudes' and values in such a way that their diversity can be captured in a simple framework of segments each reflecting striking differences in the level of concern over potential terrorist attacks. Practical implications - Guidance is offered for the development of communication strategies based on the information needs and media behavior of each consumer segment to mitigate the impact of a potential terrorist attack or catastrophic food safety breaches. It provides practical and logical extension of former studies that suggest incorporating consumers, attitudes into SCM and business continuity plans. Originality/value - This study leverages a common and proven marketing research approach segmentation used in private industry for the marketing of goods and service. It applies this method to defining segments of consumers based on their attitudes and concerns about terrorism that will be useful in supply chain communication management.</t>
  </si>
  <si>
    <t>[Degeneffe, Dennis; Kinsey, Jean; Stinson, Thomas; Ghosh, Koel] Univ Minnesota, Dept Appl Econ, St Paul, MN 55108 USA</t>
  </si>
  <si>
    <t>University of Minnesota System; University of Minnesota Twin Cities</t>
  </si>
  <si>
    <t>Degeneffe, D (corresponding author), Univ Minnesota, Dept Appl Econ, St Paul, MN 55108 USA.</t>
  </si>
  <si>
    <t>ddegenef@umn.edu</t>
  </si>
  <si>
    <t>Aldenderfer MS., 1984, CLUSTER ANAL; Anderberg M.R., 1973, CLUSTER ANAL APPL, DOI DOI 10.1016/C2013-0-06161-0; Barry J., 2004, INT J PHYS DISTR LOG, V34, P695, DOI [10.1108/09600030410567469, DOI 10.1108/09600030410567469]; Christopher M., 2004, International Journal of Physical Distribution &amp; Logistics Management, V34, P388, DOI 10.1108/09600030410545436; Churchill Gilbert A., 2004, MARKETING RES METHOD, V9; DEGENEFFE D, 2006, 200603 U MINN FOOD I; Dunne AJ, 2008, BRIT FOOD J, V110, P361, DOI 10.1108/00070700810868906; FEARNSBANKS K, 2002, CRISIS COMMUNICATION; Freimuth VS, 2006, HEALTH COMMUN, V20, P141, DOI 10.1207/s15327027hc2002_5; HINES P, 1998, INT J PHYS DISTRIB, V28, P18; HOFFMAN JC, 2006, S NOV 1 2006 FOOD IN; KANO N, 1984, J JAPANESE SOC QUALI, V14, P57; KeivanZokaei A., 2006, INT J LOGIST MANAG, V17, P141; Kennedy J, 2008, BRIT FOOD J, V110, P691, DOI 10.1108/00070700810887167; KINSEY J, 2009, GLOBAL ISSUES FOOD S, P1189; KINSEY J, 2007, 200702 U MINN FOOD I; Kinsey JD, 2001, AM J AGR ECON, V83, P1113, DOI 10.1111/0002-9092.00259; Kshirsagar AM, 1972, MULTIVARIATE ANAL; MAIBACH EW, 1966, J HEALTH COMMUN, V1, P1741; Mason-Jones R., 1997, SUPPLY CHAIN MANAG; Mason-Jones R., 1998, IOM CONTROL, V24, P17; MORTON J, 1990, BUS MARKET, P62; Myers J.H., 1996, AM MARKETING ASS; Norrman A., 2004, International Journal of Physical Distribution &amp; Logistics Management, V34, P434, DOI 10.1108/09600030410545463; Rao C. R., 1973, LINEAR STAT INFERENC; Reich B., 2008, MEDIA RULES MASTERIN; Reynolds B, 2005, J HEALTH COMMUN, V10, P43, DOI 10.1080/10810730590904571; *SAS STAT, 1990, SAS STAT US GUID, V1; Seeger MW, 2006, J APPL COMMUN RES, V34, P232, DOI 10.1080/00909880600769944; Sellnow TL., 2002, J APPL COMMUNICATION, V30, P269, DOI [DOI 10.1080/00909880216599, 10.1080/00909880216599]; STINSON TF, 2007, HOMELAND SECURITY AF, V3; STINSON TF, 2006, 200601 U MINN FOOD I; Stinson ThomasF., 2007, CHOICES, V22, P67; Venette SJ, 2006, J APPL COMMUN RES, V34, P229, DOI 10.1080/00909880600769464; Walters D., 2004, International Journal of Physical Distribution &amp; Logistics Management, V34, P219, DOI 10.1108/09600030410533556; Walters D, 2008, INT J PHYS DISTR LOG, V38, P699, DOI 10.1108/09600030810925980; Worsley A, 2008, BRIT FOOD J, V110, P1106, DOI 10.1108/00070700810918018; Zokaei K., 2007, INT J PHYS DISTR LOG, V37, P223, DOI 10.1108/09600030710742434; 1993, CTR QUALITY MANAGEME, V2</t>
  </si>
  <si>
    <t>10.1108/09600030910973733</t>
  </si>
  <si>
    <t>WOS:000284680900003</t>
  </si>
  <si>
    <t>Kuo, TC; Muniroh, M; Fau, KH</t>
  </si>
  <si>
    <t>Kuo, Tsai-Chi; Muniroh, Muniroh; Fau, Kristin Halisa</t>
  </si>
  <si>
    <t>An Integrated Kano Model, Fuzzy Analytical Hierarchy Process, and Decision Matrix for Sustainable Supplier Selection in Palm Oil Industries Indonesia, a Case Study</t>
  </si>
  <si>
    <t>sustainability; sustainable supplier selection; the Kano model; Fuzzy Analytical Hierarchy Process; Decision Matrix Method</t>
  </si>
  <si>
    <t>TRIPLE BOTTOM-LINE; CHAIN MANAGEMENT; ORDER ALLOCATION; FRAMEWORK; TOPSIS</t>
  </si>
  <si>
    <t>Industries have to integrate environmental, social, and economic aspects into their supply chain management to achieve sustainability. Hence, the industry needs to take appropriate actions in choosing the right suppliers. The aim of this study is to develop a framework for selecting sustainable suppliers by integrating quality management tools using the Kano model, Fuzzy Analytical Hierarchy Process, and Decision Matrix Method. To identify the critical sustainability criteria, the Kano model by the clustering the criteria for sustainable selection supplier was used. We then used the Fuzzy Analytical Hierarchy Process to determine the weight of each criterion and applied the Decision Matrix Method to select the most sustainable supplier. Afterward, the appropriate proposed framework was implemented in one of the palm oil industries in Indonesia to validate that the framework is applicable and useful. The study shows that the environmental dimension is the most sustainable supplier criteria followed by economy and social dimension. Quality, pollution control, and information disclosures were found to be important sub-dimensions for sustainable supplier selection.</t>
  </si>
  <si>
    <t>[Kuo, Tsai-Chi; Muniroh, Muniroh] Natl Taiwan Univ Sci &amp; Technol, Dept Ind Management, Taipei 106335, Taiwan; [Kuo, Tsai-Chi] Natl Taiwan Univ Sci &amp; Technol, Artificial Intelligence Operat Management Res Ctr, Taipei 106335, Taiwan; [Fau, Kristin Halisa] Chung Yuan Christian Univ, Dept Ind &amp; Syst Engn, Taoyuan 32023, Taiwan</t>
  </si>
  <si>
    <t>National Taiwan University of Science &amp; Technology; National Taiwan University of Science &amp; Technology; Chung Yuan Christian University</t>
  </si>
  <si>
    <t>Muniroh, M (corresponding author), Natl Taiwan Univ Sci &amp; Technol, Dept Ind Management, Taipei 106335, Taiwan.</t>
  </si>
  <si>
    <t>tckuo@mail.ntust.edu.tw; m10501836@gapps.ntust.edu.tw.com; kristinhalisafau@students.itb.ac.id</t>
  </si>
  <si>
    <t>Akman Gulsen, 2013, Journal of Industrial Engineering, DOI 10.1155/2013/915241; Amindoust A, 2012, APPL SOFT COMPUT, V12, P1668, DOI 10.1016/j.asoc.2012.01.023; Arabzad S.M., 2012, PROCEDIA SOC BEHAV S, V41, P506, DOI [10.1016/j.sbspro.2012.04.062, DOI 10.1016/J.SBSPRO.2012.04.062]; Awasthi A, 2018, INT J PROD ECON, V195, P106, DOI 10.1016/j.ijpe.2017.10.013; Azadnia AH, 2015, INT J PROD RES, V53, P383, DOI 10.1080/00207543.2014.935827; Bai CG, 2019, INT J PROD RES, V57, P7046, DOI 10.1080/00207543.2019.1574042; Bhutta K.S., 2002, SUP CHAIN MANAG INT, V7, P126, DOI [10.1108/13598540210436586, DOI 10.1108/13598540210436586]; Byun DH, 2001, INFORM MANAGE, V38, P289, DOI 10.1016/S0378-7206(00)00071-9; Carter CR, 2008, INT J PHYS DISTR LOG, V38, P360, DOI 10.1108/09600030810882816; Chai JY, 2013, EXPERT SYST APPL, V40, P3872, DOI 10.1016/j.eswa.2012.12.040; Chan FTS, 2007, OMEGA-INT J MANAGE S, V35, P417, DOI 10.1016/j.omega.2005.08.004; Chen ZH, 2020, APPL SOFT COMPUT, V87, DOI 10.1016/j.asoc.2019.106004; de Jong EBP, 2015, WETLANDS, V35, P733, DOI 10.1007/s13157-015-0665-z; Frostenson M, 2015, J CLEAN PROD, V107, P85, DOI 10.1016/j.jclepro.2014.05.034; Gharibreza M, 2013, AGR ECOSYST ENVIRON, V165, P19, DOI 10.1016/j.agee.2012.12.004; Ghorbani M, 2013, INT J PROD RES, V51, P5469, DOI 10.1080/00207543.2013.784403; Giannakis M, 2020, J CLEAN PROD, V247, DOI 10.1016/j.jclepro.2019.119439; Goncalo TEE, 2018, S AFR J BUS MANAG, V49, DOI 10.4102/sajbm.v49i1.354; Goodman L.K., 2015, CLEARING AIR PALM OI; Goren HG, 2018, J CLEAN PROD, V183, P1156, DOI 10.1016/j.jclepro.2018.02.211; Govindan K, 2013, J CLEAN PROD, V47, P345, DOI 10.1016/j.jclepro.2012.04.014; Gurel O, 2015, PROCD SOC BEHV, V181, P131, DOI 10.1016/j.sbspro.2015.04.874; Gurzawska A, 2020, PHILOS MANAG, V19, P267, DOI 10.1007/s40926-019-00114-z; Igarashi M, 2013, J PURCH SUPPLY MANAG, V19, P247, DOI 10.1016/j.pursup.2013.06.001; Ishizaka Alessio, 2014, International Journal of Integrated Supply Management, V9, P1, DOI 10.1504/IJISM.2014.064353; Jain N, 2020, J CLEAN PROD, V248, DOI 10.1016/j.jclepro.2019.119275; Kahraman C., 2003, Logistics Information Management, V16, P382, DOI 10.1108/09576050310503367; Kannan D, 2014, EUR J OPER RES, V233, P432, DOI 10.1016/j.ejor.2013.07.023; Kar AK, 2014, MANAG RES REV, V37, P89, DOI 10.1108/MRR-10-2012-0230; Kilaparthi S., 2018, DEV FUZZY KANO DEA V; Lee YC, 2009, EXPERT SYST APPL, V36, P4479, DOI 10.1016/j.eswa.2008.05.034; Liu WH, 2017, SUSTAINABILITY-BASEL, V9, DOI 10.3390/su9030421; Luthra S, 2017, J CLEAN PROD, V140, P1686, DOI 10.1016/j.jclepro.2016.09.078; Mahmood W.H.W., 2014, P INT S RES INN SUST; Memari A, 2019, J MANUF SYST, V50, P9, DOI 10.1016/j.jmsy.2018.11.002; Mohammed A, 2018, J CLEAN PROD, V192, P99, DOI 10.1016/j.jclepro.2018.04.131; Mokhtar MF, 2016, IOP CONF SER-MAT SCI, V160, DOI 10.1088/1757-899X/160/1/012073; Najjar M, 2020, SUSTAINABILITY-BASEL, V12, DOI 10.3390/su122410438; Pavan M, 2009, COMPREHENSIVE CHEMOMETRICS: CHEMICAL AND BIOCHEMICAL DATA ANALYSIS, VOLS 1-4, P591; Pishchulov G, 2019, INT J PROD ECON, V211, P166, DOI 10.1016/j.ijpe.2019.01.025; Pittman A., 2013, EARTH OBSERV, V25, P12; Rao CJ, 2017, INT J INF TECH DECIS, V16, P87, DOI 10.1142/S0219622016500450; Rashidi K, 2020, J CLEAN PROD, V269, DOI 10.1016/j.jclepro.2020.122001; Rijanto M., 2020, IJSTR, DOI [10.31219/osf.io/b97v4, DOI 10.31219/OSF.IO/B97V4]; Rouyendegh BD, 2014, PROCD SOC BEHV, V116, P3957, DOI 10.1016/j.sbspro.2014.01.874; Sequino A., 2015, INT J ECOL CONSERV, V13, DOI [10.7718/ijec.v13i1.1074, DOI 10.7718/IJEC.V13I1.1074]; Shahin A., 2004, INT J QUAL RELIAB MA, V21, P731, DOI DOI 10.1108/02656710410549082; Shaw K, 2012, EXPERT SYST APPL, V39, P8182, DOI 10.1016/j.eswa.2012.01.149; Stevic Z, 2020, COMPUT IND ENG, V140, DOI 10.1016/j.cie.2019.106231; Tamirat Y., 2019, J CLEAN PROD, V252; Tavana M, 2017, INT J LOGIST-RES APP, V20, P254, DOI 10.1080/13675567.2016.1219702; Tirkolaee EB, 2020, J CLEAN PROD, V250, DOI 10.1016/j.jclepro.2019.119517; Tseng ML, 2019, TECHNOL FORECAST SOC, V144, P524, DOI 10.1016/j.techfore.2017.10.014; Tundys B., 2016, P 5 IEEE INT C ADV L, P147; Utami R., 2017, JURNAL ILMU PERTANIA, V22, P115, DOI [10.18343/jipi.22.2.115, DOI 10.18343/JIPI.22.2.115]; Verdade LM, 2015, ENVIRON DEV, V15, P64, DOI 10.1016/j.envdev.2015.05.003; Violante MG, 2017, COMPUT IND, V86, P15, DOI 10.1016/j.compind.2016.12.007; Wang CN, 2019, PROCESSES, V7, DOI 10.3390/pr7070400; Wang CN, 2018, SYMMETRY-BASEL, V10, DOI 10.3390/sym10060221; Wilson EJ., 1994, INT J PURCHASING MAT, V30, P34, DOI [DOI 10.1111/J.1745-493X.1994.TB00195.X, 10.1111/j.1745-493X.1994.tb00195.x]; Witold H., 2019, MCKINSEY Q, V12; Wu JH, 2018, SUSTAINABILITY-BASEL, V10, DOI 10.3390/su10051595; Yang Y, 2020, PROCESSES, V8, DOI 10.3390/pr8060717; Zimmer K, 2016, INT J PROD RES, V54, P1412, DOI 10.1080/00207543.2015.1079340</t>
  </si>
  <si>
    <t>10.3390/pr9061078</t>
  </si>
  <si>
    <t>WOS:000666441300001</t>
  </si>
  <si>
    <t>Raza, SA; Ashrafi, R; Akgunduz, A</t>
  </si>
  <si>
    <t>Raza, Syed Asif; Ashrafi, Rafi; Akgunduz, Ali</t>
  </si>
  <si>
    <t>A bibliometric analysis of revenue management in airline industry</t>
  </si>
  <si>
    <t>JOURNAL OF REVENUE AND PRICING MANAGEMENT</t>
  </si>
  <si>
    <t>Revenue management; Airline industry; Bibliometrics; Network analysis; Co-citation; Multivariate analysis; Clustering; Factor analysis</t>
  </si>
  <si>
    <t>PROGRAMMING DECOMPOSITION METHOD; DYNAMIC PRICE-COMPETITION; COMPARING DECISION RULES; VIRTUAL NESTING CONTROLS; SUPPLY CHAIN MANAGEMENT; YIELD MANAGEMENT; SEAT ALLOCATION; STRATEGIC MANAGEMENT; STOCHASTIC DEMAND; INVENTORY CONTROL</t>
  </si>
  <si>
    <t>Air travel industry is among the most and the oldest beneficiaries of the Operations Research tools. The literature in the field of airline revenue management has been steadily growing over four decades. This paper presents a structured literature review of the peer-reviewed publications in the area of Revenue Management in the airline industry. The structured literature review utilizes contemporary tools from the bibliometric analysis of over 350 articles that are extracted. Using the comprehensive tools from bibliometric analysis, we identify emerging research clusters, topological analysis, key research topics, interrelation and collaboration networks and their patterns. A systematic graphical mapping helps marking research publications evaluation over the period explored along with the direction for future research. A multivariate analysis is also carried out on the co-citation matrix for identification of the factors and clusters in the highly cited publications. The findings of this paper also guide to layout a robust strategic plan for future research studies in the field.</t>
  </si>
  <si>
    <t>[Raza, Syed Asif] Sultan Qaboos Univ, Dept Operat Management &amp; Business Stat, Muscat, Oman; [Ashrafi, Rafi] Sultan Qaboos Univ, Dept Informat Syst, Muscat, Oman; [Akgunduz, Ali] Concordia Univ, Dept Mech &amp; Ind Engn, Montreal, PQ, Canada</t>
  </si>
  <si>
    <t>Sultan Qaboos University; Sultan Qaboos University; Concordia University - Canada</t>
  </si>
  <si>
    <t>syed@squ.edu.om; rafi@squ.edu.om; ali.akgunduz@concordia.ca</t>
  </si>
  <si>
    <t>Algers S., 2001, International Journal of Services Technology and Management, V2, P28, DOI 10.1504/IJSTM.2001.001589; ALSTRUP J, 1986, EUR J OPER RES, V27, P274, DOI 10.1016/0377-2217(86)90325-5; Anderson CK, 2010, CORNELL HOSP Q, V51, P53, DOI 10.1177/1938965509354697; Andersson S.-E., 1998, International Transactions in Operational Research, V5, P471, DOI 10.1111/j.1475-3995.1998.tb00130.x; Aria M, 2017, J INFORMETR, V11, P959, DOI 10.1016/j.joi.2017.08.007; Aziz HA, 2011, EGYPT INFORM J, V12, P177, DOI 10.1016/j.eij.2011.08.001; Baker T. H., 1994, THESIS; Ball R., 2006, Information Services &amp; Use, V26, P293; Barnhart C, 2003, TRANSPORT SCI, V37, P368, DOI 10.1287/trsc.37.4.368.23276; BARRETT SD, 2000, J AIR TRANSP MANAG, V6, P13, DOI DOI 10.1016/S0969-6997(99)00018-6; Bastian M., 2009, P INT AAAI C WEB SOC, V8, P361, DOI 10.13140/2.1.1341.1520; Batagelj V, 2013, SCIENTOMETRICS, V96, P845, DOI 10.1007/s11192-012-0940-1; Belobaba P.P., 2009, GLOBAL AIRLINE IND, Vfirst, P47; Belobaba PP, 1996, DECISION SCI, V27, P343, DOI 10.1111/j.1540-5915.1996.tb00856.x; BELOBABA PP, 1987, TRANSPORT SCI, V21, P63, DOI 10.1287/trsc.21.2.63; BELOBABA PP, 1989, OPER RES, V37, P183, DOI 10.1287/opre.37.2.183; Benveniste A., 2012, ADAPTIVE ALGORITHMS; Bertsekas D. P., 1999, NONLINEAR PROGRAMMIN; Bertsekas D. P., 1996, NEURODYNAMIC PROGRAM; Bertsimas D, 2005, OPER RES, V53, P90, DOI 10.1287/opre.1040.0164; Bertsimas D, 2003, TRANSPORT SCI, V37, P257, DOI 10.1287/trsc.37.3.257.16047; Bharill R, 2008, TRANSPORT RES A-POL, V42, P1195, DOI 10.1016/j.tra.2008.03.007; Billingsley P., 1968, CONVERGE PROBAB MEAS; Birbil SI, 2009, MANAGE SCI, V55, P148, DOI 10.1287/mnsc.1070.0843; Bitran G, 1998, OPER RES, V46, P609, DOI 10.1287/opre.46.5.609; Bitran G., 2003, Manufacturing &amp; Service Operations Management, V5, P203, DOI 10.1287/msom.5.3.203.16031; Bitran GR, 1996, OPER RES, V44, P35, DOI 10.1287/opre.44.1.35; BODILY SE, 1995, OMEGA-INT J MANAGE S, V23, P173, DOI 10.1016/0305-0483(94)00063-G; Botimer TC, 1999, J OPER RES SOC, V50, P1085, DOI 10.2307/3010079; Boyaci T., 2003, Manufacturing &amp; Service Operations Management, V5, P18, DOI 10.1287/msom.5.1.18.12757; Boyd E. A., 2004, J REVENUE PRICING MA, V3, P171, DOI [10.1057/palgrave.rpm.5170104, DOI 10.1057/PALGRAVE.RPM.5170104]; Boyd EA, 2003, MANAGE SCI, V49, P1363, DOI 10.1287/mnsc.49.10.1363.17316; Bremaud P., 1980, POINT PROCESSES QUEU; BRUMELLE SL, 1990, TRANSPORT SCI, V24, P183, DOI 10.1287/trsc.24.3.183; BRUMELLE SL, 1993, OPER RES, V41, P127, DOI 10.1287/opre.41.1.127; BUDD JM, 1988, RES HIGH EDUC, V28, P180, DOI 10.1007/BF00992890; Burgess T. F., 2006, International Journal of Management and Decision Making, V7, P628, DOI 10.1504/IJMDM.2006.011073; Cabral L, 2011, REV ECON STUD, V78, P83, DOI 10.1093/restud/rdq007; Chandrashekarai M, 2010, INT J LIB SCI, V1, P20; Chao CC, 2007, TECHNOVATION, V27, P268, DOI 10.1016/j.technovation.2006.09.003; Charrad M., 2012, J STAT SOFTW, V61, P1, DOI DOI 10.18637/JSS.V061.I06; Chatwin R, 1992, THESIS; Chatwin RE, 1998, OPER RES, V46, P805, DOI 10.1287/opre.46.6.805; Chatwin RE, 2000, EUR J OPER RES, V125, P149, DOI 10.1016/S0377-2217(99)00211-8; Chen L, 2010, ANN OPER RES, V177, P91, DOI 10.1007/s10479-009-0603-7; Chen LJ, 2010, EUR J OPER RES, V203, P294, DOI 10.1016/j.ejor.2009.07.029; Chew EP, 2009, INT J PROD ECON, V120, P139, DOI 10.1016/j.ijpe.2008.07.018; Chiang W. -C., 2007, International Journal of Revenue Management, V1, P97, DOI 10.1504/IJRM.2007.011196; Chiu WT, 2007, SCIENTOMETRICS, V73, P3, DOI 10.1007/s11192-005-1523-1; Cobo MJ, 2011, J AM SOC INF SCI TEC, V62, P1382, DOI 10.1002/asi.21525; Cobo MJ, 2011, J INFORMETR, V5, P146, DOI 10.1016/j.joi.2010.10.002; Cote J.-P., 2003, J REV PRICING MANAG, V2, P23; Cross R. G., 1997, Cornell Hotel and Restaurant Administration Quarterly, V38, P32, DOI 10.1177/001088049703800222; Cuccurullo C., 2013, ACAD MANAGEMENT P, V2013, P14270, DOI 10.5465/ambpp.2013.14270abstract; Cuccurullo C, 2016, SCIENTOMETRICS, V108, P595, DOI 10.1007/s11192-016-1948-8; CULNAN MJ, 1986, MANAGE SCI, V32, P156, DOI 10.1287/mnsc.32.2.156; CURRY RE, 1990, TRANSPORT SCI, V24, P193, DOI 10.1287/trsc.24.3.193; De Bakker F.G.A., 2005, BUS SOC, V44, P283, DOI [10.1177/0007650305278086, DOI 10.1177/0007650305278086]; de Boer SV, 2002, EUR J OPER RES, V137, P72, DOI 10.1016/S0377-2217(01)00096-0; Dev CS, 2010, CORNELL HOSP Q, V51, P459, DOI 10.1177/1938965510376353; DOLAN RJ, 1981, J MARKETING, V45, P52, DOI 10.2307/1251720; Elmaghraby W, 2003, MANAGE SCI, V49, P1287, DOI 10.1287/mnsc.49.10.1287.17315; Erdelyi A, 2010, INFORMS J COMPUT, V22, P443, DOI 10.1287/ijoc.1090.0359; Fahimnia B, 2015, INT J PROD ECON, V162, P101, DOI 10.1016/j.ijpe.2015.01.003; Feldman JM, 1991, REIN THOSE CROSS; Feng YT, 2017, J CLEAN PROD, V158, P296, DOI 10.1016/j.jclepro.2017.05.018; FENG YY, 1995, MANAGE SCI, V41, P1371, DOI 10.1287/mnsc.41.8.1371; Fernandes C, 2017, SCIENTOMETRICS, V112, P529, DOI 10.1007/s11192-017-2397-8; Fiig T, 2010, J REVENUE PRICING MA, V9, P152, DOI 10.1057/rpm.2009.18; Fleming W., 1992, CONTROLLED MARKOV PR; Fleming WH, 2006, CONTROLLED MARKOV PR; Francis G, 2006, J TRANSP GEOGR, V14, P83, DOI 10.1016/j.jtrangeo.2005.05.005; Fristedt B., 2013, MODERN APPROACH PROB; Gallego G., 2004, Manufacturing &amp; Service Operations Management, V6, P321, DOI 10.1287/msom.1040.0054; GALLEGO G, 1994, MANAGE SCI, V40, P999, DOI 10.1287/mnsc.40.8.999; Gallego G, 2009, J REVENUE PRICING MA, V8, P207, DOI 10.1057/rpm.2008.53; Geraghty MK, 1997, INTERFACES, V27, P107, DOI 10.1287/inte.27.1.107; GLOVER F, 1982, INTERFACES, V12, P73, DOI 10.1287/inte.12.3.73; Goetz AR, 2009, J TRANSP GEOGR, V17, P251, DOI 10.1016/j.jtrangeo.2009.02.012; Graf M, 2011, EUR J OPER RES, V215, P459, DOI 10.1016/j.ejor.2011.06.009; Greenacre M., 2017, CORRES ANAL PRACTICE, DOI DOI 10.1201/9781315369983; Han DL, 2010, EUR J OPER RES, V200, P800, DOI 10.1016/j.ejor.2009.02.001; Hanks R.D., 2002, CORNELL HOTEL REST A, V43, P94, DOI [DOI 10.1016/S0010-8804(02)80046-5, 10.1016/S0010-8804(02)80046-5]; Hayes KJ, 1998, REV IND ORGAN, V13, P523; Hu X, 2013, MANAGE SCI, V59, P1177, DOI 10.1287/mnsc.1120.1591; Jain AK, 2010, PATTERN RECOGN LETT, V31, P651, DOI 10.1016/j.patrec.2009.09.011; Jerath K, 2010, MANAGE SCI, V56, P430, DOI 10.1287/mnsc.1090.1125; Kanungo T, 2002, IEEE T PATTERN ANAL, V24, P881, DOI 10.1109/TPAMI.2002.1017616; Karatzas I., 1998, BROWNIAN MOTION STOC, V113, DOI 10.1007/978-1-4612-0949-2; Karlin S., 1968, TOTAL POSITIVITY; KESSLER MM, 1963, AM DOC, V14, P10, DOI 10.1002/asi.5090140103; Kimes S. E., 2003, CORNELL HOTEL REST A, V44, P131, DOI [10.1177/001088040304400518, DOI 10.1177/001088040304400518]; Kimes SherylE., 1989, J OPER MANAG, V8, P348, DOI [10.1016/0272-6963(89)90035-1, DOI 10.1016/0272-6963(89)90035-1]; Koenigsberg O, 2008, QME-QUANT MARK ECON, V6, P279, DOI 10.1007/s11129-007-9036-2; Koseoglu MA, 2016, BRQ-BUS RES Q, V19, P153, DOI 10.1016/j.brq.2016.02.001; Kumar S., 2008, P 4 INT C WEB INF SC, V28; Kunnumkal S, 2010, PROD OPER MANAG, V19, P575, DOI 10.1111/j.1937-5956.2009.01118.x; LEE TC, 1993, TRANSPORT SCI, V27, P252, DOI 10.1287/trsc.27.3.252; Liang YG, 1999, TRANSPORT SCI, V33, P117, DOI 10.1287/trsc.33.1.117; LIBERMAN V, 1978, MANAGE SCI, V24, P1117, DOI 10.1287/mnsc.24.11.1117; Lin KY, 2009, EUR J OPER RES, V197, P969, DOI 10.1016/j.ejor.2007.12.040; Lindenmeler J, 2008, TOURISM MANAGE, V29, P32, DOI 10.1016/j.tourman.2007.04.004; Littlewood K, 1972, 12 AGIFORS S P NATH, V12, P95; Liu Q, 2008, M&amp;SOM-MANUF SERV OP, V10, P288, DOI 10.1287/msom.1070.0169; Lotka A.J., 1926, J WASHINGTON ACAD SC, V16, P317; Maddah B, 2010, EUR J OPER RES, V207, P445, DOI 10.1016/j.ejor.2010.03.043; Mantin B, 2010, J AIR TRANSP MANAG, V16, P48, DOI 10.1016/j.jairtraman.2009.07.002; Mantin B, 2009, TRANSPORT RES E-LOG, V45, P1020, DOI 10.1016/j.tre.2009.04.013; Mason K.J., 2000, J TRANSP GEOGR, V8, P107, DOI DOI 10.1016/S0966-6923(99)00032-0; McGill JI, 1999, TRANSPORT SCI, V33, P233, DOI 10.1287/trsc.33.2.233; Mishra D, 2018, ANN OPER RES, V270, P313, DOI 10.1007/s10479-016-2236-y; MYERSON RB, 1981, MATH OPER RES, V6, P58, DOI 10.1287/moor.6.1.58; Netessine S, 2005, MANAGE SCI, V51, P813, DOI 10.1287/mnsc.1040.0356; Nunally J.C., 1978, PSYCHOMETRIC THEORY; Pak K, 2002, STAT NEERL, V56, P480, DOI 10.1111/1467-9574.00213; PAO ML, 1985, INFORM PROCESS MANAG, V21, P305, DOI 10.1016/0306-4573(85)90055-X; Persson O., 2009, CELEBRATING SCHOLARL, P9, DOI DOI 1458990/FILE/1458992.PDF#PAGE=11; PFEIFER PE, 1989, DECISION SCI, V20, P149, DOI 10.1111/j.1540-5915.1989.tb01403.x; Phillips R. L., 2005, PRICING REVENUE OPTI; Pilling M, 2003, AIRL BUS, V19, P18; Post D, 2010, J REVENUE PRICING MA, V9, P292, DOI 10.1057/rpm.2010.13; Raza Syed Asif, 2015, International Journal of Revenue Management, V8, P99; Raza S. Asif, 2010, International Journal of Operational Research, V7, P277, DOI 10.1504/IJOR.2010.032109; ROBINSON LW, 1995, OPER RES, V43, P252, DOI 10.1287/opre.43.2.252; Rothstein M., 1971, Transportation Science, V5, P180, DOI 10.1287/trsc.5.2.180; ROTHSTEIN M, 1985, OPER RES, V33, P237, DOI 10.1287/opre.33.2.237; Rothstein M, 1974, DECISION SCI, V5, P389, DOI [10.1111/j.1540-5915.1974.tb00624.x, DOI 10.1111/J.1540-5915.1974.TB00624.X]; Shen ZJM, 2007, PROD OPER MANAG, V16, P713, DOI 10.1111/j.1937-5956.2007.tb00291.x; Shlifer E., 1975, Transportation Science, V9, P101, DOI 10.1287/trsc.9.2.101; Simpson R.W., 1989, USING NETWORK FLOW T; SMALL H, 1980, J DOC, V36, P183, DOI 10.1108/eb026695; SMALL H, 1973, J AM SOC INFORM SCI, V24, P265, DOI 10.1002/asi.4630240406; SMITH BC, 1992, INTERFACES, V22, P8, DOI 10.1287/inte.22.1.8; Smith L. C., 1981, CITATION ANAL; Strauss AK, 2018, EUR J OPER RES, V271, P375, DOI 10.1016/j.ejor.2018.01.011; Subramanian J, 1999, TRANSPORT SCI, V33, P147, DOI 10.1287/trsc.33.2.147; SUBRAMANYAM K, 1983, J INFORM SCI, V6, P33, DOI 10.1177/016555158300600105; Talluri K, 1998, MANAGE SCI, V44, P1577, DOI 10.1287/mnsc.44.11.1577; Talluri K, 1999, TRANSPORT SCI, V33, P207, DOI 10.1287/trsc.33.2.207; Talluri KT, 2004, INT SER OPER RES MAN, P1; Talluri KT, 2005, THEORY PRACTICE REVE; Teichert T, 2008, TRANSPORT RES A-POL, V42, P227, DOI 10.1016/j.tra.2007.08.003; Thompson B, 2007, ENCY SOCIOLOGY; Topaloglu H, 2012, J REVENUE PRICING MA, V11, P500, DOI 10.1057/rpm.2012.8; Topaloglu H, 2009, OPER RES, V57, P637, DOI 10.1287/opre.1080.0597; TOpkIs D., 1998, SUPERMODULARITY COMP; van Eck N.J., 2014, MEASURING SCHOLARLY, P285, DOI [10.1007/978-3-319-10377-8_13, 10.1007/978-3-319-10377-8_13(InEng.)]; van Eck NJ, 2010, SCIENTOMETRICS, V84, P523, DOI 10.1007/s11192-009-0146-3; van Ryzin G, 2008, OPER RES, V56, P865, DOI 10.1287/opre.1080.0550; van Ryzin G, 2008, M&amp;SOM-MANUF SERV OP, V10, P448, DOI 10.1287/msom.1070.0210; Vieira ES, 2009, SCIENTOMETRICS, V81, P587, DOI 10.1007/s11192-009-2178-0; Vulcano G, 2010, M&amp;SOM-MANUF SERV OP, V12, P371, DOI 10.1287/msom.1090.0275; Weatherford LR, 2010, J REVENUE PRICING MA, V9, P326, DOI 10.1057/rpm.2010.14; WEATHERFORD LR, 1993, TRANSPORT SCI, V27, P239, DOI 10.1287/trsc.27.3.239; WEATHERFORD LR, 1992, OPER RES, V40, P831, DOI 10.1287/opre.40.5.831; Whang S, 2008, RETAIL SUPPLY CHAIN, P293; WHITE HD, 1981, J AM SOC INFORM SCI, V32, P163, DOI 10.1002/asi.4630320302; Williamson E., 1992, THESIS; Windle RJ, 1995, TRANSPORT J, V35, P14; WOLLMER RD, 1992, OPER RES, V40, P26, DOI 10.1287/opre.40.1.26; Wright CP, 2010, TRANSPORT SCI, V44, P15, DOI 10.1287/trsc.1090.0300; Zhang D, 2009, EUR J OPER RES, V197, P848, DOI 10.1016/j.ejor.2006.10.067; Zhang M, 2010, EUR J OPER RES, V204, P589, DOI 10.1016/j.ejor.2009.11.032; Zhao W, 2001, TRANSPORT SCI, V35, P80, DOI 10.1287/trsc.35.1.80.10145; Zhao W, 2000, MANAGE SCI, V46, P375, DOI 10.1287/mnsc.46.3.375.12063; [No title captured]</t>
  </si>
  <si>
    <t>10.1057/s41272-020-00247-1</t>
  </si>
  <si>
    <t>MAY 2020</t>
  </si>
  <si>
    <t>WOS:000530787900001</t>
  </si>
  <si>
    <t>Xie, XM; Zang, ZP; Qi, GY</t>
  </si>
  <si>
    <t>Xie, X. M.; Zang, Z. P.; Qi, G. Y.</t>
  </si>
  <si>
    <t>Assessing the environmental management efficiency of manufacturing sectors: evidence from emerging economies</t>
  </si>
  <si>
    <t>Environmental management; Manufacturing sectors; Data envelopment analysis (DEA)</t>
  </si>
  <si>
    <t>URBAN SUSTAINABLE DEVELOPMENT; DATA ENVELOPMENT ANALYSIS; SUPPLY CHAIN MANAGEMENT; LONG-TERM STEWARDSHIP; PERFORMANCE; INDICATORS; SYSTEM; CHINA; RESTORATION; REMEDIATION</t>
  </si>
  <si>
    <t>Environmental management in the Chinese manufacturing industry has attracted global attention. Using environmental indicator data from 2001 to 2010 for this industry, we empirically examine its environmental management efficiency using Data Envelopment Analysis (DEA) and Hierarchical Clustering methods. Our findings reveal that the environmental management of the Chinese manufacturing industry has more DEA inefficiency than efficiency. Environmental management efficiency showed a significant decline before 2004, but rapid growth since 2007. Our findings also indicate that there is input redundancy and output insufficiency in the manufacturing industry's environmental management from 2002 to 2004. In addition, we found that most manufacturing sectors in China had consistently inefficient environmental management over the 10 years under study. Overall, our findings reveal that efficiency remains low. Thus, the manufacturing industry's environmental management needs to improve from the perspective of enterprises and government. We hope that our study paves the way for future research into improving the manufacturing industry's environmental management in emerging countries. (C) 2015 Elsevier Ltd. All rights reserved.</t>
  </si>
  <si>
    <t>[Xie, X. M.] Shanghai Univ, Sch Management, Shanghai 200444, Peoples R China; [Zang, Z. P.] East China Univ Polit Sci &amp; Law, Humanities Sch, Shanghai 200042, Peoples R China; [Qi, G. Y.] E China Univ Sci &amp; Technol, Sch Business, Shanghai 200237, Peoples R China</t>
  </si>
  <si>
    <t>Shanghai University; East China University Political Science &amp; Law; East China University of Science &amp; Technology</t>
  </si>
  <si>
    <t>Zang, ZP (corresponding author), East China Univ Polit Sci &amp; Law, Humanities Sch, Shanghai 200042, Peoples R China.</t>
  </si>
  <si>
    <t>xxm@shu.edu.cn</t>
  </si>
  <si>
    <t>Baird RC, 2005, RESTOR ECOL, V13, P154, DOI 10.1111/j.1526-100X.2005.00019.x; Brandes O.M., 2005, SOFT PATH NUTSHELL, P8; Burger J, 2003, ENVIRON MANAGE, V31, P157, DOI 10.1007/s00267-002-2778-4; Burger J, 2008, SCI TOTAL ENVIRON, V400, P6, DOI 10.1016/j.scitotenv.2008.06.041; Burger J, 2007, J ENVIRON MANAGE, V82, P189, DOI 10.1016/j.jenvman.2005.12.012; CHARNES A, 1978, EUR J OPER RES, V2, P429, DOI 10.1016/0377-2217(78)90138-8; Costanza Robert, 1992, P239; Crowley KD, 2002, AM SCI, V90, P514, DOI 10.1511/2002.6.514; Fang Q., 2011, TUNN UNDERGR SP TECH, V34, P1; Graymore MLM, 2009, ECOL COMPLEX, V6, P453, DOI 10.1016/j.ecocom.2009.08.006; He GZ, 2007, J ENVIRON SCI-CHINA, V19, P494, DOI 10.1016/S1001-0742(07)60083-7; Hermann BG, 2007, J CLEAN PROD, V15, P1787, DOI 10.1016/j.jclepro.2006.04.004; Huang GH, 2010, ENVIRON MODELL SOFTW, V25, P24, DOI 10.1016/j.envsoft.2009.07.010; Hughey KFD, 2005, J CLEAN PROD, V13, P1175, DOI 10.1016/j.jclepro.2004.07.002; Hussey DM, 2007, J CLEAN PROD, V15, P303, DOI 10.1016/j.jclepro.2005.12.002; Amores MJ, 2013, J CLEAN PROD, V43, P84, DOI 10.1016/j.jclepro.2012.12.033; Kl an g A., 2003, RESOUR CONSERV RECY, V38, P317, DOI DOI 10.1016/S0921-3449(02)00167-2; Kurtz Janis C., 2001, Ecological Indicators, V1, P49, DOI 10.1016/S1470-160X(01)00004-8; Lee SH, 2007, SCI TOTAL ENVIRON, V387, P42, DOI 10.1016/j.scitotenv.2007.06.037; Leitao AB, 2002, LANDSCAPE URBAN PLAN, V59, P65, DOI 10.1016/S0169-2046(02)00005-1; Li F, 2009, LANDSCAPE URBAN PLAN, V90, P134, DOI 10.1016/j.landurbplan.2008.10.022; Liu L, 2010, J CLEAN PROD, V18, P1731, DOI 10.1016/j.jclepro.2010.06.026; Liu XB, 2010, J ENVIRON MANAGE, V91, P1707, DOI 10.1016/j.jenvman.2010.03.011; Mickwitz P, 2006, J CLEAN PROD, V14, P1603, DOI 10.1016/j.jclepro.2005.05.025; Montabon F, 2007, J OPER MANAG, V25, P998, DOI 10.1016/j.jom.2006.10.003; Moussiopoulos N, 2010, CITIES, V27, P377, DOI 10.1016/j.cities.2010.06.001; Peiro-Signes A, 2013, INT J ENVIRON RES, V7, P105; Peris-Mora E, 2005, MAR POLLUT BULL, V50, P1649, DOI 10.1016/j.marpolbul.2005.06.048; Qu Y, 2013, J CLEAN PROD, V52, P176, DOI 10.1016/j.jclepro.2013.02.013; Rees W.E., 1992, ENVIRON URBAN, V4, P121, DOI [10.1177/095624789200400212, DOI 10.1177/095624789200400212]; Rodriguez G, 2011, J ENVIRON MANAGE, V92, P1858, DOI 10.1016/j.jenvman.2011.03.008; Schulze P.C., 1999, OVERVIEW MEASURES EN; Scipioni A, 2009, ECOL INDIC, V9, P364, DOI 10.1016/j.ecolind.2008.05.002; Srdjevic B, 2005, COMPUT OPER RES, V32, P3209, DOI 10.1016/j.cor.2004.05.008; Tanguay GA, 2010, ECOL INDIC, V10, P407, DOI 10.1016/j.ecolind.2009.07.013; Valentin A, 2000, ENVIRON IMPACT ASSES, V20, P381, DOI 10.1016/S0195-9255(00)00049-4; Vencheh AH, 2005, APPL MATH COMPUT, V163, P547, DOI 10.1016/j.amc.2004.02.022; Vrscaj B, 2008, LANDSCAPE URBAN PLAN, V88, P81, DOI 10.1016/j.landurbplan.2008.08.005; Yuan W, 2003, J ENVIRON MANAGE, V68, P253, DOI 10.1016/S0301-4797(03)00063-X; Zeng SX, 2011, J CLEAN PROD, V19, P1426, DOI 10.1016/j.jclepro.2011.05.002; Zeng SX, 2010, TECHNOVATION, V30, P181, DOI 10.1016/j.technovation.2009.08.003; Zhang B, 2008, ECOL ECON, V68, P306, DOI 10.1016/j.ecolecon.2008.03.009; Zhu Q, 2007, INT J PROD RES, V45, P4333, DOI 10.1080/00207540701440345; Zhu QH, 2007, J ENVIRON MANAGE, V85, P179, DOI 10.1016/j.jenvman.2006.09.003; Zhu QH, 2007, J CLEAN PROD, V15, P1041, DOI 10.1016/j.jclepro.2006.05.021</t>
  </si>
  <si>
    <t>JAN 20</t>
  </si>
  <si>
    <t>10.1016/j.jclepro.2015.08.006</t>
  </si>
  <si>
    <t>WOS:000368206800017</t>
  </si>
  <si>
    <t>Jharkharia, S; Das, C</t>
  </si>
  <si>
    <t>Jharkharia, Sanjay; Das, Chiranjit</t>
  </si>
  <si>
    <t>Low carbon supplier development: A fuzzy c-means and fuzzy formal concept analysis based analytical model</t>
  </si>
  <si>
    <t>Multi-criteria decision making; Supplier development; Fuzzy c-means clustering; Fuzzy formal concept analysis; Low carbon supplier development</t>
  </si>
  <si>
    <t>DECISION-MAKING; DEVELOPMENT PROGRAMS; SELECTION; PERFORMANCE; PROCUREMENT; FOOTPRINT; INTEGRATION; SYSTEMS; TOPSIS; VIKOR</t>
  </si>
  <si>
    <t>Purpose The purpose of this paper is to provide an analytical model for low carbon supplier development. This study is focused on the level of investment and collaboration decisions pertaining to emission reduction. Design/methodology/approach The authors' model includes a fuzzy c-means (FCM) clustering algorithm and a fuzzy formal concept analysis. First, a set of suppliers were classified according to their carbon performances through the FCM clustering algorithm. Then, the fuzzy formal concepts were derived from a set of fuzzy formal contexts through an intersection-based method. These fuzzy formal concepts provide the relative level of investments and collaboration decisions for each identified supplier cluster. A case from the Indian renewable energy sector was used for illustration of the proposed analytical model. Findings The proposed model and case illustration may help manufacturing firms to collaborate with their suppliers for improving their carbon performances. Research limitations/implications The study contributes to the low carbon supply chain management literature by identifying the decision criteria of investments toward low carbon supplier development. It also provides an analytical model of collaboration for low carbon supplier development. Though the purpose of the study is to illustrate the proposed analytical model, it would have been better if the model was empirically validated. Originality/value Though the earlier studies on green supplier development program evaluation have considered a set of criteria to decide whether or not to invest on suppliers, these are silent on the relative level of investment required for a given set of suppliers. This study aims to fulfill this gap by providing an analytical model that will help a manufacturing firm to invest and collaborate with its suppliers for improving their carbon performance.</t>
  </si>
  <si>
    <t>[Jharkharia, Sanjay; Das, Chiranjit] Indian Inst Management Rohtak, Dept Operat Management, Rohtak, Haryana, India</t>
  </si>
  <si>
    <t>Indian Institute of Management (IIM System); Indian Institute of Management Rohtak</t>
  </si>
  <si>
    <t>Jharkharia, S (corresponding author), Indian Inst Management Rohtak, Dept Operat Management, Rohtak, Haryana, India.</t>
  </si>
  <si>
    <t>sjharkharia@yahoo.co.in; fpm02.003@iimrohtak.ac.in</t>
  </si>
  <si>
    <t>Akman G, 2015, COMPUT IND ENG, V86, P69, DOI 10.1016/j.cie.2014.10.013; Awasthi A, 2016, COMPUT IND ENG, V91, P100, DOI 10.1016/j.cie.2015.11.011; Bai CG, 2017, IEEE T ENG MANAGE, V64, P515, DOI 10.1109/TEM.2017.2723639; Bai CG, 2016, EUR J OPER RES, V248, P507, DOI 10.1016/j.ejor.2015.07.059; Bai CG, 2010, J CLEAN PROD, V18, P1200, DOI 10.1016/j.jclepro.2010.01.016; Banaeian N, 2018, COMPUT OPER RES, V89, P337, DOI 10.1016/j.cor.2016.02.015; Baskir MB, 2013, EXPERT SYST APPL, V40, P929, DOI 10.1016/j.eswa.2012.05.049; BEZDEK JC, 1984, COMPUT GEOSCI, V10, P191, DOI 10.1016/0098-3004(84)90020-7; Blome C, 2014, INT J PROD RES, V52, P32, DOI 10.1080/00207543.2013.825748; Buyukozkan G, 2012, EXPERT SYST APPL, V39, P3000, DOI 10.1016/j.eswa.2011.08.162; CANNON RL, 1986, IEEE T PATTERN ANAL, V8, P248, DOI 10.1109/TPAMI.1986.4767778; Cerutti AK, 2016, FOOD POLICY, V58, P82, DOI 10.1016/j.foodpol.2015.12.001; Cintra ME, 2016, INFORM SCIENCES, V349, P199, DOI 10.1016/j.ins.2016.02.026; Das A, 2006, J OPER MANAG, V24, P563, DOI 10.1016/j.jom.2005.09.003; Dou YJ, 2015, BUS STRATEG ENVIRON, V24, P873, DOI 10.1002/bse.1851; Dou YJ, 2014, EUR J OPER RES, V233, P420, DOI 10.1016/j.ejor.2013.03.004; Formica A, 2012, KNOWL-BASED SYST, V26, P40, DOI 10.1016/j.knosys.2011.06.018; Fu XY, 2012, INT J PROD ECON, V140, P357, DOI 10.1016/j.ijpe.2011.08.030; Ganter B., 2012, FORMAL CONCEPT ANAL; Glock CH, 2017, INT J PROD ECON, V193, P798, DOI 10.1016/j.ijpe.2017.08.025; Govindan K, 2016, ANN OPER RES, V238, P243, DOI 10.1007/s10479-015-2004-4; Hahn C.K., 1990, J PURCHASING MAT MAN, V26, P2, DOI DOI 10.1111/J.1745-493X.1990.TB00498.X; Harridan S, 2017, COMPUT OPER RES, V81, P282, DOI 10.1016/j.cor.2016.11.005; Hsu CW, 2014, INT J ENVIRON SCI TE, V11, P775, DOI 10.1007/s13762-013-0265-5; Hsu CW, 2013, J CLEAN PROD, V56, P164, DOI 10.1016/j.jclepro.2011.09.012; Izakian H, 2011, EXPERT SYST APPL, V38, P1835, DOI 10.1016/j.eswa.2010.07.112; Kannan D, 2015, J CLEAN PROD, V96, P194, DOI 10.1016/j.jclepro.2013.12.076; Kothyari A, 2017, INT J FUZZY SYST, V19, P1238, DOI 10.1007/s40815-016-0238-1; Krause DR, 2007, J OPER MANAG, V25, P528, DOI 10.1016/j.jom.2006.05.007; Krause DR, 1998, J OPER MANAG, V17, P39, DOI 10.1016/S0272-6963(98)00030-8; Kuo RJ, 2015, INT J ENVIRON SCI TE, V12, P3863, DOI 10.1007/s13762-015-0819-9; Lee AHI, 2009, EXPERT SYST APPL, V36, P7917, DOI 10.1016/j.eswa.2008.11.052; Modi SB, 2007, J OPER MANAG, V25, P42, DOI 10.1016/j.jom.2006.02.001; Narasimhan R., 2008, OPER MANAGE RES, V1, P24, DOI https://doi.org/10.1007/s12063-008-0004-0; Nayak J., 2014, COMPUT INTELL DATA M, V2, P133; Pei Z, 2013, INFORM SCIENCES, V236, P66, DOI 10.1016/j.ins.2013.02.027; Qin JD, 2017, EUR J OPER RES, V258, P626, DOI 10.1016/j.ejor.2016.09.059; Rao CJ, 2017, J INTELL FUZZY SYST, V32, P4009, DOI 10.3233/JIFS-151813; Rezaei J, 2012, INT J PROD RES, V50, P4593, DOI 10.1080/00207543.2011.615352; Sarkis J, 2010, J OPER MANAG, V28, P163, DOI 10.1016/j.jom.2009.10.001; Shaw K, 2012, EXPERT SYST APPL, V39, P8182, DOI 10.1016/j.eswa.2012.01.149; Skopljanac-Macina F, 2014, PROCEDIA ENGINEER, V69, P1258, DOI 10.1016/j.proeng.2014.03.117; Theien S, 2014, J SUPPLY CHAIN MANAG, V50, P44, DOI 10.1111/jscm.12048; Theissen S, 2014, EUR J OPER RES, V233, P383, DOI 10.1016/j.ejor.2013.08.023; Wagner SM, 2009, INT J PROD RES, V47, P3161, DOI 10.1080/00207540701740074; Wille R, 1997, LECT NOTES ARTIF INT, V1257, P290, DOI 10.1007/BFb0027878; Wille R., 1982, ORDERED SETS, P445, DOI [10.1007/978-94-009-7798-3_15, 10.1007/978-94-009-7798-315, DOI 10.1007/978-94-009-7798-315, DOI 10.1007/978-94-009-7798-3_15]; Yang, 2015, METALL MIN IND; YANG KM, 2008, INT J COMPUT, V2, P279; Yang Y, 2007, COMPUT INFORM, V26, P17; Yu F, 2018, J CLEAN PROD, V170, P880, DOI 10.1016/j.jclepro.2017.09.165; ZADEH LA, 1965, INFORM CONTROL, V8, P338, DOI 10.1016/S0019-9958(65)90241-X</t>
  </si>
  <si>
    <t>FEB 4</t>
  </si>
  <si>
    <t>10.1108/BIJ-03-2018-0074</t>
  </si>
  <si>
    <t>WOS:000458382400004</t>
  </si>
  <si>
    <t>Liu, LM; Cao, WZ; Shi, B; Tang, M</t>
  </si>
  <si>
    <t>Liu, Limei; Cao, Wenzhi; Shi, Biao; Tang, Ming</t>
  </si>
  <si>
    <t>Large-Scale Green Supplier Selection Approach under a Q-Rung Interval-Valued Orthopair Fuzzy Environment</t>
  </si>
  <si>
    <t>large-scale green supplier selection; q-rung interval-valued orthopair fuzzy set; clustering method; q-RIVOF-MULTIMOORA method</t>
  </si>
  <si>
    <t>GROUP DECISION-MAKING; CONSENSUS MODEL; INFORMATION; MANAGEMENT; TOPSIS; VIKOR; SETS; DEA</t>
  </si>
  <si>
    <t>As enterprises pay more and more attention to environmental issues, the green supply chain management (GSCM) mode has been extensively utilized to guarantee profit and sustainable development. Green supplier selection (GSS), which is a key segment of GSCM, has been investigated to put forward plenty of GSS approaches. At present, enterprises prefer to construct the large-scale teams of decision makers to obtain the more reasonable ranking results during GSS process. However, the existing methods pay little attention to the large-scale GSS procedure. To investigate the GSS issue with a large-scale group of decision makers, a new GSS approach under a q-rung interval-valued orthopair fuzzy environment is developed. The q-rung interval-valued orthopair fuzzy numbers are introduced to describe the evaluation information of green suppliers. Combined with a clustering approach and several clustering principles, the large-scale decision makers are divided into several subgroups. Next, the similarity measures between the evaluation matrices are computed to determine the weights of subgroups, and the collective evaluation information can be obtained using the q-rung interval-valued orthopair fuzzy aggregation operator. According to the weighted entropy measure, the weights of criteria are calculated; then, the q-rung interval-valued orthopair fuzzy multi-objective optimization on the basis of ratio analysis plus the full multiplicative form (q-RIVOF-MULTIMOORA) method is constructed to determine the best green supplier. At last, a practical GSS example is applied to show the feasibility of the proposed approach, and the sensitivity and comparative analyses indicate that for the large-scale GSS issues, the proposed approach can obtain the more robust and reasonable ranking results.</t>
  </si>
  <si>
    <t>[Liu, Limei; Cao, Wenzhi; Shi, Biao] Hunan Univ Technol &amp; Business, Inst Big Data &amp; Internet Innovat, Base Int Sci &amp; Technol Innovat &amp; Cooperat Big Dat, Changsha 410205, Hunan, Peoples R China; [Tang, Ming] Technol Univ Dublin, Coll Comp Sci, Dublin 999014, Ireland</t>
  </si>
  <si>
    <t>Hunan University of Technology &amp; Business</t>
  </si>
  <si>
    <t>Shi, B (corresponding author), Hunan Univ Technol &amp; Business, Inst Big Data &amp; Internet Innovat, Base Int Sci &amp; Technol Innovat &amp; Cooperat Big Dat, Changsha 410205, Hunan, Peoples R China.</t>
  </si>
  <si>
    <t>2698@hnuc.edu.cn</t>
  </si>
  <si>
    <t>Abdel-Baset M, 2019, COMPUT IND, V106, P94, DOI 10.1016/j.compind.2018.12.017; Alonso S, 2010, INFORM SCIENCES, V180, P4477, DOI 10.1016/j.ins.2010.08.005; Atanassov K. T., 1999, INTUITIONISTIC FUZZY, P139, DOI [10.1007/978-3-7908-1870-3_2, DOI 10.1007/978-3-7908-1870-3_2]; ATANASSOV KT, 1986, FUZZY SET SYST, V20, P87, DOI 10.1016/S0165-0114(86)80034-3; Bai CG, 2010, J CLEAN PROD, V18, P1200, DOI 10.1016/j.jclepro.2010.01.016; Balezentis T, 2014, J MULTI-CRITERIA DEC, V21, P209, DOI 10.1002/mcda.1501; Banaeian N, 2018, COMPUT OPER RES, V89, P337, DOI 10.1016/j.cor.2016.02.015; Beamon B.M., 1999, LOGISTICS INFORM MAN, V12, P332, DOI DOI 10.1108/09576059910284159; Blome C, 2014, INT J PROD RES, V52, P32, DOI 10.1080/00207543.2013.825748; Brauers W., 2012, CZECH EC REV, V6, P80; Brauers WKM, 2010, TECHNOL ECON DEV ECO, V16, P5, DOI 10.3846/tede.2010.01; Cabral I, 2012, INT J PROD RES, V50, P4830, DOI 10.1080/00207543.2012.657970; Cai CG, 2017, SOFT COMPUT, V21, P5765, DOI 10.1007/s00500-016-2155-5; Cao QW, 2015, J INTELL FUZZY SYST, V28, P117, DOI 10.3233/IFS-141281; Chiclana F, 2008, INT J UNCERTAIN FUZZ, V16, P35, DOI 10.1142/S0218488508005236; Deshmukh S, 2019, LECT N MECH ENG, P679, DOI 10.1007/978-981-13-2490-1_63; Dobos I, 2019, INT J PROD ECON, V209, P374, DOI 10.1016/j.ijpe.2018.03.022; Dobos I, 2019, CENT EUR J OPER RES, V27, P483, DOI 10.1007/s10100-018-0544-9; Du WS, 2018, INT J INTELL SYST, V33, P802, DOI 10.1002/int.21968; Du YQ, 2017, INT J INTELL SYST, V32, P1085, DOI 10.1002/int.21881; FISHBURN PC, 1976, PUBLIC CHOICE, V28, P79, DOI 10.1007/BF01718459; Govindan K, 2017, OMEGA-INT J MANAGE S, V71, P129, DOI 10.1016/j.omega.2016.10.004; Govindan K, 2015, J CLEAN PROD, V98, P66, DOI 10.1016/j.jclepro.2013.06.046; Hashemi SH, 2015, INT J PROD ECON, V159, P178, DOI 10.1016/j.ijpe.2014.09.027; Joshi BP, 2018, J INTELL FUZZY SYST, V35, P5225, DOI 10.3233/JIFS-169806; Kannan D, 2015, J CLEAN PROD, V96, P194, DOI 10.1016/j.jclepro.2013.12.076; Keshavarz Ghorabaee M, 2016, J CLEAN PROD, V137, P213, DOI 10.1016/j.jclepro.2016.07.031; Kuo TC, 2015, SUSTAINABILITY-BASEL, V7, P1661, DOI 10.3390/su7021661; Labella A, 2018, APPL SOFT COMPUT, V67, P677, DOI 10.1016/j.asoc.2017.05.045; Li YL, 2019, SOFT COMPUT, V23, P11611, DOI 10.1007/s00500-018-03706-5; Liang YY, 2019, INT J FUZZY SYST, V21, P129, DOI 10.1007/s40815-018-0546-8; Liu BS, 2015, EUR J OPER RES, V245, P209, DOI 10.1016/j.ejor.2015.02.025; Liu HC, 2019, INFORM SCIENCES, V486, P254, DOI 10.1016/j.ins.2019.02.056; Liu HC, 2018, QUAL ENG, V30, P762, DOI 10.1080/08982112.2018.1448089; Liu PD, 2018, INT J INTELL SYST, V33, P315, DOI 10.1002/int.21933; Liu Y, 2016, INFORM FUSION, V29, P132, DOI 10.1016/j.inffus.2015.08.002; Matic B, 2019, SYMMETRY-BASEL, V11, DOI 10.3390/sym11030353; Moheb-Alizadeh H, 2019, COMPUT IND ENG, V129, P192, DOI 10.1016/j.cie.2019.01.011; Moheb-Alizadeh H, 2018, INT J PROD RES, V56, P6890, DOI 10.1080/00207543.2017.1413258; Palomares I, 2014, IEEE T FUZZY SYST, V22, P516, DOI 10.1109/TFUZZ.2013.2262769; Peng XD, 2016, INT J INTELL SYST, V31, P444, DOI 10.1002/int.21790; Qin JD, 2017, EUR J OPER RES, V258, P626, DOI 10.1016/j.ejor.2016.09.059; Rashidi K, 2019, EXPERT SYST APPL, V121, P266, DOI 10.1016/j.eswa.2018.12.025; Rostamzadeh R, 2015, ECOL INDIC, V49, P188, DOI 10.1016/j.ecolind.2014.09.045; Sahu Nitin Kumar, 2012, Grey Systems: Theory and Application, V2, P395, DOI 10.1108/20439371211273276; Tsui CW, 2014, MATH PROBL ENG, V2014, DOI 10.1155/2014/709872; Vachon S, 2007, INT J PROD RES, V45, P4357, DOI 10.1080/00207540701440303; Wang J, 2019, SYMMETRY-BASEL, V11, DOI 10.3390/sym11010056; Wang J, 2018, SYMMETRY-BASEL, V10, DOI 10.3390/sym10050131; Wang R, 2018, SYMMETRY-BASEL, V10, DOI 10.3390/sym10120687; Wei GW, 2018, INT J INTELL SYST, V33, P1426, DOI 10.1002/int.21985; Wu ZB, 2018, INFORM FUSION, V41, P217, DOI 10.1016/j.inffus.2017.09.011; Xu XH, 2015, DECIS SUPPORT SYST, V79, P150, DOI 10.1016/j.dss.2015.08.009; Xu XH, 2015, KNOWL-BASED SYST, V86, P237, DOI 10.1016/j.knosys.2015.06.006; Yager RR, 2017, IEEE T FUZZY SYST, V25, P1222, DOI 10.1109/TFUZZ.2016.2604005; Yager RR, 2014, IEEE T FUZZY SYST, V22, P958, DOI 10.1109/TFUZZ.2013.2278989; Yucesan M, 2019, MATHEMATICS-BASEL, V7, DOI 10.3390/math7020182; ZADEH LA, 1965, INFORM CONTROL, V8, P338, DOI 10.1016/S0019-9958(65)90241-X; Zhang HY, 2015, INT J COMPUT INT SYS, V8, P1027, DOI 10.1080/18756891.2015.1099917; Zhang X, 2013, APPL MATH MODEL, V37, P3467, DOI 10.1016/j.apm.2012.08.012; Zhang Z, 2017, IEEE T SYST MAN CY-S, V47, P3063, DOI 10.1109/TSMC.2016.2560521; Zhao H, 2017, SOFT COMPUT, V21, P5355, DOI 10.1007/s00500-016-2118-x; Zhou SH, 2017, INT J INF TECH DECIS, V16, P881, DOI 10.1142/S021962201550039X; Zhou XY, 2016, APPL SOFT COMPUT, V46, P424, DOI 10.1016/j.asoc.2016.04.038; Zhu JH, 2018, SUSTAINABILITY-BASEL, V10, DOI 10.3390/su10082744; Zhu JJ, 2016, GROUP DECIS NEGOT, V25, P325, DOI 10.1007/s10726-015-9444-8</t>
  </si>
  <si>
    <t>10.3390/pr7090573</t>
  </si>
  <si>
    <t>WOS:000489121800026</t>
  </si>
  <si>
    <t>Mustapha, SA; Agha, MSA; Masood, T</t>
  </si>
  <si>
    <t>Mustapha, Saidi Atanda; Agha, Mouhamad Shaker Ali; Masood, Tariq</t>
  </si>
  <si>
    <t>The Role of Collaborative Resource Sharing in Supply Chain Recovery During Disruptions: A Systematic Literature Review</t>
  </si>
  <si>
    <t>Collaboration; Supply chains; Resource management; Systematics; Risk management; Clustering methods; Supply chain management; Supply chain risk; supply chain disruption; collaborative recovery; collaborative resource sharing; hierarchical clustering; cluster analysis</t>
  </si>
  <si>
    <t>HORIZONTAL COLLABORATION; RESILIENCE DEVELOPMENT; DECISION-MAKING; MANAGING RISK; MANAGEMENT; INFORMATION; COOPERATION; LOGISTICS; MODEL; FRAMEWORK</t>
  </si>
  <si>
    <t>The COVID-19 crisis has attracted attention worldwide to supply chain disruptions and resilience. Several supply chain risk management approaches have been revisited or reapplied in the literature; however, collaborative resource sharing is less researched. This study aimed to investigate the current academic state of the art and advances in using collaborative resource sharing as a reactive method to facilitate supply chain recovery in the presence of disruptive events. More specifically we considered the role of different collaborative resource-sharing strategies that organizations can adopt to support supply chain functionalities during times of disruption. We conducted a systematic literature review (SLR) to analyze academic articles that were published online from 2000 to 2022. In order to analyze the literature, we adopted a combination of text-mining, automatic and manual categorization of selected articles, and exploratory analyses such as cluster analysis and relational indicators. We also consider the machine learning classification algorithm i.e. agglomerative hierarchical clustering for the categorization of clusters. The findings show that, for disruptive risks, collaborative sharing of labour and material resources is effective for the recovery of supply chains. More so, labour resources tend to contribute more to the recovery of supply chains through the physical and mental recreation of recovery activities and experiences. Whilst information resources and a mix of information and material resources are highly important in reducing the impact of COVID-19 disruptive supply chain risk. In conclusion, collaborating on the three resources, namely labour, material, and information resources can be an effective post-disruption recovery strategy for supply chains.</t>
  </si>
  <si>
    <t>[Mustapha, Saidi Atanda; Agha, Mouhamad Shaker Ali] Univ Strathclyde, Strathclyde Business Sch, Dept Management Sci, Glasgow G1 1XQ, Lanark, Scotland; [Masood, Tariq] Univ Strathclyde, Dept Design Mfg &amp; Engn Management, Glasgow G1 1XJ, Lanark, Scotland</t>
  </si>
  <si>
    <t>University of Strathclyde; University of Strathclyde</t>
  </si>
  <si>
    <t>Mustapha, SA (corresponding author), Univ Strathclyde, Strathclyde Business Sch, Dept Management Sci, Glasgow G1 1XQ, Lanark, Scotland.</t>
  </si>
  <si>
    <t>saidi.mustapha@strath.ac.uk</t>
  </si>
  <si>
    <t>Agarwal A, 2018, INT J PROD ECON, V205, P342, DOI 10.1016/j.ijpe.2018.09.011; Aggarwal S, 2019, INT J QUAL RELIAB MA, V36, P1409, DOI 10.1108/IJQRM-03-2018-0059; Albertzeth G, 2020, INT J LOGIST-RES APP, V23, P139, DOI 10.1080/13675567.2019.1648640; Albino V, 2007, EUR J OPER RES, V177, P261, DOI 10.1016/j.ejor.2005.12.007; Alfalla-Luque R, 2013, PROD PLAN CONTROL, V24, P800, DOI 10.1080/09537287.2012.666870; Ali A, 2017, SUPPLY CHAIN MANAG, V22, P16, DOI 10.1108/SCM-06-2016-0197; Ambulkar S, 2015, J OPER MANAG, V33-34, P111, DOI 10.1016/j.jom.2014.11.002; Andrew S, 2016, DISASTERS, V40, P65, DOI 10.1111/disa.12136; [Anonymous], 2012, J APPL BUSINESS RES; [Anonymous], 2020, SUPPLY CHAIN DISRUPT; [Anonymous], 2021, IMF WORLD EC OUTLOOK; Appio FP, 2017, INT J PROD RES, V55, P2121, DOI 10.1080/00207543.2016.1262083; Azadegan A, 2021, J SUPPLY CHAIN MANAG, V57, P17, DOI 10.1111/jscm.12256; Azadegan A, 2020, DECISION SCI, V51, P38, DOI 10.1111/deci.12395; Babich V, 2020, M&amp;SOM-MANUF SERV OP, V22, P223, DOI 10.1287/msom.2018.0752; Banerjee A, 2009, INT J PROD ECON, V118, P111, DOI 10.1016/j.ijpe.2008.08.015; Banomyong R., THAMMASAT BUS SCH RO; BARNEY J, 1991, J MANAGE, V17, P99, DOI 10.1177/014920639101700108; Barratt M, 2004, SUPPLY CHAIN MANAG, V9, P30, DOI 10.1108/13598540410517566; Baxter R, 2009, J BUS RES, V62, P1370, DOI 10.1016/j.jbusres.2008.12.004; BCI-Business Continuity Institute, 2019, SUPPLY CHAIN RESILIE; Belhadi A, 2021, TECHNOL FORECAST SOC, V163, DOI 10.1016/j.techfore.2020.120447; Bendul J. C., 2015, RES LOGISTICS PROD, V35, P225; Bengtsson L, 2013, INT J TECHNOL MANAGE, V61, P237, DOI 10.1504/IJTM.2013.052669; Berthod O, 2017, J PUBL ADM RES THEOR, V27, P352, DOI 10.1093/jopart/muw050; Bhakoo V, 2013, J OPER MANAG, V31, P432, DOI 10.1016/j.jom.2013.07.016; Biehl M, 2006, ANN OPER RES, V145, P15, DOI 10.1007/s10479-006-0023-x; Blackhurst J, 2011, J BUS LOGIST, V32, P374, DOI 10.1111/j.0000-0000.2011.01032.x; Bode C, 2017, DECISION SCI, V48, P836, DOI 10.1111/deci.12245; Bode C, 2015, J OPER MANAG, V36, P215, DOI 10.1016/j.jom.2014.12.004; Bode C, 2011, ACAD MANAGE J, V54, P833, DOI 10.5465/AMJ.2011.64870145; Boute RN, 2008, PROD PLAN CONTROL, V19, P702, DOI 10.1080/09537280802573767; Boza A, 2014, PROD PLAN CONTROL, V25, P650, DOI 10.1080/09537287.2013.798085; Brandon-Jones E, 2015, INT J PROD RES, V53, P6903, DOI 10.1080/00207543.2014.986296; Braun V., 2006, QUAL RES PSYCHOL, V3, P77, DOI [DOI 10.1191/1478088706QP063OA, 10.1191/1478088706qp063oa]; Braziotis C, 2013, SUPPLY CHAIN MANAG, V18, P644, DOI 10.1108/SCM-07-2012-0260; Bruning M., 2017, DIGITALIZATION SUPPL, V23, P449; Bryce C, 2020, J RISK RES, V23, P880, DOI 10.1080/13669877.2020.1756379; Buijs P, 2014, SUPPLY CHAIN MANAG, V19, P200, DOI 10.1108/SCM-08-2013-0298; Busse C, 2017, J SUPPLY CHAIN MANAG, V53, P87, DOI 10.1111/jscm.12129; Cai Min, 2020, J Shanghai Jiaotong Univ Sci, V25, P409, DOI 10.1007/s12204-020-2206-z; Cai SH, 2017, J SUPPLY CHAIN MANAG, V53, P19, DOI 10.1111/jscm.12132; Cao M, 2011, J OPER MANAG, V29, P163, DOI 10.1016/j.jom.2010.12.008; Cao M, 2010, INT J PROD ECON, V128, P358, DOI 10.1016/j.ijpe.2010.07.037; Cao M, 2010, INT J PROD RES, V48, P6613, DOI 10.1080/00207540903349039; Chen IJ, 2004, J OPER MANAG, V22, P119, DOI 10.1016/j.jom.2003.12.007; Chen KB, 2014, COMPUT IND ENG, V76, P169, DOI 10.1016/j.cie.2014.07.030; Chopra S, 2004, MIT SLOAN MANAGE REV, V46, P53; Chopra S, 2014, MIT SLOAN MANAGE REV, V55, P73; Chowdhury MMH, 2016, SUPPLY CHAIN MANAG, V21, P709, DOI 10.1108/SCM-12-2015-0463; Christopher M., 2004, International Journal of Physical Distribution &amp; Logistics Management, V34, P388, DOI 10.1108/09600030410545436; Christopher M., 2016, INT J LOGISTICS MANA, V15, P1; Craighead CW, 2007, DECISION SCI, V38, P131, DOI 10.1111/j.1540-5915.2007.00151.x; Cruijssen F., 2006, TECH REP; Cruijssen F, 2007, TRANSPORT RES E-LOG, V43, P129, DOI 10.1016/j.tre.2005.09.007; Poberschnigg TFD, 2020, SUPPLY CHAIN MANAG, V25, P789, DOI 10.1108/SCM-10-2019-0390; Davis Z, 2020, J OPER MANAG, V66, P54, DOI 10.1002/joom.1017; Demirkan H, 2013, INF SYST E-BUS MANAG, V11, P51, DOI 10.1007/s10257-011-0186-0; Dolgui A, 2019, INT J PROD RES, pNIL_1, DOI 10.1080/00207543.2019.1627438; Dolgui A, 2018, INT J PROD RES, V56, P414, DOI 10.1080/00207543.2017.1387680; Dong Y, 2014, PROD OPER MANAG, V23, P817, DOI 10.1111/poms.12085; Doppenberg T., 2020, TECH REP; Duan L, 2012, IEEE T IND INFORM, V8, P679, DOI 10.1109/TII.2012.2188804; Dupont L, 2018, INT J PROD RES, V56, P1054, DOI 10.1080/00207543.2017.1364442; Dwivedi YK, 2018, INT J PROD RES, V56, P6758, DOI 10.1080/00207543.2017.1378958; Eckerd A, 2017, J SUPPLY CHAIN MANAG, V53, P60, DOI 10.1111/jscm.12137; Fan YJ, 2017, INT J PROD ECON, V183, P654, DOI 10.1016/j.ijpe.2016.08.020; Fan YY, 2018, SUPPLY CHAIN MANAG, V23, P351, DOI 10.1108/SCM-04-2017-0144; Fang Y, 2015, EUR J OPER RES, V243, P156, DOI 10.1016/j.ejor.2014.11.038; Ferraris A, 2019, INT J HUM RESOUR MAN, V30, P680, DOI 10.1080/09585192.2017.1291530; Ferrer M, 2010, ASIA PAC J MARKET LO, V22, P419, DOI 10.1108/13555851011062304; Fiksel J, 2015, MIT SLOAN MANAGE REV, V56, P79; Finch H, 2005, J DATA SCI, V3, P85, DOI 10.6339/JDS.2005.03(1).192; Flynn B. B., 2016, J SUPPLY CHAIN MANAG, V23, P351; Fugate B, 2019, J SUPPLY CHAIN MANAG, V55, P3, DOI 10.1111/jscm.12202; Ganesh M, 2014, DECIS SUPPORT SYST, V58, P79, DOI 10.1016/j.dss.2013.01.012; Ghadge A, 2020, SUPPLY CHAIN MANAG, V25, P223, DOI 10.1108/SCM-10-2018-0357; Ghadge A, 2012, INT J LOGIST MANAG, V23, P313, DOI 10.1108/09574091211289200; Gremyr I., SUPPLY CHAIN MANAG I, V26, P297; Griffith DA, 2019, ANN OPER RES, V283, P247, DOI 10.1007/s10479-017-2607-z; Gunessee S, 2018, INT J OPER PROD MAN, V38, P1796, DOI 10.1108/IJOPM-12-2016-0705; Habermann M, 2015, DECISION SCI, V46, P491, DOI 10.1111/deci.12138; Handfield RB, 2020, INT J OPER PROD MAN, V40, P1649, DOI 10.1108/IJOPM-03-2020-0171; Hastig GM, 2020, PROD OPER MANAG, V29, P935, DOI 10.1111/poms.13147; Helmuth CA, 2015, J OPER MANAG, V36, P178, DOI 10.1016/j.jom.2014.12.001; Hendry LC, 2019, INT J OPER PROD MAN, V39, P429, DOI 10.1108/IJOPM-03-2018-0184; Heydari J, 2018, INT J PROD ECON, V202, P1, DOI 10.1016/j.ijpe.2018.04.024; Hohenstein NO, 2015, INT J PHYS DISTR LOG, V45, P90, DOI 10.1108/IJPDLM-05-2013-0128; Holweg M., 2005, European Management Journal, V23, P170, DOI 10.1016/j.emj.2005.02.008; Huang Y, 2020, SUPPLY CHAIN MANAG, V25, P393, DOI 10.1108/SCM-11-2018-0382; Hult GTM, 2004, ACAD MANAGE J, V47, P241, DOI 10.2307/20159575; Inderfurth K, 2014, OR SPECTRUM, V36, P525, DOI 10.1007/s00291-012-0314-3; Ivanov Dmitry, 2020, International Journal of Integrated Supply Management, V13, P90; Ivanov D, 2022, INT J LOGIST MANAG, V33, P1196, DOI 10.1108/IJLM-11-2020-0448; Ivanov D, 2018, INT J PROD RES, V56, P3507, DOI 10.1080/00207543.2017.1343507; Ivanov D, 2019, ANN OPER RES, V283, P1191, DOI 10.1007/s10479-019-03231-0; Ivanov D, 2017, INT J PROD RES, V55, P6158, DOI 10.1080/00207543.2017.1330572; Juttner U, 2011, SUPPLY CHAIN MANAG, V16, P246, DOI 10.1108/13598541111139062; Jung KJ, 2015, QUAL QUANT, V49, P1465, DOI 10.1007/s11135-014-0092-x; Kamalahmadi M, 2016, INT J PROD ECON, V171, P116, DOI 10.1016/j.ijpe.2015.10.023; Karabati S., 2008, EUR J OPER RES, V52, P5115; Karmaker CL, 2021, SUSTAIN PROD CONSUMP, V26, P411, DOI 10.1016/j.spc.2020.09.019; Kim Y, 2011, J OPER MANAG, V29, P194, DOI 10.1016/j.jom.2010.11.001; Kreng VB, 2007, PROD PLAN CONTROL, V18, P338, DOI 10.1080/09537280701302631; Kumar A., 2020, SUSTAINABLE OPERATIO, V1, P1, DOI [10.1016/j.susoc.2020.06.001, DOI 10.1016/J.SUSOC.2020.06.001]; Kuo TC, 2014, INT J COMPUT INTEG M, V27, P266, DOI 10.1080/0951192X.2013.814157; Kurata H, 2014, INT J PROD RES, V52, P6739, DOI 10.1080/00207543.2014.916825; Leat P, 2013, SUPPLY CHAIN MANAG, V18, P219, DOI 10.1108/13598541311318845; Lee HL, 2000, MANAGE SCI, V46, P626, DOI 10.1287/mnsc.46.5.626.12047; Lee JY, 2011, INT J PROD ECON, V130, P169, DOI 10.1016/j.ijpe.2010.12.006; Lee S, 2007, INT J PROD RES, V45, P4715, DOI 10.1080/00207540600844050; Lepak DP, 2007, ACAD MANAGE REV, V32, P180, DOI 10.2307/20159287; Li G, 2015, INT J PROD ECON, V164, P83, DOI 10.1016/j.ijpe.2015.02.021; Duong LNK, 2020, INT J PROD RES, V58, P3488, DOI 10.1080/00207543.2020.1712491; Lot M., 2022, CONTINUITY RESILIENC, V4, P37; Lotfi Maryam, 2019, International Journal of Advanced Operations Management, V11, P142; Mackay J, 2020, J RISK RES, V23, P1541, DOI 10.1080/13669877.2019.1694964; Maiyar LM, 2020, INT J PROD RES, V58, P5651, DOI 10.1080/00207543.2019.1656836; Manhart P, 2020, J SUPPLY CHAIN MANAG, V56, P66, DOI 10.1111/jscm.12219; Rios CAM, 2014, TRANSPORT RES A-POL, V69, P423, DOI 10.1016/j.tra.2014.09.005; Mason R, 2007, SUPPLY CHAIN MANAG, V12, P187, DOI 10.1108/13598540710742509; Matopoulos A, 2007, SUPPLY CHAIN MANAG, V12, P177, DOI 10.1108/13598540710742491; McLaren T, 2002, INTERNET RES, V12, P348, DOI 10.1108/10662240210438416; Messina D, 2020, INT J LOGIST MANAG, V31, P489, DOI 10.1108/IJLM-11-2018-0294; Miemczyk J, 2012, SUPPLY CHAIN MANAG, V17, P478, DOI 10.1108/13598541211258564; Min S., 2005, INT J LOGIST MANAG, V16, P237, DOI [10.1108/09574090510634539, DOI 10.1108/09574090510634539]; Naghshineh B., 2019, CONTINUITY RESILIENC, DOI 10.1108/CRR-09-2018; Ni J, 2016, INT J PROD RES, V54, P5404, DOI 10.1080/00207543.2015.1106608; Norrman A., 2004, International Journal of Physical Distribution &amp; Logistics Management, V34, P434, DOI 10.1108/09600030410545463; Pan S, 2019, INT J PROD RES, V57, P5340, DOI 10.1080/00207543.2019.1574040; Panahifar F, 2014, INT J PROD RES, V52, P5255, DOI 10.1080/00207543.2014.886789; Pettit TJ, 2013, J BUS LOGIST, V34, P46, DOI 10.1111/jbl.12009; Pettit TJ, 2010, J BUS LOGIST, V31, P1, DOI 10.1002/j.2158-1592.2010.tb00125.x; Pomponi F, 2015, SUPPLY CHAIN MANAG, V20, P83, DOI 10.1108/SCM-02-2014-0078; Ponomarov S., 2012, THESIS U TENNESSEE N; Ponomarov SY, 2009, INT J LOGIST MANAG, V20, P124, DOI 10.1108/09574090910954873; Pournader M, 2016, SUPPLY CHAIN MANAG, V21, P589, DOI 10.1108/SCM-11-2015-0430; Quintero-Araujo CL, 2019, INT T OPER RES, V26, P551, DOI 10.1111/itor.12479; Ramanathan U, 2013, OMEGA-INT J MANAGE S, V41, P431, DOI 10.1016/j.omega.2012.03.001; Ramanathan U, 2012, INT J OPER PROD MAN, V32, P676, DOI 10.1108/01443571211230925; Rao S, 2009, INT J LOGIST MANAG, V20, P97, DOI 10.1108/09574090910954864; Rapaccini M, 2020, IND MARKET MANAG, V88, P225, DOI 10.1016/j.indmarman.2020.05.017; Rice J.B., 2003, SUPPLY CHAIN MANAGEM, V7, P22; Sahebjamnia N, 2018, INT J PROD ECON, V197, P63, DOI 10.1016/j.ijpe.2017.12.009; Sajadieh MS, 2013, INT J PROD ECON, V146, P738, DOI 10.1016/j.ijpe.2013.09.002; Samaddar S, 2006, EUR J OPER RES, V170, P192, DOI 10.1016/j.ejor.2004.06.024; Santacreu A. M., 2022, EC SYNOPSES, P1, DOI [10.20955/es.2022.2, DOI 10.20955/ES.2022.2]; Santacreu A. M., 2022, TECH REP; Sari K, 2008, INT J PROD ECON, V113, P575, DOI 10.1016/j.ijpe.2007.10.021; Sarkar S, 2015, INT J PROD ECON, V169, P169, DOI 10.1016/j.ijpe.2015.07.032; Sarkis J, 2020, RESOUR CONSERV RECY, V159, DOI 10.1016/j.resconrec.2020.104894; Sawyerr E, 2020, SUPPLY CHAIN MANAG, V25, P77, DOI 10.1108/SCM-09-2018-0329; Scheibe KP, 2018, INT J PROD RES, V56, P43, DOI 10.1080/00207543.2017.1355123; Schmoltzi C, 2012, J SUPPLY CHAIN MANAG, V48, P53, DOI 10.1111/j.1745-493X.2011.03262.x; Scholten K, 2019, INT J OPER PROD MAN, V40, P1, DOI 10.1108/IJOPM-01-2020-789; Scholten K, 2015, SUPPLY CHAIN MANAG, V20, P471, DOI 10.1108/SCM-11-2014-0386; Schulz S. F., 2010, INT J PHYS DISTRIB L, V12, P1; Sheffi Y, 2005, MIT SLOAN MANAGE REV, V47, P41; Sheffi Y., 2001, INT J LOGIST MANAG, V12, P1, DOI [10.1108/09574090110806262, DOI 10.1108/09574090110806262]; Sheffi Y, 2019, EUR PLAN STUD, V27, P905, DOI 10.1080/09654313.2019.1575797; Sheu C, 2006, INT J OPER PROD MAN, V26, P24, DOI 10.1108/01443570610637003; Shirodkar S, 2006, INTERFACES, V36, P420, DOI 10.1287/inte.1060.0235; Simatupang T., 2002, INT J LOGIST MANAG, V13, P15, DOI [10.1108/09574090210806333, DOI 10.1108/09574090210806333]; Simatupang T. M., 2005, International Journal of Physical Distribution &amp; Logistics Management, V35, P44, DOI 10.1108/09600030510577421; Simchi-Levi D, 2014, HARVARD BUS REV, V92, P96; Singh H., 2018, UNCERTAIN SUPPLY CHA, V6, P149, DOI [10.5267/J.Uscm.2017.8.002, DOI 10.5267/J.USCM.2017.8.002]; Sodhi MS, 2018, INT J PROD RES, V56, P882, DOI 10.1080/00207543.2017.1388934; Sodhi MS, 2012, PROD OPER MANAG, V21, P1, DOI 10.1111/j.1937-5956.2011.01251.x; Soni U, 2014, COMPUT IND ENG, V74, P11, DOI 10.1016/j.cie.2014.04.019; Soosay CA, 2008, SUPPLY CHAIN MANAG, V13, P160, DOI 10.1108/13598540810860994; Stone J, 2018, SUPPLY CHAIN MANAG, V23, P207, DOI 10.1108/SCM-06-2017-0201; Tang C, 2008, INT J PROD ECON, V116, P12, DOI 10.1016/j.ijpe.2008.07.008; Tang O, 2011, INT J PROD ECON, V133, P25, DOI 10.1016/j.ijpe.2010.06.013; Thun JH, 2011, INT J PROD ECON, V131, P242, DOI 10.1016/j.ijpe.2009.10.010; Tomlin B., 2011, HDB INTEGRATED RISK, P79; Tomlin B, 2006, MANAGE SCI, V52, P639, DOI 10.1287/mnsc.1060.0515; Touboulic A, 2018, SUPPLY CHAIN MANAG, V23, P313, DOI [10.1108/SCM-06-2017-0214, 10.1108/scm-06-2017-0214]; Trapero JR, 2012, OMEGA-INT J MANAGE S, V40, P738, DOI 10.1016/j.omega.2011.08.009; Tukamuhabwa B, 2017, SUPPLY CHAIN MANAG, V22, P486, DOI 10.1108/SCM-02-2017-0059; Tukamuhabwa BR, 2015, INT J PROD RES, V53, P5592, DOI 10.1080/00207543.2015.1037934; van der Vegt GS, 2015, ACAD MANAGE J, V58, P971, DOI 10.5465/amj.2015.4004; van Hoek R, 2020, INT J OPER PROD MAN, V40, P341, DOI 10.1108/IJOPM-03-2020-0165; Wagner SM, 2018, PROD PLAN CONTROL, V29, P1130, DOI 10.1080/09537287.2018.1542175; Wang QN, 2013, NAV RES LOG, V60, P637, DOI 10.1002/nav.21558; Whitney DE, 2014, J PURCH SUPPLY MANAG, V20, P238, DOI 10.1016/j.pursup.2014.06.001; Wieland A, 2013, INT J PHYS DISTR LOG, V43, P300, DOI 10.1108/IJPDLM-08-2012-0243; Yan RL, 2012, IND MARKET MANAG, V41, P1164, DOI 10.1016/j.indmarman.2012.06.013; Yang J, 2021, INT J PROD RES, V59, P1573, DOI 10.1080/00207543.2020.1856958; Yang YY, 2017, INT J PROD RES, V55, P3970, DOI 10.1080/00207543.2016.1223379; Yildiz H, 2010, EUR J OPER RES, V207, P456, DOI 10.1016/j.ejor.2010.03.044; Yu JP, 2014, IEEE T AUTOM SCI ENG, V11, P279, DOI 10.1109/TASE.2012.2235144; Zhitao Xu, 2020, IEEE Engineering Management Review, V48, P153, DOI 10.1109/EMR.2020.3018420; Zhu GY, 2020, SUSTAINABILITY-BASEL, V12, DOI 10.3390/su12145858; Zsidisin GA, 2016, INT J PROD RES, V54, P69, DOI 10.1080/00207543.2015.1015751</t>
  </si>
  <si>
    <t>10.1109/ACCESS.2022.3217500</t>
  </si>
  <si>
    <t>WOS:000880589600001</t>
  </si>
  <si>
    <t>Biemba, G; Chiluba, B; Yeboah-Antwi, K; Silavwe, V; Lunze, K; Mwale, RK; Hamer, DH; MacLeod, WB</t>
  </si>
  <si>
    <t>Biemba, Godfrey; Chiluba, Boniface; Yeboah-Antwi, Kojo; Silavwe, Vichael; Lunze, Karsten; Mwale, Rodgers K.; Hamer, Davidson H.; MacLeod, William B.</t>
  </si>
  <si>
    <t>Impact of mobile health-enhanced supportive supervision and supply chain management on appropriate integrated community case management of malaria, diarrhoea, and pneumonia in children 2-59 months: A cluster randomised trial in Eastern Province, Zambia</t>
  </si>
  <si>
    <t>JOURNAL OF GLOBAL HEALTH</t>
  </si>
  <si>
    <t>RAPID DIAGNOSTIC-TESTS; 2 DISTRICTS; WORKERS; PERFORMANCE; COUNTRIES; SEEKING; CARE</t>
  </si>
  <si>
    <t>Background Despite progress made over the past twenty years, child mortality remains high, with 5.3 million children under five years having died in 2018 globally. Pneumonia, diarrhoea, and malaria remain among the commonest causes of under-five mortality; contributing 15%, 8%, and 5% of global mortality respectively. Recent evidence shows that integrated community case management (iCCM) of pneumonia, diarrhoea, and malaria can reduce under five mortality. However, despite growing evidence of the effectiveness of iCCM, there are implementation challenges, especially stock out of iCCM commodities and inadequate supportive supervision of community health workers (CHWs). This study aimed to address these two key challenges to successful iCCM implementation by using mobile health (mHealth) technology. Methods This cluster randomised controlled trial compared health centre catchment areas (clusters) where CHWs and their supervisors implemented mHealth-enhanced iCCM supportive supervision and supply chain management vs clusters implementing iCCM as per current Zambian guidelines. CHWs in intervention clusters used community DHIS2 platform on mobile phones to report on a weekly basis children with iCCM conditions and make requisitions for iCCM commodities. Their supervisors received electronic reports on disease caseloads and monthly automated supervision reminders. The supervisors on receipt of requisitions, organized the medical supplies and notified CHWs for collection. Intention-to-treat analysis on the primary outcome, the percentage of children aged 2-59 months receiving appropriate treatment for malaria, pneumonia, or diarrhoea from an iCCM trained CHW, was performed using a generalized linear model. Prevalence ratios and 95% confidence intervals comparing the prevalence of appropriate treatment in the intervention and control groups were calculated using log binomial regression with an exchangeable correlation matrix, adjusted for clustering by health facility. Results In the intervention clusters, 61.3% (98/160) of expected monthly supervision visits took place vs 52.0% (78/150) in the controls. A total of 3690 children 2-59 months old presented with malaria, diarrhoea, or pneumonia. In the intervention group, 65.9% (1,252/1,899) of children received appropriate care for iCCM conditions, compared to 63.3% (1,134/1,791) in the control group. The mHealth intervention was associated with 18.0% improvement in supportive supervision and 21.0% increase in appropriate treatment for pneumonia; these changes were not statistically significant. There was a 2-3-fold increase in the proportion of CHWs receiving supplies ordered: prevalence ratios ranged from 2.82 (confidence interval (CI) =1.50, 5.30) to 3.01 (95% CI =1.29, 7.00) depending on the particular commodity. Conclusion This study was unable to determine whether using mHealth technology would strengthen supervision and supply chain management of iCCM commodities for community-level workers. There was no statistically significant effect of mHealth enhanced iCCM on appropriate diagnosis and treatment for children with malaria, pneumonia, and diarrhoea in rural Zambia. Longer term longitudinal studies are required to determine the impact of mHealth enhanced iCCM on health outputs and outcomes.</t>
  </si>
  <si>
    <t>[Biemba, Godfrey] Natl Hlth Res Author, Lusaka, Zambia; [Biemba, Godfrey; Yeboah-Antwi, Kojo; Hamer, Davidson H.; MacLeod, William B.] Boston Univ, Sch Publ Hlth, Dept Global Hlth, Boston, MA USA; [Biemba, Godfrey; Chiluba, Boniface; Hamer, Davidson H.] Zambian Ctr Appl Hlth Res &amp; Dev ZCAHRD, Lusaka, Zambia; [Silavwe, Vichael] Minist Hlth, Child Hlth Unit, Lusaka, Zambia; [Lunze, Karsten] Boston Univ, Sch Med, Dept Med, Div Internal Med, Boston, MA 02215 USA; [Lunze, Karsten] Boston Med Ctr, Boston, MA 02215 USA; [Mwale, Rodgers K.] United Nations Childrens Fund UNICEF, Lusaka, Zambia; [Hamer, Davidson H.] Boston Univ, Sch Med, Dept Med, Sect Infect Dis, Boston, MA 02118 USA</t>
  </si>
  <si>
    <t>Boston University; Boston University; Boston Medical Center; Boston University</t>
  </si>
  <si>
    <t>Biemba, G (corresponding author), Natl Hlth Res Author, Paediat Ctr Excellence, Univ Teaching Hosp, POB 30075, Lusaka, Zambia.</t>
  </si>
  <si>
    <t>gbiemba@gmail.com</t>
  </si>
  <si>
    <t>Agarwal S, 2015, TROP MED INT HEALTH, V20, P1003, DOI 10.1111/tmi.12525; Amouzou A, 2014, J GLOB HEALTH, V4, P177, DOI 10.7189/jogh.04.020411; [Anonymous], 2019, UN INTERAGENCY GROUP; [Anonymous], 2015, GUID TREATM MAL, V3rd; Aysha Z, 2016, PAKISTAN HLTH SYST P, V3, P2; Bagonza J, 2014, MALARIA J, V13, DOI 10.1186/1475-2875-13-367; Biemba G, 2017, GLOB HEALTH-SCI PRAC, V5, P486, DOI 10.9745/GHSP-D-16-00275; Biemba G, 2016, TROP MED INT HEALTH, V21, P985, DOI 10.1111/tmi.12730; Bosch-Capblanch X, 2014, J GLOB HEALTH, V4, P66, DOI 10.7189/jogh.04.020403; Boyce SP, 2019, J GLOB HEALTH, V9, DOI 10.7189/jogh.09.010811; Braun R, 2013, PLOS ONE, V8, DOI 10.1371/journal.pone.0065772; CSO, 2019, ZAMB DEM HLTH SURV 2; Hamer DH, 2012, AM J TROP MED HYG, V87, P151, DOI 10.4269/ajtmh.2012.12-0505; Hamer DH, 2012, PATHOG GLOB HEALTH, V106, P32, DOI 10.1179/1364859411Y.0000000042; Henry JV, 2016, GLOB HEALTH-SCI PRAC, V4, P311, DOI 10.9745/GHSP-D-15-00386; Hill Z, 2014, GLOBAL HEALTH ACTION, V7, P1, DOI 10.3402/gha.v7.24085; Kabakyenga J, 2016, AFR HEALTH SCI, V16, P89, DOI 10.4314/ahs.v16i1.12; Kalyango JN, 2013, MALARIA J, V12, DOI 10.1186/1475-2875-12-340; Kambarami RA, 2016, GLOB HEALTH-SCI PRAC, V4, P238, DOI 10.9745/GHSP-D-16-00003; Kelley E, 2001, INT J HEALTH PLAN M, V16, P195, DOI 10.1002/hpm.632; Kok MC, 2015, HEALTH POLICY PLANN, V30, P1207, DOI 10.1093/heapol/czu126; Mukanga D, 2010, MALARIA J, V9, DOI 10.1186/1475-2875-9-203; Ndyomugyenyi R, 2016, TROP MED INT HEALTH, V21, P1157, DOI 10.1111/tmi.12748; Seidenberg P, 2012, B WORLD HEALTH ORGAN, V90, P348, DOI 10.2471/BLT.11.100032; Seidenberg PD, 2012, AM J TROP MED HYG, V87, P105, DOI 10.4269/ajtmh.2012.11-0799; Semrau KEA, 2016, LANCET GLOB HEALTH, V4, pE827, DOI [10.1016/S2214-109X(16)30215-7, 10.1016/s2214-109x(16)30215-7]; Shieshia M, 2014, J GLOB HEALTH, V4, P117, DOI 10.7189/jogh.04.020406; Sinyangwe C, 2016, PLOS ONE, V11, DOI 10.1371/journal.pone.0152204; Strachan C, 2014, J GLOB HEALTH, V4, P79, DOI 10.7189/jogh.04.020404; Strachan DL, 2012, AM J TROP MED HYG, V87, P111, DOI 10.4269/ajtmh.2012.12-0030; UNICEF, 2012, WHO UNICEF JONT STAT; Wazny K, 2014, J GLOB HEALTH, V4, P193, DOI 10.7189/jogh.04.020413; Yansaneh AI, 2014, TROP MED INT HEALTH, V19, P1466, DOI 10.1111/tmi.12383; Yeboah-Antwi K, 2010, PLOS MED, V7, DOI 10.1371/journal.pmed.1000340</t>
  </si>
  <si>
    <t>10.7189/jogh.10.010425</t>
  </si>
  <si>
    <t>Public, Environmental &amp; Occupational Health</t>
  </si>
  <si>
    <t>WOS:000549898000112</t>
  </si>
  <si>
    <t>An, K; Kim, S; Shin, S; Min, H; Kim, S</t>
  </si>
  <si>
    <t>An, Kyunam; Kim, Sumin; Shin, Seoho; Min, Hyunkyoung; Kim, Sojung</t>
  </si>
  <si>
    <t>Optimized Supply Chain Management of Rice in South Korea: Location-Allocation Model of Rice Production</t>
  </si>
  <si>
    <t>AGRONOMY-BASEL</t>
  </si>
  <si>
    <t>location-allocation model; rice; rice morphological characteristics; clustering; transportation cost</t>
  </si>
  <si>
    <t>Planning for optimized farming with the aim of providing ideal site and cultivar selection is critical for a stable and sustainable supply of rice with sufficient quantity and quality to customers. In this study, a range of morphological characteristics and yield of eight rice cultivars that are commonly cultivated in Korea were investigated from 2005 to 2020. All morphological characteristics were significantly different among the eight rice cultivars. The dataset of morphological characteristics and yield was used to isolate groups of similar rice cultivars. The k-means clustering method was used to group the rice cultivars. Three groups (Group 1, Group 2, and Group 3) were created. Most cultivars were in Group 1. High-yielding rice cultivars were in Group 2, while the rice cultivars in Group 3 had the lowest rice grain yield. After grouping these rice cultivars, ideal farming locations for all three rice cultivar groups were identified to reduce transportation cost using an optimized location-allocation model. Simulation results suggested the following: (1) Group 1 should be produced in Jellanam-do (south west region), (2) Group 2 should be produced in Chungcheongnam-do (central west region), and (3) Group 3 should be mainly produced in the central west region of South Korea. Simulation results showed the potential to reduce transportation cost by around 0.014%. This can also reduce 21.04 tons of CO2 emission from a freight truck. Because these eight cultivars only make up 19.76% of the total rice production in South Korea, the cost reduction proportion was only 0.014% of total revenue. In future studies, more rice cultivars should be investigated to increase the efficiency of the model performance.</t>
  </si>
  <si>
    <t>[An, Kyunam; Shin, Seoho; Min, Hyunkyoung] Jeollanamdo Agr Res &amp; Extens Serv, Crop Res Div, Naju Si 58123, Jeollanam Do, South Korea; [Kim, Sumin] Dankook Univ, Coll Life Sci &amp; Biotechnol, Dept Environm Hort &amp; Landscape Architecture, Cheonan Si 31116, Chungnam, South Korea; [Kim, Sojung] Dongguk Univ Seoul, Dept Ind &amp; Syst Engn, Seoul 04620, South Korea</t>
  </si>
  <si>
    <t>Dankook University; Dongguk University</t>
  </si>
  <si>
    <t>Kim, S (corresponding author), Dongguk Univ Seoul, Dept Ind &amp; Syst Engn, Seoul 04620, South Korea.</t>
  </si>
  <si>
    <t>ankyunam@korea.kr; sumin.kim@dankook.ac.kr; shin2332@korea.kr; mindoong13@gmail.com; sojungkim@dongguk.edu</t>
  </si>
  <si>
    <t>[Anonymous], 2017, GEOGRAPHY TRANSPORT, DOI DOI 10.4324/9780429346323; COOPER L, 1964, SIAM REV, V6, P37, DOI 10.1137/1006005; Daghighi A, 2017, AGRICULTURE-BASEL, V7, DOI 10.3390/agriculture7090073; EDF, GREEN FREIGHT MATH C; Hong Y.K, 2020, ESTIMATION RICE PROD; Kim HW, 2015, INT J FOOD SCI NUTR, V66, P166, DOI 10.3109/09637486.2014.971226; Kim JK, 2010, J AGR FOOD CHEM, V58, P12804, DOI 10.1021/jf103277g; Kim S, 2017, EXPERT SYST APPL, V85, P335, DOI 10.1016/j.eswa.2017.05.045; Lee JH, 2010, FOOD SCI BIOTECHNOL, V19, P391, DOI 10.1007/s10068-010-0055-5; Li RH, 2019, FRONT PLANT SCI, V10, DOI 10.3389/fpls.2019.00543; LLOYD SP, 1982, IEEE T INFORM THEORY, V28, P129, DOI 10.1109/TIT.1982.1056489; NARI Northern Agriculture Research Institute INC, GREEN REV KOR DEV DI; Sharma N., 2019, RECENT ADV GRAIN CRO, DOI [10.5772/intechopen.89367, DOI 10.5772/INTECHOPEN.89367]; Taha H.A., 2017, OPERATIONS RESEACH I; USDA-FAS United States Department of Agriculture-Foreign Agriculture Service, S KOR RIC PROD; Wankhade M., 2012, INT J SC TECHNOL RES, V1, P21; Weintraub A, 2006, INTERFACES, V36, P446, DOI 10.1287/inte.1060.0222</t>
  </si>
  <si>
    <t>10.3390/agronomy11020270</t>
  </si>
  <si>
    <t>Agronomy; Plant Sciences</t>
  </si>
  <si>
    <t>Agriculture; Plant Sciences</t>
  </si>
  <si>
    <t>WOS:000621979400001</t>
  </si>
  <si>
    <t>Rigby, DK; Vishwanath, V</t>
  </si>
  <si>
    <t>Localization: The revolution in consumer markets</t>
  </si>
  <si>
    <t>HARVARD BUSINESS REVIEW</t>
  </si>
  <si>
    <t>Standardization has been a powerful strategy in consumer markets, but it's reached the point of diminishing returns. Ana diversity is not the only chink in standardization's armor: Attempts to build stores in the remaining attractive locations often meet fierce resistance from community activists. From California to Florida to New Jersey, neighborhoods are passing ordinances that dictate the sizes and even architectural styles of new shops. Building more of the same-long the cornerstone of retailer growth-seems to be tapped.., as a strategy. Of course, a company can't customize every element of its business in every location. Strategists have begun to use clustering techniques to simplify and smooth out decision making and to focus their efforts on the relatively small number of variables that usually drive the bulk of consumer purchases. The customization-by-clusters approach, which began as a strategy for grocery stores in 1995, has since proven effective in drugstores, department stores, mass merchants, big-box retailers, restaurants, apparel companies, and a variety of consumer goods manufacturers. Clustering sorts things into groups, so that the associations are strong between members of the same cluster and weak between members of different clusters. In fact, by centralizing data-intensive and scale-sensitive functions (such as store design, merchandise assortment, buying, and supply chain management), localization liberates store personnel to do what they do best: Test innovative solutions to local challenges and forge strong bonds with communities. Ultimately, all companies serving consumers will face the challenge of local customization. We are advancing to a world where the strategies of the most successful businesses will be as diverse as the communities they serve.</t>
  </si>
  <si>
    <t>Bain &amp; Co, Global Retail Practice, Boston, MA USA</t>
  </si>
  <si>
    <t>Rigby, DK (corresponding author), Bain &amp; Co, Global Retail Practice, Boston, MA USA.</t>
  </si>
  <si>
    <t>+</t>
  </si>
  <si>
    <t>WOS:000236250500021</t>
  </si>
  <si>
    <t>Gumte, KM; Pantula, PD; Miriyala, SS; Mitra, K</t>
  </si>
  <si>
    <t>Gumte, Kapil M.; Pantula, Priyanka Devi; Miriyala, Srinivas Soumitri; Mitra, Kishalay</t>
  </si>
  <si>
    <t>Data driven robust optimization for handling uncertainty in supply chain planning models</t>
  </si>
  <si>
    <t>Uncertainty modelling; Supply chain management; Data driven robust optimization; Neuro fuzzy clustering; Multi-layered perceptron</t>
  </si>
  <si>
    <t>NETWORK DESIGN; DECISION-MAKING; PRICE</t>
  </si>
  <si>
    <t>While addressing supply chain planning under uncertainty, Robust Optimization (RO) is regarded as an efficient and tractable method. As RO involves calculation of several statistical moments or maximum / minimum values involving the objective functions under realizations of these uncertain parameters, the accuracy of this method significantly depends on the efficient techniques to sample the uncertainty parameter space with limited amount of data. Conventional sampling techniques, e.g. box/budget/ellipsoidal, work by sampling the uncertain parameter space inefficiently, often leading to inaccuracies in such estimations. This paper proposes a methodology to amalgamate machine learning and data analytics with RO, thereby making it data-driven. A novel neuro fuzzy clustering mechanism is implemented to cluster the uncertain space such that the exact regions of uncertainty are optimally identified. Subsequently, local density based boundary point detection and Delaunay triangulation based boundary construction enable intelligent Sobol based sampling to sample the uncertain parameter space more accurately. The proposed technique is utilized to explore the merits of RO towards addressing the uncertainty issues of product demand, machine uptime and production cost associated with a multiproduct, and multisite supply chain planning model. The uncertainty in supply chain model is thoroughly analysed by carefully constructing examples and its case studies leading to large scale mixed integer linear and nonlinear programming problems which were efficiently solved in GAMS (R) framework.Demonstration of efficacy of the proposed method over the box, budget and ellipsoidal sampling method through comprehensive analysis adds to other highlights of the current work. (C) 2021 Elsevier Ltd. All rights reserved.</t>
  </si>
  <si>
    <t>[Gumte, Kapil M.; Pantula, Priyanka Devi; Miriyala, Srinivas Soumitri; Mitra, Kishalay] Indian Inst Technol Hyderabad, Dept Chem Engn, Global Optimizat &amp; Knowledge Unearthing Lab, Kandi, Sangareddy 502285, Telangana, India</t>
  </si>
  <si>
    <t>Indian Institute of Technology System (IIT System); Indian Institute of Technology (IIT) - Hyderabad</t>
  </si>
  <si>
    <t>Mitra, K (corresponding author), Indian Inst Technol Hyderabad, Dept Chem Engn, Global Optimizat &amp; Knowledge Unearthing Lab, Kandi, Sangareddy 502285, Telangana, India.</t>
  </si>
  <si>
    <t>kishalay@che.iith.ac.in</t>
  </si>
  <si>
    <t>Aghezzaf E, 2005, J OPER RES SOC, V56, P453, DOI 10.1057/palgrave.jors.2601834; Ben Abdelaziz F, 2007, EUR J OPER RES, V177, P1811, DOI 10.1016/j.ejor.2005.10.021; Bertsimas D, 2004, OPER RES, V52, P35, DOI 10.1287/opre.1030.0065; Chernobai A., 2006, ADV MEASUREMENT APPR, P145; Dantzig G.B., 1998, LINEAR PROGRAMMING E, V11th; Dantzig G. B., 1998, LINEAR PROGRAMMING E; El Ghaoui L, 1998, SIAM J OPTIMIZ, V9, P33, DOI 10.1137/S1052623496305717; Fortune S., 1992, COMPUTING EUCLIDEAN, V1, P193, DOI 10.1142/9789814355858_0006; Georgiadis MC, 2011, OMEGA-INT J MANAGE S, V39, P254, DOI 10.1016/j.omega.2010.07.002; Gorissen BL, 2015, OMEGA-INT J MANAGE S, V53, P124, DOI 10.1016/j.omega.2014.12.006; Govindan K, 2017, EUR J OPER RES, V263, P108, DOI 10.1016/j.ejor.2017.04.009; Gregory C, 2011, EUR J OPER RES, V212, P417, DOI 10.1016/j.ejor.2011.02.015; Guillen G, 2005, CHEM ENG SCI, V60, P1535, DOI 10.1016/j.ces.2004.10.023; Hammami R, 2014, EUR J OPER RES, V233, P159, DOI 10.1016/j.ejor.2013.08.020; Keyvanshokooh E, 2016, EUR J OPER RES, V249, P76, DOI 10.1016/j.ejor.2015.08.028; Long Y, 2012, EUR J OPER RES, V222, P65, DOI 10.1016/j.ejor.2012.04.018; McDonald CM, 1997, IND ENG CHEM RES, V36, P2691, DOI 10.1021/ie960901+; Mitra K, 2008, IND ENG CHEM RES, V47, P5501, DOI 10.1021/ie0710364; Mitra K, 2009, CHEM ENG SCI, V64, P5043, DOI 10.1016/j.ces.2009.08.012; Mohseni S, 2020, COMPUT IND ENG, V139, DOI 10.1016/j.cie.2019.07.001; Ning C, 2018, COMPUT CHEM ENG, V112, P190, DOI 10.1016/j.compchemeng.2018.02.007; Ning C, 2017, AICHE J, V63, P3790, DOI 10.1002/aic.15717; Pantula PD, 2020, ENG APPL ARTIF INTEL, V89, DOI 10.1016/j.engappai.2019.103435; Rajgopal J, 2011, EUR J OPER RES, V214, P358, DOI 10.1016/j.ejor.2011.04.039; Reid R.D., 2019, INSIDE HIGHER ED; Santoso T, 2005, EUR J OPER RES, V167, P96, DOI 10.1016/j.ejor.2004.01.046; Shang C, 2017, COMPUT CHEM ENG, V106, P464, DOI 10.1016/j.compchemeng.2017.07.004; Shapiro A, 2011, EUR J OPER RES, V209, P63, DOI 10.1016/j.ejor.2010.08.007; Simchi-Levi D., 2004, MANAGING SUPPLY CHAI; Sobol I. M., 2011, WILMOTT, V2011, P64; SOYSTER AL, 1973, OPER RES, V21, P1154, DOI 10.1287/opre.21.5.1154; Vallerio M, 2016, CHEM ENG SCI, V140, P201, DOI 10.1016/j.ces.2015.09.012</t>
  </si>
  <si>
    <t>DEC 31</t>
  </si>
  <si>
    <t>10.1016/j.ces.2021.116889</t>
  </si>
  <si>
    <t>WOS:000705827800008</t>
  </si>
  <si>
    <t>Hu, WJ; Dong, JJ; Hwang, BG; Ren, R; Chen, ZL</t>
  </si>
  <si>
    <t>Hu, Wanjie; Dong, Jianjun; Hwang, Bon-gang; Ren, Rui; Chen, Zhilong</t>
  </si>
  <si>
    <t>A Scientometrics Review on City Logistics Literature: Research Trends, Advanced Theory and Practice</t>
  </si>
  <si>
    <t>city logistics; sustainable transport; literature review; scientometrics analysis; thematic analysis</t>
  </si>
  <si>
    <t>URBAN FREIGHT TRANSPORT; VEHICLE-ROUTING PROBLEM; LAST MILE DELIVERY; ELECTRIC VEHICLES; GOODS DELIVERIES; SOCIAL NETWORKS; POLICY-MAKING; TIME WINDOWS; LAND-USE; SYSTEM</t>
  </si>
  <si>
    <t>The contradiction between the contribution of city logistics (CL) to sustainable urban development and its negative externalities is increasingly prominent. Policy supervision measures and the green logistics initiative are also in conflict with the management goal of logistics enterprises. Innovative solutions for CL have attracted increasing research attention worldwide. However, the description of the global research network in the field of CL, research trends, and the discussion of advanced theories and practices have not been systematically reviewed so far. Especially in the past three years, there has been an explosive growth of relevant literature. In this paper, the method of combining scientometric analysis and thematic discussion was adopted to systematically review 513 important works in the literature from 1993 to 2018, aiming to provide a holistic understanding of the status in quo, trends and gaps of CL research, and to further analyze prominent problems. The study has made statistical analyses of the publication year profile, journal allocation and research methods of the included literature, and constructed four kinds of visualized bibliographic information timeline maps for the authorship network, international collaboration network, keywords co-occurrence network and research topic clustering. Then, the three themes summarized by clustering are discussed, mainly focusing on CL strategies and policy, green supply chain management, planning methods, and advanced concepts and practices. Finally, the research gaps framework and agenda were reported. This study contributes to summarizing the research and development of city logistics on the whole, and can also serve as an explorative manual to support sustainable urban freight activities and innovative research.</t>
  </si>
  <si>
    <t>[Hu, Wanjie; Dong, Jianjun] Nanjing Tech Univ, Coll Civil Engn, Nanjing 211816, Jiangsu, Peoples R China; [Hwang, Bon-gang] Natl Univ Singapore, Dept Bldg, Singapore 117566, Singapore; [Ren, Rui; Chen, Zhilong] Army Engn Univ PLA, Coll Def Engn, Nanjing 210042, Jiangsu, Peoples R China</t>
  </si>
  <si>
    <t>Nanjing Tech University; National University of Singapore; Army Engineering University of PLA</t>
  </si>
  <si>
    <t>Dong, JJ (corresponding author), Nanjing Tech Univ, Coll Civil Engn, Nanjing 211816, Jiangsu, Peoples R China.;Chen, ZL (corresponding author), Army Engn Univ PLA, Coll Def Engn, Nanjing 210042, Jiangsu, Peoples R China.</t>
  </si>
  <si>
    <t>steve_hu@vip.163.com; dongjj@njtech.edu.cn; bdghbg@nus.edu.sg; renrui0801@163.com; chen-zl@vip.163.com</t>
  </si>
  <si>
    <t>Ahani P, 2016, TRANSPORT RES D-TR E, V48, P357, DOI 10.1016/j.trd.2016.08.019; Akeb H, 2018, TRANSPORT RES E-LOG, V119, P223, DOI 10.1016/j.tre.2018.04.007; Allen J, 2012, J TRANSP GEOGR, V24, P45, DOI 10.1016/j.jtrangeo.2012.06.010; Ambrosini C, 2004, TRANSPORT REV, V24, P57, DOI 10.1080/0144164032000122343; Anand N, 2015, TRANSPORT REV, V35, P701, DOI 10.1080/01441647.2015.1052112; Anderson S., 2005, J TRANSP GEOGR, V13, P71, DOI [10.1016/j.jtrangeo.2004.11.002, DOI 10.1016/J.JTRANGEO.2004.11.002]; [Anonymous], 2016, INTERGATING UNDERGRO; [Anonymous], 2011, COM2011144 EUR COMM; Archetti C, 2016, EUR J OPER RES, V254, P472, DOI 10.1016/j.ejor.2016.03.049; Arvidsson N, 2013, TRANSPORT RES A-POL, V51, P56, DOI 10.1016/j.tra.2013.04.001; Awasthi A, 2012, APPL MATH MODEL, V36, P573, DOI 10.1016/j.apm.2011.07.033; Baghalian A, 2013, EUR J OPER RES, V227, P199, DOI 10.1016/j.ejor.2012.12.017; Ballantyne EEF, 2013, J TRANSP GEOGR, V32, P93, DOI 10.1016/j.jtrangeo.2013.08.013; Bandeira RAM, 2018, J CLEAN PROD, V184, P727, DOI 10.1016/j.jclepro.2018.02.234; Behiri W, 2018, TRANSPORT RES E-LOG, V115, P227, DOI 10.1016/j.tre.2018.05.002; Behnke M, 2017, TRANSPORT RES E-LOG, V106, P320, DOI 10.1016/j.tre.2017.08.011; Behrends S, 2017, TRANSPORT POLICY, V59, P10, DOI 10.1016/j.tranpol.2017.06.004; Behrends S, 2016, TRANSP RES PROC, V12, P278, DOI 10.1016/j.trpro.2016.02.065; Bouhana A, 2015, EXPERT SYST APPL, V42, P3724, DOI 10.1016/j.eswa.2014.12.012; Boysen N, 2018, EUR J OPER RES, V271, P1085, DOI 10.1016/j.ejor.2018.05.058; Browne M, 2012, PROCD SOC BEHV, V39, P19, DOI 10.1016/j.sbspro.2012.03.088; Cagliano AC, 2017, INT J LOGIST MANAG, V28, P1218, DOI 10.1108/IJLM-05-2016-0123; Castillo VE, 2018, J BUS LOGIST, V39, P7, DOI 10.1111/jbl.12173; Cerchione R, 2016, INT J PROD ECON, V182, P276, DOI 10.1016/j.ijpe.2016.09.006; Chen C, 2014, CITESPACE MANUAL; Chen CM, 2008, DATA KNOWL ENG, V67, P234, DOI 10.1016/j.datak.2008.05.004; Chen ZL, 2017, UNDERGR SPACE, V2, P195, DOI 10.1016/j.undsp.2017.08.002; Cheng G., 2016, INT J MULTIMED UBIQU, V11, P387, DOI [10.14257/ijmue.2016.11.5.36, DOI 10.14257/IJMUE.2016.11.5.36]; Cherrett T, 2012, J TRANSP GEOGR, V24, P22, DOI 10.1016/j.jtrangeo.2012.05.008; Cleophas C, 2019, EUR J OPER RES, V273, P801, DOI 10.1016/j.ejor.2018.04.037; Cochrane K, 2017, INT J SUSTAIN TRANSP, V11, P120, DOI 10.1080/15568318.2016.1197349; Coulombel N, 2018, TRANSPORT RES D-TR E, V63, P514, DOI 10.1016/j.trd.2018.06.002; Crainic TG, 2016, TRANSPORT SCI, V50, P559, DOI 10.1287/trsc.2015.0606; Crainic TG, 2009, TRANSPORT SCI, V43, P432, DOI 10.1287/trsc.1090.0279; Crainic TG, 2004, TRANSPORT RES C-EMER, V12, P119, DOI 10.1016/j.trc.2004.07.002; Cuda R, 2015, COMPUT OPER RES, V55, P185, DOI 10.1016/j.cor.2014.06.008; Cui CY, 2018, INT J PROJ MANAG, V36, P773, DOI 10.1016/j.ijproman.2018.03.004; Cui JQ, 2015, TRANSPORT REV, V35, P583, DOI 10.1080/01441647.2015.1038666; Dablanc L, 2007, TRANSPORT RES A-POL, V41, P280, DOI 10.1016/j.tra.2006.05.005; Dampier A, 2015, URBAN RAIL TRANSIT, V1, P164, DOI 10.1007/s40864-015-0024-7; Deflorio F, 2012, EUR J TRANSP INFRAST, V12, P256; Devari A, 2017, TRANSPORT RES E-LOG, V105, P105, DOI 10.1016/j.tre.2017.06.011; Dong JJ, 2019, SUSTAINABILITY-BASEL, V11, DOI 10.3390/su11051223; Dong JJ, 2018, ADV CIV ENG, V2018, DOI 10.1155/2018/6958086; Egbunike ON, 2011, J TRANSP GEOGR, V19, P499, DOI 10.1016/j.jtrangeo.2010.05.004; Ehmke JF, 2012, J COMPUT SCI-NETH, V3, P193, DOI 10.1016/j.jocs.2012.01.006; Ehmke JF, 2012, TRANSPORT RES C-EMER, V21, P338, DOI 10.1016/j.trc.2011.11.004; Estrada M, 2017, TRANSPORT RES E-LOG, V104, P165, DOI 10.1016/j.tre.2017.06.009; Faccio M, 2015, SUSTAINABILITY-BASEL, V7, P14873, DOI 10.3390/su71114873; Fatnassi E, 2015, TRANSPORT RES B-METH, V81, P440, DOI 10.1016/j.trb.2015.07.016; Figliozzi M, 2020, TRANSPORT POLICY, V86, P60, DOI 10.1016/j.tranpol.2018.06.010; FREEMAN LC, 1979, SOC NETWORKS, V1, P215, DOI 10.1016/0378-8733(78)90021-7; Fu JL, 2018, CASE STUD TRANSP POL, V6, P156, DOI 10.1016/j.cstp.2018.01.001; Gammelgaard B, 2017, RES TRANSP BUS MANAG, V24, P17, DOI 10.1016/j.rtbm.2017.07.005; Ghilas V, 2016, TRANSPORT RES B-METH, V91, P34, DOI 10.1016/j.trb.2016.04.015; Guerlain C, 2016, TRANSP RES PROC, V12, P634, DOI 10.1016/j.trpro.2016.02.017; Hemmelmayr VC, 2012, COMPUT OPER RES, V39, P3215, DOI 10.1016/j.cor.2012.04.007; Hensher DA, 2005, TRANSPORTATION, V32, P573, DOI 10.1007/s11116-004-7615-6; Holguin-Veras J, 2020, TRANSPORT RES A-POL, V137, P360, DOI 10.1016/j.tra.2018.10.037; Holguin-Verasa J, 2017, TRANSPORT POLICY, V56, P75, DOI 10.1016/j.tranpol.2017.02.011; Howgego T., 1998, J TRANSPORT POLICY, V5, P61, DOI [10.1016/s0967-070x(98)00012-2, DOI 10.1016/S0967-070X(98)00012-2]; Hu XP, 2007, INT J INNOV COMPUT I, V3, P189; Hu XP, 2012, EXPERT SYST APPL, V39, P906, DOI 10.1016/j.eswa.2011.07.088; Jacyna M, 2013, INT J SUST DEV WORLD, V8, P100, DOI DOI 10.2495/SDP-V8-N1-100-113; Jiang L, 2014, TRANSPORT RES REC, P85, DOI 10.3141/2410-10; KASHIMA S, 1993, TUNN UNDERGR SP TECH, V8, P53, DOI 10.1016/0886-7798(93)90137-K; Kiba-Janiak M, 2017, RES TRANSP BUS MANAG, V24, P4, DOI 10.1016/j.rtbm.2017.05.003; Kijewska K, 2014, PROCD SOC BEHV, V151, P142, DOI 10.1016/j.sbspro.2014.10.015; Kim HS, 2009, EUR J OPER RES, V194, P406, DOI 10.1016/j.ejor.2007.12.015; Kin B, 2017, SUSTAIN CITIES SOC, V32, P31, DOI 10.1016/j.scs.2017.03.011; Kleinberg J, 2003, DATA MIN KNOWL DISC, V7, P373, DOI 10.1023/A:1024940629314; Krajewska MA, 2008, J OPER RES SOC, V59, P1483, DOI 10.1057/palgrave.jors.2602489; Lagorio A, 2016, INT J PHYS DISTR LOG, V46, P908, DOI 10.1108/IJPDLM-01-2016-0008; Le Pira M, 2017, RES TRANSP ECON, V64, P13, DOI 10.1016/j.retrec.2017.08.002; Lebeau P, 2016, TRANSPORT RES E-LOG, V91, P245, DOI 10.1016/j.tre.2016.04.004; Lee DY, 2013, ENVIRON SCI TECHNOL, V47, P8022, DOI 10.1021/es400179w; Lin J, 2016, NETW SPAT ECON, V16, P227, DOI 10.1007/s11067-014-9235-9; Lindholm M, 2013, EUR TRANSP; Lindholm ME, 2014, TRANSPORT POLICY, V32, P124, DOI 10.1016/j.tranpol.2014.01.004; Marcucci E, 2017, TRANSPORT RES E-LOG, V103, P69, DOI 10.1016/j.tre.2017.04.006; Marcucci E, 2015, TRANSPORT RES A-POL, V74, P239, DOI 10.1016/j.tra.2015.02.011; Marinelli M., 2018, TRANSPORTATION RES P, V30, P147, DOI [10.1016/j.trpro.2018.09.017, DOI 10.1016/J.TRPRO.2018.09.017]; Marujo LG, 2018, TRANSPORT RES D-TR E, V62, P256, DOI 10.1016/j.trd.2018.02.022; Melo S, 2017, EUR TRANSP RES REV, V9, DOI 10.1007/s12544-017-0246-8; Miller HJ., 1994, J TRANSP GEOGR, V2, P31, DOI DOI 10.1016/0966-6923(94)90032-9; Mingers J, 2015, EUR J OPER RES, V246, P1, DOI 10.1016/j.ejor.2015.04.002; Morana J, 2015, MANAG RES REV, V38, P1068, DOI 10.1108/MRR-11-2014-0260; Motraghi A, 2012, SIMUL MODEL PRACT TH, V25, P73, DOI 10.1016/j.simpat.2012.02.009; Munuzuri J, 2005, CITIES, V22, P15, DOI 10.1016/j.cities.2004.10.003; Munuzuri J, 2012, CITIES, V29, P133, DOI 10.1016/j.cities.2011.03.004; Nagy G, 2007, EUR J OPER RES, V177, P649, DOI 10.1016/j.ejor.2006.04.004; Neghabadi PD, 2019, INT J PROD RES, V57, P865, DOI 10.1080/00207543.2018.1489153; Nordtomme ME, 2015, TRANSPORT POLICY, V44, P179, DOI 10.1016/j.tranpol.2015.08.005; Nowicka K, 2014, PROCD SOC BEHV, V151, P266, DOI 10.1016/j.sbspro.2014.10.025; Nuzzolo A, 2018, TRANSPORT RES PROCED, V30, P10; Nuzzolo A, 2014, TRANSPORT RES E-LOG, V65, P84, DOI 10.1016/j.tre.2013.12.014; O'Connell RM, 2008, J TRANSP ENG, V134, P50, DOI 10.1061/(ASCE)0733-947X(2008)134:1(50); Ogden K.W., 1992, URBAN GOODS MOVEMENT; Oka H, 2019, TRANSPORT RES E-LOG, V129, P305, DOI 10.1016/j.tre.2017.12.011; Olawumi TO, 2018, J CLEAN PROD, V183, P231, DOI 10.1016/j.jclepro.2018.02.162; OPPENHEIM N, 1993, TRANSPORT SCI, V27, P161, DOI 10.1287/trsc.27.2.161; Ozturk O, 2018, EUR J OPER RES, V267, P1110, DOI 10.1016/j.ejor.2017.12.010; Park H, 2016, TRANSPORT POLICY, V50, P115, DOI 10.1016/j.tranpol.2016.05.009; Punakivi M., 2001, INT J PHYS DISTRIBUT, V31, P427, DOI DOI 10.1108/09600030110399423; Punel A, 2017, TRANSPORT RES E-LOG, V105, P18, DOI 10.1016/j.tre.2017.06.007; Quak HJ, 2009, TRANSPORT SCI, V43, P211, DOI 10.1287/trsc.1080.0235; Quak H, 2016, TRANSP RES PROC, V14, P1506, DOI 10.1016/j.trpro.2016.05.115; Qureshi AG, 2009, TRANSPORT RES E-LOG, V45, P960, DOI 10.1016/j.tre.2009.04.007; Qureshi AG, 2014, INT J URBAN SCI, V18, P117, DOI 10.1080/12265934.2014.930672; Roca-Riu M, 2015, OMEGA-INT J MANAGE S, V57, P157, DOI 10.1016/j.omega.2015.04.010; Rodrigue JP, 2017, J TRANSP LAND USE, V10, P557, DOI 10.5198/jtlu.2017.869; Russo F, 2016, SUSTAINABILITY-BASEL, V8, DOI 10.3390/su8040381; Sakai T, 2017, J TRANSP GEOGR, V60, P110, DOI 10.1016/j.jtrangeo.2017.03.001; Salim HK, 2019, J CLEAN PROD, V211, P537, DOI 10.1016/j.jclepro.2018.11.229; Sanchez-Diaz I, 2017, TRANSPORT REV, V37, P521, DOI 10.1080/01441647.2016.1254691; Savelsbergh M, 2016, TRANSPORT SCI, V50, P579, DOI 10.1287/trsc.2016.0675; Simoni MD, 2017, TRANSPORT RES B-METH, V104, P238, DOI 10.1016/j.trb.2017.06.010; Smirlis YG, 2012, OPER RES-GER, V12, P399, DOI 10.1007/s12351-010-0100-4; Strale M, 2014, TRANSP SUSTAIN, V6, P245, DOI 10.1108/S2044-994120140000006010; Taefi TT, 2016, TRANSPORT RES A-POL, V91, P61, DOI 10.1016/j.tra.2016.06.003; Taniguchi E, 2004, TRANSPORT RES C-EMER, V12, P235, DOI 10.1016/j.trc.2004.07.007; Taniguchi E, 2003, TRANSPORT REV, V23, P489, DOI 10.1080/01441640210163999; Taniguchi E, 2000, TRANSPORT REV, V20, P65, DOI 10.1080/014416400295347; Thaller C, 2017, TRANSP RES PROC, V25, P1075, DOI 10.1016/j.trpro.2017.05.480; Tipagornwong C, 2014, TRANSPORT RES REC, P76, DOI 10.3141/2410-09; Vakulenko Y, 2018, J BUS RES, V88, P421, DOI 10.1016/j.jbusres.2017.11.033; van Rooijen T, 2014, PROCD SOC BEHV, V125, P312, DOI 10.1016/j.sbspro.2014.01.1476; Vanovermeire C, 2014, TRANSPORT RES E-LOG, V72, P125, DOI 10.1016/j.tre.2014.09.009; Vieira JGV, 2015, TRANSPORT POLICY, V44, P37, DOI 10.1016/j.tranpol.2015.06.007; Vilela J, 2017, J SYST SOFTWARE, V125, P68, DOI 10.1016/j.jss.2016.11.031; Visser J, 2010, PROCD SOC BEHV, V2, P6065, DOI 10.1016/j.sbspro.2010.04.019; Visser JGSN, 2018, TUNN UNDERGR SP TECH, V80, P123, DOI 10.1016/j.tust.2018.06.006; Wang X, 2014, EUR J OPER RES, V237, P1133, DOI 10.1016/j.ejor.2014.02.056; Witkowski J, 2014, PROCD SOC BEHV, V125, P373, DOI 10.1016/j.sbspro.2014.01.1481; Woudsma C, 2008, TRANSPORT RES E-LOG, V44, P277, DOI 10.1016/j.tre.2007.07.006; Xiang CY, 2017, ECOL ENG, V99, P400, DOI 10.1016/j.ecoleng.2016.11.028; Yang L, 2016, SUSTAINABILITY-BASEL, V8, DOI 10.3390/su8070673; Yang W, 2015, MATH PROBL ENG, V2015, DOI 10.1155/2015/921482; You SI, 2016, TRANSPORTMETRICA A, V12, P650, DOI 10.1080/23249935.2016.1189723; Zhao LJ, 2018, TUNN UNDERGR SP TECH, V80, P246, DOI 10.1016/j.tust.2018.06.024; Zhao XB, 2017, AUTOMAT CONSTR, V80, P37, DOI 10.1016/j.autcon.2017.04.002; Zhong Z., 2011, INT J LOGIST-RES APP, V14, P165; Zhou L, 2018, EUR J OPER RES, V265, P765, DOI 10.1016/j.ejor.2017.08.011</t>
  </si>
  <si>
    <t>MAY 2</t>
  </si>
  <si>
    <t>10.3390/su11102724</t>
  </si>
  <si>
    <t>WOS:000471010300007</t>
  </si>
  <si>
    <t>Ji, SW; Wang, XJ; Zhao, WP; Guo, D</t>
  </si>
  <si>
    <t>Ji, Shouwen; Wang, Xiaojing; Zhao, Wenpeng; Guo, Dong</t>
  </si>
  <si>
    <t>An Application of a Three-Stage XGBoost-Based Model to Sales Forecasting of a Cross-Border E-Commerce Enterprise</t>
  </si>
  <si>
    <t>TIME-SERIES; ALGORITHM; DEMAND; ARIMA</t>
  </si>
  <si>
    <t>Sales forecasting is even more vital for supply chain management in e-commerce with a huge amount of transaction data generated every minute. In order to enhance the logistics service experience of customers and optimize inventory management, e-commerce enterprises focus more on improving the accuracy of sales prediction with machine learning algorithms. In this study, a C-A-XGBoost forecasting model is proposed taking sales features of commodities and tendency of data series into account, based on the XGBoost model. A C-XGBoost model is first established to forecast for each cluster of the resulting clusters based on two-step clustering algorithm, incorporating sales features into the C-XGBoost model as influencing factors of forecasting. Secondly, an A-XGBoost model is used to forecast the tendency with the ARIMA model for the linear part and the XGBoost model for the nonlinear part. The final results are summed by assigning weights to forecasting results of the C-XGBoost and A-XGBoost models. By comparison with the ARIMA, XGBoost, C-XGBoost, and A-XGBoost models using data from Jollychic cross-border e-commerce platform, the C-A-XGBoost is proved to outperform than other four models.</t>
  </si>
  <si>
    <t>[Ji, Shouwen; Wang, Xiaojing] Beijing Jiaotong Univ, Sch Traff &amp; Transportat, Beijing 100044, Peoples R China; [Zhao, Wenpeng] Beijing Capital Int Airport Co Ltd, Beijing 100621, Peoples R China; [Guo, Dong] Beijing Univ Civil Engn &amp; Architecture, Sch Mech Elect &amp; Vehicle Engn, Beijing 102600, Peoples R China</t>
  </si>
  <si>
    <t>Beijing Jiaotong University; Beijing University of Civil Engineering &amp; Architecture</t>
  </si>
  <si>
    <t>Wang, XJ (corresponding author), Beijing Jiaotong Univ, Sch Traff &amp; Transportat, Beijing 100044, Peoples R China.</t>
  </si>
  <si>
    <t>17120889@bjtu.edu.cn</t>
  </si>
  <si>
    <t>Abdelhafez H. A., 2014, ENCY BUSINESS ANAL O; Ahmed NK, 2010, ECONOMET REV, V29, P594, DOI 10.1080/07474938.2010.481556; Aishwarya S., 2018, BUILD HIGH PERFORMAN; Akter S, 2016, ELECTRON MARK, V26, P173, DOI 10.1007/s12525-016-0219-0; Ali OG, 2009, EXPERT SYST APPL, V36, P12340, DOI 10.1016/j.eswa.2009.04.052; ALON I., 2001, J RETAIL CONSUM SERV, V8, P147, DOI DOI 10.1016/S0969-6989(00)00011-4; Ansuj AP, 1996, COMPUT IND ENG, V31, P421, DOI 10.1016/0360-8352(96)00166-0; Bai Y, 2010, WIREL COMMUN MOB COM, V2010, P236; Bandara K., 2019, SALES DEMAND FORECAS; Box G.E., 1976, J TIME SER ANAL, V22, P199, DOI DOI 10.1111/J.1467-9892.2009.00643.X; Brownlee J., 2016, FEATURE IMPORTANCE F; Cady F., 2017, DATA SCI HDB; Castle JL, 2013, J ECONOMETRICS, V177, P305, DOI 10.1016/j.jeconom.2013.04.015; Chang PC, 2009, KNOWL-BASED SYST, V22, P344, DOI 10.1016/j.knosys.2009.02.005; Chawla N. V., 2001, P IEEE INT C DAT MIN; Chen IF, 2017, NEURAL COMPUT APPL, V28, P2633, DOI 10.1007/s00521-016-2215-x; Chen SY, 2002, BMC NEUROL, V2, DOI 10.1186/1471-2377-2-1; Chen TQ, 2016, KDD'16: PROCEEDINGS OF THE 22ND ACM SIGKDD INTERNATIONAL CONFERENCE ON KNOWLEDGE DISCOVERY AND DATA MINING, P785, DOI 10.1145/2939672.2939785; Chiu T, 2001, P 7 ACM SIGKDD INT C, P263, DOI [10.1145/502512.502549, DOI 10.1145/502512.502549, doi/10.1145/502512.502549]; Choi JY, 2018, MATH PROBL ENG, V2018, DOI 10.1155/2018/2470171; Dai WS, 2015, PROCEDIA MANUF, V2, P82, DOI 10.1016/j.promfg.2015.07.014; Di Pillo G, 2016, 4OR-Q J OPER RES, V14, P309, DOI 10.1007/s10288-016-0316-0; Erdem E, 2011, APPL ENERG, V88, P1405, DOI 10.1016/j.apenergy.2010.10.031; Friedman JH, 2001, ANN STAT, V29, P1189, DOI 10.1214/aos/1013203451; Ghalehkhondabi I, 2017, ENERGY SYST, V8, P411, DOI 10.1007/s12667-016-0203-y; Gmbh S., 2008, FORECASTING EXPONENT, V26; Gomez-Rios A., 2017, P INT C HYBR ART INT; Halkidi M, 2001, J INTELL INF SYST, V17, P107, DOI 10.1023/A:1012801612483; Hall M. A., 1999, Proceedings of the Twelfth International Florida AI Research Society Conference, P235; Huang T, 2014, EUR J OPER RES, V237, P738, DOI 10.1016/j.ejor.2014.02.022; Hyndman R., 2019, FORECASTING FUNCTION; Jain A. M., 2016, COMPLETE GUIDE PARAM; Jain AK, 1999, ACM COMPUT SURV, V31, P264, DOI 10.1145/331499.331504; Ji S., 2016, P INT C INT INF PROC; Jin Y., 2013, DATA SCI SUPPLY CHAI; Kawa A., 2017, P ADV TOP INT INF DA; Ke JT, 2017, TRANSPORT RES C-EMER, V85, P591, DOI 10.1016/j.trc.2017.10.016; Khoshgoftaar TM, 2011, INT J RELIAB QUAL SA, V18, P341, DOI 10.1142/S0218539311004287; KIRA K, 1992, MACHINE LEARNING /, P249; Kulkarni G, 2012, DECIS SUPPORT SYST, V52, P604, DOI 10.1016/j.dss.2011.10.017; Kuo RJ, 1998, DECIS SUPPORT SYST, V24, P105, DOI 10.1016/S0167-9236(98)00067-0; Li L., 2017, P 2017 ACM MULT C MM; Lu CJ, 2016, ENG APPL ARTIF INTEL, V55, P231, DOI 10.1016/j.engappai.2016.06.015; Lu CJ, 2010, INT J PROD ECON, V128, P603, DOI 10.1016/j.ijpe.2010.07.004; Luo X., 2018, FUTURE GENER COMP SY, V93, P1023, DOI [10.1016/j.future.2018.04.085, DOI 10.1016/J.FUTURE.2018.04.0852-S2.0-85046853125]; Ma SH, 2016, EUR J OPER RES, V249, P245, DOI 10.1016/j.ejor.2015.08.029; Nagpal A, 2013, 2013 IEEE CONFERENCE ON INFORMATION AND COMMUNICATION TECHNOLOGIES (ICT 2013), P298; Roy A, 2016, SOFT COMPUT, V20, P1991, DOI 10.1007/s00500-015-1619-3; Sandri M, 2008, J COMPUT GRAPH STAT, V17, P611, DOI 10.1198/106186008X344522; Sembiring R. W., 2010, J COMPUTING, V2; Shimada K, 2014, S VLSI TECH; Song L., 2016, P INT C HUM CTR COMP; Valipour M, 2013, J HYDROL, V476, P433, DOI 10.1016/j.jhydrol.2012.11.017; Van AHT, 2012, BIOINFORMATICS, V28, P1766, DOI 10.1093/bioinformatics/bts238; Wang BD, 2016, ENG APPL ARTIF INTEL, V47, P101, DOI 10.1016/j.engappai.2015.06.005; Wang JR, 2018, LECT NOTES ARTIF INT, V11062, P350, DOI 10.1007/978-3-319-99247-1_31; Wang L, 2013, SYST RES BEHAV SCI, V30, P244, DOI 10.1002/sres.2179; Wang Y, 2014, EXPERT SYST APPL, V41, P521, DOI 10.1016/j.eswa.2013.07.078; Zhang GP, 2003, NEUROCOMPUTING, V50, P159, DOI 10.1016/S0925-2312(01)00702-0; Zhang T, 1997, DATA MIN KNOWL DISC, V1, P141, DOI 10.1023/A:1009783824328; Zhao JL, 2018, SOFT COMPUT, V22, P5419, DOI 10.1007/s00500-018-3091-3; Zhao K., 2017, SALES FORECAST E COM</t>
  </si>
  <si>
    <t>SEP 16</t>
  </si>
  <si>
    <t>10.1155/2019/8503252</t>
  </si>
  <si>
    <t>WOS:000488460000001</t>
  </si>
  <si>
    <t>Suleiman, Z; Shaikholla, S; Dikhanbayeva, D; Shehab, E; Turkyilmaz, A</t>
  </si>
  <si>
    <t>Suleiman, Zhanybek; Shaikholla, Sabit; Dikhanbayeva, Dinara; Shehab, Essam; Turkyilmaz, Ali</t>
  </si>
  <si>
    <t>Industry 4.0: Clustering of concepts and characteristics</t>
  </si>
  <si>
    <t>COGENT ENGINEERING</t>
  </si>
  <si>
    <t>Industry 4.0; digitalization; cyber-physical systems; technology; enablers; clusters</t>
  </si>
  <si>
    <t>SUPPLY CHAIN MANAGEMENT; GLOBAL VALUE CHAINS; DIGITAL TRANSFORMATION; MASS PERSONALIZATION; FUTURE; FRAMEWORK; TECHNOLOGIES; SYSTEM; IMPLEMENTATION; SMES</t>
  </si>
  <si>
    <t>The Fourth Industrial Revolution, also known as Industry 4.0, stems from the rapid advancement of digital technologies such as the Internet of Things and Cyber-Physical Production Systems. It has the potential to weave positive changes to firms and impact organizational structure layers. Therefore, it provides an impetus for the collaboration of factories, suppliers, and customers. Nevertheless, due to the difference of Industry 4.0 vision among companies, there is a lack of unified perception and approach of its implementation roadmap. Therefore, many firms in both developed and developing countries that step in the way of digital transformation encounter not only organizational, technological, and operational challenges but are also compelled to cope with a large deal of confusion. Hence, this paper aims to identify the main concepts, characteristics, and technology enablers related to Industry 4.0 to provide stakeholders with a clear understanding of this paradigm. It then clusters and matches the derived concepts and characteristics associated with Industry 4.0. Further, the paper provides an analysis of how these clusters are supported by technology enablers of Industry 4.0, as well as managerial implications.</t>
  </si>
  <si>
    <t>[Suleiman, Zhanybek; Dikhanbayeva, Dinara; Shehab, Essam; Turkyilmaz, Ali] Nazarbayev Univ, Sch Engn &amp; Digital Sci, Nur Sultan, Kazakhstan</t>
  </si>
  <si>
    <t>Nazarbayev University</t>
  </si>
  <si>
    <t>Turkyilmaz, A (corresponding author), Nazarbayev Univ, Sch Engn &amp; Digital Sci, Nur Sultan, Kazakhstan.</t>
  </si>
  <si>
    <t>ali.turkyilmaz@nu.edu.kz</t>
  </si>
  <si>
    <t>Adamik A, 2018, P INT CONF BUS EXCEL, V12, P10, DOI 10.2478/picbe-2018-0003; Dos Santos LMAL, 2021, J MANUF TECHNOL MANA, V32, P245, DOI 10.1108/JMTM-04-2020-0156; Ahmed MB, 2019, CYBERNET SYST, V50, P165, DOI 10.1080/01969722.2019.1565123; Alcacer V, 2019, ENG SCI TECHNOL, V22, P899, DOI 10.1016/j.jestch.2019.01.006; Alcayaga A, 2019, J CLEAN PROD, V221, P622, DOI 10.1016/j.jclepro.2019.02.085; Allison P.R., 2015, COMPUTER WEEKLY; Amiron E., 2019, INT J RECENT TECHNOL, V8, P484; Amjad MS, 2020, CIRP J MANUF SCI TEC, V31, P377, DOI 10.1016/j.cirpj.2020.06.012; Arromba IF, 2021, J BUS IND MARK, V36, P522, DOI 10.1108/JBIM-01-2020-0014; Bahrin MAK, 2016, J TEKNOL, V78, P137; Barata J, 2018, J ENTERP INF MANAG, V31, P173, DOI 10.1108/JEIM-09-2016-0156; Barbosa J, 2018, STUD COMPUT INTELL, V762, P157, DOI 10.1007/978-3-319-73751-5_12; Baynes S., 2015, CANADA MORTGAGE HOUS, P3; Beier G, 2020, J CLEAN PROD, V259, DOI 10.1016/j.jclepro.2020.120856; Benitez GB, 2020, INT J PROD ECON, V228, DOI 10.1016/j.ijpe.2020.107735; Bettiol M., 2020, KNOWLEDGE MANAGEMENT, V9, DOI [10.1007/978-3-030-43589-9, DOI 10.1007/978-3-030-43589-9]; Bonilla SH, 2018, SUSTAINABILITY-BASEL, V10, DOI 10.3390/su10103740; Bressanelli G, 2018, SUSTAINABILITY-BASEL, V10, DOI 10.3390/su10030639; Bruemmer D., 2016, CONSTR BUS OWNER FEB; Buchi G, 2020, TECHNOL FORECAST SOC, V150, DOI 10.1016/j.techfore.2019.119790; Godoy AJC, 2018, J SENS ACTUAR NETW, V7, DOI 10.3390/jsan7020023; Camarinha-Matos LM, 2017, IFIP ADV INF COMM TE, V506, P3, DOI 10.1007/978-3-319-65151-4_1; Chen BT, 2018, IEEE ACCESS, V6, P6505, DOI 10.1109/ACCESS.2017.2783682; Chen CL, 2019, J GLOB INF TECH MAN, V22, P120, DOI 10.1080/1097198X.2019.1603512; Chou JS, 2015, J CLEAN PROD, V101, P137, DOI 10.1016/j.jclepro.2015.04.001; Chukalov K., 2017, INDUSTRY, V4, P155; Construction M.H., 2011, PREF MOD INCR PROD C; Dalenogare LS, 2018, INT J PROD ECON, V204, P383, DOI 10.1016/j.ijpe.2018.08.019; Davies R, 2017, PROCEDIA MANUF, V11, P1288, DOI 10.1016/j.promfg.2017.07.256; Dikhanbayeva D, 2020, SUSTAINABILITY-BASEL, V12, DOI 10.3390/su12239927; Ejsmont K, 2020, SUSTAINABILITY-BASEL, V12, DOI 10.3390/su12145650; Ennis C., 2018, ADV SERV GROUP SPRIN, P8; Frank AG, 2019, INT J PROD ECON, V210, P15, DOI 10.1016/j.ijpe.2019.01.004; Frazzon EM, 2019, BRAZ J OPER PROD MAN, V16, P180, DOI 10.14488/BJOPM.2019.v16.n2.a2; Geissdoerfer M, 2020, J CLEAN PROD, V277, DOI 10.1016/j.jclepro.2020.123741; Ghobakhloo M, 2020, J CLEAN PROD, V252, DOI 10.1016/j.jclepro.2019.119869; Ghobakhloo M, 2018, J MANUF TECHNOL MANA, V29, P910, DOI 10.1108/JMTM-02-2018-0057; Hamada T, 2019, SOC SCI-BASEL, V8, DOI 10.3390/socsci8050140; Hermann M, 2016, P ANN HICSS, P3928, DOI 10.1109/HICSS.2016.488; Hofmann E, 2017, COMPUT IND, V89, P23, DOI 10.1016/j.compind.2017.04.002; Hou T, 2020, SYST RES BEHAV SCI, V37, P741, DOI 10.1002/sres.2715; Hozdic Elvis, 2015, International Journal of Modern Manufacturing Technologies, V7, P28; Ibarra D, 2018, PROCEDIA MANUF, V22, P4, DOI 10.1016/j.promfg.2018.03.002; Issa A, 2018, PROC CIRP, V72, P973, DOI 10.1016/j.procir.2018.03.151; Jasiulewicz-Kaczmarek M, 2017, ADV INTELL SYST, V487, P35, DOI 10.1007/978-3-319-41688-5_4; Kamble S, 2020, INT J PROD RES, V58, P1319, DOI 10.1080/00207543.2019.1630772; Kamble SS, 2018, PROCESS SAF ENVIRON, V117, P408, DOI 10.1016/j.psep.2018.05.009; Kane GC, 2015, SLOAN MANAG REV DELO, V14, P1; Kang HS, 2016, INT J PR ENG MAN-GT, V3, P111, DOI 10.1007/s40684-016-0015-5; Kerin M, 2020, J MANUF TECHNOL MANA, V31, P1205, DOI 10.1108/JMTM-06-2019-0205; Kerin M, 2019, J CLEAN PROD, V237, DOI 10.1016/j.jclepro.2019.117805; Kiel D, 2017, INT J INNOV MANAG, V21, DOI 10.1142/S1363919617400151; Kleemann F.C., 2016, INT J BUSINESS MANAG, V5, P55; Krykavskyy Y, 2019, OECON COPERNIC, V10, P273, DOI 10.24136/oc.2019.014; Lasi H., 2014, WIRTSCHAFTSINF, V56, P261, DOI [10.1007/s11576-014-0424-4, DOI 10.1007/S11576-014-0424-4]; Lasi H, 2014, BUS INFORM SYST ENG+, V6, P239, DOI 10.1007/s12599-014-0334-4; Lins T, 2018, BRAZ SYM COMPUT SYST, P8, DOI 10.1109/SBESC.2018.00011; Lom M, 2016, 2016 SMART CITIES SYMPOSIUM PRAGUE (SCSP), DOI 10.1109/SCSP.2016.7501015; Jabbour ABLD, 2018, ANN OPER RES, V270, P273, DOI 10.1007/s10479-018-2772-8; Nunes ML, 2017, PROCEDIA MANUF, V13, P1215, DOI 10.1016/j.promfg.2017.09.035; Margherita EG, 2020, INFORM SYST FRONT, DOI 10.1007/s10796-020-10047-y; Marques M, 2017, J AMB INTEL SMART EN, V9, P299, DOI 10.3233/AIS-170436; McMalcolm J., 2015, CONSTRUCTION GLOBAL; Meski Oussama, 2019, IEEE Engineering Management Review, V47, P94, DOI 10.1109/EMR.2019.2948589; Mihardjo L., 2019, MANAGEMENT SCI LETT, V9, P1749; Mittal S, 2019, P I MECH ENG B-J ENG, V233, P1342, DOI [10.3171/2016.9.JNS16452, 10.1177/0954405417736547]; Moeuf A, 2018, INT J PROD RES, V56, P1118, DOI 10.1080/00207543.2017.1372647; Mourtzis D, 2018, INT J ADV MANUF TECH, V97, P91, DOI 10.1007/s00170-018-1903-3; Muller JM, 2018, SUSTAINABILITY-BASEL, V10, DOI 10.3390/su10010247; Nabass EH, 2019, BUS PROCESS MANAG J, V25, P647, DOI 10.1108/BPMJ-07-2017-0202; Osterrieder P, 2020, INT J PROD ECON, V221, DOI 10.1016/j.ijpe.2019.08.011; Paschou T, 2018, PROC CIRP, V73, P148, DOI 10.1016/j.procir.2018.03.300; Perez-Lara M, 2020, WIREL NETW, V26, P4767, DOI 10.1007/s11276-018-1873-2; Pfeiffer S, 2017, NANOETHICS, V11, P107, DOI 10.1007/s11569-016-0280-3; Poschmann H, 2020, CHEM-ING-TECH, V92, P341, DOI 10.1002/cite.201900107; Potoczek N.R., 2020, NEW CHALLENGES EC PO, P147; Prosser A., 2018, CENTRAL E EUROPEAN E, V331, P191, DOI [https://doi.org/10.24989/ocg.v331.16, DOI 10.24989/OCG.V331.16]; Qu YJ, 2019, P I MECH ENG B-J ENG, V233, P2210, DOI 10.1177/0954405418816846; Rajput S, 2019, INT J INFORM MANAGE, V49, P98, DOI 10.1016/j.ijinfomgt.2019.03.002; Roblek V, 2016, SAGE OPEN, V6, DOI 10.1177/2158244016653987; Saberi S., 2011, INT C IND ENG OP MAN, P145; Salkin C, 2018, SPRINGER SER ADV MAN, P3, DOI 10.1007/978-3-319-57870-5_1; Sanders A, 2016, J IND ENG MANAG-JIEM, V9, P811, DOI 10.3926/jiem.1940; Sansabas-Villalpando V, 2019, SUSTAINABILITY-BASEL, V11, DOI 10.3390/su11247045; Sardroud JM, 2012, SCI IRAN, V19, P381, DOI 10.1016/j.scient.2012.02.023; Scheuermann C, 2015, 2015 IEEE 3RD INTERNATIONAL CONFERENCE ON CYBER-PHYSICAL SYSTEMS, NETWORKS, AND APPLICATIONS CPSNA 2015, P43, DOI 10.1109/CPSNA.2015.17; Schwab L, 2019, INT J PROD ECON, V212, P8, DOI 10.1016/j.ijpe.2018.12.023; Sima V, 2020, SUSTAINABILITY-BASEL, V12, DOI 10.3390/su12104035; Stentoft J, 2021, PROD PLAN CONTROL, V32, P811, DOI 10.1080/09537287.2020.1768318; Strange R, 2017, MULTINATL BUS REV, V25, P174, DOI 10.1108/MBR-05-2017-0028; Tang P, 2013, J CLEAN PROD, V54, P78, DOI 10.1016/j.jclepro.2013.03.046; Tao F, 2019, ENGINEERING-PRC, V5, P653, DOI 10.1016/j.eng.2019.01.014; Torn IAR, 2019, PROCEDIA MANUF, V28, P135, DOI 10.1016/j.promfg.2018.12.022; Tortorella GL, 2018, INT J PROD RES, V56, P2975, DOI 10.1080/00207543.2017.1391420; Turkyilmaz A., 2021, CIRPE 2020 8 CIRP GL, V96, P214; Vaidya S., 2018, PROCEDIA MANUF, V20, P233, DOI [10.1016/j.promfg.2018.02.034, DOI 10.1016/J.PROMFG.2018.02.034]; Wang SY, 2016, INT J DISTRIB SENS N, DOI 10.1155/2016/3159805; Wang Y, 2017, ADV MANUF, V5, P311, DOI 10.1007/s40436-017-0204-7; Wijewardhana GEH, 2021, INT J PRODUCT PERFOR, V70, P2352, DOI 10.1108/IJPPM-02-2020-0058; Wilkesmann M, 2018, VINE J INF KNOWL MAN, V48, P238, DOI 10.1108/VJIKMS-04-2017-0019; Xu LD, 2020, SYST RES BEHAV SCI, V37, P618, DOI 10.1002/sres.2705; Xu X., 2020, PROCEDIA CIRP, V93, P228, DOI DOI 10.1016/J.PROCIR.2020.04.023; Yang S, 2018, APPL SCI-BASEL, V8, DOI 10.3390/app8071177; Yli-Ojanpera M, 2019, J IND INF INTEGR, V15, P147, DOI 10.1016/j.jii.2018.12.002; Yuan HP, 2014, EUR J OPER RES, V237, P988, DOI 10.1016/j.ejor.2014.02.034; Yun Y., 2019, J OPEN INNOV-TECHNOL, V5, pArticl, DOI [DOI 10.3390/joitmc5040092, https://doi.org/10.3390/joitmc5040092, DOI 10.3390/JOITMC5040092]; Zaki M, 2019, J SERV MARK, V33, P429, DOI 10.1108/JSM-01-2019-0034; Zhang JM, 2017, INT CONF ENTERP SYST, P319, DOI 10.1109/ES.2017.59</t>
  </si>
  <si>
    <t>10.1080/23311916.2022.2034264</t>
  </si>
  <si>
    <t>WOS:000758659000001</t>
  </si>
  <si>
    <t>Chen, YS; Cheng, CH; Lai, CJ</t>
  </si>
  <si>
    <t>Chen, You-Shyang; Cheng, Ching-Hsue; Lai, Chien-Jung</t>
  </si>
  <si>
    <t>Extracting performance rules of suppliers in the manufacturing industry: an empirical study</t>
  </si>
  <si>
    <t>JOURNAL OF INTELLIGENT MANUFACTURING</t>
  </si>
  <si>
    <t>Performance evaluation; Manufacturing industry; SCM (Supply Chain Management); KPI (Key Performance Indicators); Data mining techniques</t>
  </si>
  <si>
    <t>Performance evaluation of suppliers is increasingly recognized as a critical indicator in supply chain cooperation. Traditional performance evaluation methods have the problems of a simple buy/sell relation and in one's subjective views between manufacturers and suppliers, and they lack objective automatic evaluation processes in the supply chain considered. Statistical techniques used for evaluation rely on the restrictive assumptions of linear separability, multivariate normality, and independence of the predictive variables. Unfortunately, many of the common models of performance evaluation of suppliers violate these assumptions. The study proposes an integrated model by combining K-means clustering, feature selection, and the decision tree method into a single evaluation model to assess the performance of suppliers and simultaneously tackles the above-mentioned shortcomings. The integrated model is illustrated with an empirical case study of a manufacturer for an original design manufacturer (ODM) to demonstrate the model performance. The experimental results indicate that the proposed method outperforms listed methods in terms of accuracy, and three redundant attributes can be eliminated from the empirical case. Furthermore, the extracted rules by the decision tree C4.5 algorithm form an automatic knowledge system for supplier performance evaluation.</t>
  </si>
  <si>
    <t>[Chen, You-Shyang] Hwa Hsia Inst Technol, Dept Informat Management, Taipei 235, Taiwan; [Cheng, Ching-Hsue] Natl Yunlin Univ Sci &amp; Technol, Dept Informat Management, Touliu 640, Yunlin, Taiwan; [Lai, Chien-Jung] Natl Chin Yi Univ Technol, Dept Distribut Management, Taichung 411, Taiwan</t>
  </si>
  <si>
    <t>National Yunlin University Science &amp; Technology; National Chin-Yi University of Technology</t>
  </si>
  <si>
    <t>Chen, YS (corresponding author), Hwa Hsia Inst Technol, Dept Informat Management, 111 Gong Jhuan Rd, Taipei 235, Taiwan.</t>
  </si>
  <si>
    <t>ys_chen@cc.hwh.edu.tw</t>
  </si>
  <si>
    <t>Al-Mutawah K, 2009, J INTELL MANUF, V20, P593, DOI 10.1007/s10845-008-0142-0; Bullinger HJ, 2002, INT J PROD RES, V40, P3533, DOI 10.1080/00207540210161669; Chan F. T. S., 2003, Integrated Manufacturing Systems, V14, P179, DOI 10.1108/09576060310463145; Chan FTS, 2007, OMEGA-INT J MANAGE S, V35, P417, DOI 10.1016/j.omega.2005.08.004; Choudhary AK, 2009, J INTELL MANUF, V20, P501, DOI 10.1007/s10845-008-0145-x; Dumais S., 1998, Proceedings of the 1998 ACM CIKM International Conference on Information and Knowledge Management, P148, DOI 10.1145/288627.288651; FORGY EW, 1965, BIOMETRICS, V21, P768; Hall MA, 2003, IEEE T KNOWL DATA EN, V15, P1437, DOI 10.1109/TKDE.2003.1245283; Han J., 2011, DATA MIN, DOI 10.1007/978-3-642-19721-5; Huang SH, 2005, COMPUT IND ENG, V48, P377, DOI 10.1016/j.cie.2005.01.001; Jeong W, 2008, J INTELL MANUF, V19, P335, DOI 10.1007/s10845-008-0086-4; John G. H., 1995, Uncertainty in Artificial Intelligence. Proceedings of the Eleventh Conference (1995), P338; Kattan MW, 2000, OMEGA-INT J MANAGE S, V28, P501, DOI 10.1016/S0305-0483(00)00015-3; Kononenko I., 1994, Machine Learning: ECML-94. European Conference on Machine Learning. Proceedings, P171; Last M, 2009, J INTELL MANUF, V20, P523, DOI 10.1007/s10845-008-0148-7; Liu H., 1998, FEATURE SELECTION KN; MacQueen J., 1967, P 5 BERKELEY S MATH; Murphy K. P., 2002, ORAL HLTH STATUS ORA; Oztemel E, 2009, J INTELL MANUF, V20, P159, DOI 10.1007/s10845-008-0229-7; Pan A. C., 1989, J PURCH MATER MANAGE, V25, P36; Quinlan J. R., 1986, Machine Learning, V1, P81, DOI 10.1007/BF00116251; Quinlan J.R, 1992, C4 5 PROGRAMS MACHIN; Ravi V, 2008, APPL SOFT COMPUT, V8, P305, DOI 10.1016/j.asoc.2007.02.001; Supply Chain Council, 2005, SUPPL CHAIN OP REF M; Tepperman J., 2007, INTERSPEECH 2007 8 A; Witten I. H., 2005, DATA MINING PRACTICA, P421</t>
  </si>
  <si>
    <t>10.1007/s10845-011-0530-8</t>
  </si>
  <si>
    <t>Computer Science, Artificial Intelligence; Engineering, Manufacturing</t>
  </si>
  <si>
    <t>WOS:000308820200043</t>
  </si>
  <si>
    <t>Wichaisri, S; Sopadang, A</t>
  </si>
  <si>
    <t>Wichaisri, Sooksiri; Sopadang, Apichat</t>
  </si>
  <si>
    <t>Trends and Future Directions in Sustainable Development</t>
  </si>
  <si>
    <t>SUSTAINABLE DEVELOPMENT</t>
  </si>
  <si>
    <t>sustainable development; clustering research; environmental policy; stakeholder engagement; co-citation analysis</t>
  </si>
  <si>
    <t>SUPPLY-CHAIN MANAGEMENT; CORPORATE SOCIAL-RESPONSIBILITY; ENVIRONMENTAL-MANAGEMENT; REVERSE LOGISTICS; FIRM PERFORMANCE; DESIGN; CRITERIA; NETWORK; BOTTOM; COLLABORATION</t>
  </si>
  <si>
    <t>This study aims to explore research and to identify research clusters on sustainable development by using bibliometric analysis. The sustainable development field is examined using the selected research articles. A co-citation unit is used to analyze the relationship between cited documents, and then science mapping is used to identify clusters in this relationship. The results show that there are four main distinct clusters, of which the most important concerns sustainable supply chains and logistics management. This cluster is then classified into five bunches of knowledge sources. These bunches illustrate the need for a trend in sustainability issues that includes a social dimension to balance economic and environmental dimensions for long-term development. There are logistics management and lean concepts that can be applied to sustainable development to move toward business sustainability. The future direction of sustainable business concerns economic values, environmental policy and stakeholder engagement for business opportunities. The contribution of this article is to identify trends in sustainable development by means of bibliometric analysis, to develop research in the future. Copyright (c) 2017 John Wiley &amp; Sons, Ltd and ERP Environment</t>
  </si>
  <si>
    <t>[Wichaisri, Sooksiri; Sopadang, Apichat] Chiang Mai Univ, Fac Engn, Dept Ind Engn, Excellence Ctr Logist &amp; Supply Chain Management, Chiang Mai, Thailand</t>
  </si>
  <si>
    <t>Chiang Mai University</t>
  </si>
  <si>
    <t>Sopadang, A (corresponding author), Chiang Mai Univ, Fac Engn, Dept Ind Engn, Excellence Ctr Logist &amp; Supply Chain Management, Chiang Mai, Thailand.</t>
  </si>
  <si>
    <t>sopadang@gmail.com</t>
  </si>
  <si>
    <t>Abreu A, 2008, INT J PROD RES, V46, P1207, DOI 10.1080/00207540701224244; Aguinis H, 2008, ORGAN RES METHODS, V11, P9, DOI 10.1177/1094428106292896; Aguinis H, 2011, ORGAN RES METHODS, V14, P306, DOI 10.1177/1094428110375720; Alshamrani A, 2007, COMPUT OPER RES, V34, P595, DOI 10.1016/j.cor.2005.03.015; [Anonymous], 2009, IMPACT ASSESS PROJ A, DOI DOI 10.3152/146155109X479422; Bai C, 2010, INT J PROD ECON, V124, P252, DOI 10.1016/j.ijpe.2009.11.023; Banerjee SB, 2002, J BUS RES, V55, P177, DOI 10.1016/S0148-2963(00)00135-1; Banerjee SB, 2001, J MANAGE STUD, V38, P489, DOI 10.1111/1467-6486.00246; BARNEY J, 1991, J MANAGE, V17, P99, DOI 10.1177/014920639101700108; Beamon BM, 2004, PROD PLAN CONTROL, V15, P270, DOI 10.1080/09537280410001697701; Bebbington Larrinaga, 2008, ACCOUNTING AUDITING, V21, P337, DOI DOI 10.1108/09513570810863932; Berry M.A., 1998, ACAD MANAGEMENT EXEC, V12, P38, DOI [DOI 10.5465/AME.1998.650515, 10.5465/ame.1998.650515]; Bertrand JWM, 2002, INT J OPER PROD MAN, V22, P241, DOI 10.1108/01443570210414338; Boele R, 2001, SUSTAIN DEV, V9, P121, DOI 10.1002/sd.168; Brandenburg M, 2014, EUR J OPER RES, V233, P299, DOI 10.1016/j.ejor.2013.09.032; Carter CR, 2000, TRANSPORT RES E-LOG, V36, P219, DOI 10.1016/S1366-5545(99)00034-4; Carter CR, 2008, INT J PHYS DISTR LOG, V38, P360, DOI 10.1108/09600030810882816; Chaabane A, 2012, INT J PROD ECON, V135, P37, DOI 10.1016/j.ijpe.2010.10.025; Cobo MJ, 2011, J AM SOC INF SCI TEC, V62, P1382, DOI 10.1002/asi.21525; Council of Logistics Management, 1998, DEF LOG MAN; Daugherty P.J., 2002, J BUS LOGIST, V23, P85, DOI DOI 10.1002/J.2158-1592.2002.TB00017.X; Elkington J., 1997, CANNIBALS FORKS TRIP, V2nd, P49; Emery A, 2007, RESOUR CONSERV RECY, V49, P244, DOI 10.1016/j.resconrec.2006.03.016; Epstein E. M., 2003, J GEN MANAGE, V29, P68; Fraj-Andres E, 2009, J BUS ETHICS, V88, P263, DOI 10.1007/s10551-008-9962-2; Frooman J., 1997, BUS SOC, V36, DOI [10.1177/000765039703600302, DOI 10.1177/000765039703600302]; Georgopoulou E, 1998, EUR J OPER RES, V109, P483, DOI 10.1016/S0377-2217(98)00072-1; Geyskens I, 2006, ACAD MANAGE J, V49, P519, DOI 10.2307/20159779; Ghadimi P, 2012, J CLEAN PROD, V33, P10, DOI 10.1016/j.jclepro.2012.05.010; Gold S, 2010, CORP SOC RESP ENV MA, V17, P230, DOI 10.1002/csr.207; GOLICIC SL, 2003, J BUSINESS LOGISTICS, V24, P57, DOI DOI 10.1002/J.2158-1592.2003.TB00032.X; Golicic SL, 2013, J SUPPLY CHAIN MANAG, V49, P78, DOI 10.1111/jscm.12006; Gonzalez-Benito J, 2005, OMEGA-INT J MANAGE S, V33, P1, DOI 10.1016/j.omega.2004.03.002; Gonzalez-Torre PL, 2004, INT J PROD ECON, V88, P95, DOI 10.1016/S0925-5273(03)00181-6; Govindan K, 2015, J CLEAN PROD, V98, P66, DOI 10.1016/j.jclepro.2013.06.046; Govindan K, 2013, J CLEAN PROD, V47, P345, DOI 10.1016/j.jclepro.2012.04.014; Griffin J.J., 1997, BUS SOC, V36, P5, DOI 10.1177/000765039703600102; Gunasekaran A, 2007, INT J PROD RES, V45, P2819, DOI 10.1080/00207540600806513; Halldorsson A, 2005, RES METHODOLOGIES SU, P107; Hammond A., 1995, ENV INDICATORS SYSTE; Handfield R, 2002, EUR J OPER RES, V141, P70, DOI 10.1016/S0377-2217(01)00261-2; Harland C., 1997, Integrated Manufacturing Systems, V8, P70, DOI 10.1108/09576069710165756; HART SL, 1995, ACAD MANAGE REV, V20, P986, DOI 10.2307/258963; Hassini E, 2012, INT J PROD ECON, V140, P69, DOI 10.1016/j.ijpe.2012.01.042; Herva M, 2013, J CLEAN PROD, V39, P355, DOI 10.1016/j.jclepro.2012.07.058; Hilden M, 2008, SUSTAIN DEV, V16, P237, DOI 10.1002/sd.375; Hills P, 2002, SUSTAIN DEV, V10, P171, DOI 10.1002/sd.188; Hollos D, 2012, INT J PROD RES, V50, P2968, DOI 10.1080/00207543.2011.582184; Horvath PA, 2005, J RETAILING, V81, P191, DOI 10.1016/j.jretai.2005.07.003; Hult M., 2008, J MANAGERIAL ISSUES, V20, P526; Hutchins MJ, 2008, J CLEAN PROD, V16, P1688, DOI 10.1016/j.jclepro.2008.06.001; Ilgin MA, 2010, J ENVIRON MANAGE, V91, P563, DOI 10.1016/j.jenvman.2009.09.037; Jack EP, 2010, INT J PHYS DISTR LOG, V40, P228, DOI 10.1108/09600031011035100; Jayaram J, 2008, INT J PROD RES, V46, P5633, DOI 10.1080/00207540701429942; Jayaraman V, 2003, EUR J OPER RES, V150, P128, DOI 10.1016/S0377-2217(02)00497-6; Joseph K, 2006, HABITAT INT, V30, P863, DOI 10.1016/j.habitatint.2005.09.009; Kainuma Y, 2006, INT J PROD ECON, V101, P99, DOI 10.1016/j.ijpe.2005.05.010; KAMADA T, 1989, INFORM PROCESS LETT, V31, P7, DOI 10.1016/0020-0190(89)90102-6; Kannan D, 2013, J CLEAN PROD, V47, P355, DOI 10.1016/j.jclepro.2013.02.010; Ketola T, 1997, BUSINESS STRATEGY EN, V6, P18; Kettinger WJ, 1997, MIS QUART, V21, P55, DOI 10.2307/249742; Khoshnevisan B, 2014, J CLEAN PROD, V73, P183, DOI 10.1016/j.jclepro.2013.09.057; Klassen RD, 1999, DECISION SCI, V30, P601, DOI 10.1111/j.1540-5915.1999.tb00900.x; Klassen RD, 2001, PROD OPER MANAG, V10, P257; Knemeyer AM, 2011, J BUS LOGIST, V32, P296, DOI 10.1111/j.0000-0000.2011.01025.x; Kuo RJ, 2010, J CLEAN PROD, V18, P1161, DOI 10.1016/j.jclepro.2010.03.020; Lambert D. M., 2005, Journal of Business Logistics, V26, P25, DOI 10.1002/j.2158-1592.2005.tb00193.x; Lehtonen M, 2004, ECOL ECON, V49, P199, DOI 10.1016/j.ecolecon.2004.03.019; Mansoornejad B, 2013, INT J PROD ECON, V144, P618, DOI 10.1016/j.ijpe.2013.04.029; Moon J, 2007, SUSTAIN DEV, V15, P296, DOI 10.1002/sd.346; Mortensen O, 2008, INT J OPER PROD MAN, V28, P331, DOI 10.1108/01443570810861552; Muduli K, 2013, J CLEAN PROD, V47, P335, DOI 10.1016/j.jclepro.2012.10.030; Norman W, 2004, BUS ETHICS Q, V14, P243, DOI 10.5840/beq200414211; Olorunniwo FO, 2010, SUPPLY CHAIN MANAG, V15, P454, DOI 10.1108/13598541011080437; Pawlowski A, 2008, SUSTAIN DEV, V16, P81, DOI 10.1002/sd.339; Peng YS, 2008, J BUS ETHICS, V79, P199, DOI 10.1007/s10551-007-9382-8; PERSSON O, 1994, J AM SOC INFORM SCI, V45, P31, DOI 10.1002/(SICI)1097-4571(199401)45:1&lt;31::AID-ASI4&gt;3.0.CO;2-G; Persson O., 2009, CELEBRATING SCHOLARL, P9, DOI DOI 1458990/FILE/1458992.PDF#PAGE=11; PORTER ME, 1995, HARVARD BUS REV, V73, P55; Pullman ME, 2009, J SUPPLY CHAIN MANAG, V45, P38, DOI 10.1111/j.1745-493X.2009.03175.x; Russo MV, 1997, ACAD MANAGE J, V40, P534, DOI 10.2307/257052; Salton G., 1983, INTRO MODERN INFORM; Santiteerakul Salinee, 2015, International Journal of Product Development, V20, P221; Sarkis J, 2011, INT J PROD ECON, V130, P1, DOI 10.1016/j.ijpe.2010.11.010; Sbihi A, 2007, ANN OPER RES, V17, P159; Seuring SA, 2003, SUSTAIN DEV, V11, P199, DOI 10.1002/sd.216; Seuring S, 2008, J CLEAN PROD, V16, P1545, DOI 10.1016/j.jclepro.2008.02.002; Sheu JB, 2005, TRANSPORT RES E-LOG, V41, P287, DOI 10.1016/j.tre.2004.07.001; Sopadang A, 2014, P 6 INT C LOG TRANSP, P216; Srivastava SK, 2008, OMEGA-INT J MANAGE S, V36, P535, DOI 10.1016/j.omega.2006.11.012; Srivastava SK, 2007, INT J MANAG REV, V9, P53, DOI 10.1111/j.1468-2370.2007.00202.x; Sroufe R, 2000, INT J OPER PROD MAN, V20, P267, DOI 10.1108/01443570010304297; Stock J, 2006, MIT SLOAN MANAGE REV, V48, P57; Tang CS, 2012, EUR J OPER RES, V223, P585, DOI 10.1016/j.ejor.2012.07.030; Theissen S, 2014, EUR J OPER RES, V233, P383, DOI 10.1016/j.ejor.2013.08.023; Vachon S, 2006, J CLEAN PROD, V14, P661, DOI 10.1016/j.jclepro.2005.07.014; Vachon S, 2008, INT J PROD ECON, V111, P299, DOI 10.1016/j.ijpe.2006.11.030; Vachon S, 2006, INT J OPER PROD MAN, V26, P795, DOI 10.1108/01443570610672248; WCED (World Commission on Environment and Development), 1987, REPORT WORLD COMMISS; White CD, 2003, J CLEAN PROD, V11, P445, DOI 10.1016/S0959-6526(02)00066-5; Willard B., 2002, SUSTAINABILITY ADVAN; Wu CC, 2004, EUR J OPER RES, V155, P68, DOI 10.1016/S0377-2217(02)00820-2; Yang CL, 2010, INT J PROD ECON, V123, P210, DOI 10.1016/j.ijpe.2009.08.017; Yang Y, 2012, INT J INNOVATION MAN, V3, P333; YURA K, 1994, INT J PROD ECON, V33, P265, DOI 10.1016/0925-5273(94)90139-2; Zanoni S, 2012, INT J PROD ECON, V140, P731, DOI 10.1016/j.ijpe.2011.04.028; Zhu QH, 2004, J OPER MANAG, V22, P265, DOI 10.1016/j.jom.2004.01.005; Zhu QH, 2012, INT J PROD RES, V50, P1377, DOI 10.1080/00207543.2011.571937</t>
  </si>
  <si>
    <t>JAN-FEB</t>
  </si>
  <si>
    <t>10.1002/sd.1687</t>
  </si>
  <si>
    <t>Development Studies; Green &amp; Sustainable Science &amp; Technology; Regional &amp; Urban Planning</t>
  </si>
  <si>
    <t>Development Studies; Science &amp; Technology - Other Topics; Public Administration</t>
  </si>
  <si>
    <t>WOS:000424392200001</t>
  </si>
  <si>
    <t>Ozcan, S; Corum, A</t>
  </si>
  <si>
    <t>Ozcan, Sercan; Corum, Adnan</t>
  </si>
  <si>
    <t>A Scientometric Analysis of Remanufacturing by Mapping Scientific, Organizational, and National Concentration Zones</t>
  </si>
  <si>
    <t>IEEE TRANSACTIONS ON ENGINEERING MANAGEMENT</t>
  </si>
  <si>
    <t>Bibliometrics; Manufacturing; Economics; Sustainable development; Industries; Organizations; Data visualization; remanufacturing; sciento-metrics; tech-mining; technology analysis</t>
  </si>
  <si>
    <t>LOOP SUPPLY CHAIN; REVERSE LOGISTICS; PRODUCT RECOVERY; INVENTORY MODEL; IMPACT; NANOTECHNOLOGY; TECHNOLOGY; BULLWHIP; JOURNALS; SCIENCE</t>
  </si>
  <si>
    <t>The considerations of global sustainability have dramatically increased the importance of the remanufacturing process. Many scholars have started focusing on this vital area from both a management and an engineering point of view. Previous studies have aimed to categorize this area using traditional review approaches, using a smaller body of literature and mostly focusing on the managerial aspects of remanufacturing. Our paper is the only study for which tech-mining and scientometric methods are used to examine remanufacturing research, for the purpose of identifying top actors and key trends with regard to business and technological approaches. We combine both management- and engineering-related studies in this scientometric study. The results shed light on the principal actors, nations, organizations, and scientific domains in this field. Remanufacturing research is categorized using the co-occurrence-based clustering method. This paper identifies four broad research clusters: production planning and control of remanufacturing, material and remanufacturing engineering, supply chain management of remanufacturing process, and remanufacturing applications and new trends. This paper offers benefits to numerous parties: policymakers in the remanufacturing field, academics who wish to see the research domains, and those practitioners interested in the key management, processes, and technologies of remanufacturing activities.</t>
  </si>
  <si>
    <t>[Ozcan, Sercan] Univ Portsmouth, Portsmouth Business Sch, Portsmouth PO1 2UP, Hants, England; [Ozcan, Sercan] Bahcesehir Univ, Dept Engn Management, TR-34349 Istanbul, Turkey; [Corum, Adnan] Bahcesehir Univ, Dept Ind Engn, TR-34349 Istanbul, Turkey</t>
  </si>
  <si>
    <t>University of Portsmouth; Bahcesehir University; Bahcesehir University</t>
  </si>
  <si>
    <t>Ozcan, S (corresponding author), Univ Portsmouth, Portsmouth Business Sch, Portsmouth PO1 2UP, Hants, England.</t>
  </si>
  <si>
    <t>sercan.ozcan@port.ac.uk; adnan.corum@eng.bau.edu.tr</t>
  </si>
  <si>
    <t>[Anonymous], 2016, HDB RES WASTE MANAGE, DOI DOI 10.4018/978-1-4666; Arora SK, 2013, SCIENTOMETRICS, V95, P351, DOI 10.1007/s11192-012-0903-6; Atasu A, 2010, CALIF MANAGE REV, V52, P56, DOI 10.1525/cmr.2010.52.2.56; Bayindir ZP, 2003, INT J PROD ECON, V81-2, P597, DOI 10.1016/S0925-5273(02)00271-2; Behret H, 2009, COMPUT IND ENG, V56, P507, DOI 10.1016/j.cie.2007.11.001; Bernard S, 2011, J ENVIRON ECON MANAG, V62, P337, DOI 10.1016/j.jeem.2011.05.005; Bin-shi X. U, 2010, T MAT HEAT TREATMENT, V1; Bourgeois H, 2004, RENAULT TRUCKS REMAN; Bras B, 1999, ROBOT CIM-INT MANUF, V15, P167, DOI 10.1016/S0736-5845(99)00021-6; Bulmus SC, 2013, INT J PROD ECON, V145, P359, DOI 10.1016/j.ijpe.2013.04.052; Chen CR, 2014, J CLEAN PROD, V64, P13, DOI 10.1016/j.jclepro.2013.09.014; Corum A, 2014, J CLEAN PROD, V85, P442, DOI 10.1016/j.jclepro.2014.06.024; Ebersole P, 1997, OPERATION MANAGEMENT, V10th, P139; El Saadany AMA, 2013, INT J PROD ECON, V143, P598, DOI 10.1016/j.ijpe.2011.11.017; ELLEN MACARTHUR FOUNDATION, 2014, CIRCULAR EC, V3; Esenduran G., 2012, SUSTAINABLE SUPPLY C, P129; Ferguson M, 2010, SUPPLY CHAIN INTEGR, P9; Fleischmann M, 1997, EUR J OPER RES, V103, P1, DOI 10.1016/S0377-2217(97)00230-0; Francas D, 2009, OMEGA-INT J MANAGE S, V37, P757, DOI 10.1016/j.omega.2008.07.007; Gan SS, 2017, INT J PROD ECON, V190, P120, DOI 10.1016/j.ijpe.2016.08.016; Gayon JP, 2017, EUR J OPER RES, V262, P499, DOI 10.1016/j.ejor.2017.03.018; Guan JC, 2013, TECHNOL FORECAST SOC, V80, P1271, DOI 10.1016/j.techfore.2012.11.013; Guide V. D. R.  Jr., 2003, Manufacturing &amp; Service Operations Management, V5, P303, DOI 10.1287/msom.5.4.303.24883; Guide VDR, 1997, INT J PROD RES, V35, P3179, DOI 10.1080/002075497194345; Guide VDR, 1999, ROBOT CIM-INT MANUF, V15, P221, DOI 10.1016/S0736-5845(99)00020-4; Guide VDR, 2000, J OPER MANAG, V18, P467, DOI 10.1016/S0272-6963(00)00034-6; Gungor A, 1999, COMPUT IND ENG, V36, P811, DOI 10.1016/S0360-8352(99)00167-9; Guo Y, 2015, TECHNOL FORECAST SOC, V97, P168, DOI 10.1016/j.techfore.2014.02.026; Hatcher GD, 2011, J CLEAN PROD, V19, P2004, DOI 10.1016/j.jclepro.2011.06.019; Hazen BT, 2017, BUS STRATEG ENVIRON, V26, P451, DOI 10.1002/bse.1929; Huang YT, 2017, J CLEAN PROD, V142, P3917, DOI 10.1016/j.jclepro.2016.10.065; Ilgin MA, 2010, J ENVIRON MANAGE, V91, P563, DOI 10.1016/j.jenvman.2009.09.037; JOHNSON MR, 1995, INT J PROD RES, V33, P3119, DOI 10.1080/00207549508904864; Kenne JP, 2012, INT J PROD ECON, V135, P81, DOI 10.1016/j.ijpe.2010.10.026; Kerr W., 2001, J CLEAN PROD, V9, P75, DOI [10.1016/S0959-6526(00)00032-9, DOI 10.1016/S0959-6526(00)00032-9]; Kiesmuller GP, 2001, INT J PROD ECON, V72, P73, DOI 10.1016/S0925-5273(00)00080-3; King AM, 2006, SUSTAIN DEV, V14, P257, DOI 10.1002/sd.271; Kumar R, 2016, INT J PROD RES, V54, P2185, DOI 10.1080/00207543.2016.1141255; Kumar S, 2008, INT J PROD ECON, V115, P305, DOI 10.1016/j.ijpe.2007.11.015; Lage M, 2012, PROD PLAN CONTROL, V23, P419, DOI 10.1080/09537287.2011.561815; Lee CM, 2017, INT J PR ENG MAN-GT, V4, P113, DOI 10.1007/s40684-017-0015-0; Lee HL, 1997, MANAGE SCI, V43, P546, DOI 10.1287/mnsc.43.4.546; Leydesdorff L, 2007, SCIENTOMETRICS, V70, P693, DOI 10.1007/s11192-007-0308-0; Leydesdorff L, 2014, SCIENTOMETRICS, V98, P1583, DOI 10.1007/s11192-012-0923-2; Leydesdorff L, 2013, J AM SOC INF SCI TEC, V64, P2573, DOI 10.1002/asi.22946; Leydesdorff L, 2013, SCIENTOMETRICS, V94, P589, DOI 10.1007/s11192-012-0784-8; Leydesdorff L, 2011, J INFORMETR, V5, P87, DOI 10.1016/j.joi.2010.09.002; Leydesdorff L, 2009, J AM SOC INF SCI TEC, V60, P348, DOI 10.1002/asi.20967; Li X, 2015, TECHNOL FORECAST SOC, V97, P205, DOI 10.1016/j.techfore.2014.05.007; Li YJ, 2018, SURF COAT TECH, V347, P20, DOI 10.1016/j.surfcoat.2018.04.065; Liu JX, 2018, ADV MECH ENG, V10, DOI 10.1177/1687814018779852; Lund R, REMANUFACTURING US E; Lund Robert T., 2010, 5th International Conference on Responsive Manufacturing - Green Manufacturing (ICRM 2010), P1, DOI 10.1049/cp.2010.0404; Ma N, 2013, APPL MECH MATER, V423-426, P771, DOI 10.4028/www.scientific.net/AMM.423-426.771; Matsumoto M., 2011, ANAL REMANUFACTURING, V1, P1, DOI DOI 10.1186/2210-4690-1-2; Matsumoto M, 2015, INT J ADV MANUF TECH, V79, P161, DOI 10.1007/s00170-015-6787-x; Mitra S, 2007, OMEGA-INT J MANAGE S, V35, P553, DOI 10.1016/j.omega.2005.10.003; Newman NC, 2014, J ENG TECHNOL MANAGE, V32, P97, DOI 10.1016/j.jengtecman.2013.09.001; OECD, 2014, ISS PAP GLOB FOR ENV; Ogawa T, 2015, TECHNOL FORECAST SOC, V90, P469, DOI 10.1016/j.techfore.2014.04.002; Oh YH, 2006, J INTELL MANUF, V17, P423, DOI 10.1007/s10845-005-0015-8; Organisation for Economic Co-Operation and Development (OECD), 2001, EXTENDED PRODUCER RE, DOI 10.1787/9789264189867-en; Ostlin J, 2008, INT J PROD ECON, V115, P336, DOI 10.1016/j.ijpe.2008.02.020; Ozcan S, 2017, SCIENTOMETRICS, V111, P941, DOI 10.1007/s11192-017-2325-y; Ozcan S, 2014, TECHNOL FORECAST SOC, V82, P115, DOI 10.1016/j.techfore.2013.08.008; Pati RK, 2010, OPSEARCH, V47, P231, DOI 10.1007/s12597-010-0024-z; Pellerin R, 2009, INT J PROD ECON, V121, P39, DOI 10.1016/j.ijpe.2008.09.017; Pokharel S, 2009, RESOUR CONSERV RECY, V53, P175, DOI 10.1016/j.resconrec.2008.11.006; Porter A.L., 2004, TECH MINING EXPLOITI, V29; Porter AL, 2009, J NANOPART RES, V11, P1023, DOI 10.1007/s11051-009-9607-0; Pourghadim VA, 2014, ADV MATER RES-SWITZ, V845, P618, DOI 10.4028/www.scientific.net/AMR.845.618; Prahinski C, 2006, OMEGA-INT J MANAGE S, V34, P519, DOI 10.1016/j.omega.2005.01.003; Priyono A, 2016, J IND ENG MANAG-JIEM, V9, P899, DOI 10.3926/jiem.2053; Rafols I, 2007, SCIENTOMETRICS, V70, P633, DOI 10.1007/s11192-007-0305-3; Saavedra YMB, 2013, J CLEAN PROD, V53, P267, DOI 10.1016/j.jclepro.2013.03.038; Seitz MA, 2004, CALIF MANAGE REV, V46, P74, DOI 10.2307/41166211; Shapira P, 2011, J TECHNOL TRANSFER, V36, P587, DOI 10.1007/s10961-011-9212-0; Singh H., 2014, P INT C PROD MECH EN, P30; Singh J, 2016, J CLEAN PROD, V134, P342, DOI 10.1016/j.jclepro.2015.12.020; Smith S., 2005, ANALYTICAL FRAMEWORK; Steinhilper R, 2016, P IEEE EL GOES GREEN, V2016, P1; Subramoniam R, 2013, J CLEAN PROD, V40, P212, DOI 10.1016/j.jclepro.2011.09.004; Subramoniam R, 2009, J CLEAN PROD, V17, P1163, DOI 10.1016/j.jclepro.2009.03.004; Tang O, 2004, INT J PROD RES, V42, P4135, DOI 10.1080/00207540410001716499; Teunter RH, 2000, OMEGA-INT J MANAGE S, V28, P409, DOI 10.1016/S0305-0483(99)00070-5; Teunter RH, 2001, INT J PROD RES, V39, P2023, DOI 10.1080/00207540110043706; THIERRY M, 1995, CALIF MANAGE REV, V37, P114, DOI 10.2307/41165792; van der Laan E, 1999, MANAGE SCI, V45, P733, DOI 10.1287/mnsc.45.5.733; vanderLaan E, 1997, EUR J OPER RES, V102, P264, DOI 10.1016/S0377-2217(97)00108-2; Wang JJ, 2017, INT J PHYS DISTR LOG, V47, P666, DOI 10.1108/IJPDLM-10-2016-0299; Wu CH, 2012, EUR J OPER RES, V222, P204, DOI 10.1016/j.ejor.2012.04.031; Wu X, 2016, DECISION SCI, V47, P762, DOI 10.1111/deci.12194; Wu YZ, 2015, PROC CIRP, V29, P758, DOI 10.1016/j.procir.2015.01.018; Xing Z., 2004, CHINA SURF ENG, V17, P1; [徐滨士 Xu Binshi], 2011, [中国表面工程, China Surface Engineering], V24, P1; Xu BS, 2005, J CENT SOUTH UNIV T, V12, P1, DOI 10.1007/s11771-005-0002-4; Xu XL, 2012, INT J PROD RES, V50, P6978, DOI 10.1080/00207543.2011.640956; Yan XL, 2018, MATERIALS, V11, DOI 10.3390/ma11020293; Yi PX, 2016, J CLEAN PROD, V124, P191, DOI 10.1016/j.jclepro.2016.02.070; Zanoni S, 2006, INT J PROD RES, V44, P3847, DOI 10.1080/00207540600857375; Zhang DQ, 2010, J ENVIRON MANAGE, V91, P1623, DOI 10.1016/j.jenvman.2010.03.012; Zhang Y, 2014, TECHNOL FORECAST SOC, V85, P26, DOI 10.1016/j.techfore.2013.12.019; Zhou L, 2006, OR SPECTRUM, V28, P127, DOI 10.1007/s00291-005-0009-0</t>
  </si>
  <si>
    <t>10.1109/TEM.2019.2924199</t>
  </si>
  <si>
    <t>Business; Engineering, Industrial; Management</t>
  </si>
  <si>
    <t>Business &amp; Economics; Engineering</t>
  </si>
  <si>
    <t>WOS:000652795400011</t>
  </si>
  <si>
    <t>Li, TY; Chen, LJ; Jia, F; Tang, O</t>
  </si>
  <si>
    <t>Li, Taiyu; Chen, Lujie; Jia, Fu; Tang, Ou</t>
  </si>
  <si>
    <t>The Development of an Industry Environment for the Internet of Things: Evidence From China</t>
  </si>
  <si>
    <t>Internet of Things; Industries; Complex networks; Companies; Supply chains; Sensors; Complex systems; Coevolution theory; complex network; Internet-of-things; supply chain management</t>
  </si>
  <si>
    <t>SPANNING TREE; TIME-SERIES; INFORMATION; MARKET</t>
  </si>
  <si>
    <t>The rapid development of the supply chain of the Internet of Things (IoT) industry may trigger financial risk contagion among IoT manufacturers. This article collects data on listed IoT companies in the Chinese market from 2010 to 2019 and explores the development of the environment for the IoT industry. Two dynamic time wrapping (DTW) networks are created to analyze the topological structures of the IoT industry environment. Both the standard DTW and strongly connected DTW networks are revolutionary in terms of their interconnectedness in the IoT industry. We found that the level of clustering and transitivity of the network continued to decline between 2010 and 2019; i.e., the efficiency of financial risk contagion on IoT networks was significantly reduced. This article contributes to the literature in two aspects. First, it reveals that China's IoT industry is increasingly competitive; financial risks have become more difficult to transfer. The IoT industry has become more robust and exhibits a lower likelihood of financial risk contagion. Second, the article provides empirical evidence for the theory of coevolution, showing that risk contagion ability in an industry setting is decreasing with the development of individual firms.</t>
  </si>
  <si>
    <t>[Li, Taiyu; Chen, Lujie] Xian Jiaotong Liverpool Univ, Int Business Sch Suzhou, Suzhou 215123, Peoples R China; [Jia, Fu] Univ York, York Management Sch, York Y010 5DD, N Yorkshire, England; [Tang, Ou] Linkoping Univ, Dept Management &amp; Engn, SE-58183 Linkoping, Sweden</t>
  </si>
  <si>
    <t>Xi'an Jiaotong-Liverpool University; University of York - UK; Linkoping University</t>
  </si>
  <si>
    <t>Chen, LJ (corresponding author), Xian Jiaotong Liverpool Univ, Int Business Sch Suzhou, Suzhou 215123, Peoples R China.</t>
  </si>
  <si>
    <t>taiyu.li@xjtlu.edu.cn; lujie.chen@xjtlu.edu.cn; fu.jia@york.ac.uk; ou.tang@liu.se</t>
  </si>
  <si>
    <t>Ancarani A, 2020, INT J OPER PROD MAN, V40, P849, DOI 10.1108/IJOPM-01-2019-0095; Atzori L, 2010, COMPUT NETW, V54, P2787, DOI 10.1016/j.comnet.2010.05.010; Barabasi AL, 1999, SCIENCE, V286, P509, DOI 10.1126/science.286.5439.509; Baum J.A.C., 1999, VARIATIONS ORG SCI H, P113; Bekiros S, 2017, EUR J OPER RES, V256, P945, DOI 10.1016/j.ejor.2016.06.052; Bianconi G, 2014, PHYS REV E, V90, DOI 10.1103/PhysRevE.90.042806; Boginski V, 2005, COMPUT STAT DATA AN, V48, P431, DOI 10.1016/j.csda.2004.02.004; Brandes U, 2008, SOC NETWORKS, V30, P136, DOI 10.1016/j.socnet.2007.11.001; Brunetti C, 2019, J FINANC ECON, V133, P520, DOI 10.1016/j.jfineco.2019.02.006; Domingo MC, 2012, J NETW COMPUT APPL, V35, P584, DOI 10.1016/j.jnca.2011.10.015; Chae B, 2019, TELECOMMUN POLICY, V43, DOI 10.1016/j.telpol.2019.101848; Clements MP, 2004, INT J FORECASTING, V20, P169, DOI 10.1016/j.ijforecast.2003.10.004; Diebold FX, 2014, J ECONOMETRICS, V182, P119, DOI 10.1016/j.jeconom.2014.04.012; Duan X, 2014, MANAGE DECIS, V52, P1858, DOI 10.1108/MD-08-2013-0415; Fan TongKe, 2013, Journal of Convergence Information Technology, V8, P210, DOI 10.4156/jcit.vol8.issue2.26; GERSICK CJG, 1991, ACAD MANAGE REV, V16, P10, DOI 10.2307/258605; Giudici P, 2021, ANN OPER RES, V299, P443, DOI 10.1007/s10479-019-03282-3; Grabowicz P., 2013, THESIS U ILLES BALEA; Haldane A.G., 2013, FRAGILE STABILITAT S, P243, DOI [DOI 10.1007/978-3-658-02248-8, 10.1007/978-3-658-02248-8_17]; Hanani U, 2001, USER MODEL USER-ADAP, V11, P203, DOI 10.1023/A:1011196000674; Hannan M. T., 2009, ORG ECOLOGY, DOI [10.2307/j.ctvjz813k, DOI 10.2307/J.CTVJZ813K]; Islam N, 2020, TECHNOL FORECAST SOC, V155, DOI 10.1016/j.techfore.2017.09.016; Kallis G, 2010, ECOL ECON, V69, P690, DOI 10.1016/j.ecolecon.2009.09.017; Kamble SS, 2020, INT J PROD ECON, V229, DOI 10.1016/j.ijpe.2020.107853; Kartun-Giles Alexander P., 2019, Chaos, Solitons &amp; Fractals: X, V1, DOI 10.1016/j.csfx.2019.100004; Khanra S, 2020, ENTERP INF SYST-UK, V14, P878, DOI 10.1080/17517575.2020.1812005; Koot M, 2021, COMPUT IND ENG, V154, DOI 10.1016/j.cie.2020.107076; Lee I, 2015, BUS HORIZONS, V58, P431, DOI 10.1016/j.bushor.2015.03.008; Lewin AY, 1999, ORGAN SCI, V10, P519, DOI 10.1287/orsc.10.5.519; Li X, 2011, IEEE COMMUN MAG, V49, P68, DOI 10.1109/MCOM.2011.6069711; Li XR, 2021, IEEE T CIRCUITS-I, V68, P4268, DOI 10.1109/TCSI.2021.3099626; Lonnqvist JE, 2014, J RES PERS, V50, P98, DOI 10.1016/j.jrp.2014.03.009; Mantegna RN, 1999, EUR PHYS J B, V11, P193, DOI 10.1007/s100510050929; Micciche S, 2003, PHYSICA A, V324, P66, DOI 10.1016/S0378-4371(03)00002-5; Muller JM, 2018, TECHNOL FORECAST SOC, V132, P2, DOI 10.1016/j.techfore.2017.12.019; Namaki A, 2011, PHYSICA A, V390, P3835, DOI 10.1016/j.physa.2011.06.033; Ng D., 2003, Journal on Chain and Network Science, V3, P45, DOI 10.3920/JCNS2003.x029; Ngai EWT, 2008, INT J PROD ECON, V112, P510, DOI 10.1016/j.ijpe.2007.05.004; Onnela JP, 2004, EUR PHYS J B, V38, P353, DOI 10.1140/epjb/e2004-00128-7; Osterrieder P, 2020, INT J PROD ECON, V221, DOI 10.1016/j.ijpe.2019.08.011; Restrepo N, 2018, APPL ENERG, V215, P630, DOI 10.1016/j.apenergy.2018.02.060; Rodrigues S, 2003, J MANAGE STUD, V40, P2137, DOI 10.1046/j.1467-6486.2003.00415.x; Serra J, 2014, KNOWL-BASED SYST, V67, P305, DOI 10.1016/j.knosys.2014.04.035; Silva TC, 2016, EMERG MARK REV, V26, P130, DOI 10.1016/j.ememar.2015.12.004; Sotarauta M, 2006, FUTURES, V38, P312, DOI 10.1016/j.futures.2005.07.008; Spelta A, 2012, PHYSICA A, V391, P5572, DOI 10.1016/j.physa.2012.05.071; Sun CL, 2012, AASRI PROC, V1, P106, DOI 10.1016/j.aasri.2012.06.019; Tang CP, 2018, TELEMAT INFORM, V35, P2038, DOI 10.1016/j.tele.2018.07.007; Tegarden LF, 2012, IEEE T ENG MANAGE, V59, P598, DOI 10.1109/TEM.2011.2170690; Tin TT, 2015, 2015 Seventh International Conference on Knowledge and Systems Engineering (KSE), P168, DOI 10.1109/KSE.2015.69; Tumminello M, 2005, P NATL ACAD SCI USA, V102, P10421, DOI 10.1073/pnas.0500298102; Van Kranenburg R., 2008, I NETWORK CULTURES, P10; Vandewalle N., 2001, Quantitative Finance, V1, P372, DOI 10.1088/1469-7688/1/3/308; Volberda HW, 2003, J MANAGE STUD, V40, P2111, DOI 10.1046/j.1467-6486.2003.00414.x; Walker R., 1992, MATH GAZETTE, V76, P286; Wang CX, 2014, 2014 INTERNATIONAL CONFERENCE ON INFORMATION SCIENCE, ELECTRONICS AND ELECTRICAL ENGINEERING (ISEEE), VOLS 1-3, P244; Wang LK, 2021, IND MANAGE DATA SYST, V121, P409, DOI 10.1108/IMDS-06-2020-0323; Wang XY, 2013, DATA MIN KNOWL DISC, V26, P275, DOI 10.1007/s10618-012-0250-5; Wen FH, 2019, INT J FINANC ECON, V24, P558, DOI 10.1002/ijfe.1679; Wolf W, 2009, COMPUTER, V42, P88, DOI 10.1109/MC.2009.81; Xia LS, 2018, PHYSICA A, V490, P222, DOI 10.1016/j.physa.2017.08.005; Xiao ZD, 2016, J CLEAN PROD, V113, P730, DOI 10.1016/j.jclepro.2015.11.096; Xiaolin Jia, 2012, 2012 2nd International Conference on Consumer Electronics, Communications and Networks (CECNet), P1282, DOI 10.1109/CECNet.2012.6201508; Xu LD, 2014, IEEE T IND INFORM, V10, P2233, DOI 10.1109/TII.2014.2300753; Yang ZL, 2016, COMMUN STAT-THEOR M, V45, P2332, DOI 10.1080/03610926.2013.771750; Ye WY, 2012, EUR J OPER RES, V222, P96, DOI 10.1016/j.ejor.2012.04.004; Zhu YG, 2018, ANN OPER RES, V268, P93, DOI 10.1007/s10479-016-2362-6</t>
  </si>
  <si>
    <t>10.1109/TEM.2022.3163298</t>
  </si>
  <si>
    <t>MAY 2022</t>
  </si>
  <si>
    <t>WOS:000791715700001</t>
  </si>
  <si>
    <t>He, ML; Yu, WP; Han, XY</t>
  </si>
  <si>
    <t>He, Mingli; Yu, Weiping; Han, Xiaoyun</t>
  </si>
  <si>
    <t>Bibliometric Review on Corporate Social Responsibility of the Food Industry</t>
  </si>
  <si>
    <t>JOURNAL OF FOOD QUALITY</t>
  </si>
  <si>
    <t>SUPPLY CHAIN MANAGEMENT; NUTRITIONAL INFORMATION; CONCEPTUAL-FRAMEWORK; CONSUMER REACTIONS; WATER MANAGEMENT; ORGANIC FOOD; SUSTAINABILITY; HEALTH; IMPACT; CSR</t>
  </si>
  <si>
    <t>Corporate social responsibility (CSR) in the food industry has received increasing attention in recent years. Many scholars have paid attention to case studies and other empirical analyses in this field, but there is no systematic or scientific literature review. The purpose of this study is to quantitatively evaluate the knowledge structure, research hotspots, and development history in CSR in the food industry. After searching, screening, and commenting, 498 articles were left for citation analysis, co-citation analysis, and co-word analysis. The main findings of the research are as follows: (1) The overall development status of the research in the field. The analysis of the three fields that constitute the knowledge structure. (2) Research in this field has become a hot spot, but the research is rather scattered, and the scholars and experts do not have a special research core. (3) The keywords' cluster results in 9 clustering tags, which are further grouped into 7 groups. The research of the scholars focuses on the food supply chain, consumer perception, and social media communication. (4) The research topics in this field focus on environmental responsibility, nutrition and health, and food safety. The research results show that future research should be more in-depth and reflect the new characteristics of the Internet, digitalization, and big data.</t>
  </si>
  <si>
    <t>[He, Mingli; Yu, Weiping; Han, Xiaoyun] Sichuan Univ, Business Sch, Chengdu 610065, Peoples R China</t>
  </si>
  <si>
    <t>Sichuan University</t>
  </si>
  <si>
    <t>Yu, WP (corresponding author), Sichuan Univ, Business Sch, Chengdu 610065, Peoples R China.</t>
  </si>
  <si>
    <t>hemingliii@outlook.com; lhyycoai@163.com; jyys5es@163.com</t>
  </si>
  <si>
    <t>Allen AM, 2020, J CONSUM MARK, V37, P729, DOI 10.1108/JCM-11-2019-3503; Andreeva VA, 2020, ARCH PUBLIC HEALTH, V78, DOI 10.1186/s13690-020-00416-z; [Anonymous], 1991, BUS HORIZONS, DOI [DOI 10.1016/0007-6813(91)90005-G, 10.1016/0007-6813(91)90005-G]; Araujo T, 2018, INTERNET RES, V28, P419, DOI 10.1108/IntR-04-2017-0172; Assiouras I, 2013, BRIT FOOD J, V115, P108, DOI 10.1108/00070701311289902; Ban Z, 2016, J APPL COMMUN RES, V44, P296, DOI 10.1080/00909882.2016.1192290; Baskentli S, 2019, J BUS RES, V95, P502, DOI 10.1016/j.jbusres.2018.07.046; Bean M, 2011, RENEW AGR FOOD SYST, V26, P243, DOI 10.1017/S1742170511000032; Becker-Olsen KL, 2006, J BUS RES, V59, P46, DOI 10.1016/j.jbusres.2005.01.001; Boccia F, 2019, CORP SOC RESP ENV MA, V26, P97, DOI 10.1002/csr.1661; Boossabong P., 2019, CITY CULT SOC, V16, P52, DOI DOI 10.1016/J.CCS.2018.05.001; Brown TJ, 1997, J MARKETING, V61, P68, DOI 10.2307/1252190; Buckton CH, 2019, BMC PUBLIC HEALTH, V19, DOI 10.1186/s12889-019-6799-9; Carfora V, 2019, FOOD QUAL PREFER, V76, P1, DOI 10.1016/j.foodqual.2019.03.006; Carroll A.B., 1979, ACAD MANAGE REV, V4, P497, DOI 10.5465/amr.1979.4498296; Carter CR, 2008, INT J PHYS DISTR LOG, V38, P360, DOI 10.1108/09600030810882816; Chen CC, 2012, RES DEV DISABIL, V33, P1832, DOI 10.1016/j.ridd.2012.05.006; Chen CM, 2014, J ASSOC INF SCI TECH, V65, P334, DOI 10.1002/asi.22968; Chen CM, 2006, J AM SOC INF SCI TEC, V57, P359, DOI 10.1002/asi.20317; Choi J, 2019, INT J CONTEMP HOSP M, V31, P3447, DOI 10.1108/IJCHM-10-2018-0806; Choi J, 2017, ASIA PAC BUS REV, V23, P44, DOI 10.1080/13602381.2015.1104820; Choi J, 2019, J CONSUM RES, V46, P606, DOI 10.1093/jcr/ucz002; Cobo MJ, 2011, J AM SOC INF SCI TEC, V62, P1382, DOI 10.1002/asi.21525; Colls R, 2008, ENVIRON PLANN A, V40, P615, DOI 10.1068/a3935; Czinkota M, 2014, IND MARKET MANAG, V43, P91, DOI 10.1016/j.indmarman.2013.10.005; Dai YH, 2013, FOOD POLICY, V43, P23, DOI 10.1016/j.foodpol.2013.08.004; Deblonde M, 2007, J AGR ENVIRON ETHIC, V20, P99, DOI 10.1007/s10806-006-9019-4; Du SL, 2010, INT J MANAG REV, V12, P8, DOI 10.1111/j.1468-2370.2009.00276.x; El Baz J, 2016, J BUS ETHICS, V134, P117, DOI 10.1007/s10551-014-2417-z; Feng YT, 2017, J CLEAN PROD, V158, P296, DOI 10.1016/j.jclepro.2017.05.018; FORNELL C, 1981, J MARKETING RES, V18, P39, DOI 10.2307/3151312; Freeman R. E., 1984, STRATEGIC MANAGEMENT; Gold S, 2013, INT BUS REV, V22, P784, DOI 10.1016/j.ibusrev.2012.12.006; Graham S, 2018, INT J PROD ECON, V196, P356, DOI 10.1016/j.ijpe.2017.12.011; Graham S, 2016, INT J OPER PROD MAN, V36, P1333, DOI 10.1108/IJOPM-05-2015-0289; Graham S, 2015, INT J PROD ECON, V170, P146, DOI 10.1016/j.ijpe.2015.09.021; Guo ZD, 2019, TRENDS FOOD SCI TECH, V90, P160, DOI 10.1016/j.tifs.2019.04.014; Habib R, 2021, CURR OPIN PSYCHOL, V42, P108, DOI 10.1016/j.copsyc.2021.04.007; HART SL, 1995, ACAD MANAGE REV, V20, P986, DOI 10.2307/258963; Hartmann M, 2011, EUR REV AGRIC ECON, V38, P297, DOI 10.1093/erae/jbr031; He HW, 2020, J BUS RES, V116, P176, DOI 10.1016/j.jbusres.2020.05.030; Herrick C, 2009, SOCIOL HEALTH ILL, V31, P51, DOI 10.1111/j.1467-9566.2008.01121.x; Hsu SY, 2019, BRIT FOOD J, V121, P333, DOI [10.1108/BFJ-07-2017-0403, 10.1108/bfj-07-2017-0403]; Hui SC, 2004, ONLINE INFORM REV, V28, P22, DOI 10.1108/14684520410522420; Hwang J, 2019, J RETAIL CONSUM SERV, V47, P293, DOI 10.1016/j.jretconser.2018.12.005; Jeurissen R, 2000, J BUS ETHICS, V23, P229, DOI 10.1023/A:1006129603978; Kapelko M, 2021, AGRIBUSINESS, V37, P286, DOI 10.1002/agr.21645; Kim E, 2016, INT J HOSP MANAG, V55, P96, DOI 10.1016/j.ijhm.2016.02.002; Kim MS, 2017, INT J CONTEMP HOSP M, V29, P2573, DOI [10.1108/IJCHM-04-2016-0188, 10.1108/ijchm-04-2016-0188]; Kim S, 2015, INT J CONTEMP HOSP M, V27, P648, DOI 10.1108/IJCHM-09-2013-0400; Kong DM, 2019, FOOD POLICY, V83, P60, DOI 10.1016/j.foodpol.2018.11.005; Kong DM, 2012, FOOD POLICY, V37, P323, DOI 10.1016/j.foodpol.2012.03.003; Kusakunniran W, 2018, J INF KNOWL MANAG, V17, DOI 10.1142/S0219649218500405; Lamberti L, 2009, J BUS ETHICS, V87, P153, DOI 10.1007/s10551-008-9876-z; Lau AKW, 2018, J CLEAN PROD, V188, P322, DOI 10.1016/j.jclepro.2018.04.010; Lee HHM, 2013, J BUS ETHICS, V118, P695, DOI 10.1007/s10551-013-1955-0; Lee K, 2014, INT J HOSP MANAG, V37, P29, DOI 10.1016/j.ijhm.2013.10.005; Lee PKC, 2013, J BUS RES, V66, P1861, DOI 10.1016/j.jbusres.2013.02.007; Lee YK, 2012, INT J HOSP MANAG, V31, P745, DOI 10.1016/j.ijhm.2011.09.011; Leon-Bravo V, 2019, CORP SOC RESP ENV MA, V26, P1049, DOI 10.1002/csr.1785; Lerro M, 2019, SUSTAINABILITY-BASEL, V11, DOI 10.3390/su11020535; LOEWENSON R, 1993, INT J HEALTH SERV, V23, P717, DOI 10.2190/WBQL-B4JP-K1PP-J7Y3; Lund-Durlacher D, 2021, J OUTDOOR REC TOUR, V34, DOI 10.1016/j.jort.2020.100342; Maditati DR, 2018, RESOUR CONSERV RECY, V139, P150, DOI 10.1016/j.resconrec.2018.08.004; Maloni MJ, 2006, J BUS ETHICS, V68, P35, DOI 10.1007/s10551-006-9038-0; Mansoor M, 2022, BUS STRATEG ENVIRON, V31, P94, DOI 10.1002/bse.2876; Martins CL, 2019, J CLEAN PROD, V225, P995, DOI 10.1016/j.jclepro.2019.03.250; McWilliams A, 2001, ACAD MANAGE REV, V26, P117, DOI 10.5465/AMR.2001.4011987; Moggi S, 2018, SUSTAINABILITY-BASEL, V10, DOI 10.3390/su10103515; Mohr LA, 2001, J CONSUM AFF, V35, P45, DOI 10.1111/j.1745-6606.2001.tb00102.x; Nirino N, 2019, BRIT FOOD J, V122, P1, DOI 10.1108/BFJ-07-2019-0503; Ou JJ, 2021, INT J HOSP MANAG, V92, DOI 10.1016/j.ijhm.2020.102684; Pagell M, 2009, J SUPPLY CHAIN MANAG, V45, P37, DOI 10.1111/j.1745-493X.2009.03162.x; Pedersen ERG, 2017, J CLEAN PROD, V162, P1048, DOI 10.1016/j.jclepro.2017.06.055; Peloza J, 2015, J PUBLIC POLICY MARK, V34, P19, DOI 10.1509/jppm.13.037; Perrini F, 2010, BUS STRATEG ENVIRON, V19, P512, DOI 10.1002/bse.660; Porter ME, 2006, HARVARD BUS REV, V84, P78; Pritchard M, 2018, J BRAND MANAG, V25, P38, DOI 10.1057/s41262-017-0071-3; Pullman ME, 2009, J SUPPLY CHAIN MANAG, V45, P38, DOI 10.1111/j.1745-493X.2009.03175.x; Rambe P, 2017, S AFR J ECON MANAG S, V20, DOI 10.4102/sajems.v20i1.1574; Rebs T, 2019, J CLEAN PROD, V208, P1265, DOI 10.1016/j.jclepro.2018.10.100; Reilly AH, 2014, BUS HORIZONS, V57, P747, DOI 10.1016/j.bushor.2014.07.008; Richards Z, 2015, AUST NZ J PUBL HEAL, V39, P550, DOI 10.1111/1753-6405.12429; Roy V, 2018, INT J LOGIST MANAG, V29, P456, DOI 10.1108/IJLM-12-2016-0297; Salim HK, 2018, BUS STRATEG ENVIRON, V27, P1385, DOI 10.1002/bse.2188; Schroder MJA, 2005, BRIT FOOD J, V107, P212, DOI 10.1108/00070700510589503; Sen S, 2001, J MARKETING RES, V38, P225, DOI 10.1509/jmkr.38.2.225.18838; Seuring S, 2008, J CLEAN PROD, V16, P1699, DOI 10.1016/j.jclepro.2008.04.020; Sharma R, 2021, INT J HOSP MANAG, V96, DOI 10.1016/j.ijhm.2021.102977; Shnayder L, 2016, J CLEAN PROD, V122, P212, DOI 10.1016/j.jclepro.2016.02.030; SMALL H, 1973, J AM SOC INFORM SCI, V24, P265, DOI 10.1002/asi.4630240406; Smith BG, 2008, PHILOS T R SOC B, V363, P849, DOI 10.1098/rstb.2007.2187; Stranieri S, 2019, CORP SOC RESP ENV MA, V26, P481, DOI 10.1002/csr.1698; Tempels T, 2017, AM J PUBLIC HEALTH, V107, P402, DOI 10.2105/AJPH.2016.303601; Thomassen JP, 2020, J BUS ETHICS, V162, P123, DOI 10.1007/s10551-018-3992-1; Tjarnemo H, 2015, J RETAIL CONSUM SERV, V24, P130, DOI 10.1016/j.jretconser.2014.12.007; Touboulic A, 2014, DECISION SCI, V45, P577, DOI 10.1111/deci.12087; Tseng ML, 2019, RESOUR CONSERV RECY, V141, P145, DOI 10.1016/j.resconrec.2018.10.009; Valax M, 2012, ASIAN BUS MANAG, V11, P347, DOI 10.1057/abm.2012.9; van Leeuwen T, 2006, SCIENTOMETRICS, V66, P133, DOI 10.1007/s11192-006-0010-7; Wang ZG, 2016, J CLEAN PROD, V117, P19, DOI 10.1016/j.jclepro.2015.09.142; Weber O, 2018, J CLEAN PROD, V195, P963, DOI 10.1016/j.jclepro.2018.05.269; White HD, 1998, J AM SOC INFORM SCI, V49, P327, DOI 10.1002/(SICI)1097-4571(19980401)49:4&lt;327::AID-ASI4&gt;3.0.CO;2-W; Wilhelm MM, 2016, J OPER MANAG, V41, P42, DOI 10.1016/j.jom.2015.11.001; Xu JP, 2016, SUSTAINABILITY-BASEL, V8, DOI 10.3390/su8101042; Zaid AA, 2018, J CLEAN PROD, V204, P965, DOI 10.1016/j.jclepro.2018.09.062; Zhang B, 2016, CHIN MANAG STUD, V10, P256, DOI 10.1108/CMS-08-2015-0179; Zhang DY, 2014, J CLEAN PROD, V66, P520, DOI 10.1016/j.jclepro.2013.11.075; Zhang XY, 2020, INT J HOSP MANAG, V89, DOI 10.1016/j.ijhm.2020.102589; Zupic I, 2015, ORGAN RES METHODS, V18, P429, DOI 10.1177/1094428114562629</t>
  </si>
  <si>
    <t>JUN 30</t>
  </si>
  <si>
    <t>10.1155/2022/7858396</t>
  </si>
  <si>
    <t>Food Science &amp; Technology</t>
  </si>
  <si>
    <t>WOS:000825124000002</t>
  </si>
  <si>
    <t>Nakao, J; Nishi, T</t>
  </si>
  <si>
    <t>Nakao, Jun; Nishi, Tatsushi</t>
  </si>
  <si>
    <t>A bilevel production planning using machine learning-based customer modeling</t>
  </si>
  <si>
    <t>JOURNAL OF ADVANCED MECHANICAL DESIGN SYSTEMS AND MANUFACTURING</t>
  </si>
  <si>
    <t>Supply chain management; Mass customization; Production planning; Customer's modeling; Machine learning</t>
  </si>
  <si>
    <t>SUPPLY CHAIN OPTIMIZATION; MASS CUSTOMIZATION; SEGMENTATION; DECADE; RFM</t>
  </si>
  <si>
    <t>Mass customization is an important strategy to improve production systems to satisfy customers' preferences while maintaining production efficiency for mass production. Module production is one of the ways to achieve mass customization, and products are produced by combining modules. In the module production, it becomes much more important for manufacturing companies to reflect customers' preferences for selling products. The manufacturer can increase its total profit by providing customized products that satisfy customers' preferences by increasing customers' satisfaction. In conventional production planning, there are some cases where module production is conducted by the demands from customers' preferences. However, the customer decision-making model has not been employed in the production planning model. In this paper, a production planning model incorporating customers' preferences is developed. The customers' purchasing behavior is generated by using a machine learning model. Customer segmentation is conducted by clustering data that uses the purchase data of multiple customers. The resulting production planning model is a bilevel production planning problem consisting of a single company and multiple customers. Each company can sell products that combine modules that customers require in each segment. We show that the proposed model can obtain higher customers' satisfaction with greater profits than the model that does not employ the customers' purchasing model.</t>
  </si>
  <si>
    <t>[Nakao, Jun; Nishi, Tatsushi] Okayama Univ, Grad Sch Nat Sci &amp; Technol, 3-1-1 Tsushima Naka,Kita Ku, Okayama, Okayama 7008530, Japan</t>
  </si>
  <si>
    <t>Okayama University</t>
  </si>
  <si>
    <t>Nishi, T (corresponding author), Okayama Univ, Grad Sch Nat Sci &amp; Technol, 3-1-1 Tsushima Naka,Kita Ku, Okayama, Okayama 7008530, Japan.</t>
  </si>
  <si>
    <t>nishi.tatsushi@okayama-u.ac.jp</t>
  </si>
  <si>
    <t>Aghabozorgi S, 2015, INFORM SYST, V53, P16, DOI 10.1016/j.is.2015.04.007; Baud-Lavigne B, 2016, J INTELL MANUF, V27, P741, DOI 10.1007/s10845-014-0908-5; Cui LX, 2016, J INTELL MANUF, V27, P1017, DOI 10.1007/s10845-014-0932-5; Dogan O, 2018, INT J CONTEMP ECON A, V8, P1; Ervolina TR, 2009, OR SPECTRUM, V31, P257, DOI 10.1007/s00291-007-0113-4; Fogliatto FS, 2012, INT J PROD ECON, V138, P14, DOI 10.1016/j.ijpe.2012.03.002; Jiang K, 2006, IIE TRANS, V38, P25, DOI 10.1080/07408170500346386; Jiao JX, 1999, J INTELL MANUF, V10, P3, DOI 10.1023/A:1008926428533; Khalaf RE, 2011, IEEE T AUTOM SCI ENG, V8, P118, DOI 10.1109/TASE.2010.2059701; Nishi T, 2019, PROC CIRP, V81, P1266, DOI 10.1016/j.procir.2019.03.305; Nishi T, 2016, PROC CIRP, V41, P508, DOI 10.1016/j.procir.2015.12.112; Rai P., 2016, INT J COMPUTER APPL, V7, P1; Sarvari PA, 2016, KYBERNETES, V45, P1129, DOI 10.1108/K-07-2015-0180; Tseng M. M., 2001, HDB IND ENG; UC Irvine Machine Learning Repository, ONL RET 2 DAT SET; Yin S, 2015, INT J ADV MANUF TECH, V76, P1173, DOI 10.1007/s00170-014-6298-1; Yin SS, 2014, INT J SYST SCI, V45, P2354, DOI 10.1080/00207721.2013.769645</t>
  </si>
  <si>
    <t>21-00393</t>
  </si>
  <si>
    <t>10.1299/jamdsm.2022jamdsm0037</t>
  </si>
  <si>
    <t>Engineering, Manufacturing; Engineering, Mechanical</t>
  </si>
  <si>
    <t>WOS:000879887700012</t>
  </si>
  <si>
    <t>Yeo, LS; Teng, SY; Ng, WPQ; Lim, CH; Leong, WD; Lam, HL; Wong, YC; Sunarso, J; How, BS</t>
  </si>
  <si>
    <t>Yeo, Lip Siang; Teng, Sin Yong; Ng, Wendy Pei Qin; Lim, Chun Hsion; Leong, Wei Dong; Lam, Hon Loong; Wong, Yat Choy; Sunarso, Jaka; How, Bing Shen</t>
  </si>
  <si>
    <t>Sequential optimization of process and supply chains considering re-refineries for oil and gas circularity</t>
  </si>
  <si>
    <t>APPLIED ENERGY</t>
  </si>
  <si>
    <t>Waste lubricant oil treatment; Circular economy; Sustainable supply chain management; Information entropy; Multi-objective optimization; Vehicle routing problem</t>
  </si>
  <si>
    <t>LUBRICANT OIL; REGENERATION; EXTRACTION; ECONOMY</t>
  </si>
  <si>
    <t>The United Nations Climate Change Conference COP26 held in 2021 concluded a global effort to hasten the energy transition toward a net-zero emission industry. As such, green initiatives, which transition the conventional oil and gas (O&amp;G) sector towards a circular economy (CE) are necessary. In this work, the integration of waste oil re-refining technology is proposed as a potential strategy to enhance the circularity of the O&amp;G industry. A two-step sequential model, which incorporates multiple systematic analytical tools (e.g., multi-objective decision analysis, information entropy, geospatial information, clustering, and routing analysis) is developed to determine: (i) optimal waste oil re-refinery technologies, and (ii) optimal supply chain design, which addresses the location for setting up the process facilities and the delivery routes, with the consideration of both economic and environmental performances. The effectiveness of the proposed strategy is demonstrated through a case study in Malaysia (that covers both East and West Malaysia). The analysis showed that the proposed strategy is capable of improving economic and environmental performances by about 9.59% and 46.55%, respectively. This work is essentially a useful reference for decision-makers and policymakers in making nationwide transition planning in the O&amp;G sector.</t>
  </si>
  <si>
    <t>[Yeo, Lip Siang; Sunarso, Jaka; How, Bing Shen] Swinburne Univ Technol, Fac Engn Comp &amp; Sci, Res Ctr Sustainable Technol, Jalan Simpang Tiga, Sarawak 93350, Malaysia; [Teng, Sin Yong] Radboud Univ Nijmegen, Inst Mol &amp; Mat, POB 9010, NL-6500 GL Nijmegen, Netherlands; [Ng, Wendy Pei Qin] Univ Teknol Brunei, Petr &amp; Chem Engn Programme Area, Gadong, Brunei; [Lim, Chun Hsion] Heriot Watt Univ Malaysia, Sch Engn &amp; Phys Sci, Jalan Venna P5-2, Putrajaya 62200, Malaysia; [Leong, Wei Dong] Monash Univ Malaysia, Sch Engn, Chem Engn Discipline, Jalan Lagoon Selatan, Bandar Sunway 47500, Selangor Darul, Malaysia; [Lam, Hon Loong] Univ Nottingham Malaysia Campus, Dept Chem &amp; Environm Engn, Jalan Broga, Semenyih 43500, Selangor, Malaysia; [Wong, Yat Choy] Swinburne Univ Technol, Dept Mech Engn &amp; Prod Design Engn, John St, Hawthorn, Vic 3122, Australia</t>
  </si>
  <si>
    <t>Swinburne University of Technology; Swinburne University of Technology Sarawak; Radboud University Nijmegen; University of Technology Brunei; Heriot Watt University; Monash University; Monash University Sunway; University of Nottingham Malaysia; Swinburne University of Technology</t>
  </si>
  <si>
    <t>How, BS (corresponding author), Swinburne Univ Technol, Fac Engn Comp &amp; Sci, Res Ctr Sustainable Technol, Jalan Simpang Tiga, Sarawak 93350, Malaysia.</t>
  </si>
  <si>
    <t>lyeo@swinburne.edu.my; sinyong.teng@ru.nl; peiqin.ng@utb.edu.bn; l.chun_hsion@hw.ac.uk; leong.weidong@monash.edu; honloong.lam@nottingham.edu.my; ywong@swin.edu.au; jsunarso@swinburne.edu.my; bshow@swinburne.edu.my</t>
  </si>
  <si>
    <t>Abdulrahman I, 2021, CHEM ENG PROCESS, V159, DOI 10.1016/j.cep.2020.108208; Agamuthu P, 2011, WASTE MANAGE RES, V29, P945, DOI 10.1177/0734242X11413332; Ahmad T, 2020, J WATER PROCESS ENG, V36, DOI 10.1016/j.jwpe.2020.101289; [Anonymous], 2021, STAR 1211; [Anonymous], 2021, SUST PERF DAT 2021; [Anonymous], SINOPEC; [Anonymous], STAR; [Anonymous], SHELL; [Anonymous], 2021, NEW STRAITS TIMES; [Anonymous], EXXONMOBIL; [Anonymous], 2021, MACROTRENDS; API, 2015, ENG OIL LIC CERT SYS; Audibert F, 2006, WASTE ENGINE OILS; Cao YH, 2009, DESALIN WATER TREAT, V11, P73, DOI 10.5004/dwt.2009.845; Daham GR, 2017, KOREAN J CHEM ENG, V34, P2435, DOI 10.1007/s11814-017-0139-5; DANTZIG GB, 1959, MANAGE SCI, V6, P80, DOI 10.1287/mnsc.6.1.80; Department of Environment Malaysia, ENV QUAL REP 2019; Domenech T, 2019, ECOL ECON, V155, P7, DOI 10.1016/j.ecolecon.2017.11.001; Douglas E., 2021, TEXAS TRIBUNE 1205; Emam EA, 2013, PETROLEUM COAL, V55, P179; Eman A.E., 2012, ARPN J SCI TECHNOL, V2, P1034; Grice LN, 2014, ACS SUSTAIN CHEM ENG, V2, P158, DOI 10.1021/sc400182k; How BS, 2019, RENEW SUST ENERG REV, V113, DOI 10.1016/j.rser.2019.109277; How BS, 2016, J CLEAN PROD, V136, P197, DOI 10.1016/j.jclepro.2016.05.142; HWANG CL, 1993, COMPUT OPER RES, V20, P889, DOI 10.1016/0305-0548(93)90109-V; Jinghua Zhao, 2010, 2010 IEEE International Conference on Information Theory and Information Security, P167, DOI 10.1109/ICITIS.2010.5688749; Kamal A, 2009, OIL GAS SCI TECHNOL, V64, P191, DOI 10.2516/ogst/2008048; Kline &amp; Company, 2020, GLOBE NEWSWIRE; Kong KGH, 2021, CURR OPIN CHEM ENG, V31, DOI 10.1016/j.coche.2020.100665; Kupareva A, 2013, J CHEM TECHNOL BIOT, V88, P1780, DOI 10.1002/jctb.4137; Laurent P, 2021, OR TOOLS; Lee J, 2021, BBC NEWS; Li XX, 2011, PROCEDIA ENGINEER, V26, DOI 10.1016/j.proeng.2011.11.2410; Lukic J, 2006, SEP PURIF TECHNOL, V51, P150, DOI 10.1016/j.seppur.2005.12.029; MacQueen J., 1967, P 5 BERKELEY S MATH; McDowall W, 2017, J IND ECOL, V21, P651, DOI 10.1111/jiec.12597; Mickelson GA, 1958, USA Patent, Patent No. [US2981697A, 2981697]; Mohammed RR, 2013, CHEM ENG J, V220, P343, DOI 10.1016/j.cej.2012.12.076; Moskvichev O, 2020, E3S WEB C EDP SCI, P164; Ngan SL, 2019, RENEW SUST ENERG REV, V111, P314, DOI 10.1016/j.rser.2019.05.001; OpenStreetMap contributors, 2021, OPENSTREETMAP; Patwa N, 2021, J BUS RES, V122, P725, DOI 10.1016/j.jbusres.2020.05.015; Peters M, 2016, EQUIPMENT COSTS PLAN, V5th; Pham LH, 2021, J ENVIRON CHEM ENG, V9, DOI 10.1016/j.jece.2020.104836; Pires A, 2013, INT J LIFE CYCLE ASS, V18, P102, DOI 10.1007/s11367-012-0455-2; Prieto-Sandoval V, 2018, J CLEAN PROD, V179, P605, DOI 10.1016/j.jclepro.2017.12.224; Python, 2021, PYTH SOFTW FDN; Rahmatika Y, 2020, KINETIK GAME TECHNOL, V5; Rifliansah AJ, 2019, IOP C SER MAT SCI EN, P543; Rincon J, 2005, IND ENG CHEM RES, V44, P4373, DOI 10.1021/ie040254j; Rincon J, 2003, IND ENG CHEM RES, V42, P4867, DOI 10.1021/ie030013w; Rincon J, 2007, J SUPERCRIT FLUID, V39, P315, DOI 10.1016/j.supflu.2006.03.007; ROUSSEEUW PJ, 1987, J COMPUT APPL MATH, V20, P53, DOI 10.1016/0377-0427(87)90125-7; Sadeek SA, 2014, EGYPT J PET, V23, P53; Sanchez- Alvarracin C, 2021, RECYCLING, V6, P1; Shabanzade H, 2018, SPECTROCHIM ACTA A, V202, P214, DOI 10.1016/j.saa.2018.05.056; Shah SA, 2021, MALAYSIAN RESERVE; SHANNON CE, 1948, BELL SYST TECH J, V27, P379, DOI 10.1002/j.1538-7305.1948.tb01338.x; Speight J.G., 2014, REFINING USED LUBRIC, DOI DOI 10.1201/B16745; Teng SY, 2019, J CLEAN PROD, V225, P359, DOI 10.1016/j.jclepro.2019.03.272; Vaughan Levitzke PSM, 2019, CIRCULAR EC GLOBAL P, P25, DOI DOI 10.1007/978-981-15-1052-6_2; Widodo S, 2020, J ENVIRON CHEM ENG, V8, DOI 10.1016/j.jece.2020.103789; Yuswir NS, 2015, SOIL SEDIMENT CONTAM, V24, P865, DOI 10.1080/15320383.2015.1064090; Zheng G, 1985, CHINA BURDEN RESOURC</t>
  </si>
  <si>
    <t>SEP 15</t>
  </si>
  <si>
    <t>10.1016/j.apenergy.2022.119485</t>
  </si>
  <si>
    <t>Energy &amp; Fuels; Engineering, Chemical</t>
  </si>
  <si>
    <t>Energy &amp; Fuels; Engineering</t>
  </si>
  <si>
    <t>WOS:000861585300003</t>
  </si>
  <si>
    <t>Guo, T; Leahy, J; Huff, ES; Danks, C; Adams, M</t>
  </si>
  <si>
    <t>Guo, Tian; Leahy, Jessica; Huff, Emily Silver; Danks, Cecilia; Adams, Maura</t>
  </si>
  <si>
    <t>A Social Network Analysis of a Regional Automated Wood Pellet Heating Industry in Pursuing Homeowner Satisfaction</t>
  </si>
  <si>
    <t>FOREST PRODUCTS JOURNAL</t>
  </si>
  <si>
    <t>SUPPLY CHAIN; ECOSYSTEMS</t>
  </si>
  <si>
    <t>Our study examined relationships among pellet mills, bulk delivery companies, and high-efficiency pellet boiler equipment firms in northern New England as they relate to homeowner satisfaction, using social network analysis and the concept of supply chain management. The continual growth of supply and demand for automated pellet heating requires a careful match between innovative technologies and homeowner needs; these involve multiple factors and require collaboration among firms. Using interview data with managers from pellet mills, bulk delivery companies, and equipment firms in Maine, New Hampshire, and Vermont, we found 15 firms that are connected through both a transaction network and an informal business interaction network. The networks were characterized by short paths and no obvious sign of centralization. Network statistics reported for each network included density, clustering coefficient, and degree, closeness, and betweenness centrality. Most firms in the supply networks shared customer satisfaction information (average number of information sending ties = 3) and considered collaboration in customer services important (mean = 4.4, on a 5-point scale). However, equipment firms initiated more information sharing than other types, and bulk delivery companies were in the best position in the supply network to promote collaborative customer services. Opportunities exist to improve communication between pellet mills and equipment firms, leading to a robust automated pellet heating supply chain, strong demand, and subsequent homeowner satisfaction.</t>
  </si>
  <si>
    <t>[Guo, Tian] Univ Michigan, Ann Arbor, MI 48109 USA; [Leahy, Jessica] Univ Maine, Human Dimens Nat Resources, Orono, ME USA; [Huff, Emily Silver] Michigan State Univ, E Lansing, MI 48824 USA; [Danks, Cecilia] Univ Vermont, Burlington, VT USA; [Adams, Maura] Northern Forest Ctr, South Portland, ME USA</t>
  </si>
  <si>
    <t>University of Michigan System; University of Michigan; University of Maine System; University of Maine Orono; Michigan State University; University of Vermont</t>
  </si>
  <si>
    <t>Guo, T (corresponding author), Univ Michigan, Ann Arbor, MI 48109 USA.</t>
  </si>
  <si>
    <t>tianguo@umich.edu; jessica.leahy@main.edu; ehuff@msu.edu; cecilia.danks@uvm.edu; madams@northernforest.org</t>
  </si>
  <si>
    <t>Anbumozhi V, 2010, CLEAN TECHNOL ENVIR, V12, P365, DOI 10.1007/s10098-009-0246-z; [Anonymous], 2011, J BUSINESS LOGISTICS, DOI [10.1002/j.2158-1592.2001.tb00001.x, DOI 10.1002/J.2158-1592.2001.TB00001.X]; Ashton W, 2008, J IND ECOL, V12, P34, DOI 10.1111/j.1530-9290.2008.00002.x; Basole RC, 2014, DECIS SUPPORT SYST, V67, P109, DOI 10.1016/j.dss.2014.08.008; Borgatti S., 2002, UCINET 6 WINDOWS SOF; Borgatti S. P., 2013, ANAL SOCIAL NNETWORK; Borgatti SP, 2009, J SUPPLY CHAIN MANAG, V45, P5, DOI 10.1111/j.1745-493X.2009.03166.x; Brandeis C, 2016, FOREST PROD J, V66, P113, DOI 10.13073/FPJ-D-14-00106; Buchholz T., 2016, NO FOREST PELLET HEA; Energy Information Administration, 2015, TABL HC1 7 FUELS US; Galaskiewicz J, 2011, J SUPPLY CHAIN MANAG, V47, P4, DOI 10.1111/j.1745-493X.2010.03209.x; Hearnshaw EJS, 2013, INT J OPER PROD MAN, V33, P442, DOI 10.1108/01443571311307343; Kim Y, 2011, J OPER MANAG, V29, P194, DOI 10.1016/j.jom.2010.11.001; Lazzarini S., 2001, J CHAIN NETWORK SCI, V1, P7, DOI [DOI 10.3920/JCNS2001.X002, 10.3920/JCNS2001.x002]; Lu N, 2011, FOREST PROD J, V61, P310, DOI 10.13073/0015-7473-61.4.310; Michael JH, 1997, FOREST PROD J, V47, P25; Northern Forest Center, MOD WOOD HEAT LEARN; Nybakk E, 2013, BIOMASS BIOENERG, V57, P48, DOI 10.1016/j.biombioe.2012.11.018; Pa A, 2013, BIOMASS BIOENERG, V49, P109, DOI 10.1016/j.biombioe.2012.11.009; Rogers E.M, 1995, DIFFUSIONS INNOVATIO; Scott J., 2017, SOCIAL NETWORK ANAL; Sloane A, 2013, PROD PLAN CONTROL, V24, P621, DOI 10.1080/09537287.2012.659874; Thomson H, 2015, RENEW SUST ENERG REV, V42, P1362, DOI 10.1016/j.rser.2014.11.009; US Census Bureau Housing and Household Economic Statistics Division, 2011, HIST CENS HOUS TABL; Wassermann S, 1994, SOCIAL NETWORK ANAL, P169, DOI [10. 1017/CBO9780511815478. 006, DOI 10.1017/CB09780511815478.006]; Wolfsmayr UJ, 2014, BIOMASS BIOENERG, V60, P203, DOI 10.1016/j.biombioe.2013.10.025; Woodall CW, 2011, FOREST PROD J, V61, P604</t>
  </si>
  <si>
    <t>10.13073/FPJ-D-17-00055</t>
  </si>
  <si>
    <t>Forestry; Materials Science, Paper &amp; Wood</t>
  </si>
  <si>
    <t>Forestry; Materials Science</t>
  </si>
  <si>
    <t>WOS:000461045800012</t>
  </si>
  <si>
    <t>Prabhakaran, T; Lathabai, HH; Changat, M</t>
  </si>
  <si>
    <t>Prabhakaran, Thara; Lathabai, Hiran H.; Changat, Manoj</t>
  </si>
  <si>
    <t>Detection of paradigm shifts and emerging fields using scientific network: A case study of Information Technology for Engineering</t>
  </si>
  <si>
    <t>Paradigms; Innovations; Information technology; Citation networks; Engineering industry; Clustering; Centrality measures; Path analysis; Flow vergence model</t>
  </si>
  <si>
    <t>CITATION NETWORK; INNOVATION; KNOWLEDGE; PATTERNS; SCIENCE; MODELS; IMPACT</t>
  </si>
  <si>
    <t>Detection of emerging fields in any industry is of great importance to the industrialists, engineers and policy makers of business as well as state administration. Exact awareness of the paradigm which governs current research activities and chances of likely paradigm shifts which could redefine the research approaches, is very crucial for the actors of scientific community and policy makers. Excellent technologies in IT, even accelerated the scientific and applied ontological pursuit in both academia as well as industry. In this work, network approach is advocated for the identification of innovations, new paradigms and emerging fields in the IT industry in the research area 'engineering'. The network is a scientific network of research publications which reflects the volume and flow of scientific activities. Centrality analysis, path analysis, cluster analysis, etc. are used to identify the key papers of paradigm shifts, emerging fields, relatively important clusters and works respectively. A new metric, flow vergence index is devised for cluster analysis, The paradigm shift identified from this network is REID technology, related with the supply chain management. With proper economic and policy supports, there are some good reasons to look forward for more wonders from the industry. (C) 2014 Elsevier Inc. All rights reserved.</t>
  </si>
  <si>
    <t>[Prabhakaran, Thara; Lathabai, Hiran H.; Changat, Manoj] Univ Kerala, Dept Futures Studies, Thiruvananthapuram 695034, Kerala, India</t>
  </si>
  <si>
    <t>University of Kerala</t>
  </si>
  <si>
    <t>Changat, M (corresponding author), Univ Kerala, Dept Futures Studies, Thiruvananthapuram 695034, Kerala, India.</t>
  </si>
  <si>
    <t>mchangat@gmail.com</t>
  </si>
  <si>
    <t>Bagchi U, 2007, SPRINGER SER ADV MAN, P71, DOI 10.1007/978-1-84628-607-0_4; Barabasi AL, 1999, SCIENCE, V286, P509, DOI 10.1126/science.286.5439.509; Bastian M., 2009, P 3 INT AAAI C WEBLO; Batagelj V., EFFICIENT ALGORITHMS; Batagelj V., 1998, CONNECTIONS, V21, P47, DOI DOI 10.1017/CB09780511996368; Batagelj V., 2013, SCIENTOMETRICS, P1; Batagelj V., 1220, SLIDES FROM SUNBELT; Bourreau M, 2012, IND INNOV, V19, P415, DOI 10.1080/13662716.2012.711026; Buhman C, 2005, PROD OPER MANAG, V14, P493, DOI 10.1111/j.1937-5956.2005.tb00236.x; Chen A, 2002, TRANSPORT RES B-METH, V36, P225, DOI 10.1016/S0191-2615(00)00048-5; Chen CM, 2006, J AM SOC INF SCI TEC, V57, P359, DOI 10.1002/asi.20317; Cheng LC, 2011, IND MANAGE DATA SYST, V111, P509, DOI 10.1108/02635571111133524; Daim TU, 2006, TECHNOL FORECAST SOC, V73, P981, DOI 10.1016/j.techfore.2006.04.004; Dankelmann P, 2004, UTILITAS MATHEMATICA, V65, P41; Egghe L, 2002, SCIENTOMETRICS, V55, P349, DOI 10.1023/A:1020458612014; Faloutsos M, 1999, COMP COMM R, V29, P251, DOI 10.1145/316194.316229; FREEMAN LC, 1977, SOCIOMETRY, V40, P35, DOI 10.2307/3033543; Garfield E, 2004, J INF SCI, V30, P119, DOI 10.1177/0165551504042802; Garfield E, 2003, INFORM TECHNOL LIBR, V22, P183; HUMMON NP, 1989, SOC NETWORKS, V11, P39, DOI 10.1016/0378-8733(89)90017-8; Keeling MJ, 2005, J R SOC INTERFACE, V2, P295, DOI 10.1098/rsif.2005.0051; Kejzar N., 2010, NETWORK ANAL WORKS C, P525; Kuhn T, 2012, STRUCTURE SCI REVOLU; LAPIDE L, 2004, J BUSINESS FORECASTI, V23, P16; Laura L, 2003, LECT NOTES COMPUT SC, V2832, P703; Lotka A.J., 1926, J WASHINGTON ACAD SC, V16, P317; Mendonca S, 2004, RES POLICY, V33, P1385, DOI 10.1016/j.respol.2004.09.005; MULKAY MJ, 1975, SOCIOLOGY, V9, P187, DOI 10.1177/003803857500900201; NARIN F, 1984, IEEE T ENG MANAGE, V31, P172, DOI 10.1109/TEM.1984.6447534; NEWMAN MEJ, NEW PALGRAVE ENCY EC; Osterwalder A, 2005, COMMUN ASSOC INF SYS, V16; Pantin V, 2012, GLOBALIZATION STUDIE, P150; Perry CA, 1998, J AM SOC INFORM SCI, V49, P151, DOI 10.1002/(SICI)1097-4571(199802)49:2&lt;151::AID-ASI5&gt;3.0.CO;2-V; PRICE DJD, 1976, J AM SOC INFORM SCI, V27, P292, DOI 10.1002/asi.4630270505; PRICE DJD, 1965, SCIENCE, V149, P510; Sarac A, 2010, INT J PROD ECON, V128, P77, DOI 10.1016/j.ijpe.2010.07.039; Scardoni G, 2012, NEW FRONTIERS GRAPH; SCOTT J, 1988, SOCIOLOGY, V22, P109, DOI 10.1177/0038038588022001007; SEIDMAN SB, 1983, SOC NETWORKS, V5, P269, DOI 10.1016/0378-8733(83)90028-X; Shibata N, 2011, TECHNOL FORECAST SOC, V78, P274, DOI 10.1016/j.techfore.2010.07.006; Sood A, 2009, MARKET SCI, V28, P36, DOI 10.1287/mksc.1080.0382; Teng JTC, 2002, IEEE T ENG MANAGE, V49, P13, DOI 10.1109/17.985744; Valverde S, 2007, PHYS REV E, V76, DOI 10.1103/PhysRevE.76.046118; Whitaker J, 2007, PROD OPER MANAG, V16, P599; Whitley R., 1984, INTELLECTUAL SOCIAL; Wu YCJ, 2005, J ENTERP INF MANAG, V18, P113, DOI 10.1108/17410390510571529</t>
  </si>
  <si>
    <t>10.1016/j.techfore.2014.02.003</t>
  </si>
  <si>
    <t>WOS:000348958900009</t>
  </si>
  <si>
    <t>Cheng, YS; Pan, XW</t>
  </si>
  <si>
    <t>Cheng, Yusi; Pan, Xinwei</t>
  </si>
  <si>
    <t>Design of a Support System for Complicated Logistics Location Integrating Big Data</t>
  </si>
  <si>
    <t>ADVANCES IN CIVIL ENGINEERING</t>
  </si>
  <si>
    <t>SUPPLY CHAIN MANAGEMENT; GREEDY ALGORITHM; DATA ANALYTICS; TRANSPORT; OPTIMIZATION; INTERNET; SERVICE; THINGS; MODEL</t>
  </si>
  <si>
    <t>Logistics location is an important component of logistics planning that affects traffic pressure and vehicle emissions. To date, there has not been an adequate study of the integration of big data into the location for a complicated logistics system. This study developed a decision support system that can address location problems for complicated logistics systems, e.g., a multilevel urban underground logistics system (ULS), using logistics big data. First, information needed in the logistics location, such as the traffic performance index (TPI) and the origin/destination (OD) matrix, was collected and calculated using a big data platform, and this information was digitized and represented based on a geographic information system (GIS) tool. Second, a two-stage location model for a ULS was designed to balance the construction costs and traffic congestion. The first stage is establishing a set-covering model to identify optimum locations for secondary hubs based on the ant colony optimization algorithm, and the second stage is clustering of the secondary hubs to determine locations for primary hubs using the iterative self-organizing data analysis technique algorithm (ISODATA). Finally, the Xianlin district of Nanjing, China, was chosen as a case study to validate the effectiveness of the proposed system. The system can be used to facilitate logistics network planning and to promote the application of big data in logistics.</t>
  </si>
  <si>
    <t>[Cheng, Yusi] Southeast Univ, Sch Civil Engn, 2 Sipailou, Nanjing 210096, Jiangsu, Peoples R China; [Pan, Xinwei] PLA Univ Army Engn, Sch Def Engn, 88 Houbiaoying Rd, Nanjing 210014, Jiangsu, Peoples R China</t>
  </si>
  <si>
    <t>Southeast University - China</t>
  </si>
  <si>
    <t>Cheng, YS (corresponding author), Southeast Univ, Sch Civil Engn, 2 Sipailou, Nanjing 210096, Jiangsu, Peoples R China.</t>
  </si>
  <si>
    <t>101012017@seu.edu.cn; lindapan106@163.com</t>
  </si>
  <si>
    <t>Anand N, 2012, EXPERT SYST APPL, V39, P11944, DOI 10.1016/j.eswa.2012.03.068; [Anonymous], 2011, URB ROAD TRAFF PERF; Bachelet M, 2002, LECT NOTES COMPUTER, V2463, P262, DOI DOI 10.1007/3-540-45724-0_25; Ball G. H, 1965, ISODATA NOVEL METHOD; Barth M, 2008, TRANSPORT RES REC, P163, DOI 10.3141/2058-20; Chang YC, 2014, ENG OPTIMIZ, V46, P503, DOI 10.1080/0305215X.2013.786062; Chen SL, 2014, SENSORS-BASEL, V14, P6144, DOI 10.3390/s140406144; Chen ZL, 2017, UNDERGR SPACE, V2, P195, DOI 10.1016/j.undsp.2017.08.002; Cordeau JF, 2019, EUR J OPER RES, V275, P882, DOI 10.1016/j.ejor.2018.12.021; Dong JJ, 2018, ADV CIV ENG, V2018, DOI 10.1155/2018/6958086; Gholizadeh H, 2020, J CLEAN PROD, V258, DOI 10.1016/j.jclepro.2020.120640; He MX, 2020, COMPUT COMMUN, V154, P465, DOI 10.1016/j.comcom.2020.02.075; Hendi H. I., 2014, P ICCSA 2014 JUN 201; Hopkins J, 2018, INT J LOGIST MANAG, V29, P575, DOI 10.1108/IJLM-05-2017-0109; Hu WJ, 2020, COMPUT IND ENG, V144, DOI 10.1016/j.cie.2020.106452; Iyigun C, 2013, ANN OPER RES, V211, P193, DOI 10.1007/s10479-013-1394-4; Lee CKM, 2018, INT J PROD RES, V56, P2753, DOI 10.1080/00207543.2017.1394592; Lessing L, 2004, LECT NOTES COMPUT SC, V3172, P1; Li MC, 2020, INT J ENV RES PUB HE, V17, DOI 10.3390/ijerph17155610; Li XJ, 2019, SUSTAINABILITY-BASEL, V11, DOI 10.3390/su11010258; Liang HJ, 2019, NEURAL COMPUT APPL, V31, P35, DOI 10.1007/s00521-018-3636-5; Liu ZY, 2019, TRANSPORT RES C-EMER, V108, P130, DOI 10.1016/j.trc.2019.09.006; M'hand MA, 2019, PROCEDIA COMPUT SCI, V151, P218, DOI 10.1016/j.procs.2019.04.032; Mandavi S, 2015, INFORM SCIENCES, V295, P407, DOI 10.1016/j.ins.2014.10.042; O'Kelly M. E., 1992, Annals of Operations Research, V40, P339, DOI 10.1007/BF02060486; Park Y, 2020, COMPUT OPER RES, V119, DOI 10.1016/j.cor.2020.104936; Paustian K., 2006, INT PANEL CLIM CHANG, V2006; Reddig K, 2018, INTERNET TECHNOL LET, V1, DOI 10.1002/itl2.36; Ren M, 2019, IEEE ACCESS, V7, P83384, DOI 10.1109/ACCESS.2019.2924438; Ren ZG, 2010, COMPUT IND ENG, V58, P774, DOI 10.1016/j.cie.2010.02.011; Rose WJ, 2017, TRANSPORT J, V56, P357; Sahraeian R, 2011, IN C IND ENG ENG MAN, P1098, DOI 10.1109/IEEM.2011.6118085; Shahparvari S, 2020, COMPUT IND ENG, V146, DOI 10.1016/j.cie.2020.106488; Shen F., 2010, P INT C LOG ENG MAN, P2353, DOI [10.1061/41139(387)328, DOI 10.1061/41139(387)328]; Sundar S, 2012, OPER RES-GER, V12, P345, DOI 10.1007/s12351-010-0086-y; Sviridenko MI, 2000, OPER RES LETT, V26, P193, DOI 10.1016/S0167-6377(00)00022-5; Vernimmen B, 2007, TRANSPORT PLAN TECHN, V30, P391, DOI 10.1080/03081060701461832; Visser JGSN, 2018, TUNN UNDERGR SP TECH, V80, P123, DOI 10.1016/j.tust.2018.06.006; Wang G, 2016, INT J PROD ECON, V176, P98, DOI 10.1016/j.ijpe.2016.03.014; Wang SL, 2011, TRANSPORT POROUS MED, V86, P513, DOI 10.1007/s11242-010-9634-4; WOLSEY LA, 1982, COMBINATORICA, V2, P385, DOI 10.1007/BF02579435; Yan R, 2021, J COMPUT SCI-NETH, V48, DOI 10.1016/j.jocs.2020.101257; Yan R, 2020, TRANSPORT RES B-METH, V142, P100, DOI 10.1016/j.trb.2020.09.014; Yan Z., 2019, J DATA INFO MANAG, V1, P33; ZANDI I, 1979, TRANSPORT ENG-J ASCE, V105, P411; Zhang J, 2018, TRANSPORT RES A-POL, V111, P41, DOI 10.1016/j.tra.2018.03.006; Zhao YY, 2020, SUSTAINABILITY-BASEL, V12, DOI 10.3390/su12083381; Zheng KN, 2020, IND MARKET MANAG, V86, DOI 10.1016/j.indmarman.2019.10.009; Zhong RY, 2016, COMPUT IND ENG, V101, P572, DOI 10.1016/j.cie.2016.07.013; Zhong RY, 2015, INT J PROD ECON, V165, P260, DOI 10.1016/j.ijpe.2015.02.014</t>
  </si>
  <si>
    <t>JAN 15</t>
  </si>
  <si>
    <t>10.1155/2021/6697755</t>
  </si>
  <si>
    <t>Construction &amp; Building Technology; Engineering, Civil</t>
  </si>
  <si>
    <t>Construction &amp; Building Technology; Engineering</t>
  </si>
  <si>
    <t>WOS:000613071600008</t>
  </si>
  <si>
    <t>Suriyankietkaew, S; Petison, P</t>
  </si>
  <si>
    <t>Suriyankietkaew, Suparak; Petison, Phallapa</t>
  </si>
  <si>
    <t>A Retrospective and Foresight: Bibliometric Review of International Research on Strategic Management for Sustainability, 1991-2019</t>
  </si>
  <si>
    <t>strategic management; sustainability; sustainability strategy; sustainability management; sustainable strategic management; environmental strategic management; ecological strategic management; green strategic management; social strategic management; sustainable development; corporate sustainability; bibliometric review; science mapping; knowledge production</t>
  </si>
  <si>
    <t>SUPPLY CHAIN MANAGEMENT; CORPORATE SUSTAINABILITY; COCITATION ANALYSIS; ENVIRONMENTAL ASSESSMENT; INTELLECTUAL STRUCTURE; TRANSITION MANAGEMENT; CONCEPTUAL-FRAMEWORK; DEA; CITATION; SCIENCE</t>
  </si>
  <si>
    <t>Over the past 30 years, scholars have been calling for modern management theory and research to consider how strategic management tools could be applied to enhance corporate sustainability. While strategic management for sustainability has emerged as a multidisciplinary field, the existing knowledge base has yet to be systematic reviewed. This paper responded to the literature gap by conducting a bibliometric review of strategic management for sustainability. The paper aimed to document the landscape and composition of this literature through the analysis of 988 relevant Scopus-indexed documents. Data analyses found that the strategic management for sustainability knowledge base remained an emergent field with increasing interests from diverse groups of international scholars in various fields, particularly in environmental science, engineering, and strategic business management. Over the past three decades, the literatures have been continuously grown from a few publications in the early 1990s to almost 1000 documents to date. The review found that the most influential journals and authors of this knowledge base were international in scope but predominately from Western developed countries. Five Schools of Thought from author co-citation analysis revealed the intellectual clustering composition of the knowledge base on strategic management for sustainability: corporate sustainability strategy, sustainable waste management, strategic sustainability systems, strategic sustainability management and entrepreneurship, and sustainability assessment strategy. Key topics addressed in this research include the distribution of documents across the most highly cited journals, reflecting the breadth, quality and influential scholars in the strategic management for sustainability knowledge domain, naming of the influential scholars in the field and identification of contemporary foci and research front in the existing literature through the keyword co-occurrence analysis and co-word map. The strategic management for sustainability field has evolved from the key topics related to the green movement at the policy-driven macro level (i.e., ecological or environmental protection/impact, water/waste management and natural resource conservation) to the practicality in organizations with the topics related to social strategic responsibility and business management issues (i.e., corporate strategy, project management, supply chain management, information management, adaptive management, corporate sustainability). In addition to a retrospective, insightful prospective interpretation, practical implication, limitations and future research direction are discussed.</t>
  </si>
  <si>
    <t>[Suriyankietkaew, Suparak; Petison, Phallapa] Mahidol Univ, Coll Management, Ctr Res Sustainable Leadership, 69 Vipavadee Rangsit Rd, Bangkok 10400, Thailand</t>
  </si>
  <si>
    <t>Mahidol University</t>
  </si>
  <si>
    <t>Petison, P (corresponding author), Mahidol Univ, Coll Management, Ctr Res Sustainable Leadership, 69 Vipavadee Rangsit Rd, Bangkok 10400, Thailand.</t>
  </si>
  <si>
    <t>suparak.sur@mahidol.ac.th; phallapa.pet@mahidol.ac.th</t>
  </si>
  <si>
    <t>Ahern J, 2011, LANDSCAPE URBAN PLAN, V100, P341, DOI 10.1016/j.landurbplan.2011.02.021; Alexandre R, 2016, J STRATEGIC INF SYST, V25, P75, DOI 10.1016/j.jsis.2016.01.002; [Anonymous], OUR COMMON FUTURE 19; [Anonymous], 2019, IPPC SPEC REP CLIM C; Ansoff H. I., 1965, CORPORATE STRATEGY; Aragon-Correa JA, 2007, LONG RANGE PLANN, V40, P357, DOI 10.1016/j.lrp.2007.02.008; Bansal P, 2017, ACAD MANAG ANN, V11, P105, DOI 10.5465/annals.2015.0095; Baumgartner R.J., 2008, INT J SUSTAIN DEV PL, V3, P117, DOI DOI 10.2495/SDP-V3-N2-117-131; Baumgartner RJ, 2014, CORP SOC RESP ENV MA, V21, P258, DOI 10.1002/csr.1336; Baumgartner RJ, 2010, SUSTAIN DEV, V18, P76, DOI 10.1002/sd.447; Bonn Ingrid, 2011, Journal of Business Strategy, V32, P5, DOI 10.1108/02756661111100274; Boyack KW, 2010, J AM SOC INF SCI TEC, V61, P2389, DOI 10.1002/asi.21419; Bracker J., 1980, ACAD MANAGE REV, V5, P219, DOI DOI 10.2307/257431; Ceschin F, 2013, J CLEAN PROD, V45, P74, DOI 10.1016/j.jclepro.2012.05.034; Chang NB, 2005, WASTE MANAGE, V25, P833, DOI 10.1016/j.wasman.2004.12.017; Chang NB, 2015, SUSTAINABLE SOLID WASTE MANAGEMENT: A SYSTEMS ENGINEERING APPROACH, P1, DOI 10.1002/9781119035848; Chen CM, 2010, J AM SOC INF SCI TEC, V61, P1386, DOI 10.1002/asi.21309; Cobo MJ, 2011, J AM SOC INF SCI TEC, V62, P1382, DOI 10.1002/asi.21525; DILLON PS, 1994, GREENING OF INDUSTRIAL ECOSYSTEMS, P201; Dyllick T., 2002, BUSINESS STRATEGY EN, V11, P130, DOI [10.1002/BSE.323, 10.1002/bse.323, DOI 10.1002/BSE.323]; Elkington J., 1997, CANNIBALS FORKS TRIP, V2nd, P49; Elkington John., 2004, TRIPLE BOTTOM LINE D, P1, DOI [DOI 10.4324/9781849773348, 10.4324/9781849773348]; Engert S, 2016, J CLEAN PROD, V112, P2833, DOI 10.1016/j.jclepro.2015.08.031; Epstein M.J., 2018, MAKING SUSTAINABILIT; Evans S, 2017, BUS STRATEG ENVIRON, V26, P597, DOI 10.1002/bse.1939; Fahimnia B, 2015, INT J PROD ECON, V162, P101, DOI 10.1016/j.ijpe.2015.01.003; Falagas ME, 2008, FASEB J, V22, P338, DOI 10.1096/fj.07-9492LSF; Ferreira JJM, 2016, SCIENTOMETRICS, V109, P1, DOI 10.1007/s11192-016-2008-0; Figge F, 2005, J IND ECOL, V9, P47, DOI 10.1162/108819805775247936; Figge F., 2002, BUS STRATEG ENVIRON, V11, P269, DOI [10.1002/bse.339, DOI 10.1002/BSE.339]; Finnveden G, 2013, SUSTAINABILITY-BASEL, V5, P841, DOI 10.3390/su5030841; Folke C, 2002, AMBIO, V31, P437, DOI 10.1639/0044-7447(2002)031[0437:RASDBA]2.0.CO;2; Folke C, 2016, ECOL SOC, V21, DOI 10.5751/ES-08748-210341; Griggs D, 2013, NATURE, V495, P305, DOI 10.1038/495305a; Hahn T, 2015, J BUS ETHICS, V127, P297, DOI 10.1007/s10551-014-2047-5; Hahn T, 2010, BUS STRATEG ENVIRON, V19, P217, DOI 10.1002/bse.674; Hallinger P, 2020, EDUC MANAG ADM LEAD, V48, P595, DOI 10.1177/1741143219836684; Hallinger P, 2019, SCH LEADERSH MANAG, V39, P537, DOI 10.1080/13632434.2018.1545117; Hallinger P, 2018, SUSTAINABILITY-BASEL, V10, DOI 10.3390/su10124846; Hart SL, 1997, HARVARD BUS REV, V75, P66; HART SL, 1995, ACAD MANAGE REV, V20, P986, DOI 10.2307/258963; Hassan SU, 2014, SCIENTOMETRICS, V99, P549, DOI 10.1007/s11192-013-1193-3; He WZ, 2006, J HAZARD MATER, V136, P502, DOI 10.1016/j.jhazmat.2006.04.060; Holmberg J, 1999, INT J SUST DEV WORLD, V6, P17, DOI 10.1080/13504509.1999.9728469; Huitema D, 2009, ECOL SOC, V14; Iglesias A, 2007, WATER RESOUR MANAG, V21, P775, DOI 10.1007/s11269-006-9111-6; Kemp R, 1998, TECHNOL ANAL STRATEG, V10, P175, DOI 10.1080/09537329808524310; Kemp R., 2003, OP M HUM DIM GLOB EN, P2003; Kemp R, 2005, INT J SUSTAIN DEV, V8, P12, DOI DOI 10.1504/IJSD.2005.007372; Kemp R, 2007, INT J SUST DEV WORLD, V14, P78, DOI 10.1080/13504500709469709; Klassen RD, 2012, INT J PROD ECON, V140, P103, DOI 10.1016/j.ijpe.2012.01.021; Krause DR, 2009, J SUPPLY CHAIN MANAG, V45, P18, DOI 10.1111/j.1745-493X.2009.03173.x; Lamorgese Lydia, 2015, Journal of Environmental Assessment Policy and Management, V17, P1550017, DOI 10.1142/S1464333215500179; Linnenluecke MK, 2013, GLOBAL ENVIRON CHANG, V23, P382, DOI 10.1016/j.gloenvcha.2012.07.007; Loorbach D, 2006, ENVIRON POLICY, V44, P187; Loorbach D, 2010, GOVERNANCE, V23, P161, DOI 10.1111/j.1468-0491.2009.01471.x; Makropoulos CK, 2008, ENVIRON MODELL SOFTW, V23, P1448, DOI 10.1016/j.envsoft.2008.04.010; Maxwell D, 2006, J CLEAN PROD, V14, P1466, DOI 10.1016/j.jclepro.2006.01.028; MCCAIN KW, 1990, J AM SOC INFORM SCI, V41, P433, DOI 10.1002/(SICI)1097-4571(199009)41:6&lt;433::AID-ASI11&gt;3.0.CO;2-Q; McNie EC, 2007, ENVIRON SCI POLICY, V10, P17, DOI 10.1016/j.envsci.2006.10.004; Meijer I., 2007, J ENVIRON POL PLAN, V9, P281, DOI DOI 10.1080/15239080701622865; Meijer ISM, 2010, TECHNOL FORECAST SOC, V77, P1222, DOI 10.1016/j.techfore.2010.03.015; Mintrom M, 1997, AM J POLIT SCI, V41, P738, DOI 10.2307/2111674; MINTZBERG H, 1973, CALIF MANAGE REV, V16, P44, DOI 10.2307/41164491; MINTZBERG H, 1978, MANAGE SCI, V24, P934, DOI 10.1287/mnsc.24.9.934; MINTZBERG H, 1987, CALIF MANAGE REV, V30, P11, DOI 10.2307/41165263; Mintzberg H, 1987, CRAFTING STRATEGY; Mintzberg H., 1989, STRUCTURING ORG; Moher D, 2009, ANN INTERN MED, V151, P264, DOI 10.7326/0003-4819-151-4-200908180-00135; Mongeon P, 2016, SCIENTOMETRICS, V106, P213, DOI 10.1007/s11192-015-1765-5; Moore SB, 2009, J CLEAN PROD, V17, P276, DOI 10.1016/j.jclepro.2008.06.004; Nerur SP, 2008, STRATEG MANAGE J, V29, P319, DOI 10.1002/smj.659; Ny H, 2006, J IND ECOL, V10, P61, DOI 10.1162/108819806775545349; Osareh F, 1996, LIBRI, V46, P149, DOI 10.1515/libr.1996.46.3.149; Petrini M, 2009, J STRATEGIC INF SYST, V18, P178, DOI 10.1016/j.jsis.2009.06.001; Pilkington A, 2009, J OPER MANAG, V27, P185, DOI 10.1016/j.jom.2008.08.001; Porter M. E., 1991, PORTER COMPETITION S; Porter ME, 2006, HARVARD BUS REV, V84, P78; Porter ME, 2011, HARVARD BUS REV, V89, P62; Prahalad C.K., 1999, ANN ARBOR, V1001, P48109; Radomska J, 2015, SUSTAINABILITY-BASEL, V7, P15847, DOI 10.3390/su71215790; Reynolds M, 2012, PLANT CELL ENVIRON, V35, P1799, DOI 10.1111/j.1365-3040.2012.02588.x; RICHARDS DJ, 1994, GREENING IND ECOSYST; Robert K.H., 2000, J CLEAN PROD, V8, P243, DOI DOI 10.1016/S0959-6526(00)00011-1; Robu┐rt K.-H., 2004, STRATEGIC LEADERSHIP; Rotmans J., 2001, FORESIGHT, V3, P15, DOI [10.1108/ 14636680110803003, DOI 10.1108/14636680110803003]; SABATIER P, 1980, POLICY STUD J, V8, P538, DOI 10.1111/j.1541-0072.1980.tb01266.x; Sachs JD, 2012, LANCET, V379, P2206, DOI 10.1016/S0140-6736(12)60685-0; Sarkis J, 2003, J CLEAN PROD, V11, P397, DOI 10.1016/S0959-6526(02)00062-8; Schaltegger S., 2006, International Journal of Accounting, Auditing and Performance Evaluation, V3, P1; Schaltegger S., 2017, MANAGING BUSINESS CA, P1, DOI [10.4324/9781351280525-1, DOI 10.4324/9781351280525-1]; Schaltegger S., 2017, MANAGING BUSINESS CA; Schendel D.E, 1979, STRATEG MANAG; Scholz R.W., 2006, INT J SUSTAINABILITY, V7, P226, DOI [10.1108/14676370610677829, DOI 10.1108/14676370610677829]; Schrettle S, 2014, INT J PROD ECON, V147, P73, DOI 10.1016/j.ijpe.2013.02.030; Seuring S., 2008, BUS STRATEG ENVIRON, V17, P455, DOI [10.1002/bse.607, DOI 10.1002/BSE.607]; Seuring S, 2008, J CLEAN PROD, V16, P1699, DOI 10.1016/j.jclepro.2008.04.020; Seuring S, 2008, J CLEAN PROD, V16, P1545, DOI 10.1016/j.jclepro.2008.02.002; Seuring S, 2013, DECIS SUPPORT SYST, V54, P1513, DOI 10.1016/j.dss.2012.05.053; Seuring S, 2011, BUS STRATEG ENVIRON, V20, P471, DOI 10.1002/bse.702; SHRIVASTAVA P, 1995, ACAD MANAGE REV, V20, P118, DOI 10.2307/258889; Small H, 1999, J AM SOC INFORM SCI, V50, P799, DOI 10.1002/(SICI)1097-4571(1999)50:9&lt;799::AID-ASI9&gt;3.0.CO;2-G; Smith A, 2012, RES POLICY, V41, P1025, DOI 10.1016/j.respol.2011.12.012; Smith A, 2010, RES POLICY, V39, P435, DOI 10.1016/j.respol.2010.01.023; Stead J.G., 2014, SUSTAINABLE STRATEGI, DOI [10.4324/9781315700533, DOI 10.4324/9781315700533]; Stead JG, 2013, ORGAN ENVIRON, V26, P162, DOI 10.1177/1086026613489138; Stockholm Resilience Centre Annual, 2018, ANN REPORT; Su SL, 2011, APPL GEOGR, V31, P439, DOI 10.1016/j.apgeog.2010.10.008; Subramoniam R, 2009, J CLEAN PROD, V17, P1163, DOI 10.1016/j.jclepro.2009.03.004; Sueyoshi T, 2004, EUR J OPER RES, V152, P45, DOI 10.1016/S0377-2217(02)00657-4; Sueyoshi T, 2001, EUR J OPER RES, V133, P232, DOI 10.1016/S0377-2217(00)00295-2; Sueyoshi T, 2001, EUR J OPER RES, V131, P324, DOI 10.1016/S0377-2217(00)00054-0; Sueyoshi T, 2012, ENERG ECON, V34, P1854, DOI 10.1016/j.eneco.2012.07.008; Sueyoshi T, 2012, ENERG POLICY, V41, P422, DOI 10.1016/j.enpol.2011.11.003; Sueyoshi T, 2011, ENERG ECON, V33, P292, DOI 10.1016/j.eneco.2010.07.008; Sueyoshi T, 2010, ENERG POLICY, V38, P1675, DOI 10.1016/j.enpol.2009.11.017; Suriyankietkaew S., 2019, GLOB BUS ORGAN EXCEL, V38, P11, DOI [10.1002/joe.21918, DOI 10.1002/JOE.21918]; Suriyankietkaew S, 2019, J MANAG SPIRITUAL RE, V16, P264, DOI 10.1080/14766086.2019.1574598; Suriyankietkaew S, 2016, SUSTAINABILITY-BASEL, V8, DOI 10.3390/su8040327; Sustainable Development Solution Networks, 2019, SDSN NETW ACT; Tal A, 2006, SCIENCE, V313, P1081, DOI 10.1126/science.1126011; Teece DJ, 2010, LONG RANGE PLANN, V43, P172, DOI 10.1016/j.lrp.2009.07.003; The World Commission on Economic Development, 1987, DES SOST GUIA NUESTR; Vachon S, 2008, J CLEAN PROD, V16, P1552, DOI 10.1016/j.jclepro.2008.04.012; Vachon S, 2009, INT J OPER PROD MAN, V29, P322, DOI 10.1108/01443570910945800; van Eck N.J., 2014, MEASURING SCHOLARLY, P285, DOI [10.1007/978-3-319-10377-8_13, 10.1007/978-3-319-10377-8_13(InEng.)]; van Eck NJ, 2017, SCIENTOMETRICS, V111, P1053, DOI 10.1007/s11192-017-2300-7; Van Hoey G, 2010, MAR POLLUT BULL, V60, P2187, DOI 10.1016/j.marpolbul.2010.09.015; van Marrewijk M, 2003, J BUS ETHICS, V44, P107, DOI 10.1023/A:1023383229086; van Marrewijk M, 2003, J BUS ETHICS, V44, P95, DOI 10.1023/A:1023331212247; Vogel R, 2013, INT J MANAG REV, V15, P426, DOI 10.1111/ijmr.12000; Wagener T, 2010, WATER RESOUR RES, V46, DOI 10.1029/2009WR008906; White HD, 1998, J AM SOC INFORM SCI, V49, P327, DOI 10.1002/(SICI)1097-4571(19980401)49:4&lt;327::AID-ASI4&gt;3.0.CO;2-W; Zhang XH, 2010, RESOUR CONSERV RECY, V55, P182, DOI 10.1016/j.resconrec.2010.09.007; Zhang XH, 2011, ECOL ENG, V37, P206, DOI 10.1016/j.ecoleng.2010.10.001; Zhang YM, 2011, PROCEDIA ENVIRON SCI, V10, P1141, DOI 10.1016/j.proenv.2011.09.182; Zott C, 2011, J MANAGE, V37, P1019, DOI 10.1177/0149206311406265; Zupic I, 2015, ORGAN RES METHODS, V18, P429, DOI 10.1177/1094428114562629</t>
  </si>
  <si>
    <t>10.3390/su12010091</t>
  </si>
  <si>
    <t>WOS:000521955600091</t>
  </si>
  <si>
    <t>Rejeb, A; Rejeb, K; Simske, S; Treiblmaier, H; Zailani, S</t>
  </si>
  <si>
    <t>Rejeb, Abderahman; Rejeb, Karim; Simske, Steve; Treiblmaier, Horst; Zailani, Suhaiza</t>
  </si>
  <si>
    <t>The big picture on the internet of things and the smart city: a review of what we know and what we need to know</t>
  </si>
  <si>
    <t>Internet of things; Smart city; Review; Bibliometrics</t>
  </si>
  <si>
    <t>OF-THE-ART; SOFTWARE DEFINED NETWORKING; SUPPLY CHAIN MANAGEMENT; DATA ANALYTICS; INTELLECTUAL STRUCTURE; MOBILE EDGE; IOT; CITIES; SYSTEM; BLOCKCHAIN</t>
  </si>
  <si>
    <t>This study examines how the application of the IoT in smart cities is discussed in the current academic literature. Based on bibliometric techniques, 1,802 articles were retrieved from the Scopus database and analyzed to identify the temporal nature of IoT research, the most relevant journals, authors, countries, keywords, and studies. The software tool VOSviewer was used to build the keyword co-occurrence network and to cluster the pertinent literature. Results show the significant growth of IoT research in recent years. The most productive authors, journals, and countries were also identified. The main findings from the keyword co-occurrence clustering and an in-depth qualitative analysis indicate that the IoT is used alongside other technologies including cloud computing, big data analytics, blockchain, artificial intelligence, and wireless telecommunication networks. The major applications of the IoT for smart cities include smart buildings, transportation, healthcare, smart parking, and smart grids. This review is one of the first attempts to map global IoT research in a smart city context and uses a comprehensive set of articles and bibliometric techniques to provide scholars and practitioners with an overview of what has been studied so far and to identify research gaps at the intersection of the IoT and the smart city.</t>
  </si>
  <si>
    <t>[Rejeb, Abderahman] Univ Roma Tor Vergata, Fac Econ, Dept Management &amp; Law, Via Columbia 2, I-00133 Rome, Italy; [Rejeb, Karim] Univ Carthage, Fac Sci Bizerte, Zarzouna 7021, Bizerte, Tunisia; [Simske, Steve] Colorado State Univ, Syst Engn Dept, Ft Collins, CO 80523 USA; [Treiblmaier, Horst] Modul Univ Vienna, Kahlenberg 1, A-1190 Vienna, Austria; [Zailani, Suhaiza] Univ Malaya, Fac Business &amp; Econ, Dept Management, Kuala Lumpur 50203, Malaysia</t>
  </si>
  <si>
    <t>University of Rome Tor Vergata; Universite de Carthage; Colorado State University; Universiti Malaya</t>
  </si>
  <si>
    <t>Treiblmaier, H (corresponding author), Modul Univ Vienna, Kahlenberg 1, A-1190 Vienna, Austria.</t>
  </si>
  <si>
    <t>rjbbrh01@uniroma2.it; karim.rejeb@fsb.ucar.tn; Steve.Simske@colostate.edu; horst.treiblmaier@modul.ac.at; shmz@um.edu.my</t>
  </si>
  <si>
    <t>Abate F, 2019, MEASUREMENT, V136, P59, DOI 10.1016/j.measurement.2018.12.069; Abbate T, 2019, TECHNOL FORECAST SOC, V142, P183, DOI 10.1016/j.techfore.2018.07.031; Abdulghani HA, 2019, SYMMETRY-BASEL, V11, DOI 10.3390/sym11060774; Aggarwal S, 2019, J NETW COMPUT APPL, V144, P13, DOI 10.1016/j.jnca.2019.06.018; Ahad MA, 2020, SUSTAIN CITIES SOC, V61, DOI 10.1016/j.scs.2020.102301; Ahamed T, 2018, INT J COMPUT COMMUN, V13, P915; Ahmed A, 2019, ADV SCI, V6, DOI 10.1002/advs.201802230; Ahmed E, 2017, COMPUT NETW, V129, P459, DOI 10.1016/j.comnet.2017.06.013; Ahmed S, 2020, IEEE ACCESS, V8, P92977, DOI 10.1109/ACCESS.2020.2993724; Ahmed V, 2020, SUSTAINABILITY-BASEL, V12, DOI 10.3390/su12125187; Ahuja K, 2018, INT J GRID DISTRIB, V11, P33, DOI 10.14257/ijgdc.2018.11.3.04; AJIFERUKE I, 1988, SCIENTOMETRICS, V14, P421, DOI 10.1007/BF02017100; Al-Badarneh J, 2018, COMPUT ELECTR ENG, V71, P388, DOI 10.1016/j.compeleceng.2018.07.021; Al-Khalifa HS, 2014, INT J WEB INF SYST, V10, P194, DOI 10.1108/IJWIS-01-2014-0001; Al-Qurabat AKM, 2020, INT J COMMUN SYST, V33, DOI 10.1002/dac.4408; Al-Smadi A. M., 2019, INT J ELECT COMPUTER, V9, P4777, DOI [10.11591/ijece:v9i610.11591/ijece:v9i6.pp4777, DOI 10.11591/IJECE.V9I6.PP4777-4787]; Al-Turjman F, 2019, SUSTAIN CITIES SOC, V49, DOI 10.1016/j.scs.2019.101608; Alavi AH, 2018, MEASUREMENT, V129, P589, DOI 10.1016/j.measurement.2018.07.067; Alchihabi A, 2019, WIREL NETW, V25, P1031, DOI 10.1007/s11276-018-1665-8; Alfa AS, 2019, IEEE ACCESS, V7, P78442, DOI 10.1109/ACCESS.2019.2923563; Alharbi F, 2020, INT J ELEC ENG EDUC, DOI 10.1177/0020720920903422; Ali T, 2020, SENSORS-BASEL, V20, DOI 10.3390/s20102856; Aliyu A, 2018, COMPUT COMMUN, V118, P93, DOI 10.1016/j.comcom.2017.10.003; Alkhodre AB, 2018, INT J ADV COMPUT SC, V9, P111; Allam Z, 2019, CITIES, V89, P80, DOI 10.1016/j.cities.2019.01.032; Alqahtani F, 2020, CLUSTER COMPUT, V23, P1769, DOI 10.1007/s10586-020-03126-x; Alsamhi SH, 2019, TELECOMMUN SYST, V72, P609, DOI 10.1007/s11235-019-00597-1; Alsamhi SH, 2019, IEEE ACCESS, V7, P128125, DOI 10.1109/ACCESS.2019.2934998; AlSawafi Y, 2020, INT J PERVASIVE COMP, V16, P279, DOI 10.1108/IJPCC-11-2019-0088; Altulyan M, 2020, MULTIMED TOOLS APPL, V79, P4989, DOI 10.1007/s11042-019-7182-7; Alulema D, 2018, J UNIVERS COMPUT SCI, V24, P1758; Alvear O, 2018, SENSORS-BASEL, V18, DOI 10.3390/s18020460; Anawar MR, 2018, WIREL COMMUN MOB COM, DOI 10.1155/2018/7157192; Aryadoust V, 2021, COMPUT ASSIST LANG L, V34, P898, DOI 10.1080/09588221.2019.1647251; Asensio A, 2015, SENSORS-BASEL, V15, P14370, DOI 10.3390/s150614370; Asir T.R.G., 2015, INT J APPL ENG RES, V10, P274; Aujla GS, 2020, IEEE NETWORK, V34, P83, DOI 10.1109/MNET.001.1900151; Awan FM, 2020, SENSORS-BASEL, V20, DOI 10.3390/s20010322; Babar M, 2019, FUTURE GENER COMP SY, V96, P398, DOI 10.1016/j.future.2019.02.035; Bagula A, 2015, SENSORS-BASEL, V15, P15443, DOI 10.3390/s150715443; Bangui H, 2018, APPL SCI-BASEL, V8, DOI 10.3390/app8112220; Bansal S, 2020, INT J WIREL INF NETW, V27, P340, DOI 10.1007/s10776-020-00483-7; Barcelo M, 2016, IEEE J SEL AREA COMM, V34, P4077, DOI 10.1109/JSAC.2016.2621398; Barriga JJ, 2019, APPL SCI-BASEL, V9, DOI 10.3390/app9214569; Behrendt F, 2019, SUSTAINABILITY-BASEL, V11, DOI 10.3390/su11030763; Belkacem I, 2019, MULTIMED TOOLS APPL, V78, P2983, DOI 10.1007/s11042-017-5431-1; Bellavista P, 2017, SENSORS-BASEL, V17, DOI 10.3390/s17112525; Bellavista P, 2013, IEEE SENS J, V13, P3558, DOI 10.1109/JSEN.2013.2272099; Bellini P, 2022, APPL SCI-BASEL, V12, DOI 10.3390/app12031607; Ben Atitallah S, 2020, COMPUT SCI REV, V38, DOI 10.1016/j.cosrev.2020.100303; Beneicke J, 2020, IEEE CONSUM ELECTR M, V9, P102, DOI 10.1109/MCE.2019.2941457; Bhatti F, 2019, SENSORS-BASEL, V19, DOI 10.3390/s19092071; Bibri SE, 2019, J BIG DATA-GER, V6, DOI 10.1186/s40537-019-0182-7; Bibri SE, 2018, SUSTAIN CITIES SOC, V38, P230, DOI 10.1016/j.scs.2017.12.034; Bibri SE, 2017, SUSTAIN CITIES SOC, V32, P449, DOI 10.1016/j.scs.2017.04.012; Bilal K, 2018, COMPUT NETW, V130, P94, DOI 10.1016/j.comnet.2017.10.002; Borner K, 2003, ANNU REV INFORM SCI, V37, P179, DOI 10.1002/aris.1440370106; Botta A, 2016, FUTURE GENER COMP SY, V56, P684, DOI 10.1016/j.future.2015.09.021; Brady HE, 2019, ANNU REV POLIT SCI, V22, P297, DOI 10.1146/annurev-polisci-090216-023229; Brous P, 2020, INT J INFORM MANAGE, V51, DOI 10.1016/j.ijinfomgt.2019.05.008; Brynskov M, 2018, SMART SUSTAIN BUILT, V7, P150, DOI 10.1108/SASBE-10-2017-0054; Buzachis A, 2020, INFORM SCIENCES, V522, P148, DOI 10.1016/j.ins.2020.02.059; Callon M., 1986, MAPPING DYNAMICS SCI, P3, DOI [10.1007/978-1-349-07408-2_1, DOI 10.1007/978-1-349-07408-2_1]; Camero A, 2019, CITIES, V93, P84, DOI 10.1016/j.cities.2019.04.014; Casals L, 2017, SENSORS-BASEL, V17, DOI 10.3390/s17102364; Casanovas-Rubio MD, 2020, SUSTAINABILITY-BASEL, V12, DOI 10.3390/su12031183; Chanal PM, 2020, WIRELESS PERS COMMUN, V115, P1667, DOI 10.1007/s11277-020-07649-9; Chang CW, 2018, INVENTIONS-BASEL, V3, DOI 10.3390/inventions3030041; Chatterjee S, 2021, ENTERP INF SYST-UK, V15, P585, DOI 10.1080/17517575.2019.1654617; Chatzigiannakis I, 2016, COMPUT COMMUN, V89-90, P165, DOI 10.1016/j.comcom.2016.03.014; Chen CM, 2008, DATA KNOWL ENG, V67, P234, DOI 10.1016/j.datak.2008.05.004; Chen F, 2020, J NETW COMPUT APPL, V172, DOI 10.1016/j.jnca.2020.102839; Chen M, 2019, IEEE T GREEN COMMUN, V3, P409, DOI 10.1109/TGCN.2018.2873783; Chen M, 2013, MULTIMED TOOLS APPL, V67, P167, DOI 10.1007/s11042-012-1013-4; Chen N, 2016, 2016 FIRST IEEE/ACM SYMPOSIUM ON EDGE COMPUTING (SEC 2016), P95, DOI 10.1109/SEC.2016.25; Chen XC, 2021, COMPUT INTELL-US, V37, P1428, DOI 10.1111/coin.12387; Chiu WT, 2007, SCIENTOMETRICS, V73, P3, DOI 10.1007/s11192-005-1523-1; Choi J, 2019, J INF PROCESS SYST, V15, P440, DOI 10.3745/JIPS.03.0113; Chui KT, 2018, ENERGIES, V11, DOI 10.3390/en11112869; Cobo MJ, 2011, J AM SOC INF SCI TEC, V62, P1382, DOI 10.1002/asi.21525; Colicchia C, 2019, SUPPLY CHAIN MANAG, V24, P5, DOI 10.1108/SCM-01-2018-0003; Costin A, 2019, J COMPUT CIVIL ENG, V33, DOI 10.1061/(ASCE)CP.1943-5487.0000824; Curzon J, 2019, PERVASIVE MOB COMPUT, V55, P76, DOI 10.1016/j.pmcj.2019.03.001; Silva FSD, 2020, SENSORS-BASEL, V20, DOI 10.3390/s20113078; Darwish A, 2018, J AMB INTEL HUM COMP, V9, P1541, DOI 10.1007/s12652-017-0575-4; de Carvalho BL, 2016, INT J SUST DEV WORLD, V23, P203, DOI 10.1080/13504509.2015.1110210; Deakin M, 2018, J CLEAN PROD, V173, P39, DOI 10.1016/j.jclepro.2016.12.054; Della Corte V, 2018, BRIT FOOD J, V120, P2270, DOI 10.1108/BFJ-09-2017-0538; Diaz M, 2016, J NETW COMPUT APPL, V67, P99, DOI 10.1016/j.jnca.2016.01.010; Din IU, 2019, FUTURE GENER COMP SY, V100, P826, DOI 10.1016/j.future.2019.04.017; Dobre C, 2014, FUTURE GENER COMP SY, V37, P267, DOI 10.1016/j.future.2013.07.014; Drives &amp; Controls, 2017, 1 4 WIR IIOT CONN WI; Edirisinghe R, 2019, ENG CONSTR ARCHIT MA, V26, P184, DOI 10.1108/ECAM-04-2017-0066; El Azzaoui A, 2020, IEEE ACCESS, V8, P145918, DOI 10.1109/ACCESS.2020.3014356; Eliopoulos P, 2018, ELECTRONICS-SWITZ, V7, DOI 10.3390/electronics7090161; Esposito C, 2021, INFORM PROCESS MANAG, V58, DOI 10.1016/j.ipm.2020.102468Received23June2020;Receivedinrevisedform; Faheem M, 2019, COMPUT STAND INTER, V66, DOI 10.1016/j.csi.2019.03.009; Fahimnia B, 2015, INT J PROD ECON, V162, P101, DOI 10.1016/j.ijpe.2015.01.003; Fahmideh M, 2020, INFORM SYST, V87, DOI 10.1016/j.is.2019.06.005; Feng YT, 2017, J CLEAN PROD, V158, P296, DOI 10.1016/j.jclepro.2017.05.018; Ferreira MP, 2014, SCIENTOMETRICS, V98, P1899, DOI 10.1007/s11192-013-1172-8; Foubert B, 2020, FUTURE INTERNET, V12, DOI 10.3390/fi12010013; Fraga-Lamas P, 2019, SENSORS-BASEL, V19, DOI 10.3390/s19153287; Gaber MM, 2019, WIRES DATA MIN KNOWL, V9, DOI 10.1002/widm.1292; Gao F, 2018, IEEE NETWORK, V32, P184, DOI 10.1109/MNET.2018.1700269; Gavrilovic N, 2021, J AMB INTEL HUM COMP, V12, P1315, DOI 10.1007/s12652-020-02197-3; Ge M, 2018, FUTURE GENER COMP SY, V87, P601, DOI 10.1016/j.future.2018.04.053; Gharaibeh A, 2017, IEEE COMMUN SURV TUT, V19, P2456, DOI 10.1109/COMST.2017.2736886; Ghazal TM, 2021, FUTURE INTERNET, V13, DOI 10.3390/fi13080218; Giordano A, 2016, LECT NOTES COMPUT SC, V9704, P137, DOI 10.1007/978-3-319-39595-1_14; Giusto D., 2010, INTERNET THINGS 20 T; Goncalves PHS, 2020, SCIENTOMETRICS, V123, P1103, DOI 10.1007/s11192-020-03403-x; Garcia CG, 2017, FUTURE GENER COMP SY, V76, P301, DOI 10.1016/j.future.2016.12.033; Gravina R, 2017, INFORM FUSION, V35, P68, DOI 10.1016/j.inffus.2016.09.005; Gu L, 2017, IEEE T EMERG TOP COM, V5, P108, DOI 10.1109/TETC.2015.2508382; Haider A, 2019, ELECTRONICS-SWITZ, V8, DOI 10.3390/electronics8020195; Hancke GP, 2013, SENSORS-BASEL, V13, P393, DOI 10.3390/s130100393; Hanif S, 2018, J SENS ACTUAR NETW, V7, DOI 10.3390/jsan7040046; Hariri RH, 2019, J BIG DATA-GER, V6, DOI 10.1186/s40537-019-0206-3; Hashem IAT, 2016, INT J INFORM MANAGE, V36, P748, DOI 10.1016/j.ijinfomgt.2016.05.002; Hawryszkiewycz IT, 2014, J ORG COMP ELECT COM, V24, P174, DOI 10.1080/10919392.2014.896726; Hemmings J, 2020, ASIA POLICY, V15, P5; Hirtan LA, 2020, SENSORS-BASEL, V20, DOI 10.3390/s20030791; Hossain SKA, 2018, J PARALLEL DISTR COM, V122, P226, DOI 10.1016/j.jpdc.2018.08.009; Hu PF, 2017, J NETW COMPUT APPL, V98, P27, DOI 10.1016/j.jnca.2017.09.002; Huang XM, 2020, COMPUT COMMUN, V152, P282, DOI 10.1016/j.comcom.2020.01.052; Jabbar R, 2020, SENSORS-BASEL, V20, DOI 10.3390/s20143928; Janssen M, 2019, INTERNET RES, V29, P1589, DOI 10.1108/INTR-06-2018-0252; Javadzadeh G, 2020, WIREL NETW, V26, P1433, DOI 10.1007/s11276-019-02208-y; Jia GY, 2018, IEEE INTERNET THINGS, V5, P1648, DOI 10.1109/JIOT.2017.2786349; Jiang CB, 2018, LIBR HI TECH, V38, P105, DOI 10.1108/LHT-11-2017-0256; Jin J, 2014, IEEE INTERNET THINGS, V1, P112, DOI 10.1109/JIOT.2013.2296516; Kabalci Y, 2019, ELECTRONICS-SWITZ, V8, DOI 10.3390/electronics8090972; Kafetzoglou S, 2015, SENSORS-BASEL, V15, P19597, DOI 10.3390/s150819597; Kang JM, 2013, IEEE INT CONF COMM, P225, DOI 10.1109/ICCW.2013.6649233; Kevork EK, 2009, MARK INTELL PLAN, V27, P48, DOI 10.1108/02634500910928362; Khan HH, 2020, SUSTAIN DEV, V28, P1507, DOI 10.1002/sd.2090; Khan MA, 2018, FUTURE GENER COMP SY, V82, P395, DOI 10.1016/j.future.2017.11.022; Khasseh AA, 2017, INFORM PROCESS MANAG, V53, P705, DOI 10.1016/j.ipm.2017.02.001; Kim M, 2020, FUTURE INTERNET, V12, DOI 10.3390/fi12050090; Kong XJ, 2019, IEEE INTERNET THINGS, V6, P8095, DOI 10.1109/JIOT.2019.2921879; Kotobi K, 2018, IEEE INT SM C CONF; Kriegel HP, 2011, WIRES DATA MIN KNOWL, V1, P231, DOI 10.1002/widm.30; Kshetri N, 2017, TELECOMMUN POLICY, V41, P49, DOI 10.1016/j.telpol.2016.11.002; Kundu D, 2019, ENVIRON URBAN ASIA, V10, P31, DOI 10.1177/0975425319832392; Lade P, 2017, IEEE INTELL SYST, V32, P74, DOI 10.1109/MIS.2017.49; Lee A, 2018, KSII T INTERNET INF, V12, P932, DOI 10.3837/tiis.2018.02.024; Lee DH, 2018, SENSORS-BASEL, V18, DOI 10.3390/s18103534; Lee D, 2020, SUSTAINABILITY-BASEL, V12, DOI 10.3390/su12166561; Lee PC, 2010, INNOV-MANAG POLICY P, V12, P26, DOI 10.5172/impp.12.1.26; Li DM, 2020, MECH SYST SIGNAL PR, V141, DOI 10.1016/j.ymssp.2020.106623; Li Y., 2017, ENVIRON EARTH SCI; Lim Y, 2019, CITIES, V95, DOI 10.1016/j.cities.2019.102397; Lin J, 2017, IEEE INTERNET THINGS, V4, P1125, DOI 10.1109/JIOT.2017.2683200; Liu C, 2018, IEEE ACCESS, V6, P25657, DOI 10.1109/ACCESS.2018.2835309; Liu WZ, 2020, IEEE ACCESS, V8, P8754, DOI 10.1109/ACCESS.2019.2962912; Loo BPY, 2019, J URBAN TECHNOL, V26, P129, DOI 10.1080/10630732.2019.1576467; Luo HD, 2019, FUTURE GENER COMP SY, V101, P444, DOI 10.1016/j.future.2019.06.030; Luo YY, 2019, IEEE ACCESS, V7, P168467, DOI 10.1109/ACCESS.2019.2951587; Mahdavinejad MS, 2018, DIGIT COMMUN NETW, V4, P161, DOI 10.1016/j.dcan.2017.10.002; Mainetti L, 2016, INT J RF TECHNOL-RES, V7, P175, DOI 10.3233/RFT-161523; Makhdoom I, 2020, COMPUT SECUR, V88, DOI 10.1016/j.cose.2019.101653; Mansour I., 2016, P INT C INTERNET THI, P1, DOI [10.1145/2896387.2896447, DOI 10.1145/2896387.2896447]; Markets and Markets, 2020, IND IOT IIOT MARK DE; Marques G, 2020, SUSTAINABILITY-BASEL, V12, DOI 10.3390/su12104024; Martin-Lopo MM, 2020, COMPUT NETW, V171, DOI 10.1016/j.comnet.2020.107101; Mishra A, 2022, INT J SYST ASSUR ENG, DOI 10.1007/s13198-021-01523-y; Mital M, 2015, COMPUT IND, V74, P162, DOI 10.1016/j.compind.2015.06.009; Mohammed A.A.-J, 2018, J ADV RES DYNAMICAL, V10, P582; Mohindru G, 2020, WIRES DATA MIN KNOWL, V10, DOI 10.1002/widm.1341; Mora L, 2017, J URBAN TECHNOL, V24, P3, DOI 10.1080/10630732.2017.1285123; Muhammed T, 2018, IEEE ACCESS, V6, P32258, DOI 10.1109/ACCESS.2018.2846609; Negash L, 2019, 2019 7TH INTERNATIONAL CONFERENCE ON ROBOT INTELLIGENCE TECHNOLOGY AND APPLICATIONS (RITA), P254, DOI 10.1109/RITAPP.2019.8932853; Nguyen DC, 2020, J NETW COMPUT APPL, V166, DOI 10.1016/j.jnca.2020.102693; Nie XT, 2020, COMPUT COMMUN, V154, P188, DOI 10.1016/j.comcom.2020.02.052; Oztemel E, 2020, J INTELL MANUF, V31, P127, DOI 10.1007/s10845-018-1433-8; Paglierani P, 2020, T EMERG TELECOMMUN T, V31, DOI 10.1002/ett.3746; Perera C, 2015, IEEE T EMERG TOP COM, V3, P585, DOI 10.1109/TETC.2015.2390034; Poniszewska-Maranda A, 2019, COMPUTING, V101, P1661, DOI 10.1007/s00607-018-0680-z; PRICE DJD, 1966, AM PSYCHOL, V21, P1011; Rahman MA, 2019, IEEE ACCESS, V7, P18611, DOI 10.1109/ACCESS.2019.2896065; Ramesh Maneesha Vinodini, 2020, CSI Transactions on ICT, V8, P213, DOI 10.1007/s40012-020-00285-5; Ramos-Rodriguez AR, 2004, STRATEGIC MANAGE J, V25, P981, DOI 10.1002/smj.397; Rani S, 2018, SENSORS-BASEL, V18, DOI 10.3390/s18113980; Rathore MM, 2016, COMPUT NETW, V101, P63, DOI 10.1016/j.comnet.2015.12.023; Rathore S, 2019, J NETW COMPUT APPL, V143, P167, DOI 10.1016/j.jnca.2019.06.019; Raza U, 2017, IEEE COMMUN SURV TUT, V19, P855, DOI 10.1109/COMST.2017.2652320; Rejeb Abderahman, 2022, Qual Quant, V56, P2875, DOI 10.1007/s11135-021-01251-2; Rejeb A, 2020, LOGISTICS-BASEL, V4, DOI 10.3390/logistics4040027; Rejeb A, 2020, INTERNET THINGS-NETH, V12, DOI 10.1016/j.iot.2020.100318; Ren QL, 2019, 2019 INTERNATIONAL CONFERENCE ON PLATFORM TECHNOLOGY AND SERVICE (PLATCON), P36; Ruohomaa H, 2019, SMART CITY CONCEPT S; Saharan S, 2020, FUTURE GENER COMP SY, V106, P622, DOI 10.1016/j.future.2020.01.031; Sajjad M, 2020, FUTURE GENER COMP SY, V108, P995, DOI 10.1016/j.future.2017.11.013; Sanchez L, 2014, COMPUT NETW, V61, P217, DOI 10.1016/j.bjp.2013.12.020; Santos GL, 2020, ALGORITHMS, V13, DOI 10.3390/a13090208; Santos J, 2019, SENSORS-BASEL, V19, DOI 10.3390/s19102238; Sayah Z, 2021, SMART SUSTAIN BUILT, V10, P169, DOI 10.1108/SASBE-07-2019-0087; Shafiq M, 2020, FUTURE GENER COMP SY, V107, P433, DOI 10.1016/j.future.2020.02.017; Shah SA, 2019, IEEE ACCESS, V7, P91885, DOI 10.1109/ACCESS.2019.2928233; Shehab MJ, 2022, IEEE ACCESS, V10, P2987, DOI 10.1109/ACCESS.2021.3139436; Shi WS, 2016, IEEE INTERNET THINGS, V3, P637, DOI 10.1109/JIOT.2016.2579198; Singh SK, 2020, FUTURE GENER COMP SY, V110, P721, DOI 10.1016/j.future.2019.09.002; Sobin CC, 2020, WIRELESS PERS COMMUN, V112, P1383, DOI 10.1007/s11277-020-07108-5; Statista, 2020, NUMB CONN DEV WORLDW; Su HN, 2010, SCIENTOMETRICS, V85, P65, DOI 10.1007/s11192-010-0259-8; Sun YC, 2016, IEEE ACCESS, V4, P766, DOI 10.1109/ACCESS.2016.2529723; Tang B, 2017, IEEE T IND INFORM, V13, P2140, DOI 10.1109/TII.2017.2679740; Tang M, 2018, INT J FUZZY SYST, V20, P1403, DOI 10.1007/s40815-018-0484-5; Tiwari P, 2021, BENCHMARKING, V28, P1837, DOI 10.1108/BIJ-12-2018-0442; Treiblmaier H, 2020, SMART CITIES-BASEL, V3, P853, DOI 10.3390/smartcities3030044; Treiblmaier H, 2019, FRONT BLOCKCHAIN, V2, DOI 10.3389/fbloc.2019.00003; Trindade E.P., 2017, J OPEN INNOV-TECHNOL, V3, P11, DOI 10.1186/s40852-017-0063-2; Moreno MV, 2017, IEEE T IND INFORM, V13, P800, DOI 10.1109/TII.2016.2605581; Vinayakumar R, 2020, IEEE T IND APPL, V56, P4436, DOI 10.1109/TIA.2020.2971952; Wang AH, 2020, INT J DISTRIB SENS N, V16, DOI 10.1177/1550147720936824; Wang YO, 2021, SECUR COMMUN NETW, V2021, DOI 10.1155/2021/5563868; Xhafa F, 2021, COMPUTING, V103, P361, DOI 10.1007/s00607-020-00867-w; Yang CW, 2017, INT J DIGIT EARTH, V10, P13, DOI 10.1080/17538947.2016.1239771; Yi SH, 2015, LECT NOTES COMPUT SC, V9204, P685, DOI 10.1007/978-3-319-21837-3_67; Yigitcanlar T, 2020, ENERGIES, V13, DOI 10.3390/en13061473; Yu M, 2019, CLUSTER COMPUT, V22, pS8291, DOI 10.1007/s10586-018-1742-x; Yu W, 2018, IEEE ACCESS, V6, P6900, DOI 10.1109/ACCESS.2017.2778504; Yu ZH, 2022, KYBERNETES, V51, P323, DOI 10.1108/K-07-2020-0449; Yue HZ, 2020, J SUPERCOMPUT, V76, P3298, DOI 10.1007/s11227-018-2565-5; Zahmatkesh H, 2020, SUSTAIN CITIES SOC, V59, DOI 10.1016/j.scs.2020.102139; Zanella A, 2014, IEEE INTERNET THINGS, V1, P22, DOI 10.1109/JIOT.2014.2306328; Zhang CH, 2020, FUTURE GENER COMP SY, V112, P630, DOI 10.1016/j.future.2020.06.016; Zhao L, 2019, SUSTAINABILITY-BASEL, V11, DOI 10.3390/su11236648; Zheng CJ, 2020, J CLEAN PROD, V258, DOI 10.1016/j.jclepro.2020.120689; Zhou SL, 2020, J SCI TECHNOL POLICY, V11, P431, DOI 10.1108/JSTPM-05-2019-0051; Zong QJ, 2013, SCIENTOMETRICS, V94, P781, DOI 10.1007/s11192-012-0799-1; Zyoud SH, 2017, APPL WATER SCI, V7, P1255, DOI [10.1007/s13201-016-0520-2, 10.100]</t>
  </si>
  <si>
    <t>10.1016/j.iot.2022.100565</t>
  </si>
  <si>
    <t>WOS:000834078100005</t>
  </si>
  <si>
    <t>Zavali, M; Lacka, E; de Smedt, J</t>
  </si>
  <si>
    <t>Zavali, Melina; Lacka, Ewelina; de Smedt, Johannes</t>
  </si>
  <si>
    <t>Shopping Hard or Hardly Shopping: Revealing Consumer Segments Using Clickstream Data</t>
  </si>
  <si>
    <t>Business; Machine learning; Big Data; Navigation; Market research; Industries; Tools; Apparel retailing; big data; clickstream data; consumer segmentation; online purchase</t>
  </si>
  <si>
    <t>E-COMMERCE; BIG DATA; BUSINESS INTELLIGENCE; CLUSTERING ALGORITHMS; K-MEANS; BEHAVIOR; SEARCH; INTERNET; WEB</t>
  </si>
  <si>
    <t>The recent rise of big data analytics is transforming the apparel retailing industry. E-retailers, for example, effectively use large volumes of data generated as a result of their day-to-day business operations data to aid operations and supply chain management. Although logs of how consumers navigate through an e-commerce website are readily available in a form of clickstream data, clickstream analysis is rarely used to derive insights that can support marketing decisions, leaving it an under-researched area of study. Adding to this research stream by exploring the case of a U.K.-based fast-fashion retailer, this article reveals unique consumer segments and links them to the revenue they are capable of generating. Applying the partitioning around medoids algorithm to three random samples of 10 000 unique consumer visits to the e-commerce site of a fast-fashion retailer, six consumer segments are identified. This article shows that although the mobile window shoppers segment consists of the largest consumer segment, it attracts the lowest revenue. In contrast, visitors with a purpose, although one of the smallest segments, generates the highest revenue. The findings of this article contribute to marketing research and inform practice, which can use these insights to target customer segments in a more tailored fashion.</t>
  </si>
  <si>
    <t>[Zavali, Melina; Lacka, Ewelina] Univ Edinburgh, Business Sch, Edinburgh EH8 9JS, Midlothian, Scotland; [de Smedt, Johannes] Katholieke Univ Leuven, Fac Econ &amp; Business, B-3000 Leuven, Belgium</t>
  </si>
  <si>
    <t>University of Edinburgh; KU Leuven</t>
  </si>
  <si>
    <t>Lacka, E (corresponding author), Univ Edinburgh, Business Sch, Edinburgh EH8 9JS, Midlothian, Scotland.</t>
  </si>
  <si>
    <t>s1409968@sms.ed.ac.uk; eweina.lacka@ed.ac.uk; johannes.desmedt@ed.ac.uk</t>
  </si>
  <si>
    <t>Akter S, 2016, ELECTRON MARK, V26, P173, DOI 10.1007/s12525-016-0219-0; [Anonymous], 2016, INFORM SYSTEMS FASHI; [Anonymous], 2014, HDB BIOLOGICAL STAT; Antonellis P, 2009, INFORM PROCESS LETT, V109, P381, DOI 10.1016/j.ipl.2008.12.011; Apte C, 2002, COMMUN ACM, V45, P49, DOI 10.1145/545151.545178; Armstrong G., 2013, MARKETING INTRO, V11th edn; Arora P, 2016, PROCEDIA COMPUT SCI, V78, P507, DOI 10.1016/j.procs.2016.02.095; Bhardwaj V, 2010, INT REV RETAIL DISTR, V20, P165, DOI 10.1080/09593960903498300; Buckinx W, 2005, EUR J OPER RES, V164, P252, DOI 10.1016/j.ejor.2003.12.010; Bucklin RE, 2009, J INTERACT MARK, V23, P35, DOI 10.1016/j.intmar.2008.10.004; Bucklin RE, 2002, MARKET LETT, V13, P245, DOI 10.1023/A:1020231107662; Cachon GP, 2011, MANAGE SCI, V57, P778, DOI 10.1287/mnsc.1100.1303; Cardoso PR, 2010, INT J CONSUM STUD, V34, P638, DOI 10.1111/j.1470-6431.2010.00891.x; Caro F, 2015, INT SER OPER RES MAN, V223, P237, DOI 10.1007/978-1-4899-7562-1_9; Chamberlain B. P., 2017, PROC 23 ACM SIGKDDIN, V23, P1753; Chan HK, 2016, PROD OPER MANAG, V25, P568, DOI 10.1111/poms.12390; Chaudhuri S, 2011, COMMUN ACM, V54, P88, DOI 10.1145/1978542.1978562; Chen HC, 2012, MIS QUART, V36, P1165; Choi TM, 2017, IEEE T CYBERNETICS, V47, P81, DOI 10.1109/TCYB.2015.2507599; Choi TM, 2010, J BRAND MANAG, V17, P472, DOI 10.1057/bm.2010.8; Chong AYL, 2013, EXPERT SYST APPL, V40, P523, DOI 10.1016/j.eswa.2012.07.068; Currie CSM, 2010, J REVENUE PRICING MA, V9, P374, DOI 10.1057/rpm.2010.22; Danaher PJ, 2006, J MARKETING RES, V43, P182, DOI 10.1509/jmkr.43.2.182; Du KL, 2010, NEURAL NETWORKS, V23, P89, DOI 10.1016/j.neunet.2009.08.007; Duan L, 2012, IEEE T IND INFORM, V8, P679, DOI 10.1109/TII.2012.2188804; Fahad A, 2014, IEEE T EMERG TOP COM, V2, P267, DOI 10.1109/TETC.2014.2330519; Fisher M, 2018, PROD OPER MANAG, V27, P1665, DOI 10.1111/poms.12846; George M., 2010, SPSS WINDOWS STEP ST; Ghose A, 2013, INFORM SYST RES, V24, P613, DOI 10.1287/isre.1120.0453; Goh KY, 2015, J INTERACT MARK, V30, P34, DOI 10.1016/j.intmar.2014.12.002; GOWER JC, 1971, BIOMETRICS, V27, P857, DOI 10.2307/2528823; Graff M, 2005, BEHAV INFORM TECHNOL, V24, P93, DOI 10.1080/01449290512331321848; Haeckel S. H., 1999, ADOPTIVE ENTERPRISE; Hu H, 2014, IEEE ACCESS, V2, P652, DOI 10.1109/ACCESS.2014.2332453; Huang P, 2009, J MARKETING, V73, P55, DOI 10.1509/jmkg.73.2.55; Janiszewski C, 1998, J CONSUM RES, V25, P290, DOI 10.1086/209540; Jin X., 2011, ENCY MACHINE LEARNIN; Johnson EJ, 2004, MANAGE SCI, V50, P299, DOI 10.1287/mnsc.1040.0194; Kim K, 2013, IND MANAGE DATA SYST, V113, P96, DOI 10.1108/02635571311289683; Ko E, 2007, INT MARKET REV, V24, P629, DOI 10.1108/02651330710828022; Kumar D, 2016, IEEE T CYBERNETICS, V46, P2372, DOI 10.1109/TCYB.2015.2477416; Landauer M, 2020, COMPUT SECUR, V92, DOI 10.1016/j.cose.2020.101739; Lee CH, 2015, NAV RES LOG, V62, P435, DOI 10.1002/nav.21643; Liu N, 2013, MATH PROBL ENG, V2013, DOI 10.1155/2013/738675; Macchion L, 2017, INT J RETAIL DISTRIB, V45, P1011, DOI 10.1108/IJRDM-11-2015-0171; Moe WW, 2004, MANAGE SCI, V50, P326, DOI 10.1287/mnsc.1040.0153; Moe WW, 2003, J CONSUM PSYCHOL, V13, P29, DOI 10.1207/153276603768344762; Montgomery AL, 2004, MARKET SCI, V23, P579, DOI 10.1287/mksc.1040.0073; Mosquera A., 2019, J PROMOTION MANAGEME, V25, P681; Mukherjee A, 2007, EUR J MARKETING, V41, P1173, DOI 10.1108/03090560710773390; Olbrich R, 2011, INT J ELECTRON COMM, V16, P15, DOI 10.2753/JEC1086-4415160202; Omran MGH, 2007, INTELL DATA ANAL, V11, P583, DOI 10.3233/IDA-2007-11602; Ono A, 2012, INT J ELECTRON COMM, V16, P153, DOI 10.2753/JEC1086-4415160406; Pagani M, 2011, INT J ELECTRON COMM, V16, P41, DOI 10.2753/JEC1086-4415160203; Papalexakis EE, 2013, IEEE T SIGNAL PROCES, V61, P493, DOI 10.1109/TSP.2012.2225052; Park HS, 2009, EXPERT SYST APPL, V36, P3336, DOI 10.1016/j.eswa.2008.01.039; Park YH, 2004, MARKET SCI, V23, P280, DOI 10.1287/mksc.1040.0050; Pauwels K, 2011, J RETAILING, V87, P1, DOI 10.1016/j.jretai.2010.10.001; Raphaeli O, 2017, ELECTRON COMMER R A, V26, P1, DOI 10.1016/j.elerap.2017.09.003; Roels G, 2009, J REVENUE PRICING MA, V8, P452, DOI 10.1057/rpm.2009.10; ROUSSEEUW PJ, 1987, J COMPUT APPL MATH, V20, P53, DOI 10.1016/0377-0427(87)90125-7; Schellong D., 2016, P ECIS, P1; Schubert E, 2017, ACM T DATABASE SYST, V42, DOI 10.1145/3068335; Senecal S, 2005, J BUS RES, V58, P1599, DOI 10.1016/j.jbusres.2004.06.003; Sheth JN, 2011, J MARKETING, V75, P166, DOI 10.1509/jmkg.75.4.166; Simchi-Levi D, 2017, MIT SLOAN MANAGE REV, V59, P22; Su Q, 2015, ELECTRON COMMER R A, V14, P1, DOI 10.1016/j.elerap.2014.10.002; Sumita U, 2010, ELECTRON COMMER R A, V9, P217, DOI 10.1016/j.elerap.2009.11.006; Tsan-Ming Choi, 2018, Production and Operations Management, V27, P1868, DOI 10.1111/poms.12838; Vakali A, 2004, LECT NOTES COMPUT SC, V3268, P597; Velmurugan T., 2010, Journal of Computer Sciences, V6, P363, DOI 10.3844/jcssp.2010.363.368; Voges K., 2002, HEURISTICS OPTIMIZAT; Wagner G, 2020, J BUS RES, V107, P256, DOI 10.1016/j.jbusres.2018.10.048; Wei CP, 2003, EXPERT SYST APPL, V24, P351, DOI 10.1016/S0957-4174(02)00185-9; Wen KW, 2002, IND MANAGE DATA SYST, V102, P493, DOI 10.1108/02635570210450172; Xu M, 2009, LECT NOTES COMPUT SC, V5931, P224; Yu SB, 2018, J BUS RES, V85, P105, DOI 10.1016/j.jbusres.2017.12.035; Zar JH, 1999, BIOSTAT ANAL</t>
  </si>
  <si>
    <t>10.1109/TEM.2021.3070069</t>
  </si>
  <si>
    <t>WOS:000732662400001</t>
  </si>
  <si>
    <t>Wang, YL; Gosling, J; Naim, MM</t>
  </si>
  <si>
    <t>Wang, Yingli; Gosling, Jonathan; Naim, Mohamed M.</t>
  </si>
  <si>
    <t>Assessing supplier capabilities to exploit building information modelling</t>
  </si>
  <si>
    <t>CONSTRUCTION INNOVATION-ENGLAND</t>
  </si>
  <si>
    <t>Construction management; Clustering; Supply chain management; SME-s; BIM; Maturity levels</t>
  </si>
  <si>
    <t>DYNAMIC CAPABILITIES; MATURITY MODEL; BIM ADOPTION; PERFORMANCE; TECHNOLOGY; MANAGEMENT; FIRMS; IMPLEMENTATION; NETWORKS; DESIGN</t>
  </si>
  <si>
    <t>Purpose A number of governments are making building information modeling (BIM) a mandatory requirement for all public works construction projects. While main contractors may be ready to comply with such requirements, the supply chain as whole may be vulnerable as lower-tier suppliers may not be able to adopt BIM. There is currently no objective approach to assessing BIM maturity; hence, this paper aims to develop a new approach to determine suppliers' current vision and execution-based capabilities to exploit BIM and their capacity to reach a higher maturity level. Design/methodology/approach Based on UK Government BIM maturity levels, the authors exploit a unique data set made available by a main contractor, to determine a data-driven approach, using K-means, to assess the capabilities and vision of its supply base. Findings The authors find a direct comparison between our suggested K-means clusters and the UK Government's BIM maturity levels. However, in interrogating specific cases, the authors find that using a subjective approach would have wrongly categorized certain companies. The authors also determine what capability and strategic developments are required for companies to move to a higher level. Practical implications The research may be exploited by companies to take a strategic approach to assess suppliers in BIM adoption and to establish supplier development mechanisms. Originality/value The data-driven approach avoids ambiguity of categories and mis-categorizing suppliers.</t>
  </si>
  <si>
    <t>[Wang, Yingli; Gosling, Jonathan; Naim, Mohamed M.] Cardiff Univ, Cardiff, S Glam, Wales</t>
  </si>
  <si>
    <t>Cardiff University</t>
  </si>
  <si>
    <t>Naim, MM (corresponding author), Cardiff Univ, Cardiff, S Glam, Wales.</t>
  </si>
  <si>
    <t>naimmm@cardiff.ac.uk</t>
  </si>
  <si>
    <t>Afify AA, 2007, P I MECH ENG B-J ENG, V221, P1771, DOI 10.1243/09544054JEM879; Ambrosini V, 2009, INT J MANAG REV, V11, P29, DOI 10.1111/j.1468-2370.2008.00251.x; Aragon-Sanchez A, 2005, J SMALL BUS MANAGE, V43, P287, DOI 10.1111/j.1540-627X.2005.00138.x; Arayici Y., 2011, Structural Survey, V29, P7, DOI 10.1108/02630801111118377; Arayici Y, 2011, AUTOMAT CONSTR, V20, P189, DOI 10.1016/j.autcon.2010.09.016; Barlish K, 2012, AUTOMAT CONSTR, V24, P149, DOI 10.1016/j.autcon.2012.02.008; Becker J, 2009, BUS INFORM SYST ENG+, V1, P213, DOI 10.1007/s12599-009-0044-5; BENBASAT I, 1987, MIS QUART, V11, P369, DOI 10.2307/248684; Bhakoo V, 2013, J OPER MANAG, V31, P432, DOI 10.1016/j.jom.2013.07.016; Briere-Cote A, 2010, COMPUT IND, V61, P53, DOI 10.1016/j.compind.2009.07.005; Brusco MJ, 2012, J OPER MANAG, V30, P454, DOI 10.1016/j.jom.2012.06.001; Bryde D, 2013, INT J PROJ MANAG, V31, P971, DOI 10.1016/j.ijproman.2012.12.001; Chen I. J., 2003, Business Process Management Journal, V9, P672, DOI 10.1108/14637150310496758; Collis D, 2016, HARVARD BUS REV, V94, P62; Devaraj S, 2003, MANAGE SCI, V49, P273, DOI 10.1287/mnsc.49.3.273.12736; Doherty NF, 2009, J STRATEGIC INF SYST, V18, P100, DOI 10.1016/j.jsis.2009.05.002; Dyer JH, 1998, CALIF MANAGE REV, V40, P57, DOI 10.2307/41165933; Ghaffarianhoseini A, 2017, RENEW SUST ENERG REV, V75, P1046, DOI 10.1016/j.rser.2016.11.083; Gosling J, 2015, CONSTR MANAG ECON, V33, P390, DOI 10.1080/01446193.2015.1028956; Hamel G, 2005, HARVARD BUS REV, V83, P148; Hamilton RD, 1998, LONG RANGE PLANN, V31, P406, DOI 10.1016/S0024-6301(98)00024-7; He QH, 2017, INT J PROJ MANAG, V35, P670, DOI 10.1016/j.ijproman.2016.08.001; Hines P., 1998, INT J PHYS DISTRIB, V28, P524, DOI [10.1108/09600039810247489, DOI 10.1108/09600039810247489]; Hosseini MR, 2016, CONSTR ECON BUILD, V16, P71, DOI 10.5130/AJCEB.v16i3.5159; Khosrowshahi F, 2012, ENG CONSTR ARCHIT MA, V19, P610, DOI 10.1108/09699981211277531; Kohno T, 2011, SIGCSE 11: PROCEEDINGS OF THE 42ND ACM TECHNICAL SYMPOSIUM ON COMPUTER SCIENCE EDUCATION, P9; Kyobe ME, 2004, INT SMALL BUS J, V22, P131, DOI 10.1177/0266242604041311; Lai KH, 2006, COMPUT IND, V57, P93, DOI [10.1016/j.compind.2005.05.002, 10.1016/j.compipnd.2005.05.002]; MacQueen J., 1967, P 5 BERKELEY S MATH; McCuen TL, 2012, J MANAGE ENG, V28, P224, DOI 10.1061/(ASCE)ME.1943-5479.0000062; McPartland R., 2015, 5 TRENDS WATCH NBS N; Merschbrock C, 2015, COMPUT IND, V73, P1, DOI 10.1016/j.compind.2015.07.003; Murphy M. E., 2014, Construction Innovation, V14, P433, DOI 10.1108/CI-01-2014-0011; National Federation of Builders, 2015, BIM SHAP FUT CONSTR; NBS, 2016, NAT BIM REP 2017; NBS, 2017, NAT BIM REP 2016; Neff AA, 2014, INFORM MANAGE-AMSTER, V51, P895, DOI 10.1016/j.im.2014.05.001; Nguyen TH, 2015, J SMALL BUS MANAGE, V53, P207, DOI 10.1111/jsbm.12058; Oraee M, 2017, INT J PROJ MANAG, V35, P1288, DOI 10.1016/j.ijproman.2017.07.001; Pendleton SM, 2002, PEDIATRICS, V109, DOI 10.1542/peds.109.1.e8; Poirier Erik, 2015, Construction Innovation, V15, P42, DOI 10.1108/CI-01-2014-0013; Rai A, 2012, MIS QUART, V36, P233; Ratrout NT, 2011, J COMPUT CIVIL ENG, V25, P380, DOI 10.1061/(ASCE)CP.1943-5487.0000099; Rezgui Y, 2013, J CIV ENG MANAG, V19, P239, DOI 10.3846/13923730.2012.760480; Rezgui Y, 2011, COMPUT AIDED DESIGN, V43, P502, DOI 10.1016/j.cad.2009.06.005; Rush H, 2007, R&amp;D MANAGE, V37, P221, DOI 10.1111/j.1467-9310.2007.00471.x; Sacks R, 2010, AUTOMAT CONSTR, V19, P641, DOI 10.1016/j.autcon.2010.02.010; Samuelson HW, 2012, BUILD ENVIRON, V54, P71, DOI 10.1016/j.buildenv.2012.02.001; Sebastian R, 2010, ARCHIT ENG DES MANAG, V6, P254, DOI 10.3763/aedm.2010.IDDS3; Smart P, 2007, INT J OPER PROD MAN, V27, P1069, DOI 10.1108/01443570710820639; Snook K., 2019, DRAWING IS DEAD LONG; Stonehouse G., 2002, MANAGE DECIS, V40, P853, DOI [10.1108/00251740210441072, DOI 10.1108/00251740210441072]; Succar B, 2009, AUTOMAT CONSTR, V18, P357, DOI 10.1016/j.autcon.2008.10.003; Sull D, 2015, HARVARD BUS REV, V93, P58; Teece DJ, 2007, STRATEGIC MANAGE J, V28, P1319, DOI 10.1002/smj.640; UK BIM Task group, 2011, BUILD INF MOD BIM WO; UK Government, 2012, IND STRAT GOV IND PA; Volk R, 2014, AUTOMAT CONSTR, V38, P109, DOI 10.1016/j.autcon.2013.10.023; Wang YL, 2011, IND MARKET MANAG, V40, P612, DOI 10.1016/j.indmarman.2010.12.015; Wendler R, 2012, INFORM SOFTWARE TECH, V54, P1317, DOI 10.1016/j.infsof.2012.07.007; Williams S, 2007, J SMALL BUS ENTERP D, V14, P93, DOI 10.1108/14626000710727917; Willner O, 2016, COMPUT IND, V82, P57, DOI 10.1016/j.compind.2016.05.003; Withers I., 2014, BUILDING MAGAZINE; Yin R, 1994, CASE STUDY RES DESIG; Zhou KZ, 2010, J BUS RES, V63, P224, DOI 10.1016/j.jbusres.2009.03.003</t>
  </si>
  <si>
    <t>JUL 7</t>
  </si>
  <si>
    <t>10.1108/CI-10-2018-0087</t>
  </si>
  <si>
    <t>Construction &amp; Building Technology</t>
  </si>
  <si>
    <t>WOS:000479238300009</t>
  </si>
  <si>
    <t>Hosseini, S; Ivanov, D</t>
  </si>
  <si>
    <t>Hosseini, Seyedmohsen; Ivanov, Dmitry</t>
  </si>
  <si>
    <t>Bayesian networks for supply chain risk, resilience and ripple effect analysis: A literature review</t>
  </si>
  <si>
    <t>Supply chain management; Supply chain resilience; Bayesian network; Machine learning; Ripple effect</t>
  </si>
  <si>
    <t>EXPERT KNOWLEDGE; DECISION-SUPPORT; BELIEF NETWORK; MANAGEMENT; FRAMEWORK; DISRUPTION; SELECTION; MODEL; FLEXIBILITY; INTEGRATION</t>
  </si>
  <si>
    <t>In the broad sense, the Bayesian networks (BN) are probabilistic graphical models that possess unique methodical features to model dependencies in complex networks, such as forward and backward propagation (inference) of disruptions. BNs have transitioned from an emerging topic to a growing research area in supply chain (SC) resilience and risk analysis. As a result, there is an acute need to review existing literature to ascertain recent developments and uncover future areas of research. Despite the increasing number of publications on BNs in the domain of SC uncertainty, an extensive review on their application to SC risk and resilience is lacking. To address this gap, we analyzed research articles published in peer-reviewed academic journals from 2007 to 2019 using network analysis, visualization-based scientometric analysis, and clustering analysis. Through this study, we contribute to literature by discussing the challenges of current research, and, more importantly, identifying and proposing future research directions. The results of our survey show that further debate on the theory and application of BNs to SC resilience and risk management is a significant area of interest for both academics and practitioners. The applications of BNs, and their conjunction with machine learning algorithms to solve big data SC problems relating to uncertainty and risk, are also discussed. (c) 2020 Elsevier Ltd. All rights reserved.</t>
  </si>
  <si>
    <t>[Hosseini, Seyedmohsen] Univ Southern Mississippi, Ind Engn Technol, Long Beach, MS 39560 USA; [Ivanov, Dmitry] Berlin Sch Econ &amp; Law, Supply Chain Management, Berlin, Germany</t>
  </si>
  <si>
    <t>University of Southern Mississippi; Berlin School of Economics &amp; Law</t>
  </si>
  <si>
    <t>Hosseini, S (corresponding author), Univ Southern Mississippi, Ind Engn Technol, Long Beach, MS 39560 USA.</t>
  </si>
  <si>
    <t>mohsen.hosseini@usm.edu; dmitry.ivanov@hwr-berlin.de</t>
  </si>
  <si>
    <t>Athikulrat K., 2015, INT J COMPUTER SCI E, V3, P107; Baesens B, 2004, EUR J OPER RES, V156, P508, DOI 10.1016/s0377-2217(03)00043-2; Baryannis G, 2019, INT J PROD RES, V57, P2179, DOI 10.1080/00207543.2018.1530476; Behzadi G, 2020, EUR J OPER RES, V287, P145, DOI 10.1016/j.ejor.2020.04.040; Blackhurst J, 2009, MANAGING SUPPLY CHAIN RISK AND VULNERABILITY, P1; Blackhurst J, 2011, J BUS LOGIST, V32, P374, DOI 10.1111/j.0000-0000.2011.01032.x; Bornmann L, 2018, SCIENTOMETRICS, V114, P427, DOI 10.1007/s11192-017-2591-8; Boutselis P, 2019, INT J PROD ECON, V209, P325, DOI 10.1016/j.ijpe.2018.06.017; Brandon-Jones E, 2014, J SUPPLY CHAIN MANAG, V50, P55, DOI 10.1111/jscm.12050; Buritica JA, 2015, INT J ELEC POWER, V64, P233, DOI 10.1016/j.ijepes.2014.07.034; Cardoso SR, 2015, OMEGA-INT J MANAGE S, V56, P53, DOI 10.1016/j.omega.2015.03.008; Cavalcante IM, 2019, INT J INFORM MANAGE, V49, P86, DOI 10.1016/j.ijinfomgt.2019.03.004; Chaudhuri A, 2018, INT J OPER PROD MAN, V38, P690, DOI 10.1108/IJOPM-08-2015-0508; Chen BX, 2020, MANAGE SCI, V66, P5108, DOI 10.1287/mnsc.2019.3474; Computerworld, 2016, MAJOR SONY CAMERA SE; Conrady S., 2018, BAYESIAN NETWORKS BA; Constantinou AC, 2016, EXPERT SYST APPL, V56, P197, DOI 10.1016/j.eswa.2016.02.050; Corani G, 2013, COMPUT BIOL MED, V43, P1783, DOI 10.1016/j.compbiomed.2013.07.035; Corman F, 2018, TRANSPORT RES C-EMER, V95, P599, DOI 10.1016/j.trc.2018.08.003; Craighead CW, 2007, DECISION SCI, V38, P131, DOI 10.1111/j.1540-5915.2007.00151.x; Daemi T, 2012, INT J ELEC POWER, V43, P474, DOI 10.1016/j.ijepes.2012.06.010; Dang KB, 2019, ECOL INDIC, V100, P30, DOI 10.1016/j.ecolind.2018.04.055; de Sa AGC, 2018, ENG APPL ARTIF INTEL, V72, P21, DOI 10.1016/j.engappai.2018.03.011; Deleris AA, 2005, PROCEEDINGS OF THE 2005 WINTER SIMULATION CONFERENCE, VOLS 1-4, P1643; Dolgui A, 2020, INT J PROD RES, V58, P4138, DOI 10.1080/00207543.2020.1774679; Dolgui A, 2019, INT J PROD RES, pNIL_1, DOI 10.1080/00207543.2019.1627438; Dolgui A, 2018, INT J PROD RES, V56, P414, DOI 10.1080/00207543.2017.1387680; Drury B, 2017, ENG APPL ARTIF INTEL, V65, P29, DOI 10.1016/j.engappai.2017.07.003; Dubey R, 2019, IEEE T ENG MANAGE, V66, P8, DOI 10.1109/TEM.2017.2723042; Eisuke K., 2012, ARTIF INTELL RES, V1, P171; Fahimnia B, 2015, EUR J OPER RES, V247, P1, DOI 10.1016/j.ejor.2015.04.034; Fenton N., 2013, RISK ASSESSMENT DECI, DOI 10.1201/9780367803018; Friedman N, 1999, UNCERTAINTY IN ARTIFICIAL INTELLIGENCE, PROCEEDINGS, P196; Garvey MD, 2015, EUR J OPER RES, V243, P618, DOI 10.1016/j.ejor.2014.10.034; Gemela J, 2001, APPL STOCH MODEL BUS, V17, P57, DOI 10.1002/asmb.422; Gupta R, 2019, ENERG BUILDINGS, V195, P1, DOI 10.1016/j.enbuild.2019.04.012; Gupta S, 2008, EUR J OPER RES, V190, P818, DOI 10.1016/j.ejor.2007.05.054; Haddawy P, 2018, ARTIF INTELL MED, V84, P127, DOI 10.1016/j.artmed.2017.12.002; He J, 2019, OMEGA-INT J MANAGE S, V88, P133, DOI 10.1016/j.omega.2018.08.008; Heckmann I, 2015, OMEGA-INT J MANAGE S, V52, P119, DOI 10.1016/j.omega.2014.10.004; Ho W, 2015, INT J PROD RES, V53, P5031, DOI 10.1080/00207543.2015.1030467; Hong Z, 2018, IND MANAGE DATA SYST, V118, P1547, DOI 10.1108/IMDS-10-2017-0469; Hosseini S., 2011, COMPUT IND ENG, V93, P252; Hosseini S., 2019, ANN OPER RES, P1, DOI DOI 10.1007/S10479-019-03350-8; Hosseini S, 2020, INT J PROD RES, V58, P3284, DOI 10.1080/00207543.2019.1661538; Hosseini S, 2019, INT J PROD ECON, V213, P124, DOI 10.1016/j.ijpe.2019.03.018; Hosseini S, 2019, TRANSPORT RES E-LOG, V125, P285, DOI 10.1016/j.tre.2019.03.001; Hosseini S, 2016, J MANUF SYST, V41, P211, DOI 10.1016/j.jmsy.2016.09.006; Hosseini S, 2016, INT J PROD ECON, V180, P68, DOI 10.1016/j.ijpe.2016.07.007; Hosseini S, 2016, RELIAB ENG SYST SAFE, V145, P47, DOI 10.1016/j.ress.2015.08.006; Hu W, 2019, ECOL MODEL, V410, DOI 10.1016/j.ecolmodel.2019.108779; Huck A, 2019, ENVIRON SCI POLICY, V100, P211, DOI 10.1016/j.envsci.2019.05.008; Ivanov D, 2021, PROD PLAN CONTROL, V32, P775, DOI 10.1080/09537287.2020.1768450; Ivanov D, 2020, ANN OPER RES, DOI 10.1007/s10479-020-03640-6; Ivanov D, 2019, INT SER OPER RES MAN, V276, P1, DOI 10.1007/978-3-030-14302-2_1; Ivanov D, 2020, INT J PROD RES, V58, P3252, DOI 10.1080/00207543.2019.1634850; Ivanov D, 2019, INT J PROD RES, V57, P829, DOI 10.1080/00207543.2018.1488086; Ivanov D, 2017, INT J PROD RES, V55, P6158, DOI 10.1080/00207543.2017.1330572; Ivanov D, 2014, INT J PROD RES, V52, P2154, DOI 10.1080/00207543.2013.858836; IvanovDolgui D., 2019, INT J PROD RES, V57, P5119; Johnson SR, 2010, J CLIN EPIDEMIOL, V63, P355, DOI 10.1016/j.jclinepi.2009.06.003; Flores MJ, 2011, ARTIF INTELL MED, V53, P181, DOI 10.1016/j.artmed.2011.08.004; Kaki A, 2015, J BUS LOGIST, V36, P273, DOI 10.1111/jbl.12086; Kao HY, 2005, COMPUT IND ENG, V49, P339, DOI 10.1016/j.cie.2005.06.002; Kim Y, 2015, J OPER MANAG, V33-34, P43, DOI 10.1016/j.jom.2014.10.006; Koller D., 2012, PROBABILISTIC GRAPHI; Kontkanen P., 1997, P 6 INT WORKSH ART I, P311; Kumar Sharma S., 2015, SUPPLY CHAIN FORUM, V16, P50; Labatut V, 2004, ARTIF INTELL MED, V30, P119, DOI 10.1016/S0933-3657(03)00042-3; Lau CL, 2017, ENVIRON MODELL SOFTW, V97, P271, DOI 10.1016/j.envsoft.2017.08.004; Lazkano E, 2007, ROBOT AUTON SYST, V55, P253, DOI 10.1016/j.robot.2006.08.003; Li S, 2016, J INTELL MANUF, V27, P1309, DOI 10.1007/s10845-014-0953-0; Li XY, 2007, IND MANAGE DATA SYST, V107, P1089, DOI 10.1108/02635570710822769; Liu X, 2012, INT C MANAGE SCI ENG, P108, DOI 10.1109/ICMSE.2012.6414169; Liu ZG, 2015, SCIENTOMETRICS, V103, P135, DOI 10.1007/s11192-014-1517-y; Livescience, 2013, 2 YEARS LATER LESSON; Lockamy A, 2012, IND MANAGE DATA SYST, V112, P313, DOI 10.1108/02635571211204317; Macdonald JR, 2018, INT J PROD RES, V56, P4337, DOI 10.1080/00207543.2017.1421787; Mani V, 2017, SUSTAINABILITY-BASEL, V9, DOI 10.3390/su9040608; Mishra D, 2021, INT J PROD RES, V59, P129, DOI 10.1080/00207543.2019.1668073; Mola M, 2018, ENRGY PROCED, V147, P104, DOI 10.1016/j.egypro.2018.07.039; Munya P., 2015, INT J ARTIFICIAL INT, V6, P1, DOI [10.5121/ijaia.2015.6101., DOI 10.5121/IJAIA.2015.6101]; Myllymaki P., 2002, International Journal on Artificial Intelligence Tools (Architectures, Languages, Algorithms), V11, P369, DOI 10.1142/S0218213002000940; Nature, 2011, JAPANS TSUNAMI WARNI; Nepal B, 2015, INT J PROD RES, V53, P6114, DOI 10.1080/00207543.2015.1027011; O'Hagan A, 2019, AM STAT, V73, P69, DOI 10.1080/00031305.2018.1518265; Ojha R, 2018, INT J PROD RES, V56, P5795, DOI 10.1080/00207543.2018.1467059; Pearl Judea, 2014, PROBABILISTIC REASON; Petousis P, 2016, ARTIF INTELL MED, V72, P42, DOI 10.1016/j.artmed.2016.07.001; Pettit TJ, 2019, J BUS LOGIST, V40, P56, DOI 10.1111/jbl.12202; Pollino C.A., 2010, BAYESIAN NETWORKS GU; Pournader M, 2020, DECISION SCI, V51, P867, DOI 10.1111/deci.12470; Qazi A., 2014, SCOR 14, P1, DOI [10.4230/OASICS.SCOR.2014.1, DOI 10.4230/OASICS.SCOR.2014.1]; Qazi A, 2020, COMPUT IND ENG, V139, DOI 10.1016/j.cie.2018.08.002; Qazi A, 2018, INT J PROD ECON, V196, P24, DOI 10.1016/j.ijpe.2017.11.008; Qazi A, 2017, EUR J OPER RES, V259, P189, DOI 10.1016/j.ejor.2016.10.023; Rajesh R, 2018, MEASUREMENT, V126, P259, DOI 10.1016/j.measurement.2018.05.043; Reuters, 2016, TOYOTA OTHER MAJOR J; Rodger JA, 2014, EXPERT SYST APPL, V41, P7005, DOI 10.1016/j.eswa.2014.05.012; Rodgers M., 2019, J PHARM INNOV, P1; Sawik T., 2020, SUPPLY CHAIN DISRUPT, V2nd; Scheibe KP, 2018, INT J PROD RES, V56, P43, DOI 10.1080/00207543.2017.1355123; Shang Y, 2017, OPER RES, V65, P1574, DOI 10.1287/opre.2017.1612; Sharma Satyendra Kumar, 2014, International Journal of Applied Management Science, V6, P45, DOI 10.1504/IJAMS.2014.059293; Sharma S, 2016, J ENTERP INF MANAG, V29, P238, DOI 10.1108/JEIM-03-2014-0031; Shevtshenko E, 2009, INT J COMPUT APPL T, V36, P247, DOI 10.1504/IJCAT.2009.028047; Sodhi M. S., 2010, WILEY ENCY OPERATION; Sreedevi R, 2017, INT J PROD ECON, V193, P332, DOI 10.1016/j.ijpe.2017.07.024; Srikanta Routroy S. S., 2016, J ENTERPRISE INFORM, V29, P125; Tavana M, 2018, NEUROCOMPUTING, V275, P2525, DOI 10.1016/j.neucom.2017.11.034; Teasley R, 2016, HEALTH SYST, V5, P149, DOI 10.1057/hs.2015.16; Uusitalo L, 2007, ECOL MODEL, V203, P312, DOI 10.1016/j.ecolmodel.2006.11.033; Van Eck N.J., 2014, CITATION BASED CLUST; Wan CP, 2019, TRANSPORT RES E-LOG, V125, P222, DOI 10.1016/j.tre.2019.03.011; Wang KJ, 2019, COMPUT BIOL MED, V106, P97, DOI 10.1016/j.compbiomed.2019.01.015; Wright G., 1987, Decision Support Systems, V3, P13, DOI 10.1016/0167-9236(87)90032-7; Wu JH, 2005, COMPUT OPER RES, V32, P1267, DOI 10.1016/j.cor.2003.11.004; Xiang CY, 2017, ECOL ENG, V99, P400, DOI 10.1016/j.ecoleng.2016.11.028; Yang J, 2018, MATH PROBL ENG, V2018, DOI 10.1155/2018/6874013; Ye SJ, 2015, INT J PROD RES, V53, P3086, DOI 10.1080/00207543.2014.974838; Yoon J, 2018, INT J PROD RES, V56, P3636, DOI 10.1080/00207543.2017.1403056; Yu LH, 2019, TOUR MANAG PERSPECT, V30, P75, DOI 10.1016/j.tmp.2019.02.005; Zage D, 2013, 2013 IEEE INTERNATIONAL CONFERENCE ON INTELLIGENCE AND SECURITY INFORMATICS: BIG DATA, EMERGENT THREATS, AND DECISION-MAKING IN SECURITY INFORMATICS, P254, DOI 10.1109/ISI.2013.6578830; Zhao K, 2019, J OPER MANAG, V65, P190, DOI 10.1002/joom.1009; Zhong BT, 2019, AUTOMAT CONSTR, V101, P17, DOI 10.1016/j.autcon.2018.12.013; Zhong H., 2020, DYNAMIC LINES COLLAB; Zsidisin G. A., 2010, SUPPLY CHAIN RISK HD</t>
  </si>
  <si>
    <t>10.1016/j.eswa.2020.113649</t>
  </si>
  <si>
    <t>WOS:000576782300001</t>
  </si>
  <si>
    <t>Kim, S; Na, J; Kim, B</t>
  </si>
  <si>
    <t>Kim, Sunghak; Na, Jaeseog; Kim, Bowon</t>
  </si>
  <si>
    <t>Strategic Effects of Supply Chain Inventories on Sales Performance</t>
  </si>
  <si>
    <t>ENGINEERING MANAGEMENT JOURNAL</t>
  </si>
  <si>
    <t>Inventory; Supply chain inventories; Firm profitability; Competitive intensity; Concave relationship; Operations Management; Supply Chain Management; Decision Making &amp; Risk Management</t>
  </si>
  <si>
    <t>ECONOMIC PRODUCTION QUANTITY; FINANCIAL PERFORMANCE; WORKLOAD CONTROL; MANAGEMENT; MODEL; IMPACT; COMPETITION; IMPLEMENTATION; UNCERTAINTY; IMPROVEMENT</t>
  </si>
  <si>
    <t>This paper examines the non-linear relationship between a firm's inventory and sales performance. Specifically, whether there exists an optimal level of inventory that maximizes sales performance is investigated. In order to better understand the effect of supply chain inventories on firm performance, three types of inventories: raw materials, work-in-process, and finished goods are separately considered. Analyzing the panel data set of 272 Korean manufacturing firms for the period 1996 to 2012, the following conclusions based on regression methodology has been drawn. After controlling for previous inventory, we find there exists an optimal level of current inventory that maximizes current firm profitability. Furthermore, it is examined whether the external competition level is high using clustering analysis. We find that the effects of supply chain inventories on performance are influenced by the competitive intensity of an industry. The results suggest that while all types of inventories show the non-linear effects on firm performance in the highly competitive market, only finished goods inventory shows significant effects on firm performance in the low competitive market. Our study provides empirical supports for how each type of inventories should be managed and contributes to the extant literature by suggesting managerial implications from a supply-chain perspective perspective for practical engineers and technical professionals.</t>
  </si>
  <si>
    <t>[Kim, Sunghak] KIDA, Seoul, South Korea; [Na, Jaeseog] Sookmyung Womens Univ, Seoul, South Korea; [Kim, Bowon] Korea Adv Inst Sci &amp; Technol, Sch Business, Operat Strategy &amp; Management Sci, Seoul, South Korea</t>
  </si>
  <si>
    <t>Sookmyung Women's University; Korea Advanced Institute of Science &amp; Technology (KAIST)</t>
  </si>
  <si>
    <t>Na, J (corresponding author), Sookmyung Womens Univ, Coll Econ &amp; Business Adm, Seoul 04310, South Korea.</t>
  </si>
  <si>
    <t>jsna@sookmyung.ac.kr</t>
  </si>
  <si>
    <t>Abuhilal L., 2006, ENG MANAGEMENT J, V18, P51, DOI [10.1080/10429247.2006.11431694, DOI 10.1080/10429247.2006.11431694]; Arellano M., 2003, ADV TEXT ECONOMET; Azadegan A, 2013, PROD OPER MANAG, V22, P1, DOI 10.1111/j.1937-5956.2012.01361.x; Baum CF, 2001, STATA J, V1, P101, DOI 10.1177/1536867X0100100108; Becerra M, 2003, ORGAN SCI, V14, P32, DOI 10.1287/orsc.14.1.32.12815; Bendig D, 2017, J OPER MANAG, V52, P46, DOI 10.1016/j.jom.2016.11.001; Bhattacharya A, 2019, INT J RES MARK, V36, P509, DOI 10.1016/j.ijresmar.2019.01.004; Cabral I, 2012, INT J PROD RES, V50, P4830, DOI 10.1080/00207543.2012.657970; Callioni G, 2005, HARVARD BUS REV, V83, P135; Cannon AR, 2008, INT J PROD ECON, V115, P581, DOI 10.1016/j.ijpe.2008.07.006; Capkun V, 2009, INT J OPER PROD MAN, V29, P789, DOI 10.1108/01443570910977698; Chen H, 2005, MANAGE SCI, V51, P1015, DOI 10.1287/mnsc.1050.0368; Chen H, 2007, M&amp;SOM-MANUF SERV OP, V9, P430, DOI 10.1287/msom.1060.0129; Chen X, 2015, EUR J OPER RES, V246, P76, DOI 10.1016/j.ejor.2015.04.033; Chen YM, 2013, J ECON MANAGE STRAT, V22, P513, DOI 10.1111/jems.12026; Conley K, 2019, ENG MANAG J, V31, P246, DOI 10.1080/10429247.2019.1652056; Cui AS, 2005, J INT MARKETING, V13, P32, DOI 10.1509/jimk.13.3.32; da Silveira GJC, 2013, INT J OPER PROD MAN, V33, P415, DOI 10.1108/01443571311307307; Dana JD, 2001, MANAGE SCI, V47, P1488, DOI 10.1287/mnsc.47.11.1488.10252; Dehning B, 2007, J OPER MANAG, V25, P806, DOI 10.1016/j.jom.2006.09.001; Ding DX, 2014, J OPER MANAG, V32, P1, DOI 10.1016/j.jom.2013.10.002; Drukker DM, 2003, STATA J, V3, P168, DOI 10.1177/1536867X0300300206; Elrod C, 2013, ENG MANAG J, V25, P39, DOI 10.1080/10429247.2013.11431981; Eroglu C, 2014, J OPER MANAG, V32, P347, DOI 10.1016/j.jom.2014.06.006; Eroglu C, 2011, J OPER MANAG, V29, P356, DOI 10.1016/j.jom.2010.05.002; Fard FA, 2019, INT J PROD ECON, V211, P154, DOI 10.1016/j.ijpe.2019.01.018; Ferraro A, 2019, ENG MANAG J, V31, P113, DOI 10.1080/10429247.2018.1522221; Fredendall LD, 2010, EUR J OPER RES, V201, P99, DOI 10.1016/j.ejor.2009.02.003; Ghobadian A, 2020, INT J PROD ECON, V219, P457, DOI 10.1016/j.ijpe.2018.06.001; Greene W.H., 2012, ECONOMETRIC ANAL, V71E; Gu LF, 2016, J FINANC ECON, V119, P441, DOI 10.1016/j.jfineco.2015.09.008; Hendricks KB, 2009, J OPER MANAG, V27, P233, DOI 10.1016/j.jom.2008.09.001; Hendry L, 2013, INT J OPER PROD MAN, V33, P69, DOI 10.1108/01443571311288057; Hoechle D, 2007, STATA J, V7, P281, DOI 10.1177/1536867X0700700301; Hofer C, 2012, INT J PROD ECON, V138, P242, DOI 10.1016/j.ijpe.2012.03.025; Hopp W. J., 2011, FACTORY PHYS; Hsueh CF, 2011, INT J PROD ECON, V133, P645, DOI 10.1016/j.ijpe.2011.05.007; Isaksson OHD, 2016, INT J PROD ECON, V171, P311, DOI 10.1016/j.ijpe.2015.08.027; Isaksson OHD, 2014, PROD PLAN CONTROL, V25, P999, DOI 10.1080/09537287.2013.797123; Janjic V, 2020, ENG MANAG J, V32, P98, DOI 10.1080/10429247.2019.1664274; Jena J., 2016, GLOBAL J ENTERPRISE, V8, DOI [10.18311/gjeis/2016/15648, DOI 10.18311/GJEIS/2016/15648]; Jin-young C., 2018, BUSINESSKOREA   0404; Kettunen J, 2015, EUR J OPER RES, V244, P892, DOI 10.1016/j.ejor.2015.02.016; Khouja M, 2016, OMEGA-INT J MANAGE S, V63, P123, DOI 10.1016/j.omega.2015.10.008; Kim B., 2018, SUPPLY CHAIN MANAGEM; Kinney MR, 2002, ACCOUNT REV, V77, P203, DOI 10.2308/accr.2002.77.1.203; Kleindorfer PR, 2005, PROD OPER MANAG, V14, P53, DOI 10.1111/j.1937-5956.2005.tb00009.x; Kline R. B., 2011, PRINCIPLES PRACTICE; Koh CE, 2006, BUS PROCESS MANAG J, V12, P22, DOI 10.1108/14637150610643733; Koprivica SM, 2018, ENG MANAG J, V30, P98; Koumanakos DP, 2008, INT J PRODUCT PERFOR, V57, P355, DOI 10.1108/17410400810881827; Kovach JJ, 2015, J OPER MANAG, V37, P1, DOI 10.1016/j.jom.2015.04.002; Krajewski L.J., 2010, OPERATIONS MANAGEMEN; Kremer M, 2014, PROD OPER MANAG, V23, P239, DOI 10.1111/poms.12179; Kumar S, 2012, INT J PRODUCT PERFOR, V62, P85, DOI 10.1108/17410401311285318; Lee CY, 2009, RES POLICY, V38, P861, DOI 10.1016/j.respol.2009.01.005; Li HM, 2012, PROD OPER MANAG, V21, P14, DOI 10.1111/j.1937-5956.2010.01216.x; Li JJ, 2008, STRATEGIC MANAGE J, V29, P383, DOI 10.1002/smj.665; Lim J, 2017, ENG MANAG J, V29, P17; Liu W, 2013, INT J PROD ECON, V141, P352, DOI 10.1016/j.ijpe.2012.08.017; McCombs E.L., 2006, ENG MANAGEMENT J, V18, P3, DOI DOI 10.1080/10429247.2006.11431689; Mula J, 2006, INT J PROD ECON, V103, P271, DOI 10.1016/j.ijpe.2005.09.001; Nag B, 2014, J MANUF TECHNOL MANA, V25, P351, DOI 10.1108/JMTM-06-2012-0062; Nakandala D, 2017, INT J PROD RES, V55, P5341, DOI 10.1080/00207543.2017.1312587; Narasimhan R, 2013, J OPER MANAG, V31, P236, DOI 10.1016/j.jom.2013.05.001; Nasr WW, 2017, INT J PROD RES, V55, P4544, DOI 10.1080/00207543.2016.1265684; Obermaier R, 2012, INT J PROD RES, V50, P4543, DOI 10.1080/00207543.2011.613869; Pasandideh SHR, 2015, INT J PROD ECON, V169, P203, DOI 10.1016/j.ijpe.2015.08.004; Perona M, 2016, PROD PLAN CONTROL, V27, P660, DOI 10.1080/09537287.2016.1166283; Prajogo D, 2016, INT J OPER PROD MAN, V36, P220, DOI 10.1108/IJOPM-03-2014-0129; Raith M, 2003, AM ECON REV, V93, P1425, DOI 10.1257/000282803769206395; Reyes PM., 2006, J SUPPLY CHAIN MANAG, V42, P38, DOI [10.1111/j.1745-493X.2006.04201005.x, DOI 10.1111/J.1745-493X.2006.04201005.X]; Sekar G, 2018, ENG MANAG J, V30, P247, DOI 10.1080/10429247.2018.1485000; Sellitto MA, 2018, ACTA POLYTECH, V58, P395, DOI 10.14311/AP.2018.58.0395; Sharafali M, 2000, INT J PROD RES, V38, P3425, DOI 10.1080/002075400422734; Shen W., 2013, MANUFACTURING SERVIC, V16, P28; Son JY, 2020, INT J LOGIST-RES APP, V23, P1, DOI 10.1080/13675567.2019.1568974; Steven AB, 2016, J OPER MANAG, V46, P55, DOI 10.1016/j.jom.2016.07.003; Taj S, 2011, J MANUF TECHNOL MANA, V22, P223, DOI 10.1108/17410381111102234; Thurer M, 2012, PROD OPER MANAG, V21, P939, DOI 10.1111/j.1937-5956.2011.01307.x; Townsend Z., 2013, SAGE HDB MULTILEVEL, DOI DOI 10.4135/9781446247600; Tsai CY, 2008, INT J PROD ECON, V114, P656, DOI 10.1016/j.ijpe.2008.02.017; Udenio M, 2018, J OPER MANAG, V62, P16, DOI 10.1016/j.jom.2018.08.001; Vastag G, 2005, INT J PROD ECON, V93-4, P129, DOI 10.1016/j.ijpe.2004.06.011; Wang HF, 2010, EUR J OPER RES, V202, P502, DOI 10.1016/j.ejor.2009.05.042; Watson KJ, 2007, J OPER MANAG, V25, P387, DOI 10.1016/j.jom.2006.04.004; Wee HM, 2007, OMEGA-INT J MANAGE S, V35, P7, DOI 10.1016/j.omega.2005.01.019; Wiendahl H. P., 1995, LOAD ORIENTED MANUFA, P37; Wooldridge J., 2012, INTRO ECONOMETRICS M, P196; Xiao TJ, 2011, PROD PLAN CONTROL, V22, P257, DOI 10.1080/09537287.2010.498601; Yadav OP, 2017, ENG MANAG J, V29, P2; Yang MG, 2011, INT J PROD ECON, V129, P251, DOI 10.1016/j.ijpe.2010.10.017; Yao FM, 2014, INT JOINT CONF COMPU, P409, DOI 10.1109/CSO.2014.85; Yao YL, 2012, DECISION SCI, V43, P979, DOI 10.1111/j.1540-5915.2012.00379.x</t>
  </si>
  <si>
    <t>APR 3</t>
  </si>
  <si>
    <t>10.1080/10429247.2020.1778978</t>
  </si>
  <si>
    <t>Engineering, Industrial; Management</t>
  </si>
  <si>
    <t>WOS:000548020900001</t>
  </si>
  <si>
    <t>Tao, DD; Yang, PK; Feng, H</t>
  </si>
  <si>
    <t>Tao, Dandan; Yang, Pengkun; Feng, Hao</t>
  </si>
  <si>
    <t>Utilization of text mining as a big data analysis tool for food science and nutrition</t>
  </si>
  <si>
    <t>COMPREHENSIVE REVIEWS IN FOOD SCIENCE AND FOOD SAFETY</t>
  </si>
  <si>
    <t>big data; information technology; semantic web; text mining</t>
  </si>
  <si>
    <t>SOCIAL MEDIA; FOODBORNE ILLNESS; CONSUMER RESEARCH; DATA ANALYTICS; GLUTEN-FREE; ONLINE; SAFETY; INFORMATION; QUALITY; TECHNOLOGY</t>
  </si>
  <si>
    <t>Big data analysis has found applications in many industries due to its ability to turn huge amounts of data into insights for informed business and operational decisions. Advanced data mining techniques have been applied in many sectors of supply chains in the food industry. However, the previous work has mainly focused on the analysis of instrument-generated data such as those from hyperspectral imaging, spectroscopy, and biometric receptors. The importance of digital text data in the food and nutrition has only recently gained attention due to advancements in big data analytics. The purpose of this review is to provide an overview of the data sources, computational methods, and applications of text data in the food industry. Text mining techniques such as word-level analysis (e.g., frequency analysis), word association analysis (e.g., network analysis), and advanced techniques (e.g., text classification, text clustering, topic modeling, information retrieval, and sentiment analysis) will be discussed. Applications of text data analysis will be illustrated with respect to food safety and food fraud surveillance, dietary pattern characterization, consumer-opinion mining, new-product development, food knowledge discovery, food supply-chain management, and online food services. The goal is to provide insights for intelligent decision-making to improve food production, food safety, and human nutrition.</t>
  </si>
  <si>
    <t>[Tao, Dandan; Feng, Hao] Univ Illinois, Coll Agr Consumer &amp; Environm Sci, Dept Food Sci &amp; Human Nutr, 382F Agr Engn Sci Bldg,1304 W Penn Ave, Urbana, IL 61801 USA; [Yang, Pengkun] Princeton Univ, Dept Elect Engn, Princeton, NJ 08544 USA</t>
  </si>
  <si>
    <t>University of Illinois System; University of Illinois Urbana-Champaign; Princeton University</t>
  </si>
  <si>
    <t>Feng, H (corresponding author), Univ Illinois, Coll Agr Consumer &amp; Environm Sci, Dept Food Sci &amp; Human Nutr, 382F Agr Engn Sci Bldg,1304 W Penn Ave, Urbana, IL 61801 USA.</t>
  </si>
  <si>
    <t>haofeng@illinois.edu</t>
  </si>
  <si>
    <t>A Karaa W.B., 2016, SOFT COMPUTING APPL, P394; Abbar S, 2015, CHI 2015: PROCEEDINGS OF THE 33RD ANNUAL CHI CONFERENCE ON HUMAN FACTORS IN COMPUTING SYSTEMS, P3197, DOI 10.1145/2702123.2702153; Ahn YY, 2011, SCI REP-UK, V1, DOI 10.1038/srep00196; Ahnert S. E., 2013, FLAVOUR, V2, P4, DOI DOI 10.1186/2044-7248-2-4; Aiello LM, 2019, EPJ DATA SCI, V8, DOI 10.1140/epjds/s13688-019-0191-y; Al-Gaadi KA, 2016, PLOS ONE, V11, DOI 10.1371/journal.pone.0162219; Alamsyah A, 2015, 2015 3RD INTERNATIONAL CONFERENCE ON INFORMATION AND COMMUNICATION TECHNOLOGY (ICOICT), P327, DOI 10.1109/ICoICT.2015.7231445; Anbarkhan S, 2018, ADV INTELL SYST COMP, V723, P211, DOI 10.1007/978-3-319-74690-6_21; Ariyasriwatana W, 2016, APPETITE, V104, P18, DOI 10.1016/j.appet.2016.01.002; Asano YM, 2019, NAT SUSTAIN, V2, P621, DOI 10.1038/s41893-019-0316-0; Astill J, 2019, TRENDS FOOD SCI TECH, V91, P240, DOI 10.1016/j.tifs.2019.07.024; Bashir N, 2017, TECHNOL FORECAST SOC, V120, P176, DOI 10.1016/j.techfore.2017.02.028; Bhimani H, 2019, TECHNOL FORECAST SOC, V144, P251, DOI 10.1016/j.techfore.2018.10.007; Blackburn KG, 2018, APPETITE, V123, P390, DOI 10.1016/j.appet.2018.01.022; Boulos MNK, 2015, FUTURE INTERNET, V7, P372, DOI 10.3390/fi7040372; Bouzembrak Y, 2019, FOOD CONTROL, V97, P67, DOI 10.1016/j.foodcont.2018.10.021; Bouzembrak Y, 2018, FOOD CONTROL, V83, P38, DOI 10.1016/j.foodcont.2017.04.019; Bouzembrak Y, 2016, FOOD CONTROL, V61, P180, DOI 10.1016/j.foodcont.2015.09.026; Carr J, 2015, FOOD QUAL PREFER, V40, P354, DOI 10.1016/j.foodqual.2014.04.001; Celik Duygu, 2015, ScientificWorldJournal, V2015, P475410, DOI 10.1155/2015/475410; Centers for Disease Control and Prevention, 2012, OV OB; Centers for Disease Control and Prevention (CDC), 2018, ANN SUMM FOODB OUTBR; Cesare N, 2019, COMPANION OF THE 11TH ACM CONFERENCE ON WEB SCIENCE (WEBSCI' 19), P7, DOI 10.1145/3328413.3328415; Chaix E, 2019, FOOD MICROBIOL, V81, P63, DOI 10.1016/j.fm.2018.04.011; Chen M., 2019, INFORM PROCESSING MA; Chen MS, 1996, IEEE T KNOWL DATA EN, V8, P866, DOI 10.1109/69.553155; Chen SQ, 2016, FOOD CONTROL, V65, P54, DOI 10.1016/j.foodcont.2016.01.002; Chiang L, 2017, ANNU REV CHEM BIOMOL, V8, P63, DOI 10.1146/annurev-chembioeng-060816-101555; Christensen K, 2017, CREAT INNOV MANAG, V26, P17, DOI 10.1111/caim.12202; Correa JC, 2019, J RETAIL CONSUM SERV, V46, P45, DOI 10.1016/j.jretconser.2018.05.002; De Choudhury M, 2016, ACM CONFERENCE ON COMPUTER-SUPPORTED COOPERATIVE WORK AND SOCIAL COMPUTING (CSCW 2016), P1157, DOI 10.1145/2818048.2819956; De Clercq M, 2016, TRENDS FOOD SCI TECH, V49, P1, DOI 10.1016/j.tifs.2015.11.010; do Nascimento AB, 2013, INT J FOOD SCI NUTR, V64, P217, DOI 10.3109/09637486.2012.718744; Dooley DM, 2018, NPJ SCI FOOD, V2, DOI 10.1038/s41538-018-0032-6; Doorn J. H., 2001, DATABASE INTEGRITY C; Drury B, 2019, COMPUT ELECTRON AGR, V163, DOI 10.1016/j.compag.2019.104864; Du CJ, 2006, J FOOD ENG, V72, P39, DOI 10.1016/j.jfoodeng.2004.11.017; Duggirala HJ, 2016, J AM MED INFORM ASSN, V23, P428, DOI 10.1093/jamia/ocv063; Effland T, 2018, J AM MED INFORM ASSN, V25, P1586, DOI 10.1093/jamia/ocx093; Eftimov T, 2019, FOOD CHEM, V277, P382, DOI 10.1016/j.foodchem.2018.10.118; Ertugrul DC, 2016, J MED SYST, V40, DOI 10.1007/s10916-015-0372-6; Esteki M, 2019, COMPR REV FOOD SCI F, V18, P425, DOI 10.1111/1541-4337.12419; Fardet A, 2018, FOOD FUNCT, V9, P561, DOI [10.1039/c7fo01423f, 10.1039/C7FO01423F]; Fried D, 2014, IEEE INT CONF BIG DA, P778, DOI 10.1109/BigData.2014.7004305; Fritsche J, 2018, J AGR FOOD CHEM, V66, P7562, DOI 10.1021/acs.jafc.8b00843; Galletti A., 2013, THESIS, P1; Gan QW, 2017, J QUAL ASSUR HOSP TO, V18, P465, DOI [10.1080/1528008x.2016.1250243, 10.1080/1528008X.2016.1250243]; Garcia-Leon R.A., 2019, GLOBAL MEDIA J MEXIC, V16, P91, DOI [10.29105/gmjmx16.30-5, DOI 10.29105/GMJMX16.30-5]; Ge M., 2015, P 5 INT C DIGITAL HL, P105, DOI DOI 10.1145/2750511.2750528; Ghosh D, 2013, CARTOGR GEOGR INF SC, V40, P90, DOI 10.1080/15230406.2013.776210; Ginsberg J, 2009, NATURE, V457, P1012, DOI 10.1038/nature07634; Godfray HCJ, 2010, SCIENCE, V327, P812, DOI 10.1126/science.1185383; Greenfield H, 2003, FOOD COMPOSITION DAT; Greis NP, 2017, WOODHEAD PUBL FOOD S, P75, DOI 10.1016/B978-1-78242-251-8.00005-9; Hall M., 2009, SIGKDD EXPLOR NEWSL, V11, P10; Han J, 2012, MOR KAUF D, P1; Harris JK, 2014, MMWR-MORBID MORTAL W, V63, P681; Harrison C, 2014, MMWR-MORBID MORTAL W, V63, P441; Hayashi Y, 2009, J OPER RES SOC, V60, P1221, DOI 10.1057/palgrave.jors.2602646; He W, 2013, INT J INFORM MANAGE, V33, P464, DOI 10.1016/j.ijinfomgt.2013.01.001; Hofmann Thomas, 2017, ACM SIGIR Forum, V51, P211, DOI 10.1145/3130348.3130370; Hornik K., 2018, PACKAGE NLP; Huang YR, 2019, INT J ENV RES PUB HE, V16, DOI 10.3390/ijerph16060975; Ibrahim NF, 2019, DECIS SUPPORT SYST, V121, P37, DOI 10.1016/j.dss.2019.03.002; Ishangulyyev S, 2019, FOODS, V8, DOI 10.3390/foods8080297; Jensen K, 2015, NUCLEIC ACIDS RES, V43, pD940, DOI 10.1093/nar/gku724; Jia S, 2018, INT J MARKET RES, V60, P561, DOI 10.1177/1470785317752048; Jimenez-Carvelo AM, 2019, FOOD RES INT, V122, P25, DOI 10.1016/j.foodres.2019.03.063; Jurafsky D, 2019, SPEECH LANGUAGE PROC; Kamilaris A, 2019, TRENDS FOOD SCI TECH, V91, P640, DOI 10.1016/j.tifs.2019.07.034; Kapoor AP, 2018, J RETAIL CONSUM SERV, V43, P342, DOI 10.1016/j.jretconser.2018.04.001; Kate K, 2014, PROCEEDINGS OF THE 20TH ACM SIGKDD INTERNATIONAL CONFERENCE ON KNOWLEDGE DISCOVERY AND DATA MINING (KDD'14), P1709, DOI 10.1145/2623330.2623369; Kim AY, 2018, COMPUT INTEL NEUROSC, V2018, DOI 10.1155/2018/9293437; Kim SH, 2015, PLOS ONE, V10, DOI 10.1371/journal.pone.0115611; King T, 2017, TRENDS FOOD SCI TECH, V68, P160, DOI 10.1016/j.tifs.2017.08.014; Kodan R, 2020, FOOD REV INT, V36, P584, DOI 10.1080/87559129.2019.1657442; Kosior K, 2019, P FOOD SYST DYN, P205, DOI [10.18461/pfsd.2019.1921, DOI 10.18461/PFSD.2019.1921]; Kuttschreuter M, 2014, FOOD QUAL PREFER, V37, P10, DOI 10.1016/j.foodqual.2014.04.006; Lee J, 2013, 2013 10TH INTERNATIONAL CONFERENCE ON FUZZY SYSTEMS AND KNOWLEDGE DISCOVERY (FSKD), P472, DOI 10.1109/FSKD.2013.6816243; Lidong W, 2017, ANAL GUT MICROFLORA, V7, P39; Loper Edward, 2002, P ACL 02 WORKSH EFF; Lucas Luijckx N. B., 2016, EFSA SUPP PUBL, V13, p1154E; Maeda Y., 2005, New Frontiers in Artificial Intelligence. Joint JSAI 2005 Workshop Post-Proceedings (Lecture Notes in Artificial Intelligence Vol.4012), P446; Maharana A, 2019, JAMIA OPEN, V2, P330, DOI 10.1093/jamiaopen/ooz030; Manning CD, 2014, PROCEEDINGS OF 52ND ANNUAL MEETING OF THE ASSOCIATION FOR COMPUTATIONAL LINGUISTICS: SYSTEM DEMONSTRATIONS, P55, DOI 10.3115/v1/p14-5010; Marvin HJP, 2017, CRIT REV FOOD SCI, V57, P2286, DOI 10.1080/10408398.2016.1257481; Masson E, 2018, APPETITE, V123, P108, DOI 10.1016/j.appet.2017.12.006; Massung S, 2016, PROCEEDINGS OF 54TH ANNUAL MEETING OF THE ASSOCIATION FOR COMPUTATIONAL LINGUISTICS (ACL-2016): SYSTEM DEMONSTRATIONS, P91; McAuley J., 2013, PROC 7 ACM C RECOMME, P165, DOI 10.1145/2507157.2507163; Meyer C. H., 2015, International Journal on Food System Dynamics, V6, P129; MILLER GA, 1995, COMMUN ACM, V38, P39, DOI 10.1145/219717.219748; Minnens F, 2019, FOODS, V8, DOI 10.3390/foods8060225; Montgomery K, 2019, CRIT PUBLIC HEALTH, V29, P110, DOI 10.1080/09581596.2017.1392483; Mooney SJ, 2019, CURR EPIDEMIOL REP, V6, P14, DOI 10.1007/s40471-019-0179-y; Moore JC, 2012, J FOOD SCI, V77, pR118, DOI 10.1111/j.1750-3841.2012.02657.x; Moskowitz HR, 2013, CRIT REV FOOD SCI, V53, P682, DOI 10.1080/10408398.2010.538093; Mostafa MM, 2018, J FOOD PROD MARK, V24, P858, DOI 10.1080/10454446.2017.1418695; Mouritsen O.G., 2017, FRONT ICT, V4, P15, DOI [10.3389/fict.2017.00015, DOI 10.3389/FICT.2017.00015]; Muninger MI, 2019, J BUS RES, V95, P116, DOI 10.1016/j.jbusres.2018.10.012; Nsoesie EO, 2014, PREV MED, V67, P264, DOI 10.1016/j.ypmed.2014.08.003; Nyati U., 2019, INT J INF TECHNOL, DOI [10.1007/s41870-019-00277-y, DOI 10.1007/S41870-019-00277-Y]; Ordun C., 2013, ONLINE J PUBLIC HLTH, V5; Ozturk O, 2020, J INF SCI, V46, P419, DOI 10.1177/0165551519849518; Paul MJ., 2017, SYNTH LECT INF CONCE, V9, P1, DOI [10.2200/s00791ed1v01y201707icr060, DOI 10.2200/S00791ED1V01Y201707ICR060]; Pearson D, 2018, SOC MARK Q, V24, P45, DOI 10.1177/1524500417750830; Phan Thanh-Trung, 2019, Proceedings of the ACM on Interactive, Mobile, Wearable and Ubiquitous Technologies, V3, DOI 10.1145/3328930; Pinel F., 2015, COMPUTATIONAL CREATI, P327, DOI DOI 10.2991/978-94-6239-085-0_16; Piqueras-Fiszman B., 2015, RAPID SENSORY PROFIL, P247; Rakhi NK, 2018, PLOS ONE, V13, DOI 10.1371/journal.pone.0198030; Rapid Alert System for Food and Feed (RASFF), 2017, DIR GEN HLTH CONS PR; Rejeb A, 2019, FUTURE INTERNET, V11, DOI 10.3390/fi11070161; Roman L, 2019, COMPR REV FOOD SCI F, V18, P690, DOI 10.1111/1541-4337.12437; Rong CT, 2019, IEEE ACCESS, V7, P24354, DOI 10.1109/ACCESS.2019.2900504; Ropodi AI, 2016, TRENDS FOOD SCI TECH, V50, P11, DOI 10.1016/j.tifs.2016.01.011; Rutsaert P, 2013, TRENDS FOOD SCI TECH, V30, P84, DOI 10.1016/j.tifs.2012.10.006; Sadilek A, 2016, AAAI CONF ARTIF INTE, P3982; Sanderson M, 2010, NAT LANG ENG, V16, P100, DOI 10.1017/S1351324909005129; Sandhu M, 2019, LECT NOTES COMPUT SC, V11578, P434, DOI 10.1007/978-3-030-21902-4_31; Sapienza S, 2018, LECT NOTES COMPUT SC, V11032, P221, DOI 10.1007/978-3-319-98349-3_17; Sharma SS, 2015, WWW'15 COMPANION: PROCEEDINGS OF THE 24TH INTERNATIONAL CONFERENCE ON WORLD WIDE WEB, P115, DOI 10.1145/2740908.2742754; Simas T., 2017, FRONTIERS ICT, V4, P14, DOI [10.3389/fict.2017.00014, DOI 10.3389/FICT.2017.00014]; Singh A, 2018, TRANSPORT RES E-LOG, V114, P398, DOI 10.1016/j.tre.2017.05.008; Spence C., 2017, FLAVOUR, V6, P1, DOI DOI 10.1186/S13411-017-0053-0; Spink J, 2011, J FOOD SCI, V76, pR157, DOI 10.1111/j.1750-3841.2011.02417.x; Steinberger, 2013, ARXIV13095290, P1; Tao F, 2018, J MANUF SYST, V48, P157, DOI 10.1016/j.jmsy.2018.01.006; Thakur M, 2010, J FOOD ENG, V97, P213, DOI 10.1016/j.jfoodeng.2009.10.012; Tiozzo B., 2019, QUAL QUANT, V53, P2843, DOI [https://doi.org/10.1007/s11135-019-00897-3, DOI 10.1007/S11135-019-00897-3]; Trattner C, 2019, NAT SUSTAIN, V2, P545, DOI 10.1038/s41893-019-0329-8; Trattner C, 2019, INFORM PROCESS MANAG, V56, P654, DOI 10.1016/j.ipm.2018.10.016; van de Brug FJ, 2014, FOOD CONTROL, V39, P75, DOI 10.1016/j.foodcont.2013.10.038; Varshney LR, 2019, IBM J RES DEV, V63, DOI 10.1147/JRD.2019.2893905; Vidal L, 2015, FOOD QUAL PREFER, V45, P58, DOI 10.1016/j.foodqual.2015.05.006; Wagner C, 2014, EPJ DATA SCI, V3, DOI 10.1140/epjds/s13688-014-0036-7; Waldner C, 2017, BIG DATA INFECT DISE; West R, 2013, P 22 INT C WORLD WID, P1399, DOI DOI 10.1145/2488388.2488510; Xu XY, 2019, J RETAIL CONSUM SERV, V51, P231, DOI 10.1016/j.jretconser.2019.06.010; Yang C, 2019, NUTRIENTS, V11, DOI 10.3390/nu11061300; Yang H, 2011, STUD COMPUT INTELL, V375, P205; Yli-Huumo J, 2016, PLOS ONE, V11, DOI 10.1371/journal.pone.0163477; Zhai C., 2012, MINING TEXT DATA, DOI DOI 10.1007/978-1-4614-3223-4; Zhai ChengXiang, 2016, TEXT DATA MANAGEMENT; Zhao ZY, 2020, J DIABETES, V12, P270, DOI 10.1111/1753-0407.12967; Zhu XY, 2019, FOOD CONTROL, V96, P165, DOI 10.1016/j.foodcont.2018.08.027</t>
  </si>
  <si>
    <t>10.1111/1541-4337.12540</t>
  </si>
  <si>
    <t>FEB 2020</t>
  </si>
  <si>
    <t>WOS:000513516000001</t>
  </si>
  <si>
    <t>Razminiene, K; Tvaronaviciene, M</t>
  </si>
  <si>
    <t>Razminiene, Kristina; Tvaronaviciene, Manuela</t>
  </si>
  <si>
    <t>DETECTING THE LINKAGES BETWEEN CLUSTERS AND CIRCULAR ECONOMY</t>
  </si>
  <si>
    <t>TERRA ECONOMICUS</t>
  </si>
  <si>
    <t>clusters; circular economy; resource efficiency; knowledge transfer; competitiveness; system of indicators</t>
  </si>
  <si>
    <t>SUPPLY CHAIN MANAGEMENT; LIFE-CYCLE ASSESSMENT; INDUSTRIAL SYMBIOSIS; ENVIRONMENTAL BENEFITS; KNOWLEDGE MANAGEMENT; CREATIVE INDUSTRIES; CHINA; EFFICIENCY; INNOVATION; NETWORKS</t>
  </si>
  <si>
    <t>Clusters are more often viewed not only as one of the means for small and medium enterprises (SMEs) to achieve competitive advantage through clustering but also as link that enables to focus on resource efficiency challenges and setting up circular value chains. Climate change is at the top of the agenda recently which makes resource efficiency to come under discussion. This paper aims at analyzing circular economy and looking for possibilities to connect business and science so that innovative technologies and products are developed to increase SMEs' resource efficiency through clusters and cluster organizations. Bibliometric literature analysis technique was chosen to qualify circular economy, resource efficiency and clusters, as well as to detect the evidence that clusters can be enablers of resource efficiency and circular economy between SMEs; indicators are introduced to detect these linkages. The findings suggest that the principles of circular economy can be detected between companies within a cluster and resource efficient actions may arise from close cooperation, knowledge transfer, innovative solutions and competitive advantages which are imparted by the cluster. This study needs to be continued to implicate these indicators to test how close cooperation and other advantages that companies can obtain from belonging to a cluster can affect their engagement in circular economy and resource efficiency. These benefits can be used in further development of circular value chains within a cluster.</t>
  </si>
  <si>
    <t>[Razminiene, Kristina; Tvaronaviciene, Manuela] Vilnius Gediminas Tech Univ, Dept Business Technol &amp; Entrepreneurship, Vilnius, Lithuania</t>
  </si>
  <si>
    <t>Razminiene, K (corresponding author), Vilnius Gediminas Tech Univ, Dept Business Technol &amp; Entrepreneurship, Vilnius, Lithuania.</t>
  </si>
  <si>
    <t>kristina.razminiene@vgtu.lt; manuela.tvaronaviciene@vgtu.lt</t>
  </si>
  <si>
    <t>Alcacer J, 2014, STRATEGIC MANAGE J, V35, P1749, DOI 10.1002/smj.2186; Andersen MS, 2007, SUSTAIN SCI, V2, P133, DOI 10.1007/s11625-006-0013-6; [Anonymous], 2008, J IND ECOL, DOI [10.1162/108819806775545321, DOI 10.1162/108819806775545321]; Bathelt H, 2014, J ECON GEOGR, V14, P45, DOI 10.1093/jeg/lbt005; Batkovskiy AM, 2018, ENTREP SUSTAIN ISS, V6, P311, DOI 10.9770/jesi.2018.6.1(19); Bellantuono N, 2017, J CLEAN PROD, V161, P362, DOI 10.1016/j.jclepro.2017.05.082; Bindroo V, 2012, J INT MARKETING, V20, P17, DOI 10.1509/jim.11.0159; Boschma R, 2013, ECON GEOGR, V89, P29, DOI 10.1111/j.1944-8287.2012.01170.x; Cabelkova I, 2015, INT J OCCUP SAF ERGO, V21, P448, DOI 10.1080/10803548.2015.1073007; Carswell G, 2013, T I BRIT GEOGR, V38, P325, DOI 10.1111/j.1475-5661.2012.00530.x; Carswell G, 2013, GEOFORUM, V44, P62, DOI 10.1016/j.geoforum.2012.06.008; Casanueva C, 2013, J BUS RES, V66, P603, DOI 10.1016/j.jbusres.2012.02.043; Cieslik A., 2016, CZECH J SOCIAL SCI B, V5, P6; Corredoira RA, 2014, J INT BUS STUD, V45, P699, DOI 10.1057/jibs.2014.19; D'Angelo A, 2013, INT MARKET REV, V30, P80, DOI 10.1108/02651331311314538; D'Este P, 2013, J ECON GEOGR, V13, P537, DOI 10.1093/jeg/lbs010; Daddi T, 2017, J CLEAN PROD, V147, P157, DOI 10.1016/j.jclepro.2017.01.090; Daddi T, 2012, INT J TECHNOL MANAGE, V58, P49, DOI 10.1504/IJTM.2012.045788; De Vaan M, 2013, J ECON GEOGR, V13, P965, DOI 10.1093/jeg/lbs038; Dobrovolskiene N, 2017, ENTREPRENEUR SUSTAIN, V4, P477, DOI 10.9770/jesi.2017.4.4(6); Ehrenberger M., 2015, PERIODICA POLYTECHNI, DOI [10.3311/PPso.7737, DOI 10.3311/PPSO.7737]; European Commission, CIRC EC STRAT ENV EU; Fallah B, 2014, J ECON GEOGR, V14, P683, DOI 10.1093/jeg/lbt030; Fomina AV, 2018, ENTREP SUSTAIN ISS, V5, P467, DOI 10.9770/jesi.2018.5.3(4); Funk RJ, 2014, ACAD MANAGE J, V57, P193, DOI 10.5465/amj.2012.0585; Geissdoerfer M, 2017, J CLEAN PROD, V143, P757, DOI 10.1016/j.jclepro.2016.12.048; Geng Y, 2012, J CLEAN PROD, V23, P216, DOI 10.1016/j.jclepro.2011.07.005; Genovese A, 2017, OMEGA-INT J MANAGE S, V66, P344, DOI 10.1016/j.omega.2015.05.015; Ghisellini P, 2016, J CLEAN PROD, V114, P11, DOI 10.1016/j.jclepro.2015.09.007; Giuliani E, 2013, MANAGE DECIS, V51, P1135, DOI 10.1108/MD-01-2012-0010; Haas W, 2015, J IND ECOL, V19, P765, DOI 10.1111/jiec.12244; Helsley RW, 2014, J POLIT ECON, V122, P1064, DOI 10.1086/676557; Hobson K, 2016, FUTURES, V82, P15, DOI 10.1016/j.futures.2016.05.012; Hobson K, 2016, PROG HUM GEOG, V40, P88, DOI 10.1177/0309132514566342; Isaksen A, 2015, J ECON GEOGR, V15, P585, DOI 10.1093/jeg/lbu026; Jiao WT, 2017, RESOUR CONSERV RECY, V117, P12, DOI 10.1016/j.resconrec.2015.10.010; Jun X, 2009, ICICTA: 2009 SECOND INTERNATIONAL CONFERENCE ON INTELLIGENT COMPUTATION TECHNOLOGY AND AUTOMATION, VOL III, PROCEEDINGS, P941, DOI 10.1109/ICICTA.2009.692; Kalyugina S., 2015, J SECURITY SUSTAINAB, V5, P297, DOI DOI 10.9770/JSSI.2015.5.2(14); Kazancoglu Y, 2018, J CLEAN PROD, V195, P1282, DOI 10.1016/j.jclepro.2018.06.015; Korhonen J, 2018, ECOL ECON, V143, P37, DOI 10.1016/j.ecolecon.2017.06.041; Koudelkova P, 2015, DANUBE LAW EC SOCIAL, V6, P25, DOI DOI 10.1515/DANB-2015-0002; Lai YL, 2014, J BUS RES, V67, P734, DOI 10.1016/j.jbusres.2013.11.036; Lauzadyte-Tutliene A, 2018, ECON SOCIOL, V11, P100, DOI 10.14254/2071-789X.2018/11-1/7; Lewandowski M, 2016, SUSTAINABILITY-BASEL, V8, DOI 10.3390/su8010043; Linder M, 2017, BUS STRATEG ENVIRON, V26, P182, DOI 10.1002/bse.1906; Lisin E, 2018, ENERGIES, V11, DOI 10.3390/en11123284; Lisin E, 2016, ENERGIES, V9, DOI 10.3390/en9040269; Lisin E, 2015, SUSTAINABILITY-BASEL, V7, P11378, DOI 10.3390/su70911378; Lisin E, 2014, TRANSFORM BUS ECON, V13, P566; Liu Y, 2014, RESOUR CONSERV RECY, V87, P145, DOI 10.1016/j.resconrec.2014.04.002; Mathews JA, 2011, J IND ECOL, V15, P435, DOI 10.1111/j.1530-9290.2011.00332.x; Merli R, 2018, J CLEAN PROD, V178, P703, DOI 10.1016/j.jclepro.2017.12.112; Mesa J, 2018, J CLEAN PROD, V196, P1429, DOI 10.1016/j.jclepro.2018.06.131; Mishenin Y, 2018, ENTREP SUSTAIN ISS, V6, P329, DOI 10.9770/jesi.2018.6.1(20); Murray A, 2017, J BUS ETHICS, V140, P369, DOI 10.1007/s10551-015-2693-2; Newbery D, 2018, RENEW SUST ENERG REV, V91, P695, DOI 10.1016/j.rser.2018.04.025; Niero M, 2016, RESOUR CONSERV RECY, V114, P18, DOI 10.1016/j.resconrec.2016.06.023; Nizami AS, 2017, BIORESOURCE TECHNOL, V241, P1101, DOI 10.1016/j.biortech.2017.05.097; Park J, 2010, J CLEAN PROD, V18, P1494, DOI 10.1016/j.jclepro.2010.06.001; Radwan A, 2017, ENTREP SUSTAIN ISS, V5, P204, DOI 10.9770/jesi.2017.5.2(3); Raudeliuniene J, 2018, ENTREP SUSTAIN ISS, V5, P542, DOI 10.9770/jesi.2018.5.3(10); Razminiene K, 2018, BUS MANAG, P45, DOI 10.3846/bm.2018.06; Razminiene K, 2016, TERRA ECON, V14, P101, DOI 10.18522/2073-6606-2016-14-3-101-111; Rizos V, 2016, SUSTAINABILITY-BASEL, V8, DOI 10.3390/su8111212; Schmitt A, 2013, J INT BUS STUD, V44, P475, DOI 10.1057/jibs.2013.10; Shahbazi S, 2016, J CLEAN PROD, V127, P438, DOI 10.1016/j.jclepro.2016.03.143; Shi H, 2010, J CLEAN PROD, V18, P191, DOI 10.1016/j.jclepro.2009.10.002; Skavronska IV, 2017, ECON SOCIOL, V10, P87, DOI 10.14254/2071789X.2017/10-2/7; Smith A, 2014, J ECON GEOGR, V14, P1023, DOI 10.1093/jeg/lbt039; Smol M, 2015, J CLEAN PROD, V95, P45, DOI 10.1016/j.jclepro.2015.02.051; Streimikiene D, 2016, GEOGR PANNONICA, V20, P79, DOI 10.5937/GeoPan1602079S; Strielkowski W., 2016, J SECURITY SUSTAINAB, V6, P43, DOI DOI 10.9770/JSSI.2016.6.2(4); Su B, 2013, J CLEAN PROD, V42, P215, DOI 10.1016/j.jclepro.2012.11.020; Tanner AN, 2014, ECON GEOGR, V90, P403, DOI 10.1111/ecge.12055; Tvaronaviciene M, 2017, MARK MANAG INNOV, P382, DOI 10.21272/mmi.2017.2-35; Tvaronaviciene M, 2015, ENTREP SUSTAIN ISS, V3, P120, DOI 10.9770/jesi.2015.3.2(0); uYbelkovuY I., 2013, SOC EC, V35, P513, DOI [10.1556/socec.2013.0007, DOI 10.1556/SOCEC.2013.0007]; Vaculik M., 2017, J INT STUDIES, V10, P123, DOI [10.14254/2071-8330.2017/10-1/8, DOI 10.14254/2071-8330.2017/10-1/8]; Vegera S, 2018, ENTREP SUSTAIN ISS, V6, P211, DOI 10.9770/jesi.2018.6.1(14); Vegera S, 2018, ENTREP SUSTAIN ISS, V6, P190, DOI 10.9770/jesi.2018.6.1(13); Wang HL, 2014, APPL GEOGR, V55, P127, DOI 10.1016/j.apgeog.2014.09.010; Wen ZG, 2015, J CLEAN PROD, V90, P211, DOI 10.1016/j.jclepro.2014.03.041; Winans K, 2017, RENEW SUST ENERG REV, V68, P825, DOI 10.1016/j.rser.2016.09.123; Witjes S, 2016, RESOUR CONSERV RECY, V112, P37, DOI 10.1016/j.resconrec.2016.04.015; Yang JF, 2017, ENTREP SUSTAIN ISS, V5, P231, DOI 10.9770/jesi.2017.5.2(6); Yerseitova A, 2018, ENTREP SUSTAIN ISS, V6, P558, DOI 10.9770/jesi.2018.6.2(7); Yu F, 2015, ENVIRON SCI POLLUT R, V22, P5511, DOI 10.1007/s11356-014-3712-z; Zhang A, 2012, SUPPLY CHAIN MANAG, V17, P138, DOI 10.1108/13598541211212889; Zhang J, 2013, ADV MATER RES-SWITZ, V779-780, P1777, DOI 10.4028/www.scientific.net/AMR.779-780.1777; Zhang L, 2010, J CLEAN PROD, V18, P504, DOI 10.1016/j.jclepro.2009.11.018; Zheng JE, 2011, URBAN STUD, V48, P3561, DOI 10.1177/0042098011399593; Zhu QH, 2015, J IND ECOL, V19, P457, DOI 10.1111/jiec.12176; Zhu QH, 2010, J ENVIRON MANAGE, V91, P1324, DOI 10.1016/j.jenvman.2010.02.013; Zhu SJ, 2014, GEOFORUM, V55, P53, DOI 10.1016/j.geoforum.2014.05.004; Zizka M, 2018, ENTREP SUSTAIN ISS, V5, P780, DOI 10.9770/jesi.2018.5.4(6); Zlyvko O., 2014, INT EC LETT, V3, P124, DOI [10.24984/iel.2014.3.4.2, https://doi.org/10.24984/iel.2014.3.4.2, DOI 10.24984/IEL.2014.3.4.2]</t>
  </si>
  <si>
    <t>10.23683/2073-6606-2018-16-4-50-65</t>
  </si>
  <si>
    <t>WOS:000454272200005</t>
  </si>
  <si>
    <t>Selvakumar, S; Shahabudeen, P; Robert, TP</t>
  </si>
  <si>
    <t>Selvakumar, S.; Shahabudeen, P.; Robert, T. Paul</t>
  </si>
  <si>
    <t>An Analysis of Re-configured Blood Transfusion Network of Urban India to Improve the Service Level: a Simulation Approach</t>
  </si>
  <si>
    <t>JOURNAL OF MEDICAL SYSTEMS</t>
  </si>
  <si>
    <t>Healthcare supply chain; Blood transfusion; Data analytics; Clustering; Pull system; Simulation</t>
  </si>
  <si>
    <t>BANK INVENTORY MANAGEMENT; SUPPLY CHAIN MANAGEMENT; DESIGN</t>
  </si>
  <si>
    <t>In India, blood banks are owned by state hospitals, private hospitals, NGOs and private laboratories. The aim of this study is to improve the service levels of the blood supply chain by maximizing the availability and minimizing the wastage of blood. New configuration approaches are adapted from the successful methods of manufacturing sectors. In this retrospective cross-sectional study, whole blood (WB) demand and supply data between April 2015 to March 2016 has been taken. Data analytics tool R is used for statistical analysis. Two new configurations, namely a) Zonal Network and b) Pull system models have been developed to compare the existing blood supply chain. The performances of the proposed configurations have been compared with the existing system using suitable indicators computed using Arena simulation software12.0. The total shortage index (TSI) and total wastage index (TWI) are used as indicators of performance measures. Weights are assigned for shortage and wastage indices to the reconfigured models. The pull system model outperforms existing model and zone model by achieving zero wastage. In transfusion medicine, importance is given to the achievement of lesser percentage shortage than wastage. If the WB inventory in blood centers is sufficient enough and we have more than one zone for distribution, then we can reduce wastages level in the blood supply chain.</t>
  </si>
  <si>
    <t>[Selvakumar, S.; Shahabudeen, P.; Robert, T. Paul] Anna Univ, Coll Engn Guindy, Dept Ind Engn, Madras 600025, Tamil Nadu, India</t>
  </si>
  <si>
    <t>Anna University; Anna University Chennai; College of Engineering Guindy</t>
  </si>
  <si>
    <t>Selvakumar, S (corresponding author), Anna Univ, Coll Engn Guindy, Dept Ind Engn, Madras 600025, Tamil Nadu, India.</t>
  </si>
  <si>
    <t>selva68annaunivedu@gmail.com</t>
  </si>
  <si>
    <t>Alfonso E, 2013, VOX SANG, V104, P225, DOI 10.1111/vox.12001; Alfonso E, 2012, HEALTH CARE MANAG SC, V15, P63, DOI 10.1007/s10729-011-9181-8; Bhatia V., 2016, GLOB J TRANSFUS MED, V1, P72, DOI [10.4103/2455-8893.189847, DOI 10.4103/2455-8893.189847]; Blake J, 2013, J ENTERP INF MANAG, V26, P119, DOI 10.1108/17410391311289587; Dhingra N, 2013, TRANSFUS CLIN BIOL, V20, P148, DOI 10.1016/j.tracli.2013.03.003; Duan JN, 2018, J SYST SCI SYST ENG, V27, P417, DOI 10.1007/s11518-018-5377-5; Duan QL, 2014, INT J PROD ECON, V153, P113, DOI 10.1016/j.ijpe.2014.02.012; Erhabor O, 2011, TRANSFUS CLIN BIOL, V18, P516, DOI 10.1016/j.tracli.2011.06.001; Family Welfare N., 2017, ASS BLOOD BANKS IND; Ganesh K., 2014, International Journal of Logistics Systems and Management, V17, P381, DOI 10.1504/IJLSM.2014.061013; Garraud O, 2017, TRANSFUS CLIN BIOL, V24, P83, DOI 10.1016/j.tracli.2017.04.004; Hosseinifard Z, 2018, COMPUT OPER RES, V89, P206, DOI 10.1016/j.cor.2016.08.014; Jabbarzadeh A, 2014, TRANSPORT RES E-LOG, V70, P225, DOI 10.1016/j.tre.2014.06.003; Katsaliaki K, 2008, HEALTH POLICY, V86, P276, DOI 10.1016/j.healthpol.2007.11.004; Lowalekar H, 2017, INT J PROD ECON, V186, P89, DOI 10.1016/j.ijpe.2017.02.003; Lowalekar H, 2014, OPSEARCH, V51, P376, DOI 10.1007/s12597-013-0148-z; Nagurney A., 2012, SUPPLY CHAIN NETWORK, P49; Osorio AF, 2018, VOX SANG, V113, P760, DOI 10.1111/vox.12706; Pierskalla WP, 2005, INT SER OPER RES MAN, V70, P103, DOI 10.1007/1-4020-8066-2_5; Rajmohan M, 2017, S AFR J IND ENG, V28, P90, DOI 10.7166/28-1-1508; Ramezanian R, 2017, TRANSPORT RES E-LOG, V104, P69, DOI 10.1016/j.tre.2017.06.004; Shukla J. C, 2007, 2 MANAGEMENT CONSULT, P1; Testik MC, 2012, J MED SYST, V36, P579, DOI 10.1007/s10916-010-9519-7; Varela I.R., 2014, 6 INT C OP SUPPL CHA, V1, P2013; Wang YL, 2015, EUR J OPER RES, V247, P685, DOI 10.1016/j.ejor.2015.05.053</t>
  </si>
  <si>
    <t>10.1007/s10916-018-1141-0</t>
  </si>
  <si>
    <t>Health Care Sciences &amp; Services; Medical Informatics</t>
  </si>
  <si>
    <t>WOS:000454901000007</t>
  </si>
  <si>
    <t>Assaf, M; Hussein, M; Alsulami, BT; Zayed, T</t>
  </si>
  <si>
    <t>Assaf, Mohamed; Hussein, Mohamed; Alsulami, Badr T.; Zayed, Tarek</t>
  </si>
  <si>
    <t>A Mixed Review of Cash Flow Modeling: Potential of Blockchain for Modular Construction</t>
  </si>
  <si>
    <t>BUILDINGS</t>
  </si>
  <si>
    <t>cash flow; blockchain; smart contract; modular construction; scientometric review; systematic review</t>
  </si>
  <si>
    <t>DECISION-SUPPORT-SYSTEM; SUPPLY CHAIN MANAGEMENT; OFF-SITE CONSTRUCTION; MULTIOBJECTIVE OPTIMIZATION; INFRASTRUCTURE PROJECTS; FINANCE; RISK; SIMULATION; BUILDINGS; DURATION</t>
  </si>
  <si>
    <t>Cash is considered the most critical resource in construction projects. However, many contractors fail to obtain adequate liquidity due to a lack of proper cash flow management. Therefore, numerous research studies have been conducted to address cash flow-related issues in the construction industry. However, the literature still lacks a comprehensive review of cash flow management, methods and topics, in the construction industry. This study contributes by providing a holistic, up-to-date, and thorough review of 172 journal articles on construction cash flow. To achieve this primary objective, the study applies a mixed review methodology using scientometric and systematic reviews. The scientometric analysis provides the most contributing scholars, the timeline of cash flow research attention, and keywords clustering. On the other hand, the systematic analysis categorizes the cash flow themes, identifies current literature gaps, and highlights future research areas in the cash flow domain. The results show that cash flow analysis gained more research attention in the last two decades, cash flow-based schedule is the most frequent topic in the literature, and optimization techniques are predominant in the literature. Consequently, the study highlights five potential research frontiers. Further, an automated payment framework for modular construction projects using Blockchain-based smart contracts is developed to address some of the literature limitations. This study provides a guideline for future research efforts and raises researchers' awareness of the latest trends and methods of construction cash flow analysis.</t>
  </si>
  <si>
    <t>[Assaf, Mohamed] Univ Alberta, Dept Civil &amp; Environm Engn, Edmonton, AB T6G 2R3, Canada; [Hussein, Mohamed] Assiut Univ, Fac Engn, Civil Engn Dept, Assiut 71511, Egypt; [Hussein, Mohamed; Zayed, Tarek] Hong Kong Polytech Univ, Dept Bldg &amp; Real Estate, Hong Kong 999077, Peoples R China; [Alsulami, Badr T.] Umm Al Qura Univ, Coll Engn &amp; Islamic Architecture, Dept Civil Engn, Mecca 24382, Saudi Arabia</t>
  </si>
  <si>
    <t>University of Alberta; Egyptian Knowledge Bank (EKB); Assiut University; Hong Kong Polytechnic University; Umm Al Qura University</t>
  </si>
  <si>
    <t>Assaf, M (corresponding author), Univ Alberta, Dept Civil &amp; Environm Engn, Edmonton, AB T6G 2R3, Canada.;Hussein, M (corresponding author), Assiut Univ, Fac Engn, Civil Engn Dept, Assiut 71511, Egypt.;Hussein, M (corresponding author), Hong Kong Polytech Univ, Dept Bldg &amp; Real Estate, Hong Kong 999077, Peoples R China.</t>
  </si>
  <si>
    <t>massaf2@ualberta.ca; mohamed.hussein@connect.polyu.hk</t>
  </si>
  <si>
    <t>Abd El Razek M., 2014, INT J COMPUTER SCI I, V11, P199; Nabi MA, 2021, J MANAGE ENG, V37, DOI 10.1061/(ASCE)ME.1943-5479.0000917; Abdul-Rahman H, 2014, J PROF ISS ENG ED PR, V140, DOI 10.1061/(ASCE)EI.1943-5541.0000189; Adam Khalid, 2019, International Conference on Data Engineering 2015 (DaEng-2015). Proceedings: Lecture Notes in Electrical Engineering (LNEE 520), P541, DOI 10.1007/978-981-13-1799-6_56; Adjei E., 2018, INT J CONSTR ENG MAN, V7, P35, DOI [10.5923/j.ijcem.20180701.04, DOI 10.5923/J.IJCEM.20180701.04]; Afzal F, 2021, INT J MANAG PROJ BUS, V14, P300, DOI 10.1108/IJMPB-02-2019-0047; Aghimien DO, 2020, J ENG DES TECHNOL, V18, P1063, DOI 10.1108/JEDT-09-2019-0237; Aghimien EI, 2022, ENG CONSTR ARCHIT MA, V29, P961, DOI 10.1108/ECAM-11-2020-0928; Ahmadisheykhsarmast S, 2020, AUTOMAT CONSTR, V120, DOI 10.1016/j.autcon.2020.103401; Akcay EC, 2017, J CIV ENG MANAG, V23, P1002, DOI 10.3846/13923730.2017.1350877; Al-Joburi KI, 2012, J MANAGE ENG, V28, P382, DOI 10.1061/(ASCE)ME.1943-5479.0000123; Al-Shihabi ST, 2017, COMPUT IND ENG, V110, P264, DOI 10.1016/j.cie.2017.06.016; Alavipour SMR, 2018, J CONSTR ENG M, V144, DOI 10.1061/(ASCE)CO.1943-7862.0001451; Alghazi A, 2013, J COMPUT CIVIL ENG, V27, P379, DOI 10.1061/(ASCE)CP.1943-5487.0000227; Ali Mirnezami S, 2020, ECON COMPUT ECON CYB, V54, P263, DOI 10.24818/18423264/54.2.20.16; Ali MM, 2009, CONSTR MANAG ECON, V27, P839, DOI 10.1080/01446190903191764; Alshboul O, 2022, SUSTAINABILITY-BASEL, V14, DOI 10.3390/su14116651; Alshboul O, 2022, J MANAGE ENG, V38, DOI 10.1061/(ASCE)ME.1943-5479.0001003; Andalib R, 2018, CONSTR MANAG ECON, V36, P545, DOI 10.1080/01446193.2018.1433309; Anysz H., 2019, SCI REV ENG ENV SCI, V28, P183, DOI [10.22630/PNIKS.2019.28.2.17, DOI 10.22630/PNIKS.2019.28.2.17]; Barbosa P.S.F., 2001, CONSTR MANAG ECON, V19, P469, DOI [DOI 10.1080/01446193.2001.9709623, 10.1080/01446193.2001.9709623]; Bedarf P, 2021, AUTOMAT CONSTR, V130, DOI 10.1016/j.autcon.2021.103861; Bhadeshiya R.N, 2021, RELIAB THEORY APPL, V16, P165, DOI [10.24412/1932-2321-2021-160-165-179, DOI 10.24412/1932-2321-2021-160-165-179]; Biruk S., 2017, ENG MANAG PROD SERV, V9, P64, DOI [10.1515/emj-2017-0007, DOI 10.1515/EMJ-2017-0007]; Boussabaine A.H., 1998, CONSTR MANAG ECON, V16, P471, DOI [10.1080/014461998372240, DOI 10.1080/014461998372240]; Casino F, 2019, TELEMAT INFORM, V36, P55, DOI 10.1016/j.tele.2018.11.006; Cattell DW, 2007, J CONSTR ENG M ASCE, V133, P562, DOI 10.1061/(ASCE)0733-9364(2007)133:8(562); Cevikcan E, 2021, BUILT ENVIRON PROJ A, V11, P369, DOI 10.1108/BEPAM-01-2020-0016; Chadegani A.A., 2013, ASIAN SOCIAL SCI, V9, P18, DOI [DOI 10.48550/ARXIV.1305.0377, DOI 10.5539/ASS.V9N5P18, 10.5539/ass.v9n5p18]; Charlson J, 2021, CONSTR INNOV-ENGL, V21, P800, DOI 10.1108/CI-10-2019-0108; Cheah CYJ, 2006, CONSTR MANAG ECON, V24, P545, DOI 10.1080/01446190500435572; Chen CW, 2010, J MAR SCI TECH-TAIW, V18, P644; Chen CW, 2009, INT J UNCERTAIN FUZZ, V17, P667, DOI 10.1142/S0218488509006200; Chen JH, 2012, J CIV ENG MANAG, V18, P227, DOI 10.3846/13923730.2012.671272; Cheng MY, 2011, INT J PROJ MANAG, V29, P56, DOI 10.1016/j.ijproman.2010.01.004; Cheng MY, 2009, AUTOMAT CONSTR, V18, P386, DOI 10.1016/j.autcon.2008.10.005; Cobo MJ, 2011, J AM SOC INF SCI TEC, V62, P1382, DOI 10.1002/asi.21525; Darko A, 2020, AUTOMAT CONSTR, V112, DOI 10.1016/j.autcon.2020.103081; Del Giudice V, 2017, BUILDINGS, V7, DOI 10.3390/buildings7010026; Durdyev S, 2021, ENG CONSTR ARCHIT MA, V28, P1241, DOI 10.1108/ECAM-02-2020-0137; Edwards DJ, 2017, J ENG DES TECHNOL, V15, P118, DOI 10.1108/JEDT-02-2016-0006; El Asmar M, 2013, J CONSTR ENG M, V139, DOI 10.1061/(ASCE)CO.1943-7862.0000744; El-Abbasy MS, 2016, AUTOMAT CONSTR, V71, P153, DOI 10.1016/j.autcon.2016.08.038; Elazouni AM, 2000, J CONSTR ENG M ASCE, V126, P191, DOI 10.1061/(ASCE)0733-9364(2000)126:3(191); Elazouni AM, 2004, J CONSTR ENG M ASCE, V130, P15, DOI 10.1061/(ASCE)0733-9364(2004)130:1(15); Elazouni AM, 2005, J CONSTR ENG M, V131, P400, DOI 10.1061/(ASCE)0733-9364(2005)131:4(400); Elazouni A, 2009, CONSTR MANAG ECON, V27, P199, DOI 10.1080/01446190802673110; Elazouni AM, 2007, J CONSTR ENG M ASCE, V133, P86, DOI 10.1061/(ASCE)0733-9364(2007)133:1(86); Elbeltagi E, 2016, ENG CONSTR ARCHIT MA, V23, P265, DOI 10.1108/ECAM-11-2014-0135; Elghaish F, 2022, AUTOMAT CONSTR, V137, DOI 10.1016/j.autcon.2022.104185; Elghaish F, 2020, AUTOMAT CONSTR, V114, DOI 10.1016/j.autcon.2020.103182; Elghaish F, 2021, INT J CONSTR MANAG, V21, P555, DOI 10.1080/15623599.2019.1573477; Etemadi S, 2018, SCI IRAN, V25, P841, DOI 10.24200/sci.2017.4436; Farshchian MM, 2017, J CONSTR ENG M, V143, DOI 10.1061/(ASCE)CO.1943-7862.0001315; Fathi H, 2010, KSCE J CIV ENG, V14, P627, DOI 10.1007/s12205-010-0849-2; Gajpal Y, 2015, CONSTR MANAG ECON, V33, P531, DOI 10.1080/01446193.2015.1063676; Ghumare M.M., 2019, INT J SCI TECHNOL RE, V8, P1122; Gundes S, 2019, CAN J CIVIL ENG, V46, P329, DOI 10.1139/cjce-2018-0249; Hameed H, 2022, SUSTAINABILITY-BASEL, V14, DOI 10.3390/su142114202; Hamledari H, 2021, J LEG AFF DISPUTE RE, V13, DOI 10.1061/(ASCE)LA.1943-4170.0000442; Han SH, 2014, KSCE J CIV ENG, V18, P875, DOI 10.1007/s12205-014-0464-8; Hardy J, 1970, THESIS LOUGHBOROUGH; Hegazy T, 2003, J CONSTR ENG M ASCE, V129, P396, DOI 10.1061/(ASCE)0733-9364(2003)129:4(396); Hegazy T, 2001, J CONSTR ENG M ASCE, V127, P469, DOI 10.1061/(ASCE)0733-9364(2001)127:6(469); Hofmann M, 2016, TEXT MINING VISUALIZ, P1; Hood WW, 2001, SCIENTOMETRICS, V52, P291, DOI 10.1023/A:1017919924342; Hosny O, 2012, J MANAGE ENG, V28, P311, DOI 10.1061/(ASCE)ME.1943-5479.0000091; Hosseini MR, 2018, AUTOMAT CONSTR, V87, P235, DOI 10.1016/j.autcon.2017.12.002; Huang WH, 2014, J CONSTR ENG M, V140, DOI 10.1061/(ASCE)CO.1943-7862.0000902; Huang WH, 2013, AUTOMAT CONSTR, V35, P254, DOI 10.1016/j.autcon.2013.05.004; Hussein M, 2021, AUTOMAT CONSTR, V122, DOI 10.1016/j.autcon.2020.103466; Ibrahim YM, 2010, J ENG DES TECHNOL, V8, P45, DOI 10.1108/17260531011034646; Ikediashi DI, 2022, INT J CONSTR MANAG, V22, P2051, DOI 10.1080/15623599.2020.1764752; Ismail MZ, 2021, INT J SUSTAIN CONSTR, V12, P196, DOI 10.30880/ijscet.2021.12.01.020; Jiang AY, 2012, INT J CONSTR MANAG, V12, P23, DOI 10.1080/15623599.2012.10773188; Jiang AY, 2011, J CIV ENG MANAG, V17, P510, DOI 10.3846/13923730.2011.604537; Jiang AY, 2011, J MANAGE ENG, V27, P58, DOI 10.1061/(ASCE)ME.1943-5479.0000033; Joseph Buertey T.A.-K., 2010, P W AFRICA BUILT ENV; Kaka A. P., 2003, Engineering Construction and Architectural Management, V10, P15, DOI 10.1108/09699980310466514; Kaka A.P., 1993, CONSTR MANAG ECON, V11, P271, DOI [10.1080/01446199300000027, DOI 10.1080/01446199300000027]; KAKA AP, 1994, BUILD RES INF, V22, P174, DOI 10.1080/09613219408727374; Kern AP, 2006, J FINANC MANAG PROP, V11, P75, DOI 10.1108/13664380680001081; Khanzadi M, 2017, J CIV ENG MANAG, V23, P1045, DOI 10.3846/13923730.2017.1374303; Khosrowshahi F., 2000, P 16 ANN ARCOM C, P547; Kim S, 2012, J ASIAN ARCHIT BUILD, V11, P327, DOI 10.3130/jaabe.11.327; Kim Y, 2017, SUSTAINABILITY-BASEL, V9, DOI 10.3390/su9101781; Kishore V, 2011, J CONSTR ENG M ASCE, V137, P333, DOI 10.1061/(ASCE)CO.1943-7862.0000299; Le T.T.O., 2020, MANAG SCI LETT, V10, P255, DOI [10.5267/j.msl.2019.7.036, DOI 10.5267/J.MSL.2019.7.036]; Leyman P, 2015, INT J PROD RES, V53, P2771, DOI 10.1080/00207543.2014.980463; Li CZ, 2020, RENEW SUST ENERG REV, V134, DOI 10.1016/j.rser.2020.110372; Lu HQ, 2009, SCIENTOMETRICS, V81, P499, DOI 10.1007/s11192-008-2173-x; Lu QQ, 2016, INT J PROJ MANAG, V34, P3, DOI 10.1016/j.ijproman.2015.09.004; Luo LZ, 2019, J MANAGE ENG, V35, DOI 10.1061/(ASCE)ME.1943-5479.0000675; Mahmudnia D, 2022, AUTOMAT CONSTR, V140, DOI 10.1016/j.autcon.2022.104379; Maravas A, 2012, INT J PROJ MANAG, V30, P374, DOI 10.1016/j.ijproman.2011.08.005; Masoud Mohammad S, 2016, PERIOD POLYTECH-CIV, V60, P337, DOI 10.3311/PPci.7884; Mbachu J, 2011, CONSTR MANAG ECON, V29, P1027, DOI 10.1080/01446193.2011.623708; Meho LI, 2008, J AM SOC INF SCI TEC, V59, P1711, DOI 10.1002/asi.20874; Mirnezami SA, 2020, ENG APPL ARTIF INTEL, V95, DOI 10.1016/j.engappai.2020.103815; Mohagheghi V, 2017, NEURAL COMPUT APPL, V28, P3393, DOI 10.1007/s00521-016-2235-6; Moher D, 2009, PHYS THER, V89, P873, DOI 10.1093/ptj/89.9.873; Moselhi O, 2003, J CONSTR ENG M, V129, P664, DOI 10.1061/(ASCE)0733-9364(2003)129:6(664); Motawa I, 2009, ENG CONSTR ARCHIT MA, V16, P325, DOI 10.1108/09699980910970824; Msawil M, 2021, SUSTAINABILITY-BASEL, V13, DOI 10.3390/su132011305; Muhammad A, 2018, INT J ADV RES ACCOUN, V2, P77; Ng Ghim Hwee, 2002, International Journal of Project Management, V20, P351, DOI 10.1016/S0263-7863(01)00037-0; Ning MJ, 2017, AUTOMAT CONSTR, V81, P224, DOI 10.1016/j.autcon.2017.06.011; Obi L, 2020, ARCHIT ENG DES MANAG, V16, P411, DOI 10.1080/17452007.2020.1738993; Odeyinka H., 2000, P ASS RES CONSTRUCTI, P557; Odeyinka H, 2001, ANAL IMPACTS RISKS U; Odeyinka HA, 2008, J FINANC MANAG PROP, V13, P5, DOI 10.1108/13664380810882048; Odeyinka HA, 2013, CONSTR MANAG ECON, V31, P423, DOI 10.1080/01446193.2013.802363; Ojo G.K, 2012, J RES INT BUS MANAG, V142, P150; Omopariola ED, 2019, J ENG DES TECHNOL, V18, P308, DOI 10.1108/JEDT-04-2019-0099; Pan W, 2011, CONSTR MANAG ECON, V29, P1081, DOI 10.1080/01446193.2011.637938; Pan Y, 2021, AUTOMAT CONSTR, V122, DOI 10.1016/j.autcon.2020.103517; Park JH, 2019, SUSTAINABILITY-BASEL, V11, DOI 10.3390/su11133657; Peters E, 2019, J LEG AFF DISPUTE RE, V11, DOI 10.1061/(ASCE)LA.1943-4170.0000314; Pogorelov Y., 2018, INT J ENG TECHNOL UA, V7, P322, DOI [10.14419/ijet.v7i3.2.14428, DOI 10.14419/IJET.V7I3.2.14428]; Ramli A, 2022, SUSTAINABILITY-BASEL, V14, DOI 10.3390/su141710931; Roslon J, 2020, SUSTAINABILITY-BASEL, V12, DOI 10.3390/su12198201; Russell J.S., 1991, J PERFORM CONSTR FAC, V5, P163; Sacks R, 2007, J CONSTR ENG M, V133, P529, DOI 10.1061/(ASCE)0733-9364(2007)133:7(529); Salama T., 2020, P 37 INT S AUTOMATIO, DOI [10.22260/ISARC2020/0149, DOI 10.22260/ISARC2020/0149]; Shan M, 2017, SUSTAINABILITY-BASEL, V9, DOI 10.3390/su9122347; Shash AA, 2018, PROJ MANAG J, V49, P48, DOI 10.1177/8756972818787976; Shehadeh A, 2022, J CONSTR ENG M, V148, DOI 10.1061/(ASCE)CO.1943-7862.0002222; Sigalov K, 2021, APPL SCI-BASEL, V11, DOI 10.3390/app11167653; Song Y, 2021, AUTOMAT CONSTR, V128, DOI 10.1016/j.autcon.2021.103762; Sonmez R, 2022, AUTOMAT CONSTR, V139, DOI 10.1016/j.autcon.2022.104294; Sroka B, 2021, ARCH CIV MECH ENG, V21, DOI 10.1007/s43452-021-00218-2; Su HN, 2010, SCIENTOMETRICS, V85, P65, DOI 10.1007/s11192-010-0259-8; Su Y, 2015, J CONSTR ENG M, V141, DOI 10.1061/(ASCE)CO.1943-7862.0000938; Tabei SMA, 2019, PERIOD POLYTECH-CIV, V63, P647, DOI 10.3311/PPci.13402; Tabyang W, 2016, KSCE J CIV ENG, V20, P1621, DOI 10.1007/s12205-015-0581-z; Tang CM, 2006, CONSTR MANAG ECON, V24, P349, DOI 10.1080/01446190500434906; Tang LCM, 2009, CONSTR MANAG ECON, V27, P499, DOI 10.1080/01446190902883049; Tariq S, 2022, CONSTR INNOV-ENGL, V22, P1011, DOI 10.1108/CI-02-2021-0015; Tavakolan M, 2022, INT J CONSTR MANAG, V22, P262, DOI 10.1080/15623599.2019.1619439; Turkakin OH, 2020, ENG CONSTR ARCHIT MA, V27, P2893, DOI 10.1108/ECAM-09-2019-0470; Vahid M., 2017, J OPTIM IND ENG, V10, P73, DOI [10.22094/joie.2017.278, DOI 10.22094/JOIE.2017.278]; van Eck N.J., 2014, MEASURING SCHOLARLY, P285, DOI [10.1007/978-3-319-10377-8_13, 10.1007/978-3-319-10377-8_13(InEng.)]; Van Eck NJ, 2013, VOSVIEWER MANUAL, P1; Vigneault MA, 2020, ARCH COMPUT METHOD E, V27, P1013, DOI 10.1007/s11831-019-09341-z; Wang MD, 2020, BUILDINGS-BASEL, V10, DOI 10.3390/buildings10110204; Wang ZJ, 2019, J CLEAN PROD, V232, P1204, DOI 10.1016/j.jclepro.2019.05.229; Wei L., 2015, OPEN CONSTR BUILD TE, V9, P135, DOI [10.2174/1874836801509010135, DOI 10.2174/1874836801509010135]; Wibowo A, 2005, J CONSTR ENG M, V131, P963, DOI 10.1061/(ASCE)0733-9364(2005)131:9(963); Wijeratneand N.N., 1993, BUILD RES INF, V21, P339, DOI [10.1080/09613219308727332, DOI 10.1080/09613219308727332]; Wohlin C., 2014, ACM INT C PROCE SERI, DOI DOI 10.1145/2601248.2601268; Wuni IY, 2019, ENERG BUILDINGS, V190, P69, DOI 10.1016/j.enbuild.2019.02.010; Yu MC, 2017, J CIV ENG MANAG, V23, P487, DOI 10.3846/13923730.2016.1210215; Zayed T, 2014, ENG CONSTR ARCHIT MA, V21, P170, DOI 10.1108/ECAM-08-2012-0082; Zhang Q, 2011, COMPUT MATH APPL, V62, P4557, DOI 10.1016/j.camwa.2011.10.035; Zhao XB, 2019, ARCHIT SCI REV, V62, P74, DOI 10.1080/00038628.2018.1485548</t>
  </si>
  <si>
    <t>10.3390/buildings12122054</t>
  </si>
  <si>
    <t>WOS:000900554800001</t>
  </si>
  <si>
    <t>Dos Santos, PH; Neves, SM; Sant'Anna, DO; de Oliveira, CH; Carvalho, HD</t>
  </si>
  <si>
    <t>Dos Santos, Paulo Henrique; Neves, Sandra Miranda; Sant'Anna, Daniele Ornaghi; de Oliveira, Carlos Henrique; Carvalho, Henrique Duarte</t>
  </si>
  <si>
    <t>The analytic hierarchy process supporting decision making for sustainable development: An overview of applications</t>
  </si>
  <si>
    <t>Analytic hierarchy process; Sustainable development; Sustainability; Multi-criteria decision-making; Systematic literature review</t>
  </si>
  <si>
    <t>SUPPLY CHAIN MANAGEMENT; OF-THE-ART; REMANUFACTURING INDUSTRY DEVELOPMENT; INFRASTRUCTURE RATING SYSTEM; PERFORMANCE EVALUATION; REVERSE LOGISTICS; WASTE-WATER; FUZZY AHP; ENVIRONMENTAL-IMPACT; LIFE-CYCLE</t>
  </si>
  <si>
    <t>The three-pillar concept of environmental, economic, and social sustainability is widely known in academia. Research on sustainable development has noted its complex nature, also reflected in the decision-making process, which requires structuration and systematization. To support decision making for sustainable development, many multi-criteria techniques, both isolated or integrated, have been used. Among them, the analytic hierarchy process stands out as the most often used. This study conducts a systematic literature review on the analytic hierarchy process's support for decision making for sustainable development, making it possible to identify gaps and future research pathways. To do so, it gathers, maps, analyzes, and summarizes the academic literature by reviewing 173 manuscripts published between 2014 and 2018, which are indexed by the Web of Science, Scopus, and Science Direct databases. The results, analysis, and discussion of the screened manuscripts are comprised of (a) a descriptive analysis, (b) mental mapping, (c) bibliometric data, (d) an in-depth analysis of the most cited literature, (e) an in-depth analysis of the most recently cited literature, and (f) the clustering of research evolution. The findings substantially elucidate the advancements in the state-of-the-art of the analytic hierarchy process for sustainable development. Implications for research and practice, as well as promising challenges for further research, are presented. (C) 2018 Elsevier Ltd. All rights reserved.</t>
  </si>
  <si>
    <t>[Dos Santos, Paulo Henrique; Neves, Sandra Miranda] Univ Fed Itajuba, Prod Engn &amp; Management Inst, Campus Itajuba 1303 BPS Ave, BR-37500903 Itajuba, MG, Brazil; [Sant'Anna, Daniele Ornaghi] Univ Fed Itajuba, Nat Resources Inst, Campus Itajuba 1303 BPS Ave, BR-37500903 Itajuba, MG, Brazil; [de Oliveira, Carlos Henrique; Carvalho, Henrique Duarte] Univ Fed Itajuba, Prod Engn Dept, Campus Itabira 200 Irma Ivone Drumond St, BR-35903087 Itabira, MG, Brazil; [Dos Santos, Paulo Henrique] 26 Jose Correa Carvalho St, BR-37511000 Sonho Meu, Pirangucu, Brazil</t>
  </si>
  <si>
    <t>Universidade Federal de Itajuba; Universidade Federal de Itajuba; Universidade Federal de Itajuba</t>
  </si>
  <si>
    <t>Dos Santos, PH (corresponding author), Univ Fed Itajuba, Prod Engn &amp; Management Inst IEPG, 1303 BPS Ave, BR-37500903 Itajuba, MG, Brazil.;Dos Santos, PH (corresponding author), 26 Jose Correa Carvalho St, BR-37511000 Sonho Meu, Pirangucu, Brazil.</t>
  </si>
  <si>
    <t>paulo.henrique@unifei.edu.br; sandraneves@unifei.edu.br; ornaghi@unifei.edu.br; carlos.henrique@unifei.edu.br; henrique.carvalho@unifei.edu.br</t>
  </si>
  <si>
    <t>Abdulrahman MDA, 2015, J CLEAN PROD, V105, P311, DOI 10.1016/j.jclepro.2014.02.065; Aburas MM, 2017, PROCEDIA ENGINEER, V198, P1128, DOI 10.1016/j.proeng.2017.07.155; Adab H, 2016, PR INT CONF MANAGE, P483; Agrawal S, 2016, COMPET REV, V26, P289, DOI 10.1108/CR-04-2015-0029; Ahmad S, 2014, RENEW ENERG, V63, P458, DOI 10.1016/j.renene.2013.10.001; Ahsan K, 2017, J CLEAN PROD, V152, P181, DOI 10.1016/j.jclepro.2017.03.055; Akhoundi A, 2018, J CLEAN PROD, V195, P1350, DOI 10.1016/j.jclepro.2018.05.220; Ali BAA, 2015, J CLEAN PROD, V107, P557, DOI 10.1016/j.jclepro.2015.05.084; AlRukaibi D, 2017, J ENG RES-KUWAIT, V5, P87; Alyami SH, 2015, SUSTAIN SCI, V10, P167, DOI 10.1007/s11625-014-0252-x; Ananda J, 2003, FOREST POLICY ECON, V5, P13, DOI 10.1016/S1389-9341(02)00043-6; Nguyen AK, 2016, ECOL INDIC, V69, P100, DOI 10.1016/j.ecolind.2016.03.026; Antunes P, 2006, LAND USE POLICY, V23, P44, DOI 10.1016/j.landusepol.2004.08.014; Asgari N, 2015, TRANSPORT RES E-LOG, V78, P19, DOI 10.1016/j.tre.2015.01.014; Awasthi A, 2018, INT J PROD ECON, V195, P106, DOI 10.1016/j.ijpe.2017.10.013; Aydiner C, 2016, J CLEAN PROD, V112, P4605, DOI 10.1016/j.jclepro.2015.08.107; Azimifard A, 2018, RESOUR POLICY, V57, P30, DOI 10.1016/j.resourpol.2018.01.002; Baidya R, 2018, INT J ADV MANUF TECH, V94, P31, DOI 10.1007/s00170-016-9540-1; Banaeian N, 2015, PROD MANUF RES, V3, P149, DOI 10.1080/21693277.2015.1016632; Barakat A, 2017, MODEL EARTH SYST ENV, V3, DOI 10.1007/s40808-017-0272-5; Biju PL, 2015, J CLEAN PROD, V108, P808, DOI 10.1016/j.jclepro.2015.08.051; Bolis I, 2017, J CLEAN PROD, V145, P310, DOI 10.1016/j.jclepro.2017.01.025; Boukherroub T, 2017, OMEGA-INT J MANAGE S, V66, P224, DOI 10.1016/j.omega.2015.10.011; Budak M, 2018, CARPATH J EARTH ENV, V13, P301, DOI 10.26471/cjees/2018/013/026; Buwana E, 2016, PROCD SOC BEHV, V227, P11, DOI 10.1016/j.sbspro.2016.06.037; Calabrese A, 2017, EUR J SUSTAIN DEV, V6, P439, DOI 10.14207/ejsd.2017.v6n3p439; Calabrese A, 2016, J CLEAN PROD, V121, P248, DOI 10.1016/j.jclepro.2015.12.005; Challcharoenwattana A, 2016, J CLEAN PROD, V137, P1118, DOI 10.1016/j.jclepro.2016.07.208; Chan HK, 2014, BRIT ACCOUNT REV, V46, P344, DOI 10.1016/j.bar.2014.10.004; Chandra G, 2018, ASIAN J WATER ENVIRO, V15, P223, DOI [10.3233/AJW-180035, 10.3233/ajw-180035]; Chandrakumar C, 2016, P 6 INT C IND ENG OP, V8, P322; Chang YZ, 2017, TEH VJESN, V24, P1579, DOI 10.17559/TV-20170319011033; Chatzimouraddis AI, 2009, ENERG POLICY, V37, P778, DOI 10.1016/j.enpol.2008.10.009; Chauhan A, 2016, J CLEAN PROD, V139, P1001, DOI 10.1016/j.jclepro.2016.08.098; Chen C, 2014, CITESPACE MANUAL; Chen CW, 2018, J CLEAN PROD, V193, P661, DOI 10.1016/j.jclepro.2018.05.082; Chen RY, 2016, SYSTEMS, V4, DOI 10.3390/systems4030030; Cheng Y. -J., 2016, P 6 INT C LOG SUPPL, P214; Chhabra D, 2017, J CLEAN PROD, V167, P962, DOI 10.1016/j.jclepro.2017.02.158; Chiu MC, 2015, INT J IND ENG-THEORY, V22, P369; Cobuloglu HI, 2015, EXPERT SYST APPL, V42, P6065, DOI 10.1016/j.eswa.2015.04.006; Coppola G., 2014, P SUMM SCH FRANC TUR, P52; Curiel-Esparza J, 2016, ENVIRON SCI POLICY, V55, P248, DOI 10.1016/j.envsci.2015.10.015; De Felice Fabio, 2015, Journal for Global Business Advancement, V8, P216; de la Fuente A, 2017, J CIV ENG MANAG, V23, P194, DOI 10.3846/13923730.2015.1023347; del Cano A, 2016, J CIV ENG MANAG, V22, P924, DOI 10.3846/13923730.2014.928361; Demirel T, 2008, SPRINGER SER OPTIM A, V16, P53; Deng C, 2014, IND ENG CHEM RES, V53, P17654, DOI 10.1021/ie501627e; Diaz-Balteiro L, 2017, EUR J OPER RES, V258, P607, DOI 10.1016/j.ejor.2016.08.075; Dinarvandi M, 2014, PROCD SOC BEHV, V120, P487, DOI 10.1016/j.sbspro.2014.02.128; Dinh Sy Khang, 2016, International Journal of Business and Systems Research, V10, P306; Dixon-Woods M., 2006, QUALITATIVE RES, V6, P27, DOI [10.1177/1468794106058867, DOI 10.1177/1468794106058867]; Duman GM, 2017, EXPERT SYST APPL, V81, P410, DOI 10.1016/j.eswa.2017.03.070; Fidlerova H, 2016, PRODUCTION MANAGEMENT AND ENGINEERING SCIENCES, P585; Freeman J, 2015, SUPPLY CHAIN MANAG, V20, P327, DOI 10.1108/SCM-04-2014-0142; Gandhi S, 2016, INT J LOGIST-RES APP, V19, P537, DOI 10.1080/13675567.2016.1164126; Ganguly Anirban, 2016, P INT C IND ENG OP M, P206; Garside R, 2014, INNOVATION-ABINGDON, V27, P67, DOI 10.1080/13511610.2013.777270; Gaur J, 2017, J CLEAN PROD, V167, P1415, DOI 10.1016/j.jclepro.2016.12.098; Gavrilidis AA, 2019, ECOL INDIC, V96, P67, DOI 10.1016/j.ecolind.2017.10.054; Gogate NG, 2017, J CLEAN PROD, V142, P2046, DOI 10.1016/j.jclepro.2016.11.079; Gottfried O, 2018, J CLEAN PROD, V184, P632, DOI 10.1016/j.jclepro.2018.02.173; Govindan K, 2016, ECOL INDIC, V67, P517, DOI 10.1016/j.ecolind.2016.01.035; Griggs D, 2013, NATURE, V495, P305, DOI 10.1038/495305a; Guarini MR, 2016, PROCD SOC BEHV, V223, P960, DOI 10.1016/j.sbspro.2016.05.329; Gupta P, 2021, RESOUR POLICY, V74, DOI 10.1016/j.resourpol.2018.04.007; Gupta S, 2015, PROCD SOC BEHV, V189, P208, DOI 10.1016/j.sbspro.2015.03.216; Haiqing Zhang, 2014, International Journal of Services and Operations Management, V19, P151, DOI 10.1504/IJSOM.2014.065330; Hak T, 2016, ECOL INDIC, V60, P565, DOI 10.1016/j.ecolind.2015.08.003; Harik R, 2015, INT J PROD RES, V53, P4117, DOI 10.1080/00207543.2014.993773; He FH, 2017, J CLEAN PROD, V142, P854, DOI 10.1016/j.jclepro.2016.07.011; Ho W, 2018, EUR J OPER RES, V267, P399, DOI 10.1016/j.ejor.2017.09.007; How BS, 2017, CHEM PROD PROCESS MO, V12, DOI 10.1515/cppm-2017-0024; How BS, 2018, J CLEAN PROD, V189, P941, DOI 10.1016/j.jclepro.2018.03.104; Hsu CH, 2017, J CLEAN PROD, V161, P629, DOI 10.1016/j.jclepro.2017.05.063; Hu H, 2014, HOUSING STUD, V29, P26, DOI 10.1080/02673037.2014.848268; Inuiguchi M., 2018, IUKM 2018 INTEGRATED, P60, DOI [10.1007/978-3-319-75429-1_6, DOI 10.1007/978-3-319-75429-1_6]; Jain Vipul, 2017, International Journal of Business Innovation and Research, V12, P94; Jakhar SK, 2015, J CLEAN PROD, V87, P391, DOI 10.1016/j.jclepro.2014.09.089; Janani ESV, 2015, RESOUR POLICY, V46, P134, DOI 10.1016/j.resourpol.2015.08.003; Jang W, 2018, J MANAGE ENG, V34, DOI 10.1061/(ASCE)ME.1943-5479.0000582; Jiang YF, 2016, CITIES, V59, P80, DOI 10.1016/j.cities.2016.06.002; Jiang ZG, 2011, J CLEAN PROD, V19, P1939, DOI 10.1016/j.jclepro.2011.07.010; Jindal Anil, 2016, International Journal of Services and Operations Management, V25, P413; Kabak M, 2018, ARAB J SCI ENG, V43, P3269, DOI 10.1007/s13369-018-3063-z; Kafa N, 2018, OPSEARCH, V55, P14, DOI 10.1007/s12597-017-0326-5; Kalutara P, 2018, INT J STRATEG PROP M, V22, P37, DOI 10.3846/ijspm.2018.318; Kamil I, 2015, J TEKNOL, V72; Katiyar R, 2018, INT J PROD ECON, V197, P303, DOI 10.1016/j.ijpe.2017.12.007; Kavilal EG, 2017, RESOUR POLICY, V51, P204, DOI 10.1016/j.resourpol.2016.12.008; Kavilal E.G., 2016, INT J OPERATIONS QUA, V22, P39; Khaira A, 2018, MATER TODAY-PROC, V5, P4029, DOI 10.1016/j.matpr.2017.11.663; Khatri J., 2016, INT J TECHNOL MANAG, V15, P275, DOI [10.1386/tmsd.15.3.275_1, DOI 10.1386/TMSD.15.3.275_1]; Khatri JK, 2016, GLOB BUS REV, V17, P1211, DOI 10.1177/0972150916656693; Kiker GA, 2005, INTEGR ENVIRON ASSES, V1, P95, DOI 10.1897/IEAM_2004a-015.1; Kildiene S, 2014, J CIV ENG MANAG, V20, P280, DOI 10.3846/13923730.2014.904813; Kluczek A, 2016, MANAG PROD ENG REV, V7, P62, DOI 10.1515/mper-2016-0026; Kolotzek C, 2018, J CLEAN PROD, V176, P566, DOI 10.1016/j.jclepro.2017.12.162; Kumar A, 2017, RENEW SUST ENERG REV, V69, P596, DOI 10.1016/j.rser.2016.11.191; Kumar D, 2015, J MT SCI-ENGL, V12, P1315, DOI 10.1007/s11629-014-3156-4; Kumar D, 2017, J MODEL MANAG, V12, P498, DOI 10.1108/JM2-02-2016-0013; Kumar D, 2017, BENCHMARKING, V24, P1742, DOI 10.1108/BIJ-11-2015-0111; Lam JSL, 2015, INT J LOGIST MANAG, V26, P313, DOI 10.1108/IJLM-08-2013-0088; Lee HM, 2014, J CLEAN PROD, V66, P355, DOI 10.1016/j.jclepro.2013.11.001; Lenort R, 2017, ROCZ OCHR SR, V19, P36; Leong YT, 2017, J CLEAN PROD, V143, P1268, DOI 10.1016/j.jclepro.2016.11.147; Li NN, 2016, J CLEAN PROD, V135, P169, DOI 10.1016/j.jclepro.2016.06.113; Lin LK, 2014, IN C IND ENG ENG MAN, P1491, DOI 10.1109/IEEM.2014.7058887; Long YG, 2016, J CLEAN PROD, V125, P133, DOI 10.1016/j.jclepro.2016.03.030; Luthra S, 2016, INT J PROD ECON, V181, P342, DOI 10.1016/j.ijpe.2016.04.001; Luthra S, 2017, J CLEAN PROD, V140, P1686, DOI 10.1016/j.jclepro.2016.09.078; Mangla SK, 2017, J CLEAN PROD, V151, P509, DOI 10.1016/j.jclepro.2017.02.099; Mangla SK, 2016, J CLEAN PROD, V129, P608, DOI 10.1016/j.jclepro.2016.03.124; Diaz-Sarachaga JM, 2017, ENVIRON SCI POLICY, V69, P73, DOI 10.1016/j.envsci.2016.12.011; Diaz-Sarachaga JM, 2017, ENVIRON SCI POLICY, V69, P65, DOI 10.1016/j.envsci.2016.12.010; Marimin, 2018, J CLEAN PROD, V191, P273, DOI 10.1016/j.jclepro.2018.04.228; Martens M.L., 2016, IAMOT 2016, P1347; Martens ML, 2016, PROJ MANAG J, V47, P24, DOI 10.1177/875697281604700603; Masebinu SO, 2016, 2016 IEEE INTERNATIONAL CONFERENCE ON INDUSTRIAL ENGINEERING AND ENGINEERING MANAGEMENT (IEEM), P1543, DOI 10.1109/IEEM.2016.7798136; Mathivathanan D, 2017, J CLEAN PROD, V147, P637, DOI 10.1016/j.jclepro.2017.01.018; Mathiyazhagan K, 2015, J CLEAN PROD, V107, P229, DOI 10.1016/j.jclepro.2015.04.110; Mathiyazhagan K, 2014, INT J PROD RES, V52, P188, DOI 10.1080/00207543.2013.831190; Medel-Gonzalez Frank, 2015, International Journal of Business and Systems Research, V9, P394; Metaxas IN, 2016, BENCHMARKING, V23, P1522, DOI 10.1108/BIJ-07-2015-0072; Miah JH, 2017, J CLEAN PROD, V168, P846, DOI 10.1016/j.jclepro.2017.08.187; Mikusova M, 2017, ECON RES-EKON ISTRAZ, V30, P1318, DOI 10.1080/1331677X.2017.1355257; Mistage O, 2018, INT J ENVIRON SCI TE, V15, P1331, DOI 10.1007/s13762-017-1505-x; Mohammed A, 2018, J CLEAN PROD, V192, P99, DOI 10.1016/j.jclepro.2018.04.131; Mostafa S, 2016, P INT C IND ENG OP M, P97; Motevallian SS, 2014, P I CIVIL ENG-ENG SU, V167, P157, DOI 10.1680/ensu.14.00003; Namini SB, 2014, P I CIVIL ENG-ENG SU, V167, P12, DOI 10.1680/ensu.12.00041; Bui NT, 2017, RESOUR POLICY, V52, P405, DOI 10.1016/j.resourpol.2017.05.005; Ocampo L., 2014, INT J IND ENG MANAGE, V5, P95; Ocampo LA, 2015, ADV PROD ENG MANAG, V10, P40; Ordouei MH, 2015, J CLEAN PROD, V108, P312, DOI 10.1016/j.jclepro.2015.06.126; Ozelkan E. C., 2015, INT ANN C AM SOC ENG, P307; Park HY, 2017, INT J CONTEMP HOSP M, V29, P1028, DOI 10.1108/IJCHM-06-2016-0333; Peng Y, 2015, J CLEAN PROD, V109, P76, DOI 10.1016/j.jclepro.2015.06.143; Petrilean DC, 2014, ENVIRON ENG MANAG J, V13, P1383, DOI 10.30638/eemj.2014.149; Piadeh F, 2018, J CLEAN PROD, V170, P1136, DOI 10.1016/j.jclepro.2017.09.174; Pires A, 2015, J CLEAN PROD, V108, P343, DOI 10.1016/j.jclepro.2015.07.084; Prakash C, 2016, GLOB BUS REV, V17, P1107, DOI 10.1177/0972150916656667; Prakash C, 2015, PROCD SOC BEHV, V189, P91, DOI 10.1016/j.sbspro.2015.03.203; Promentilla MAB, 2018, J CLEAN PROD, V183, P1289, DOI 10.1016/j.jclepro.2018.02.183; Qorri A, 2018, J CLEAN PROD, V189, P570, DOI 10.1016/j.jclepro.2018.04.073; Quader MA, 2016, ARAB J SCI ENG, V41, P4411, DOI 10.1007/s13369-016-2134-2; Ramanathan R, 2001, J ENVIRON MANAGE, V63, P27, DOI 10.1006/jema.2001.0455; Rana IA, 2017, CITIES, V63, P20, DOI 10.1016/j.cities.2016.12.020; Rashangani M. I., 2016, P INT C IND ENG OP M, P2566; Raut R, 2017, BUS STRATEG ENVIRON, V26, P550, DOI 10.1002/bse.1946; Rehman OU, 2018, J CLEAN PROD, V170, P715, DOI 10.1016/j.jclepro.2017.09.177; Ren JZ, 2018, J CLEAN PROD, V172, P438, DOI 10.1016/j.jclepro.2017.10.167; Rochikashvili M, 2017, J ENVIRON ACCOUNT MA, V5, P77, DOI 10.5890/JEAM.2017.06.001; Saaty T. L., 1980, PRIORITY SETTING RES; Saaty TL, 2017, BUILDINGS, V7, DOI 10.3390/buildings7030076; Saaty TL, 2015, INT J INF TECH DECIS, V14, P5, DOI 10.1142/S0219622014500850; Saaty TL, 2013, OPER RES, V61, P1101, DOI 10.1287/opre.2013.1197; Saaty TL, 2011, EUR J OPER RES, V214, P703, DOI 10.1016/j.ejor.2011.05.019; Saaty TL, 2006, EUR J OPER RES, V168, P557, DOI 10.1016/j.ejor.2004.04.032; SAATY TL, 1990, EUR J OPER RES, V48, P9, DOI 10.1016/0377-2217(90)90057-I; Saaty TL., 2008, INT J SERV SCI, V11, P83, DOI [DOI 10.1504/IJSSCI.2008.017590, 10.1504/IJSSCI.2008.017590]; Sabaghi M, 2016, EXPERT SYST APPL, V56, P69, DOI 10.1016/j.eswa.2016.02.038; Sachs JD, 2012, LANCET, V379, P2206, DOI 10.1016/S0140-6736(12)60685-0; Sellitto Miguel Afonso, 2016, Gest. Prod., V23, P871, DOI 10.1590/0104-530x2516-15; Shao J, 2016, J CLEAN PROD, V137, P507, DOI 10.1016/j.jclepro.2016.07.130; Sharma VK, 2017, J CLEAN PROD, V141, P1194, DOI 10.1016/j.jclepro.2016.09.103; Shen KY, 2018, SUSTAINABILITY-BASEL, V10, DOI 10.3390/su10051600; Shen LX, 2015, RESOUR POLICY, V46, P15, DOI 10.1016/j.resourpol.2013.10.006; Shi Y, 2018, INT J INF TECH DECIS, V17, P7, DOI 10.1142/S0219622018010022; Sierra LA, 2018, J CLEAN PROD, V187, P496, DOI 10.1016/j.jclepro.2018.03.022; Singh A, 2016, COMPET REV, V26, P265, DOI 10.1108/CR-05-2015-0034; Singla A., 2018, J SCI TECHNOL POLICY, DOI [10.1108/JSTPM-10-2017-2003, DOI 10.1108/JSTPM-10-2017-2003]; Singla A, 2018, WORLD J SCI TECHNOL, V15, P302, DOI 10.1108/WJSTSD-09-2017-0028; Soni V, 2016, J ADV MANAG RES, V13, P352, DOI 10.1108/JAMR-08-2015-0059; Stankovic J, 2017, ZB RAD EKON FAK RIJE, V35, P519, DOI 10.18045/zbefri.2017.2.519; Stefanovic G, 2016, J CLEAN PROD, V130, P155, DOI 10.1016/j.jclepro.2015.12.050; Stosic B, 2016, INNOVATION-ABINGDON, V29, P177, DOI 10.1080/13511610.2016.1157682; Subramanian N, 2014, INT J SUST DEV WORLD, V21, P235, DOI 10.1080/13504509.2014.906003; Sun CW, 2018, ECOL INDIC, V89, P150, DOI 10.1016/j.ecolind.2018.02.011; Sutrisno A, 2015, PROCEDIA MANUF, V4, P23, DOI 10.1016/j.promfg.2015.11.010; Taha Z, 2015, INT J IND ENG-THEORY, V22, P1; Thanki S, 2016, J CLEAN PROD, V135, P284, DOI 10.1016/j.jclepro.2016.06.105; Do TTH, 2014, J CLEAN PROD, V78, P112, DOI 10.1016/j.jclepro.2014.04.044; Tian GD, 2017, J CLEAN PROD, V164, P1363, DOI 10.1016/j.jclepro.2017.07.028; Tian GD, 2014, J CLEAN PROD, V85, P419, DOI 10.1016/j.jclepro.2014.09.020; Tramarico CL, 2017, J CLEAN PROD, V142, P249, DOI 10.1016/j.jclepro.2016.05.112; Tu JC, 2014, INNOVATION, COMMUNICATION AND ENGINEERING, P607; Tupenaite L, 2017, RESOURCES-BASEL, V6, DOI 10.3390/resources6040055; Tyagi M, 2014, PROCEDIA ENGINEER, V97, P2195, DOI 10.1016/j.proeng.2014.12.463; United Nations Cliamte Change, 2015, CARB NEUTR CIT ALL; Gomez FU, 2015, J CLEAN PROD, V107, P475, DOI 10.1016/j.jclepro.2014.07.047; Uzun FV, 2015, EUR J SUSTAIN DEV, V4, P165; Vaidya OS, 2006, EUR J OPER RES, V169, P1, DOI 10.1016/j.ejor.2004.04.028; Vaisanen S, 2016, J CLEAN PROD, V137, P1330, DOI 10.1016/j.jclepro.2016.07.173; Vargas L. G., 2017, INT J ANAL HIERARCHY, V9, P23, DOI [10.13033/ijahp.v9i3.541, DOI 10.13033/IJAHP.V9I3.541]; Varsei M, 2014, SUPPLY CHAIN MANAG, V19, P242, DOI 10.1108/SCM-12-2013-0436; Wang JJ, 2009, RENEW SUST ENERG REV, V13, P2263, DOI 10.1016/j.rser.2009.06.021; Wang XJ, 2015, TECHNOL ECON DEV ECO, V21, P48, DOI 10.3846/20294913.2013.876685; Wetzstein A, 2016, INT J PROD ECON, V182, P304, DOI 10.1016/j.ijpe.2016.06.022; White MA, 2013, ECOL ECON, V86, P213, DOI 10.1016/j.ecolecon.2012.12.020; Xiao Y, 2019, J PLAN EDUC RES, V39, P93, DOI 10.1177/0739456X17723971; Xu D, 2017, IND ENG CHEM RES, V56, P11216, DOI 10.1021/acs.iecr.7b02041; Yadav S.S.K., 2015, INT J TECHNOL MANAG, V14, P205, DOI [10.1386/tmsd.14.3.205_1, DOI 10.1386/TMSD.14.3.205_1]; Yadollahi M, 2015, STRUCT INFRASTRUCT E, V11, P638, DOI 10.1080/15732479.2014.893002; Yigit T, 2014, PROCD SOC BEHV, V141, P813, DOI 10.1016/j.sbspro.2014.05.141; Yu M, 2016, J CLEAN PROD, V113, P973, DOI 10.1016/j.jclepro.2015.10.131; Zeidan R, 2015, J BUS ETHICS, V127, P283, DOI 10.1007/s10551-013-2034-2; Zhang CL, 2018, TECHNOL ANAL STRATEG, V30, P556, DOI 10.1080/09537325.2017.1340640; Zhang YB, 2018, ENGINEERING-PRC, V4, P200, DOI 10.1016/j.eng.2018.03.001; Zhang ZY, 2018, J ENVIRON PROT ECOL, V19, P70; Zhao HR, 2015, J CLEAN PROD, V108, P569, DOI 10.1016/j.jclepro.2015.07.141; Zhao XJ, 2017, J CONSTR ENG M, V143, DOI 10.1061/(ASCE)CO.1943-7862.0001348; Zhu LS, 2018, ECOL INDIC, V91, P470, DOI 10.1016/j.ecolind.2018.04.029; Zillur PG, 2015, J MODEL MANAG, V10, P23, DOI 10.1108/JM2-09-2012-0030; Zimmer K, 2017, J CLEAN PROD, V149, P96, DOI 10.1016/j.jclepro.2017.02.041; Zimmer K, 2016, INT J PROD RES, V54, P1412, DOI 10.1080/00207543.2015.1079340</t>
  </si>
  <si>
    <t>10.1016/j.jclepro.2018.11.270</t>
  </si>
  <si>
    <t>WOS:000457952500012</t>
  </si>
  <si>
    <t>Shou, YY; Che, W; Dai, J; Jia, F</t>
  </si>
  <si>
    <t>Shou, Yongyi; Che, Wen; Dai, Jing; Jia, Fu</t>
  </si>
  <si>
    <t>Inter-organizational fit and environmental innovation in supply chains: A configuration approach</t>
  </si>
  <si>
    <t>INTERNATIONAL JOURNAL OF OPERATIONS &amp; PRODUCTION MANAGEMENT</t>
  </si>
  <si>
    <t>Supply chain management; Configuration; Complementarity; Compatibility; Environmental innovation; Inter-organizational fit</t>
  </si>
  <si>
    <t>GREEN INNOVATION; ABSORPTIVE-CAPACITY; MANUFACTURING STRATEGIES; COMPETITIVE ADVANTAGE; MANAGEMENT-PRACTICES; KNOWLEDGE TRANSFER; EMPIRICAL-EVIDENCE; FIRM INNOVATION; ECO-INNOVATION; PERFORMANCE</t>
  </si>
  <si>
    <t>Purpose Through examining the two constructs of inter-organizational complementarity and inter-organizational compatibility in supply chains, the purpose of this paper is to develop a taxonomy of focal firms' inter-organizational fit (IOF) configurations with their suppliers and customers, and examine the relationship between these configurations and environmental innovation (EI) in order to answer the question of with whom to collaborate for EI development. Design/methodology/approach A survey instrument was elaborated and data from a sample of 171 US firms were collected. The authors adopted cluster analysis to identify the IOF taxonomy. Canonical discriminant analysis was employed to uncover underlying dimensions between clustering variables and cluster membership. Then, ANOVA tests were conducted to investigate relationships between IOF configurations in the context of EI in supply chains. Findings Three configurations were identified based on the complementarity and compatibility between focal firms and their supply chain partners. It is observed that the overall IOF level is positively related to firms' EI outcomes. Moreover, inter-organizational complementarity facilitates incremental EI while inter-organizational compatibility plays a more crucial role in radical EI. Both are required to achieve the best innovation outcome. Originality/value This research develops the first taxonomy for depicting IOF in a supply chain innovation context and also clarifies different rationale behind the development of incremental and radical EI through examining distinctive effects of the complementarity and compatibility with supply chain partners.</t>
  </si>
  <si>
    <t>[Shou, Yongyi; Che, Wen] Zhejiang Univ, Sch Management, Hangzhou, Zhejiang, Peoples R China; [Dai, Jing] Univ Nottingham China, Nottingham Univ, Sch Business, Ningbo, Zhejiang, Peoples R China; [Jia, Fu] Univ Bristol, Dept Management, Bristol, Avon, England</t>
  </si>
  <si>
    <t>Zhejiang University; University of Bristol</t>
  </si>
  <si>
    <t>Dai, J (corresponding author), Univ Nottingham China, Nottingham Univ, Sch Business, Ningbo, Zhejiang, Peoples R China.</t>
  </si>
  <si>
    <t>yshou@zju.edu.cn; chewen@zju.edu.cn; jing.dai@nottingham.edu.cn; fu.jia@bristol.ac.uk</t>
  </si>
  <si>
    <t>[Anonymous], 1998, EUR MANAG J, DOI DOI 10.1016/S0263-2373(97)00083-2; Ashby A, 2012, SUPPLY CHAIN MANAG, V17, P497, DOI 10.1108/13598541211258573; Barbieri N, 2016, J ECON SURV, V30, P596, DOI 10.1111/joes.12149; BARNEY JB, 1986, MANAGE SCI, V32, P1230; Bellamy MA, 2014, J OPER MANAG, V32, P357, DOI 10.1016/j.jom.2014.06.004; BETTIS RA, 1995, STRATEGIC MANAGE J, V16, P5, DOI 10.1002/smj.4250160104; Brusco MJ, 2017, INT J OPER PROD MAN, V37, P300, DOI 10.1108/IJOPM-08-2015-0493; Camison-Zornoza C, 2004, ORGAN STUD, V25, P331, DOI 10.1177/0170840604040039; Carey S, 2011, J OPER MANAG, V29, P277, DOI 10.1016/j.jom.2010.08.003; Chen LJ, 2017, INT J PROD ECON, V194, P73, DOI 10.1016/j.ijpe.2017.04.005; Chen PC, 2014, INT J OPER PROD MAN, V34, P347, DOI 10.1108/IJOPM-06-2012-0222; Chen YT, 2015, INT J OPER PROD MAN, V35, P1075, DOI 10.1108/IJOPM-11-2013-0517; Chen YS, 2012, MANAGE DECIS, V50, P368, DOI 10.1108/00251741211216197; Cheung MS, 2010, J OPER MANAG, V28, P472, DOI 10.1016/j.jom.2010.01.003; Chiou TY, 2011, TRANSPORT RES E-LOG, V47, P822, DOI 10.1016/j.tre.2011.05.016; Dai J, 2015, J BUS LOGIST, V36, P242, DOI 10.1111/jbl.12094; De Marchi V, 2012, RES POLICY, V41, P614, DOI 10.1016/j.respol.2011.10.002; DIERICKX I, 1989, MANAGE SCI, V35, P1504, DOI 10.1287/mnsc.35.12.1504; Dillman DA., 2007, CONSTRUCTING QUESTIO, V2nd; DRAZIN R, 1986, ADMIN SCI QUART, V30, P514; Flynn BB, 2010, J OPER MANAG, V28, P58, DOI 10.1016/j.jom.2009.06.001; Freeman C., 1997, EC IND INNOVATION; Garcia R, 2002, J PROD INNOVAT MANAG, V19, P110, DOI 10.1016/S0737-6782(01)00132-1; Geffen CA, 2000, INT J OPER PROD MAN, V20, P166, DOI 10.1108/01443570010304242; Gold S, 2010, CORP SOC RESP ENV MA, V17, P230, DOI 10.1002/csr.207; Grant RM, 1996, STRATEGIC MANAGE J, V17, P109, DOI 10.1002/smj.4250171110; Hair J.F., 2011, MULTIVARIATE DATA AN; Hall J, 2003, J CLEAN PROD, V11, P459, DOI 10.1016/S0959-6526(02)00067-7; Hall J, 2003, J CLEAN PROD, V11, P343, DOI 10.1016/S0959-6526(02)00070-7; Harrison JS, 2001, J MANAGE, V27, P679, DOI 10.1177/014920630102700605; Hofer C, 2012, J OPER MANAG, V30, P69, DOI 10.1016/j.jom.2011.06.002; Jajja MSS, 2017, INT J OPER PROD MAN, V37, P1054, DOI 10.1108/IJOPM-09-2014-0424; Jap SD, 1999, J MARKETING RES, V36, P461, DOI 10.2307/3152000; Lai KH, 2015, INT J PROD ECON, V164, P445, DOI 10.1016/j.ijpe.2014.12.009; Lambert D., 1990, J BUS LOGIST, V11, P5, DOI 10.1007/978-3-319-10966-4; Lambert DM, 2000, IND MARKET MANAG, V29, P65, DOI 10.1016/S0019-8501(99)00113-3; Lane PJ, 1998, STRATEGIC MANAGE J, V19, P461, DOI 10.1002/(SICI)1097-0266(199805)19:5&lt;461::AID-SMJ953&gt;3.3.CO;2-C; Lane PJ, 2001, STRATEGIC MANAGE J, V22, P1139, DOI 10.1002/smj.206; Lehmann D. R., 1979, MARKET RES ANAL; Li Y, 2008, J OPER MANAG, V26, P257, DOI 10.1016/j.jom.2007.02.011; Lin H, 2014, J CLEAN PROD, V64, P63, DOI 10.1016/j.jclepro.2013.07.046; LIPPMAN SA, 1982, BELL J ECON, V13, P418, DOI 10.2307/3003464; Madhok A, 1998, ORGAN SCI, V9, P326, DOI 10.1287/orsc.9.3.326; MEYER AD, 1993, ACAD MANAGE J, V36, P1175, DOI 10.2307/256809; Miller D, 1996, STRATEGIC MANAGE J, V17, P505, DOI 10.1002/(SICI)1097-0266(199607)17:7&lt;505::AID-SMJ852&gt;3.3.CO;2-9; MILLER JG, 1994, MANAGE SCI, V40, P285, DOI 10.1287/mnsc.40.3.285; Mirata M, 2005, J CLEAN PROD, V13, P993, DOI 10.1016/j.jclepro.2004.12.010; Montabon F, 2007, J OPER MANAG, V25, P998, DOI 10.1016/j.jom.2006.10.003; Moshtari M, 2016, PROD OPER MANAG, V25, P1542, DOI 10.1111/poms.12568; PARKHE A, 1991, J INT BUS STUD, V22, P579, DOI 10.1057/palgrave.jibs.8490315; Perez-Nordtvedt L, 2008, J MANAGE STUD, V45, P714, DOI 10.1111/j.1467-6486.2008.00767.x; Pfeffer J, 1978, EXTERNAL CONTROL ORG; Podsakoff PM, 2003, J APPL PSYCHOL, V88, P879, DOI 10.1037/0021-9010.88.5.879; PORTER ME, 1995, HARVARD BUS REV, V73, P120; Pujari D, 2006, TECHNOVATION, V26, P76, DOI 10.1016/j.technovation.2004.07.006; Ralston PM, 2015, J SUPPLY CHAIN MANAG, V51, P47, DOI 10.1111/jscm.12064; Rennings K, 2000, ECOL ECON, V32, P319, DOI 10.1016/S0921-8009(99)00112-3; Richey RG, 2012, J BUS LOGIST, V33, P34, DOI 10.1111/j.0000-0000.2011.01036.x; Rodriguez JA, 2016, J CLEAN PROD, V137, P516, DOI 10.1016/j.jclepro.2016.07.115; Rodriguez JA, 2016, J SUPPLY CHAIN MANAG, V52, P83, DOI 10.1111/jscm.12104; Rungtusanatham M, 2003, INT J OPER PROD MAN, V23, P1084, DOI 10.1108/01443570310491783; Saenz MJ, 2014, J SUPPLY CHAIN MANAG, V50, P18, DOI 10.1111/jscm.12020; Samaranayake P, 2005, SUPPLY CHAIN MANAG, V10, P47, DOI 10.1108/13598540510578379; Sammarra A., 2008, J MANAGE STUD, V45, P800, DOI DOI 10.1111/J.1467-6486.2008.00770.X; Sarkar MB, 2001, J ACAD MARKET SCI, V29, P358, DOI 10.1177/03079450094216; Saxton T, 1997, ACAD MANAGE J, V40, P443, DOI 10.2307/256890; Scott W.R., 2003, ORG RATIONAL NATURAL; Selnes F, 2003, J MARKETING, V67, P80, DOI 10.1509/jmkg.67.3.80.18656; Sharma S, 1998, STRATEGIC MANAGE J, V19, P729, DOI 10.1002/(SICI)1097-0266(199808)19:8&lt;729::AID-SMJ967&gt;3.0.CO;2-4; Theyel G, 2000, INT J OPER PROD MAN, V20, P249, DOI 10.1108/01443570010304288; Vachon S, 2007, INT J PROD RES, V45, P401, DOI 10.1080/00207540600597781; Vachon S, 2008, INT J PROD ECON, V111, P299, DOI 10.1016/j.ijpe.2006.11.030; Vachon S, 2006, INT J OPER PROD MAN, V26, P795, DOI 10.1108/01443570610672248; van Wijk R, 2008, J MANAGE STUD, V45, P830, DOI 10.1111/j.1467-6486.2008.00771.x; Verghese K, 2007, INT J PROD RES, V45, P4381, DOI 10.1080/00207540701450211; Wacker JG, 2016, INT J OPER PROD MAN, V36, P1551, DOI 10.1108/IJOPM-10-2013-0470; Wang JJ, 2016, J OPER MANAG, V46, P69, DOI 10.1016/j.jom.2016.07.002; Yalabik B, 2011, INT J PROD ECON, V131, P519, DOI 10.1016/j.ijpe.2011.01.020; Zailani S, 2015, J CLEAN PROD, V108, P1115, DOI 10.1016/j.jclepro.2015.06.039; Zaremba BW, 2017, J SUPPLY CHAIN MANAG, V53, P41, DOI 10.1111/jscm.12116; Zhao XD, 2006, J OPER MANAG, V24, P621, DOI 10.1016/j.jom.2005.07.003; Zimmermann R, 2016, SUPPLY CHAIN MANAG, V21, P289, DOI 10.1108/SCM-07-2015-0266</t>
  </si>
  <si>
    <t>10.1108/IJOPM-08-2017-0470</t>
  </si>
  <si>
    <t>WOS:000437303600004</t>
  </si>
  <si>
    <t>Beiderbeck, D; Frevel, N; von der Gracht, HA; Schmidt, SL; Schweitzer, VM</t>
  </si>
  <si>
    <t>Beiderbeck, Daniel; Frevel, Nicolas; von der Gracht, Heiko A.; Schmidt, Sascha L.; Schweitzer, Vera M.</t>
  </si>
  <si>
    <t>Preparing, conducting, and analyzing Delphi surveys: Cross-disciplinary practices, new directions, and advancements</t>
  </si>
  <si>
    <t>METHODSX</t>
  </si>
  <si>
    <t>Clinical trials; Consensus method; Cross-impact analysis; Decision-making; Delphi method; Expert opinion; Foresight; Judgmental forecasting; Sentiment analysis; Scenario analysis</t>
  </si>
  <si>
    <t>REAL-TIME DELPHI; SUPPLY CHAIN MANAGEMENT; CONSENSUS METHODS; FUTURE; IMPACT; GUIDELINES; SCENARIOS; SELECTION; QUALITY; TECHNOLOGY</t>
  </si>
  <si>
    <t>Delphi is a scientific method to organize and structure an expert discussion aiming to generate insights on controversial topics with limited information. The technique has seen a rise in publication frequency in various disciplines, especially over the past decades. In April 2021, the term Delphi method yielded 28,200 search hits in Google Scholar for the past five years alone. Given the increasing level of uncertainty caused by rapid technological and social change around the globe, collective expert opinions and assessments are likely to gain even more importance. Therefore, the paper at hand presents technical recommendations derived from a Delphi study that was conducted amid the outbreak of the COVID-19 pandemic in 2020. The paper comprehensively demonstrates how to prepare, conduct, and analyze a Delphi study. In this regard, it combines several methodological advancements of the recent past (e.g., dissent analyses, scenario analyses) with state-of-the-art impulses from other disciplines like strategic management (e.g., fuzzy clustering), psychology (e.g., sentiment analyses), or clinical trials (e.g., consensus measurement). By offering insights on the variety of possibilities to exploit Delphi-based data, we aim to support researchers across all disciplines in conducting Delphi studies and potentially expand and improve the method's field of application. (C) 2021 The Author(s). Published by Elsevier B.V.</t>
  </si>
  <si>
    <t>[Beiderbeck, Daniel; Frevel, Nicolas; Schmidt, Sascha L.] Otto Beisheim Sch Management, Ctr Sports &amp; Management, WHU, Erkrather Str 224a, D-40233 Dusseldorf, Germany; [von der Gracht, Heiko A.] Steinbeis Univ, Sch Int Business &amp; Entrepreneurship, Kalkofenstr 53, D-71083 Herrenberg, Germany; [Schweitzer, Vera M.] Otto Beisheim Sch Management, Chair Leadership, WHU, Erkrather Str 224a, D-40233 Dusseldorf, Germany</t>
  </si>
  <si>
    <t>WHU - Otto Beisheim School of Management; WHU - Otto Beisheim School of Management</t>
  </si>
  <si>
    <t>Beiderbeck, D (corresponding author), Otto Beisheim Sch Management, Ctr Sports &amp; Management, WHU, Erkrather Str 224a, D-40233 Dusseldorf, Germany.</t>
  </si>
  <si>
    <t>daniel.beiderbeck@whu.edu</t>
  </si>
  <si>
    <t>Adams W. C., 2015, HDB PRACTICAL PROGRA, P492, DOI DOI 10.1002/9781119171386.CH19; Aengenheyster S, 2017, TECHNOL FORECAST SOC, V118, P15, DOI 10.1016/j.techfore.2017.01.023; Aggarwal C.C., 2015, SPRINGER INT PUBL, V746, DOI [10.1007/ 978- 3-319- 14142-8, DOI 10.1007/978-3-319-14142-8]; Akkermans HA, 2003, EUR J OPER RES, V146, P284, DOI 10.1016/S0377-2217(02)00550-7; Allen Micah, 2019, Wellcome Open Res, V4, P63, DOI 10.12688/wellcomeopenres.15191.1; [Anonymous], 2008, INTENS CARE MED, DOI DOI 10.1007/s00134-007-0934-2; Banuls VA, 2011, TECHNOL FORECAST SOC, V78, P1579, DOI 10.1016/j.techfore.2011.03.014; Barrios M, 2021, TECHNOL FORECAST SOC, V163, DOI 10.1016/j.techfore.2020.120484; Beiderbeck D, 2021, TECHNOL FORECAST SOC, V165, DOI 10.1016/j.techfore.2021.120577; Belton I, 2019, TECHNOL FORECAST SOC, V147, P72, DOI 10.1016/j.techfore.2019.07.002; Bishop D.V.M., 2017, J CHILD PSYCHOL PSYC, V58, P1068, DOI [10.1111/jcpp.12721, DOI 10.1111/jcpp.12721, DOI 10.1111/JCPP.12721]; Black N, 2013, ADV HDB METHODS EVID, V2, P426, DOI [10.4135/9781848608344.n24, DOI 10.4135/9781848608344.N24]; Bokrantz J, 2017, INT J PROD ECON, V191, P154, DOI 10.1016/j.ijpe.2017.06.010; Bolger F, 2011, TECHNOL FORECAST SOC, V78, P1500, DOI 10.1016/j.techfore.2011.07.007; Bonaccorsi A, 2020, TECHNOL FORECAST SOC, V151, DOI 10.1016/j.techfore.2019.119855; Boulkedid R, 2011, PLOS ONE, V6, DOI 10.1371/journal.pone.0020476; Bulger SM, 2007, J TEACH PHYS EDUC, V26, P57, DOI 10.1123/jtpe.26.1.57; Chang PT, 2000, FUZZY SET SYST, V112, P511, DOI 10.1016/S0165-0114(98)00067-0; Clayton M.J., 1997, EDUC PSYCHOL-UK, V17, P373, DOI [10.1080/0144341970170401, DOI 10.1080/0144341970170401]; Culot G, 2020, TECHNOL FORECAST SOC, V157, DOI 10.1016/j.techfore.2020.120092; Czinkota MR, 1997, J INT BUS STUD, V28, P827, DOI 10.1057/palgrave.jibs.8490121; DAJANI JS, 1979, TECHNOL FORECAST SOC, V13, P83, DOI 10.1016/0040-1625(79)90007-6; DALKEY N, 1963, MANAGE SCI, V9, P458, DOI 10.1287/mnsc.9.3.458; de Loe RC, 2016, TECHNOL FORECAST SOC, V104, P78, DOI 10.1016/j.techfore.2015.12.009; DELBECQ A. L., 1986, GROUP TECHNIQUES PRO; Devaney L, 2018, FUTURES, V99, P45, DOI 10.1016/j.futures.2018.03.017; Diamond IR, 2014, J CLIN EPIDEMIOL, V67, P401, DOI 10.1016/j.jclinepi.2013.12.002; Ecken P, 2011, TECHNOL FORECAST SOC, V78, P1654, DOI 10.1016/j.techfore.2011.05.006; Fergnani Alessandro, 2019, Futures &amp; Foresight Science, V1, DOI 10.1002/ffo2.17; Ferri CP, 2005, LANCET, V366, P2112, DOI 10.1016/S0140-6736(05)67889-0; FINK A, 1984, AM J PUBLIC HEALTH, V74, P979, DOI 10.2105/AJPH.74.9.979; Flostrand A., 2019, TECHNOL FORECAST SOC, V150, DOI [10.1016/j.techfore.2019.119773, DOI 10.1016/j.techfore.2019.119773]; Forster B, 2014, TECHNOL FORECAST SOC, V84, P215, DOI 10.1016/j.techfore.2013.07.012; Franke T, 2019, INT J HUM-COMPUT INT, V35, P456, DOI 10.1080/10447318.2018.1456150; Gheorghiu R., 2017, NEW HORIZONS DATA DE, DOI [10.2777/654172, DOI 10.2777/654172]; Gnatzy T, 2011, TECHNOL FORECAST SOC, V78, P1681, DOI 10.1016/j.techfore.2011.04.006; Gordon T, 2006, TECHNOL FORECAST SOC, V73, P321, DOI 10.1016/j.techfore.2005.09.005; Graefe A, 2011, INT J FORECASTING, V27, P183, DOI 10.1016/j.ijforecast.2010.05.004; Harrison Mcknight D., 2011, ACM TRANS MANAG INF, V2, P1, DOI [10.1145/1985347.1985353, DOI 10.1145/1985347.1985353]; Hasson F, 2000, J ADV NURS, V32, P1008, DOI 10.1046/j.1365-2648.2000.01567.x; Hasson F, 2011, TECHNOL FORECAST SOC, V78, P1695, DOI 10.1016/j.techfore.2011.04.005; HECKMAN J, 1990, AM ECON REV, V80, P313; Hirschinger M, 2015, J SUPPLY CHAIN MANAG, V51, P73, DOI 10.1111/jscm.12074; Ho J.K.K., 2014, EUROPEAN ACAD RES, V2, P6478; JONES J, 1995, BRIT MED J, V311, P376, DOI 10.1136/bmj.311.7001.376; Junger S, 2017, PALLIATIVE MED, V31, P684, DOI 10.1177/0269216317690685; KASTEIN MR, 1993, TECHNOL FORECAST SOC, V44, P315, DOI 10.1016/0040-1625(93)90075-I; Kawamoto CT, 2019, TECHNOL FORECAST SOC, V140, P296, DOI 10.1016/j.techfore.2018.12.020; Keeney S, 2001, INT J NURS STUD, V38, P195, DOI 10.1016/S0020-7489(00)00044-4; KENDALL JW, 1977, TECHNOL FORECAST SOC, V11, P75, DOI 10.1016/0040-1625(77)90017-8; Kluge U, 2020, TECHNOL FORECAST SOC, V157, DOI 10.1016/j.techfore.2020.120096; Kovaleva A., 2012, GESIS LEIBNIZ I SOZI, V19; Lee ACC, 2011, BMC PUBLIC HEALTH, V11, DOI 10.1186/1471-2458-11-S3-S10; Lee Y, 2003, COM ASS INFORM SYST, V12, DOI [DOI 10.17705/1CAIS.01250, 10.17705/1cais.01250]; Lombard M, 2002, HUM COMMUN RES, V28, P587, DOI 10.1111/j.1468-2958.2002.tb00826.x; Loveridge D., 2002, DELPHI QUESTIONS; LOYE D, 1980, TECHNOL FORECAST SOC, V16, P93, DOI 10.1016/0040-1625(80)90001-3; Marchau V.A., 2019, DECISION MAKING DEEP, P405, DOI 10.1007/978- 3- 030- 05252-2; Markmann C., 2021, FUTURES FORESIGHT SC, V3, pe56, DOI [10.1002/ffo2.56, DOI 10.1002/FFO2.56]; Mauksch S, 2020, TECHNOL FORECAST SOC, V154, DOI 10.1016/j.techfore.2020.119982; MCKENNA HP, 1994, J ADV NURS, V19, P1221, DOI 10.1111/j.1365-2648.1994.tb01207.x; Merkel S, 2016, SPORT BUS MANAG, V6, P295, DOI 10.1108/SBM-10-2014-0043; Mokkink LB, 2010, QUAL LIFE RES, V19, P539, DOI 10.1007/s11136-010-9606-8; Morley JE, 2013, J AM MED DIR ASSOC, V14, P392, DOI 10.1016/j.jamda.2013.03.022; Mullen Penelope M, 2003, J Health Organ Manag, V17, P37, DOI 10.1108/14777260310469319; Munch C., 2021, FUTURES FORESIGHT SC, P1, DOI [10.1002/ ffo2.88, DOI 10.1002/FFO2.66]; Muskat M., 2012, ELECT J BUSINESS RES, V10, P09, DOI [DOI 10.2139/SSRN.2269508, 10.2139/ssrn.2202179]; Nowack M, 2011, TECHNOL FORECAST SOC, V78, P1603, DOI 10.1016/j.techfore.2011.03.006; Okoli C, 2004, INFORM MANAGE-AMSTER, V42, P15, DOI 10.1016/j.im.2003.11.002; Oksenberg L., 1991, J OFF STAT, V7, P349; Panula-Ontto J, 2018, ENERG POLICY, V118, P504, DOI 10.1016/j.enpol.2018.04.009; Robertson M., 2000, HIGH EDUC RES DEV, V19, P89, DOI DOI 10.1080/07294360050020499; Rossmann B, 2018, TECHNOL FORECAST SOC, V130, P135, DOI 10.1016/j.techfore.2017.10.005; Rowe G, 2011, TECHNOL FORECAST SOC, V78, P1487, DOI 10.1016/j.techfore.2011.09.002; RUSSELL JA, 1980, J PERS SOC PSYCHOL, V39, P1161, DOI 10.1037/h0077714; Sackman H., 1974, DELPHI ASSESMENT EXP; Scheibe M., 1975, DELPHI METHOD TECHNI, P262, DOI 10.1007/s00256-011-1145-z; Schimmack U., 2008, SSRN ELECT J, DOI [10.2139/ssrn.1306888, DOI 10.2139/SSRN.1306888]; Schirrmeister E., 2020, FUTURES FORESIGHT SC, P1, DOI [DOI 10.1002/FFO2.31, 10.1002/ ffo2.31]; Schmalz U, 2021, METHODSX, V8, DOI 10.1016/j.mex.2020.101179; Schmidt R, 2001, J MANAGE INFORM SYST, V17, P5, DOI 10.1080/07421222.2001.11045662; Schweizer A, 2020, IEEE T ENG MANAGE, V67, P1169, DOI 10.1109/TEM.2020.2979286; Seuring S., 2008, BUS STRATEG ENVIRON, V17, P455, DOI [10.1002/bse.607, DOI 10.1002/BSE.607]; SHEIKH K, 1981, J EPIDEMIOL COMMUN H, V35, P293, DOI 10.1136/jech.35.4.293; Simon ST, 2014, J PAIN SYMPTOM MANAG, V47, P828, DOI 10.1016/j.jpainsymman.2013.06.013; Sinha IP, 2011, PLOS MED, V8, DOI 10.1371/journal.pmed.1000393; Spickermann A, 2014, TECHNOL FORECAST SOC, V85, P105, DOI 10.1016/j.techfore.2013.04.009; Stitt-Gohdes W.L., 2004, J CAREER TECHNICAL E, V20, P55, DOI DOI 10.21061/JCTE.V20I2.636; STRAUSS HJ, 1975, J CREATIVE BEHAV, V9, P253, DOI 10.1002/j.2162-6057.1975.tb00574.x; Teo T, 2014, J COMPUT HIGH EDUC, V26, P124, DOI 10.1007/s12528-014-9080-3; Thompson ER, 2007, J CROSS CULT PSYCHOL, V38, P227, DOI 10.1177/0022022106297301; von Briel F, 2018, TECHNOL FORECAST SOC, V132, P217, DOI 10.1016/j.techfore.2018.02.004; Von der Gracht H. A., 2008, FUTURE LOGISTICS SCE, V1st; von der Gracht HA, 2016, INT J LOGIST MANAG, V27, P142, DOI 10.1108/IJLM-12-2013-0150; von der Gracht HA, 2012, TECHNOL FORECAST SOC, V79, P1525, DOI 10.1016/j.techfore.2012.04.013; Warth J, 2013, TECHNOL FORECAST SOC, V80, P566, DOI 10.1016/j.techfore.2012.04.005; White GRT, 2017, STRATEG CHANG, V26, P439, DOI 10.1002/jsc.2144; WILLIAMS PL, 1994, J ADV NURS, V19, P180, DOI 10.1111/j.1365-2648.1994.tb01066.x; Winkler J, 2016, TECHNOL FORECAST SOC, V105, P63, DOI 10.1016/j.techfore.2016.01.021; Winkler J, 2015, J BUS RES, V68, P1118, DOI 10.1016/j.jbusres.2014.11.001</t>
  </si>
  <si>
    <t>10.1016/j.mex.2021.101401</t>
  </si>
  <si>
    <t>WOS:000707187100016</t>
  </si>
  <si>
    <t>Raza, SA</t>
  </si>
  <si>
    <t>Raza, Syed Asif</t>
  </si>
  <si>
    <t>A systematic literature review of RFID in supply chain management</t>
  </si>
  <si>
    <t>RFID; Supply chain; Bibliometric analysis; Systematic literature review; Network analysis; Cocitation analysis; Multivariate analysis; Clustering; Factor analysis</t>
  </si>
  <si>
    <t>RADIO-FREQUENCY IDENTIFICATION; INVENTORY RECORD INACCURACY; RETAIL STORES; DYNAMIC CAPABILITIES; BUSINESS VALUE; EPC NETWORK; TECHNOLOGY; IMPACT; INFORMATION; IMPLEMENTATION</t>
  </si>
  <si>
    <t>Purpose The findings of this paper throw light on the focal research areas within RFID in the supply chain, which serves as an effective guideline for future research in this area. This research, therefore, contributes to filling the gap by carrying out an SLR of contemporary research studies in the area of RFID applications in supply chains. To date, SLR augmented with BA has not been used to study the developments in RFID applications in supply chains. Design/methodology/approach We analyze 556 articles from years 2001 to date using Systematic Literature Review (SLR). Contemporary bibliometric analysis (BA) tools are utilized. First, an exploratory analysis is carried, out revealing influential authors, sources, regions, among other key aspects. Second, a co-citation work analysis is utilized to understand the conceptual structure of the literature, followed by a dynamic co-citation network to reveal the evolution of the field. This is followed by a multivariate analysis is performed on top-100 cited papers, and k-means clustering is carried out to find optimal groups and identify research themes. The influential themes are then pointed out using factor analysis. Findings An exploratory analysis is carried out using BA tools to provide insights into factors such as influential authors, production countries, top-cited papers and frequent keywords. Visualization of bibliographical data using co-citation network analysis and keyword co-occurrence analysis assisted in understanding the groups (communities) of research themes. We employed k-means clustering and factor analysis methods to further develop these insights. A historiographical direct citation analysis also unveils potential research directions. We observe that RFID applications in the supply chain are likely to benefit from the Internet of Things and blockchain Technology along with the other machine learning and visualization approaches. Originality/value Although several researchers have researched RFID literature in relation to supply chains, these reviews are often conducted in the traditional manner where the author(s) select paper based on their area of expertise, interest and experience. Limitation of such reviews includes authors' selection bias of studies to be included and limited or no use of advanced BA tools for analysis. This study fills this research gap by conducting an SLR of RFID in supply chains to identify important research trends in this field through the use of advanced BA tools.</t>
  </si>
  <si>
    <t>[Raza, Syed Asif] Sultan Qaboos Univ, Dept Operat Management &amp; Business Stat, Muscat, Oman</t>
  </si>
  <si>
    <t>Sultan Qaboos University</t>
  </si>
  <si>
    <t>syed@squ.edu.om</t>
  </si>
  <si>
    <t>Ahmed Q, 2021, QUAL RELIAB ENG INT, V37, P1307, DOI 10.1002/qre.2797; Angeles R, 2005, INFORM SYST MANAGE, V22, P51, DOI 10.1201/1078/44912.22.1.20051201/85739.7; Angeles R., 2015, INT J HUMANITIES SOC, V9, P3876; [Anonymous], 2008, J THEORETICAL APPL E; Aria M, 2017, J INFORMETR, V11, P959, DOI 10.1016/j.joi.2017.08.007; Ashry A, 2008, IEEE SYST J, V2, P520, DOI 10.1109/JSYST.2008.2009206; Asif Z, 2005, COMMUN ASSOC INF SYS, V15, P393; Attaran M, 2007, SUPPLY CHAIN MANAG, V12, P249, DOI 10.1108/13598540710759763; Attaran M, 2007, BUS PROCESS MANAG J, V13, P390, DOI 10.1108/14637150710752308; Auto-ID Center, 2019, TECHNOLOGY GUIDE; Azevedo SG, 2012, INT J RETAIL DISTRIB, V40, P128, DOI 10.1108/09590551211201874; Bagchi U, 2007, SPRINGER SER ADV MAN, P71, DOI 10.1007/978-1-84628-607-0_4; Bastian M., 2009, P 3 INT AAAI C WEBLO; Ben-Daya M, 2019, INT J PROD RES, V57, P4719, DOI 10.1080/00207543.2017.1402140; Biswal AK, 2018, TRANSPORT RES E-LOG, V109, P205, DOI 10.1016/j.tre.2017.11.010; Boeck, 2005, J CHAIN NETWORK SCI, V5, P101, DOI DOI 10.3920/JCNS2005.X059; Bose I, 2005, COMMUN ACM, V48, P100, DOI 10.1145/1076211.1076212; Bottani E, 2008, INT J PROD ECON, V112, P548, DOI 10.1016/j.ijpe.2007.05.007; Bottani E, 2017, INT J RF TECHNOL-RES, V8, P33, DOI 10.3233/RFT-171780; Bottani E, 2010, INT J PROD ECON, V124, P426, DOI 10.1016/j.ijpe.2009.12.005; Brin S, 1998, COMPUT NETWORKS ISDN, V30, P107, DOI 10.1016/S0169-7552(98)00110-X; Chao CC, 2007, TECHNOVATION, V27, P268, DOI 10.1016/j.technovation.2006.09.003; Charrad M, 2014, J STAT SOFTW, V61, P1; Chen, 2020 IEEE 7 INT C IN, P496; Chen F, 2000, MANAGE SCI, V46, P436, DOI 10.1287/mnsc.46.3.436.12069; Cheng J, 2017, AGRO FOOD IND HI TEC, V28, P959; Choi TM, 2011, IEEE T IND INFORM, V7, P497, DOI 10.1109/TII.2011.2158830; Chuang ML, 2008, BUS PROCESS MANAG J, V14, P675, DOI 10.1108/14637150810903057; Chung C.W, P 2008 ACM SIGMOD IN, P291; COOPER RB, 1990, MANAGE SCI, V36, P123, DOI 10.1287/mnsc.36.2.123; Costa C, 2013, FOOD BIOPROCESS TECH, V6, P353, DOI 10.1007/s11947-012-0958-7; Cui LG, 2017, J CLEAN PROD, V142, P2028, DOI 10.1016/j.jclepro.2016.11.081; Curtin J, 2007, INFORM TECHNOL MANAG, V8, P87, DOI 10.1007/s10799-007-0010-1; Dai H, 2012, INT J PROD ECON, V139, P634, DOI 10.1016/j.ijpe.2012.06.005; Das R., 2009, RFID FORECASTS PLAYE; de Kok AG, 2008, INT J PROD ECON, V112, P521, DOI 10.1016/j.ijpe.2007.05.005; De Virgilio R, 2016, DISTRIB PARALLEL DAT, V34, P3, DOI 10.1007/s10619-015-7178-x; DeHoratius N, 2008, MANAGE SCI, V54, P627, DOI 10.1287/mnsc.1070.0789; Delen D, 2007, PROD OPER MANAG, V16, P613; Doerr KH, 2006, INT J PROD ECON, V103, P726, DOI 10.1016/j.ijpe.2006.03.007; Drakaki M, 2019, J MODEL MANAG, V14, P360, DOI 10.1108/JM2-08-2017-0081; Dutta A, 2007, PROD OPER MANAG, V16, P646; EISENHARDT KM, 1989, ACAD MANAGE REV, V14, P532, DOI 10.2307/258557; Fahimnia B, 2015, INT J PROD ECON, V162, P101, DOI 10.1016/j.ijpe.2015.01.003; Fan TJ, 2015, INT J PROD ECON, V159, P117, DOI 10.1016/j.ijpe.2014.10.004; Feng Tian, 2016, 2016 13th International Conference on Service Systems and Service Management (ICSSSM), P1, DOI 10.1109/ICSSSM.2016.7538424; Fernandes C, 2017, SCIENTOMETRICS, V112, P529, DOI 10.1007/s11192-017-2397-8; Finkenzeller K., 2010, RFID HDB FUNDAMENTAL, DOI DOI 10.1002/9780470665121; Fleisch E, 2005, INT J PROD ECON, V95, P373, DOI 10.1016/j.ijpe.2004.02.003; Gaukler GM, 2007, SPRINGER SER ADV MAN, P29, DOI 10.1007/978-1-84628-607-0_2; Gaukler GM, 2007, PROD OPER MANAG, V16, P65, DOI 10.1111/j.1937-5956.2007.tb00166.x; Glidden R, 2004, IEEE COMMUN MAG, V42, P140, DOI 10.1109/MCOM.2004.1321406; Grasman S.E., 2006, INT J MANUFACTURING, V10, P92; Gupta A, 2000, IND MANAGE DATA SYST, V100, P114, DOI 10.1108/02635570010286131; Hanny, 2007, RFID APPL, P528; Hedgepeth W.O., 2006, RFID METRICS DECISIO; Heese HS, 2007, PROD OPER MANAG, V16, P542; Hilt M, 2018, SIGITE'18: PROCEEDINGS OF THE 19TH ANNUAL SIG CONFERENCE ON INFORMATION TECHNOLOGY EDUCATION, P145, DOI 10.1145/3241815.3241838; Hirsch JE, 2005, P NATL ACAD SCI USA, V102, P16569, DOI 10.1073/pnas.0507655102; Hou JL, 2006, IND MANAGE DATA SYST, V106, P96, DOI 10.1108/02635570610641013; Jabbar S, 2021, MULTIMEDIA SYST, V27, P787, DOI 10.1007/s00530-020-00687-0; Jangirala S, 2020, IEEE T IND INFORM, V16, P7081, DOI 10.1109/TII.2019.2942389; Jones P., 2004, INT J RETAIL DISTRIB, V32, P164, DOI [DOI 10.1108/09590550410524957, 10.1108/09590550410524957]; Juels A, 2006, IEEE J SEL AREA COMM, V24, P381, DOI 10.1109/JSAC.2005.861395; Kanungo T, 2002, IEEE T PATTERN ANAL, V24, P881, DOI 10.1109/TPAMI.2002.1017616; Karkkainen M., 2003, INT J RETAIL DISTRIB, V31, p529 , DOI DOI 10.1108/09590550310497058; Karkkainen M., 2002, SUPPLY CHAIN MANAG, V7, P242, DOI DOI 10.1108/13598540210438971; Kelepouris T, 2007, IND MANAGE DATA SYST, V107, P183, DOI 10.1108/02635570710723804; Khor JH, 2018, PROCEEDINGS OF 2018 3RD INTERNATIONAL CONFERENCE ON COMPUTER AND COMMUNICATION SYSTEMS (ICCCS), P487; Khumawala, 2007, J MANAGERIAL ISSUES, V19, P436; Kim EY, 2008, IND MARKET MANAG, V37, P797, DOI 10.1016/j.indmarman.2008.01.007; Landt J., 2001, SHROUDS TIME HIST RF; Langer N, 2007, INTERFACES, V37, P501, DOI 10.1287/inte.1070.0308; Lee H, 2007, PROD OPER MANAG, V16, P40, DOI 10.1111/j.1937-5956.2007.tb00165.x; Lee HL, 1997, MANAGE SCI, V43, P546, DOI 10.1287/mnsc.43.4.546; Lee YM, 2004, PROCEEDINGS OF THE 2004 WINTER SIMULATION CONFERENCE, VOLS 1 AND 2, P1145; Lei QS, 2018, MATH PROBL ENG, V2018, DOI 10.1155/2018/4686531; Lekakos G, 2007, IND MANAGE DATA SYST, V107, P1110, DOI 10.1108/02635570710822778; Li, 2010 IEEE INT C RFID, P128; Li S, 2010, MANAG RES REV, V33, P1006, DOI 10.1108/01409171011084003; Liu XF, 2008, ASIA PAC J MARKET LO, V20, P7, DOI 10.1108/13555850810844841; Loebbecke C., 2007, Electronic Markets, V17, P29, DOI 10.1080/10196780601136773; Maco, 2019 WIR TEL S WTS A, P1; Maleki H, 2017, PROCEEDINGS OF THE 2017 WORKSHOP ON ATTACKS AND SOLUTIONS IN HARDWARE SECURITY (ASHES'17), P33, DOI 10.1145/3139324.3139332; Manavalan E, 2019, COMPUT IND ENG, V127, P925, DOI 10.1016/j.cie.2018.11.030; Martinez-Sala AS, 2009, COMPUT IND, V60, P161, DOI 10.1016/j.compind.2008.12.003; McFarlane D., 2003, INT J LOGIST MANAG, V14, P1, DOI DOI 10.1108/09574090310806503; Michael K, 2005, ICMB 2005: International Conference on Mobile Business, P623, DOI 10.1109/ICMB.2005.103; Mo JPT, 2009, J MANUF TECHNOL MANA, V20, P866, DOI 10.1108/17410380910975122; Mondal S, 2019, IEEE INTERNET THINGS, V6, P5803, DOI 10.1109/JIOT.2019.2907658; Moon KL, 2008, IND MANAGE DATA SYST, V108, P596, DOI 10.1108/02635570810876732; Mullen, P 38 ANN M DEC SCI I, P2171; Musa A., 2016, GLOB J FLEX SYST MAN, V17, P189, DOI [10.1007/s40171-016-0136-2, DOI 10.1007/S40171-016-0136-2]; Nambiar, P WORLD C ENG COMP S, V2, P20; Newman MEJ, 2006, P NATL ACAD SCI USA, V103, P8577, DOI 10.1073/pnas.0601602103; Ngai EWT, 2008, INT J PROD ECON, V112, P510, DOI 10.1016/j.ijpe.2007.05.004; Ngai EWT, 2007, DECIS SUPPORT SYST, V43, P62, DOI 10.1016/j.dss.2005.05.006; Ohkubo M, 2005, COMMUN ACM, V48, P66, DOI 10.1145/1081992.1082022; Page L., 1999, PAGERANK CITATION RA; Park KS, 2010, IND MANAGE DATA SYST, V110, P682, DOI [10.1108/02635571011044722, 10.1108/26355771080001561]; Persson O., 2009, CELEBRATING SCHOLARL, P9, DOI DOI 1458990/FILE/1458992.PDF#PAGE=11; Poon TC, 2009, EXPERT SYST APPL, V36, P8277, DOI 10.1016/j.eswa.2008.10.011; Prater E, 2005, SUPPLY CHAIN MANAG, V10, P134, DOI 10.1108/13598540510589205; Raman A, 2001, CALIF MANAGE REV, V43, P136, DOI 10.2307/41166093; Rao S, 2019, J BUS LOGIST, V40, P339, DOI 10.1111/jbl.12232; Rao S, 2009, INT J LOGIST MANAG, V20, P97, DOI 10.1108/09574090910954864; Raza SA, 2020, BENCHMARKING, V27, P1765, DOI 10.1108/BIJ-10-2019-0464; Regattieri A, 2007, J FOOD ENG, V81, P347, DOI 10.1016/j.jfoodeng.2006.10.032; Rekik Y, 2008, INT J PROD ECON, V112, P264, DOI 10.1016/j.ijpe.2006.08.024; Rekik Y, 2007, OR SPECTRUM, V29, P597, DOI 10.1007/s00291-007-0087-2; Rekik Y, 2009, INT J PROD ECON, V118, P189, DOI 10.1016/j.ijpe.2008.08.048; Reyes P. M., 2007, MANAG RES NEWS, V30, P570, DOI [10.1108/01409170710773706, DOI 10.1108/01409170710773706]; Rieback MR, 2006, IEEE PERVAS COMPUT, V5, P62, DOI 10.1109/MPRV.2006.17; Roh JJ, 2009, INFORM MANAGE-AMSTER, V46, P357, DOI 10.1016/j.im.2009.07.001; Sarac A, 2010, INT J PROD ECON, V128, P77, DOI 10.1016/j.ijpe.2010.07.039; Sari K, 2010, EUR J OPER RES, V207, P174, DOI 10.1016/j.ejor.2010.04.003; Saygin C, 2007, SPRINGER SER ADV MAN, P3, DOI 10.1007/978-1-84628-607-0_1; Sellitto C, 2007, INT J RETAIL DISTRIB, V35, P69, DOI 10.1108/09590550710722350; Sheffi, 2004, INT J LOGIST MANAG, V15, P1, DOI DOI 10.1108/09574090410700194; Sidorov M, 2019, IEEE ACCESS, V7, P7273, DOI 10.1109/ACCESS.2018.2890389; Slack C., 2013, PERSPECTIVES HLTH IN, V10; SMALL H, 1973, J AM SOC INFORM SCI, V24, P265, DOI 10.1002/asi.4630240406; Smaros J., 2000, INT J RETAIL DISTRIB, V28, P55, DOI [10.1108/09590550010315098, DOI 10.1108/09590550010315098]; Smerekovsky JG, 2008, INT J PROD ECON, V114, P388, DOI 10.1016/j.ijpe.2008.03.002; Smith A. D., 2005, Information Management &amp; Computer Security, V13, P16, DOI 10.1108/09685220510582647; Soon C.B., 2008, J THEORETICAL APPL E, V3, P81; Sparks L, 2003, SUPPLY CHAIN MANAG, V8, P17, DOI 10.1108/13598540310463323; Srivastava B., 2004, Business Horizons, V47, P60, DOI 10.1016/j.bushor.2004.09.009; Subramaniam C., 2004, Information Technology &amp; Management, V5, P161, DOI 10.1023/B:ITEM.0000008080.17926.2b; Suhong Li, 2006, International Journal of Integrated Supply Management, V2, P407, DOI 10.1504/IJISM.2006.009643; Suhong Li, 2006, Sensor Review, V26, P193, DOI 10.1108/02602280610675474; Swartz J, 2000, TECHNOL SOC, V22, P123, DOI 10.1016/S0160-791X(99)00033-0; Szmerekovsky JG, 2011, DECIS SUPPORT SYST, V51, P833, DOI 10.1016/j.dss.2011.02.002; Tajima May, 2007, Journal of Purchasing and Supply Management, V13, P261, DOI 10.1016/j.pursup.2007.11.001; Teece DJ, 1997, STRATEGIC MANAGE J, V18, P509, DOI 10.1002/(SICI)1097-0266(199708)18:7&lt;509::AID-SMJ882&gt;3.0.CO;2-Z; Thakur M, 2009, J FOOD ENG, V95, P617, DOI 10.1016/j.jfoodeng.2009.06.028; Thiesse F., 2006, Sensor Review, V26, P101, DOI 10.1108/02602280610652677; Thiesse F, 2015, INT J PROD ECON, V159, P126, DOI 10.1016/j.ijpe.2014.09.002; Thong J. Y. L., 1999, Journal of Management Information Systems, V15, P187; Tian F, 2017, I C SERV SYST SERV M; Timpe, 2005, MITTUNIVERSITETET FS; Trappey CV, 2011, ADV ENG INFORM, V25, P53, DOI 10.1016/j.aei.2010.05.007; Twist DC, 2005, J FACIL MANAG, V3, P226, DOI 10.1108/14725960510808491; Tzeng SF, 2008, INT J PROD ECON, V112, P601, DOI 10.1016/j.ijpe.2007.05.009; Uckun C, 2008, INT J PROD ECON, V113, P546, DOI 10.1016/j.ijpe.2007.10.012; Ustundag A, 2010, INT J PROD RES, V48, P2549, DOI 10.1080/00207540903564926; Ustundag A, 2009, TRANSPORT RES E-LOG, V45, P29, DOI 10.1016/j.tre.2008.09.001; van den Berg JP, 1999, INT J PROD ECON, V59, P519, DOI 10.1016/S0925-5273(98)00114-5; van Hoek R, 2019, INT J OPER PROD MAN, V39, P829, DOI 10.1108/IJOPM-01-2019-0022; Vargas, 2004, RETAIL IND PROFILE O; Vijayaraman B. S., 2006, International Journal of Logistics Management, V17, P6, DOI 10.1108/09574090610663400; Visich JK, 2009, INT J OPER PROD MAN, V29, P1290, DOI 10.1108/01443570911006009; Wamba SF, 2008, INT J PROD ECON, V112, P614, DOI 10.1016/j.ijpe.2007.05.010; Wamba SF, 2013, INT J INFORM MANAGE, V33, P875, DOI 10.1016/j.ijinfomgt.2013.07.005; Wamba SF, 2009, EUR J INFORM SYST, V18, P615, DOI 10.1057/ejis.2009.44; Wang D, 2018, WIREL COMMUN MOB COM, DOI 10.1155/2018/7079037; Wang LC, 2007, ADV ENG INFORM, V21, P377, DOI 10.1016/j.aei.2006.09.003; Wang SJ, 2008, INT J PROD ECON, V112, P570, DOI 10.1016/j.ijpe.2007.05.002; Wang YM, 2010, TECHNOL FORECAST SOC, V77, P803, DOI 10.1016/j.techfore.2010.03.006; Want R, 2006, IEEE PERVAS COMPUT, V5, P25, DOI 10.1109/MPRV.2006.2; Whang S, 2010, MANAGE SCI, V56, P343, DOI 10.1287/mnsc.1090.1121; Whitaker J, 2007, PROD OPER MANAG, V16, P599; White A, 2008, INT J PHYS DISTR LOG, V38, P88, DOI 10.1108/09600030810861189; Wu NC, 2006, TECHNOVATION, V26, P1317, DOI 10.1016/j.technovation.2005.08.012; Wyld D. C., 2006, MANAGEMENT RES NEWS, V29, P154, DOI DOI 10.1108/01409170610665022; Xiao Y, 2007, WIREL COMMUN MOB COM, V7, P457, DOI 10.1002/wcm.365; Xu S, 2020, SCIENTOMETRICS, V122, P607, DOI 10.1007/s11192-019-03288-5; Xu XH, 2018, INT J PROD ECON, V204, P160, DOI 10.1016/j.ijpe.2018.08.003; Yang K., 2018, ACM T DES AUTOMAT EL, V23, P1; Yao AC, 1999, INT J PROD ECON, V59, P213, DOI 10.1016/S0925-5273(98)00234-5; Ye N, 2020, J CLEAN PROD, V272, DOI 10.1016/j.jclepro.2020.122679; Zelbst PJ, 2020, J MANUF TECHNOL MANA, V31, P441, DOI 10.1108/JMTM-03-2019-0118; Zelbst PJ, 2010, MANAG RES REV, V33, P994, DOI 10.1108/01409171011083996; Zhang LH, 2022, ANN OPER RES, V315, P2169, DOI 10.1007/s10479-020-03674-w; Zhang LH, 2018, INT J PROD RES, V56, P5188, DOI 10.1080/00207543.2018.1463110; Zhou SQ, 2007, INT J ADV MANUF TECH, V33, P837, DOI 10.1007/s00170-006-0506-6; Zhou W, 2009, EUR J OPER RES, V198, P252, DOI 10.1016/j.ejor.2008.09.017; Zhu XW, 2012, J ENG TECHNOL MANAGE, V29, P152, DOI 10.1016/j.jengtecman.2011.09.011</t>
  </si>
  <si>
    <t>MAR 8</t>
  </si>
  <si>
    <t>10.1108/JEIM-08-2020-0322</t>
  </si>
  <si>
    <t>WOS:000660361800001</t>
  </si>
  <si>
    <t>Tanaka, R; Ishigaki, A; Suzuki, T; Hamada, M; Kawai, W</t>
  </si>
  <si>
    <t>Tanaka, Rina; Ishigaki, Aya; Suzuki, Tomomichi; Hamada, Masato; Kawai, Wataru</t>
  </si>
  <si>
    <t>Data Analysis of Shipment for Textiles and Apparel from Logistics Warehouse to Store Considering Disposal Risk</t>
  </si>
  <si>
    <t>apparel products; supply chain management; quick response; clustering; forecasting; sale at fixed price</t>
  </si>
  <si>
    <t>QUICK RESPONSE; SUPPLY CHAINS; INDUSTRY; MODEL; SUSTAINABILITY; MANAGEMENT; PRODUCT; WASTE; COST</t>
  </si>
  <si>
    <t>Given the rapid diversification of products in the textile and apparel industry, manufacturers face significant new challenges in production. The life cycle of apparel products has contracted and is now, generally, a several-week season, during which time a majority of products are supposed to be sold. Products that do not sell well may be sold at a price lower than the fixed price, and products that do not sell at all within the sales period may eventually become forced disposal. This creates long-term management and environmental problems. In practice, shipping personnel determine when to ship products to stores after reviewing product sales information. However, they may not schedule or structure these shipments properly because they cannot effectively monitor sales for a large number of products. In this paper, shipment is considered to reduce the risk of product disposal on the premise of selling at a fixed price. Although shipment quantities are determined by various factors, we only consider the change in inventory at the logistics warehouse, since it is difficult to incorporate all factors into the analysis. From cluster analysis, it is found that shipping personnel should recognize a policy to sell products gradually over time. Furthermore, to reduce the risk of disposal, we forecast the inventory from conditional probability and are able to extract products out of a standard grouping using past data.</t>
  </si>
  <si>
    <t>[Tanaka, Rina; Ishigaki, Aya; Suzuki, Tomomichi] Tokyo Univ Sci, Ind Adm, Noda, Chiba 2788510, Japan; [Hamada, Masato; Kawai, Wataru] Data Chef Co Ltd, Koto Ku, Tokyo 1350004, Japan</t>
  </si>
  <si>
    <t>Tokyo University of Science</t>
  </si>
  <si>
    <t>Ishigaki, A (corresponding author), Tokyo Univ Sci, Ind Adm, Noda, Chiba 2788510, Japan.</t>
  </si>
  <si>
    <t>7418519@ed.tus.ac.jp; ishigaki@rs.noda.tus.ac.jp; szk@rs.tus.ac.jp; m.hamada@data-chef.co.jp; w.kawai@data-chef.co.jp</t>
  </si>
  <si>
    <t>Ahi P, 2015, MEAS BUS EXCELL, V19, P33, DOI 10.1108/MBE-11-2014-0041; Baumgartner RJ, 2010, SUSTAIN DEV, V18, P76, DOI 10.1002/sd.447; Briga-Sa A, 2013, CONSTR BUILD MATER, V38, P155, DOI 10.1016/j.conbuildmat.2012.08.037; Bruce M, 2004, INT J OPER PROD MAN, V24, P151, DOI 10.1108/01443570410514867; Brun A, 2008, INT J PROD ECON, V116, P169, DOI 10.1016/j.ijpe.2008.09.011; Caniato F, 2012, INT J PROD ECON, V135, P659, DOI 10.1016/j.ijpe.2011.06.001; Choi TM, 2018, DECISION SCI, V49, P932, DOI 10.1111/deci.12303; Choi TM, 2017, INT T OPER RES, V24, P891, DOI 10.1111/itor.12313; Choi TM, 2012, INT J PROD ECON, V135, P552, DOI 10.1016/j.ijpe.2010.10.004; Choi TM, 2010, INT J PROD ECON, V127, P1, DOI 10.1016/j.ijpe.2010.05.010; Ciarniene R, 2014, PROCD SOC BEHV, V156, P63, DOI 10.1016/j.sbspro.2014.11.120; Fan ZP, 2017, J BUS RES, V74, P90, DOI 10.1016/j.jbusres.2017.01.010; Fisher M, 1996, OPER RES, V44, P87, DOI 10.1287/opre.44.1.87; Frank C., 2003, INT J CLOTH SCI TECH, V15, P107, DOI [10.1108/09556220310470097, DOI 10.1108/09556220310470097]; Gurnani H, 1999, MANAGE SCI, V45, P1456, DOI 10.1287/mnsc.45.10.1456; Iyer AV, 1997, MANAGE SCI, V43, P559, DOI 10.1287/mnsc.43.4.559; Kim HS, 2003, NAV RES LOG, V50, P937, DOI 10.1002/nav.10097; Kuo TC, 2014, INT J COMPUT INTEG M, V27, P266, DOI 10.1080/0951192X.2013.814157; Larney M, 2010, WASTE MANAGE RES, V28, P36, DOI 10.1177/0734242X09338729; Liu N, 2013, MATH PROBL ENG, V2013, DOI 10.1155/2013/738675; Markley Melissa J., 2007, International Journal of Physical Distribution &amp; Logistics Management, V37, P763, DOI 10.1108/09600030710840859; Mehrjoo M, 2016, INT J PROD RES, V54, P28, DOI 10.1080/00207543.2014.997405; Moore SB, 2004, J CLEAN PROD, V12, P585, DOI 10.1016/S0959-6526(03)00058-1; Mostard J, 2011, EUR J OPER RES, V211, P139, DOI 10.1016/j.ejor.2010.11.001; Norman W, 2004, BUS ETHICS Q, V14, P243, DOI 10.5840/beq200414211; Patil R, 2010, INT J PROD ECON, V128, P3, DOI 10.1016/j.ijpe.2010.01.025; Seuring S, 2008, J CLEAN PROD, V16, P1699, DOI 10.1016/j.jclepro.2008.04.020; Sun ZL, 2008, DECIS SUPPORT SYST, V46, P411, DOI 10.1016/j.dss.2008.07.009; Tanaka R., 2018, P 7 INT C ADV APPL I; Thomassey S, 2010, INT J PROD ECON, V128, P470, DOI 10.1016/j.ijpe.2010.07.018; Tseng ML, 2013, J CLEAN PROD, V40, P1, DOI 10.1016/j.jclepro.2012.07.015; Tsukagoshi Y., 2016, P 17 AS PAC IND ENG; WANG F, 2017, SUSTAINABILITY-BASEL, V9, DOI DOI 10.3390/SU9010025</t>
  </si>
  <si>
    <t>JAN 1</t>
  </si>
  <si>
    <t>10.3390/su11010259</t>
  </si>
  <si>
    <t>WOS:000457127300259</t>
  </si>
  <si>
    <t>Lim, S; Pettit, S; Abouarghoub, W; Beresford, A</t>
  </si>
  <si>
    <t>Lim, Sehwa; Pettit, Stephen; Abouarghoub, Wessam; Beresford, Anthony</t>
  </si>
  <si>
    <t>Port sustainability and performance: A systematic literature review</t>
  </si>
  <si>
    <t>TRANSPORTATION RESEARCH PART D-TRANSPORT AND ENVIRONMENT</t>
  </si>
  <si>
    <t>SUPPLY-CHAIN MANAGEMENT; ENVIRONMENTAL-MANAGEMENT; MARITIME LOGISTICS; GREEN PERFORMANCE; GHG EMISSIONS; MAJOR PORTS; INDICATORS; METHODOLOGY; SEAPORTS; ISSUES</t>
  </si>
  <si>
    <t>Motivated by a lack of research on port sustainability performance and assessment, this paper uses a systematic literature review to identify trends, measurement methods, and mechanisms for the implementation of strategy and policy in this area. The paper provides a comprehensive and critical evaluation of port operational sustainability, focusing on ascertaining the impact of its implementation. The study analysed and synthesised established characteristics in the current literature regarding the performance of port sustainability and its evaluation in terms of operations and management. Successful performance measurement in port sustainability is driven by the dependence on establishing accurate indicators as the basis for measurement. Our clustering of analytical sustainability indicators reveals that environmental research is focused on pollution, social research is mainly focused on human resource management, while economic research is mainly on port management and borderline investment. Findings are discussed in four key areas of port sustainability performance and assessment: existing trends, implementation of measures, mechanisms for implementation, and assessment gaps and challenges. For existing trends, attempts to evaluate the applicability and practicality of green operations have improved the awareness and promotion of governmental green policies. Implementation measures relate to the utilisation of techniques that reveal optimal practices for practical sustainable operations while mechanisms largely relate to establishing indicators which increase understanding of performance. Finally, challenges in this field include achieving consistency among ports in how sustainability is measured. Future research should incentivise improvements in port operational practice and encourage self-examination in order to reprioritise activity.</t>
  </si>
  <si>
    <t>[Lim, Sehwa; Pettit, Stephen; Abouarghoub, Wessam; Beresford, Anthony] Cardiff Univ, Cardiff Business Sch, Logist &amp; Operat Management, Aberconway Bldg,Colum Dr, Cardiff CF10 3EU, S Glam, Wales</t>
  </si>
  <si>
    <t>Lim, S (corresponding author), Cardiff Univ, Cardiff Business Sch, Logist &amp; Operat Management, Aberconway Bldg,Colum Dr, Cardiff CF10 3EU, S Glam, Wales.</t>
  </si>
  <si>
    <t>lims10@cardiff.ac.uk; pettit@cardiff.ac.uk; abouarghoubw@cardiff.ac.uk; beresford@cardiff.ac.uk</t>
  </si>
  <si>
    <t>Abidi H, 2014, SUPPLY CHAIN MANAG, V19, P592, DOI 10.1108/SCM-09-2013-0349; Abood K. A, 2007, PORTS 2007 30 YEARS, P1; Abrutyte E, 2014, J ENVIRON ENG LANDSC, V22, P264, DOI 10.3846/16486897.2014.892009; Acciaro M, 2015, INT J LOGIST-RES APP, V18, P291, DOI 10.1080/13675567.2015.1027150; Acciaro M, 2014, ENERG POLICY, V71, P4, DOI 10.1016/j.enpol.2014.04.013; Anne O, 2015, ENVIRON SCI POLLUT R, V22, P1072, DOI 10.1007/s11356-014-3410-x; Aregalla MG, 2018, TRANSPORT RES D-TR E, V59, P23, DOI 10.1016/j.trd.2017.12.013; Asgari N, 2015, TRANSPORT RES E-LOG, V78, P19, DOI 10.1016/j.tre.2015.01.014; Baird A., 2000, INT J MARITIME EC, V2, P177, DOI DOI 10.1057/IJME.2000.16; Barnett-Page E, 2009, BMC MED RES METHODOL, V9, DOI 10.1186/1471-2288-9-59; Bateman S, 1996, OCEAN COAST MANAGE, V33, P229, DOI 10.1016/S0964-5691(96)00053-1; Beleya MKNS., 2015, J BUS MANAG EC, V3, P23, DOI [DOI 10.15520/jbme.2015.vol3.iss3.45.pp23-27, 10.15520/jbme.2015, DOI 10.15520/JBME.2015]; Berechman J, 2012, TRANSPORT RES D-TR E, V17, P35, DOI 10.1016/j.trd.2011.09.009; Bergqvist R, 2012, RES TRANSP BUS MANAG, V5, P85, DOI 10.1016/j.rtbm.2012.10.002; BodansKy D, 2016, OCEAN LAW DEBATES, P478; Boland A., 2013, DOING SYSTEMATIC REV; Burgess K, 2006, INT J OPER PROD MAN, V26, P703, DOI 10.1108/01443570610672202; Cabezas-Basurko O., 2008, Ships and Offshore Structures, V3, P1, DOI 10.1080/17445300701673841; Centobelli P, 2017, TRANSPORT RES D-TR E, V53, P454, DOI 10.1016/j.trd.2017.04.032; Chen SL, 2009, TRANSPORT REV, V29, P163, DOI 10.1080/01441640802260248; Chen Z, 2017, MARIT POLICY MANAG, V44, P537, DOI 10.1080/03088839.2017.1327726; Cheon S, 2017, SUSTAIN DEV, V25, P50, DOI 10.1002/sd.1641; Cheon S, 2017, MARIT POLICY MANAG, V44, P227, DOI 10.1080/03088839.2016.1275860; Chiu RH, 2014, MATH PROBL ENG, V2014, DOI 10.1155/2014/802976; Christmann P, 2000, ACAD MANAGE J, V43, P663, DOI 10.2307/1556360; Clark XM, 2004, J DEV ECON, V75, P417, DOI 10.1016/j.jdeveco.2004.06.005; Colicchia C, 2012, SUPPLY CHAIN MANAG, V17, P403, DOI 10.1108/13598541211246558; Corbett J.J., 2007, EM MAG; Cullinane K, 2002, TRANSPORT REV, V22, P55, DOI 10.1080/01441640110042138; Davarzani H, 2016, TRANSPORT RES D-TR E, V48, P473, DOI 10.1016/j.trd.2015.07.007; Denyer D., 2009, SAGE HDB ORG RES MET; Di Vaio A, 2018, ENERG POLICY, V122, P229, DOI 10.1016/j.enpol.2018.07.046; Ding J. F, 2019, MARIT POLICY MANAG, P1; Dinwoodie J, 2012, MARITIME LOGISTICS: CONTEMPORARY ISSUES, P263; DYSON RG, 2000, OR INSIGHT, V13, P3; Easterby-Smith M., 2012, MANAGEMENT RES; EC, 2003, EXT COSTS RES RES SO; Endresen O, 2003, J GEOPHYS RES-ATMOS, V108, DOI 10.1029/2002JD002898; Filbeck G, 2004, ENVIRON RESOUR ECON, V29, P137, DOI 10.1023/B:EARE.0000044602.86367.ff; Fink A., 2013, CONDUCTING RES LIT R; GEMI, 1998, MEAS ENV PERF PRIM S, P1; Gilman S., 2003, MARIT POLICY MANAG, V30, P275, DOI DOI 10.1080/0308883032000145591; Gimenez C, 2012, SUPPLY CHAIN MANAG, V17, P531, DOI 10.1108/13598541211258591; Gonthalves, 2015, AFRICAN J BUSINESS M, V9, P704, DOI [10.5897/ajbm2015.7833, DOI 10.5897/AJBM2015.7833]; Laxe FG, 2017, MAR POLLUT BULL, V119, P220, DOI 10.1016/j.marpolbul.2017.03.064; Laxe FG, 2016, MAR POLLUT BULL, V113, P232, DOI 10.1016/j.marpolbul.2016.09.022; Gu Q, 2009, SERV ORIENTED COMPUT, V3, P171, DOI 10.1007/s11761-009-0046-7; Hakam MH, 2013, INT CONF COGN INFO, P803, DOI 10.1109/CogInfoCom.2013.6719209; Hiranandani V, 2014, WMU J MARIT AFF, V13, P127, DOI 10.1007/s13437-013-0040-y; Homsombat W, 2013, MARIT POLICY MANAG, V40, P451, DOI 10.1080/03088839.2013.797118; Hou LJ, 2016, J CLEAN PROD, V135, P449, DOI 10.1016/j.jclepro.2016.06.134; Hughes MD, 2002, J SPORT SCI, V20, P739, DOI 10.1080/026404102320675602; I2S2, 2010, ENV IN SEAP WORLDW S, P1; Jiang B, 2018, SOFT COMPUT, P1; Joseph J, 2009, ENVIRON MONIT ASSESS, V159, P85, DOI 10.1007/s10661-008-0614-x; Kates RW, 2005, ENVIRONMENT, V47, P8; Kim S, 2017, J KOREA TRADE, V21, P125, DOI 10.1108/JKT-03-2017-0025; Kitchenham B, 2009, INFORM SOFTWARE TECH, V51, P7, DOI 10.1016/j.infsof.2008.09.009; Lam JSL, 2014, TRANSPORT REV, V34, P169, DOI 10.1080/01441647.2014.891162; Lam JSL, 2011, J TRANSP GEOGR, V19, P366, DOI 10.1016/j.jtrangeo.2010.03.016; Lashin A, 2012, RENEW SUST ENERG REV, V16, P6660, DOI 10.1016/j.rser.2012.08.012; Le XQ, 2014, J CLEAN PROD, V64, P173, DOI 10.1016/j.jclepro.2013.07.032; Liao MS, 2016, J TEST EVAL, V44, P1791, DOI 10.1520/JTE20140354; Lirn TC, 2013, INT J PHYS DISTR LOG, V43, P427, DOI 10.1108/IJPDLM-04-2012-0134; Lu CS, 2016, MARIT BUS REV, V1, P90, DOI 10.1108/MABR-05-2016-0009; Lu CS, 2016, MARIT POLICY MANAG, V43, P909, DOI 10.1080/03088839.2016.1199918; Lun Y.H.V., 2016, GREEN SHIPPING MANAG, P93, DOI 10.1007/978-3-319-26482-0_7.; Lun YHV, 2011, RESOUR CONSERV RECY, V55, P559, DOI 10.1016/j.resconrec.2010.12.001; Magee Liam, 2013, Environment Development and Sustainability, V15, P225, DOI 10.1007/s10668-012-9384-2; Mansouri SA, 2015, TRANSPORT RES E-LOG, V78, P3, DOI 10.1016/j.tre.2015.01.012; Martinsen U, 2012, INT J PHYS DISTR LOG, V42, P562, DOI 10.1108/09600031211250596; Meredith J. R., 1989, J OPER MANAG, V8, P297, DOI [DOI 10.1016/0272-6963(89)90033-8, 10.1016/0272- 6963(89)90033-8]; Miemczyk J, 2012, SUPPLY CHAIN MANAG, V17, P478, DOI 10.1108/13598541211258564; Narula K., 2014, MARIT AFF J NATL MAR, V10, P113; Nebot N, 2017, OCEAN COAST MANAGE, V137, P165, DOI 10.1016/j.ocecoaman.2016.12.016; Ng AKY, 2010, OCEAN COAST MANAGE, V53, P301, DOI 10.1016/j.ocecoaman.2010.03.002; Notteboom TE., 2005, MARITIME POLICY MANA, V32, P297, DOI [10.1080/03088830500139885, DOI 10.1080/03088830500139885]; Oh H, 2018, OCEAN COAST MANAGE, V161, P50, DOI 10.1016/j.ocecoaman.2018.04.028; Organization for Economic Cooperation and Development (OECD), 2013, EC POL REF GOING GRO; Pak JY, 2015, ASIAN J SHIPPING LOG, V31, P459, DOI 10.1016/j.ajsl.2016.01.004; Papaefthimiou S, 2016, INT J SUSTAIN TRANSP, V10, P985, DOI 10.1080/15568318.2016.1185484; Park JY, 2012, ASIAN J SHIPPING LOG, V28, P67; Parola F, 2017, TRANSPORT REV, V37, P116, DOI 10.1080/01441647.2016.1231232; Parola F, 2013, RES TRANSP BUS MANAG, V8, P114, DOI 10.1016/j.rtbm.2013.07.005; Peris-Mora E, 2005, MAR POLLUT BULL, V50, P1649, DOI 10.1016/j.marpolbul.2005.06.048; Petticrew M, 2008, SYSTEMATIC REV SOCIA; Pittaway L, 2004, INT J MANAG REV, V5-6, P137, DOI 10.1111/j.1460-8545.2004.00101.x; Psaraftis HN, 2016, TRANSP RES PROC, V14, P133, DOI 10.1016/j.trpro.2016.05.049; Puig M, 2015, OCEAN COAST MANAGE, V113, P8, DOI 10.1016/j.ocecoaman.2015.05.007; Puig M, 2014, MAR POLLUT BULL, V81, P124, DOI 10.1016/j.marpolbul.2014.02.006; Rao K. V, 2000, INT J ENVIRON STUD, V57, P333; Reim W, 2015, J CLEAN PROD, V97, P61, DOI 10.1016/j.jclepro.2014.07.003; Rocha C. H, 2018, J INTEGRATED COASTAL, V18, P103; Roh S, 2016, ASIAN J SHIPPING LOG, V32, P107, DOI 10.1016/j.ajsl.2016.05.004; Roos EC, 2017, MAR POLLUT BULL, V115, P211, DOI 10.1016/j.marpolbul.2016.12.015; Schryen G., 2015, THEORY KNOWLEDGE LIT; Scipioni A, 2008, J CLEAN PROD, V16, P1247, DOI 10.1016/j.jclepro.2007.06.013; Shiau TA, 2015, MARIT POLICY MANAG, V42, P26, DOI 10.1080/03088839.2013.863436; Sislian L, 2016, RES TRANSP BUS MANAG, V19, P19, DOI 10.1016/j.rtbm.2016.03.005; Smith V, 2011, BMC MED RES METHODOL, V11, DOI 10.1186/1471-2288-11-15; Srivastava SK, 2007, INT J MANAG REV, V9, P53, DOI 10.1111/j.1468-2370.2007.00202.x; Statista, 2018, CONT SHIPP STAT FACT; Tachizawa EM, 2014, SUPPLY CHAIN MANAG, V19, P643, DOI 10.1108/SCM-02-2014-0070; Tai-Gang Li, 2010, 2010 2nd International Conference on Industrial and Information Systems (IIS 2010), P175, DOI 10.1109/INDUSIS.2010.5565883; Thai VV, 2016, MARIT ECON LOGIST, V18, P458, DOI 10.1057/mel.2015.19; Tichavska M, 2015, TRANSPORT RES E-LOG, V83, P126, DOI 10.1016/j.tre.2015.09.002; TIPC, 2017, PORT KAOHS ENV REP; Tranfield D, 2003, BRIT J MANAGE, V14, P207, DOI 10.1111/1467-8551.00375; UN, 1992, UN FRAMEWORK CONVEN, P2; UNCTAD, 2015, REV MAR TRANSP; UNCTAD, 1993, SUST DEV PORTS; UNCTAD, 2018, 50 YEARS REV MAR TRA; Van den Berg R, 2017, INT J LOGIST-RES APP, V20, P146, DOI 10.1080/13675567.2016.1164838; van der Lugt LM, 2017, TRANSPORT REV, V37, P412, DOI 10.1080/01441647.2016.1245685; Videira N, 2012, SYST RES BEHAV SCI, V29, P596, DOI 10.1002/sres.2141; Wacker JG, 1998, J OPER MANAG, V16, P361, DOI 10.1016/S0272-6963(98)00019-9; Wan CP, 2018, TRANSPORT RES D-TR E, V61, P431, DOI 10.1016/j.trd.2017.06.021; Winnes H, 2015, RES TRANSP BUS MANAG, V17, P73, DOI 10.1016/j.rtbm.2015.10.008; Wong CY, 2015, INT J PHYS DISTR LOG, V45, P43, DOI 10.1108/IJPDLM-05-2013-0110; Woo SH, 2011, TRANSPORT RES A-POL, V45, P667, DOI 10.1016/j.tra.2011.04.014; Wooldridge CF, 1999, MAR POLICY, V23, P413, DOI 10.1016/S0308-597X(98)00055-4; World Bank, 2007, PORT REF TOOLK; Yang CS, 2013, TRANSPORT RES E-LOG, V55, P55, DOI 10.1016/j.tre.2013.03.005; Yang YC, 2016, TRANSPORT POLICY, V45, P179, DOI 10.1016/j.tranpol.2015.10.005; Zhang H, 2016, INT ENVIRON AGREEM-P, V16, P561, DOI 10.1007/s10784-014-9270-5; [No title captured]; [No title captured]</t>
  </si>
  <si>
    <t>10.1016/j.trd.2019.04.009</t>
  </si>
  <si>
    <t>Environmental Studies; Transportation; Transportation Science &amp; Technology</t>
  </si>
  <si>
    <t>Environmental Sciences &amp; Ecology; Transportation</t>
  </si>
  <si>
    <t>WOS:000473373400004</t>
  </si>
  <si>
    <t>Chen, JD; Fang, YH; Cho, YK; Kim, C</t>
  </si>
  <si>
    <t>Chen, Jingdao; Fang, Yihai; Cho, Yong K.; Kim, Changwan</t>
  </si>
  <si>
    <t>Principal Axes Descriptor for Automated Construction-Equipment Classification from Point Clouds</t>
  </si>
  <si>
    <t>JOURNAL OF COMPUTING IN CIVIL ENGINEERING</t>
  </si>
  <si>
    <t>Object recognition; Object classification; Scattered point clouds; Laser scanning; Machine learning</t>
  </si>
  <si>
    <t>PROGRESS MEASUREMENT; EXISTING BUILDINGS; 3D; PHOTOGRAMMETRY; TRACKING</t>
  </si>
  <si>
    <t>Recognizing construction assets (e.g.,materials, equipment, labor) from point cloud data of construction environments provides essential information for engineering and management applications including progress monitoring, safety management, supply-chain management, and quality control. This study introduces a novel principal axes descriptor (PAD) for construction-equipment classification from point cloud data. Scattered as-is point clouds are first processed with downsampling, segmentation, and clustering steps to obtain individual instances of construction equipment. A geometric descriptor consisting of dimensional variation, occupancy distribution, shape profile, and plane counting features is then calculated to encode three-dimensional (3D) characteristics of each equipment category. Using the derived features, machine learning methods such as k-nearest neighbors and support vector machine are employed to determine class membership among major construction-equipment categories such as backhoe loader, bulldozer, dump truck, excavator, and front loader. Construction-equipment classification with the proposed PAD was validated using computer-aided design (CAD)-generated point clouds as training data and laser-scanned point clouds from an equipment yard as testing data. The recognition performance was further evaluated using point clouds from a construction site as well as a pose variation data set. PAD was shown to achieve a higher recall rate and lower computation time compared to competing 3D descriptors. The results indicate that the proposed descriptor is a viable solution for construction-equipment classification from point cloud data. (C) 2016 American Society of Civil Engineers.</t>
  </si>
  <si>
    <t>[Chen, Jingdao] Georgia Inst Technol, Inst Robot, Sch Elect &amp; Comp Engn, 777 Atlanta Dr NW, Atlanta, GA 30332 USA; [Fang, Yihai] Georgia Inst Technol, Sch Civil &amp; Environm Engn, 790 Atlanta Dr, Atlanta, GA 30332 USA; [Cho, Yong K.] Georgia Inst Technol, Sch Civil &amp; Environm Engn, 790 Atlanta Dr NW, Atlanta, GA 30332 USA; [Kim, Changwan] Chung Ang Univ, Dept Architectural Engn, 221 Heuksuk Dong, Seoul 156756, South Korea</t>
  </si>
  <si>
    <t>University System of Georgia; Georgia Institute of Technology; University System of Georgia; Georgia Institute of Technology; University System of Georgia; Georgia Institute of Technology; Chung Ang University</t>
  </si>
  <si>
    <t>Cho, YK (corresponding author), Georgia Inst Technol, Sch Civil &amp; Environm Engn, 790 Atlanta Dr NW, Atlanta, GA 30332 USA.</t>
  </si>
  <si>
    <t>jchen490@gatech.edu; yihaifang@gatech.edu; yong.cho@ce.gatech.edu; changwan@cau.ac.kr</t>
  </si>
  <si>
    <t>3D Warehouse, COMPUTER SOFTWARE; Ahmed M, 2011, CAN J CIVIL ENG, V38, P1301, DOI 10.1139/L11-088; ALTMAN NS, 1992, AM STAT, V46, P175, DOI 10.2307/2685209; Bosche F, 2010, ADV ENG INFORM, V24, P107, DOI 10.1016/j.aei.2009.08.006; Bu L, 2008, INT ARCH PHOTOGRAMME, P545; Chang CC, 2011, ACM T INTEL SYST TEC, V2, DOI 10.1145/1961189.1961199; Cho YK, 2014, J COMPUT CIVIL ENG, V28, DOI 10.1061/(ASCE)CP.1943-5487.0000332; Cho YK, 2012, J COMPUT CIVIL ENG, V26, P661, DOI 10.1061/(ASCE)CP.1943-5487.0000166; Dai F, 2013, J CONSTR ENG M, V139, P69, DOI 10.1061/(ASCE)CO.1943-7862.0000565; Dai F, 2010, J CONSTR ENG M, V136, P242, DOI 10.1061/(ASCE)CO.1943-7862.0000114; El-Omari S, 2008, AUTOMAT CONSTR, V18, P1, DOI 10.1016/j.autcon.2008.05.006; Fekete S, 2010, TUNN UNDERGR SP TECH, V25, P614, DOI 10.1016/j.tust.2010.04.008; Friedman J., 2001, ELEMENTS STAT LEARNI, V2; Golparvar-Fard M, 2009, J INF TECHNOL CONSTR, V14, P129; Gong J., 2012, P C COMPUTING CIVIL, P545; Gong J, 2008, AUTOMAT CONSTR, V17, P526, DOI 10.1016/j.autcon.2007.09.002; Ham Y, 2013, ADV ENG INFORM, V27, P395, DOI 10.1016/j.aei.2013.03.005; Huber D., 2014, ARIA AERIAL ROBOTIC; Kim C, 2013, AUTOMAT CONSTR, V31, P75, DOI 10.1016/j.autcon.2012.11.041; Klikauer T, 2016, TRIPLEC-COMMUN CAPIT, V14, P260; Marton Z. C., 2010, P IEEE RAS INT C HUM; Marton ZC, 2010, IEEE INT C INT ROBOT, P3700, DOI 10.1109/IROS.2010.5650434; Osada R, 2001, INTERNATIONAL CONFERENCE ON SHAPE MODELING AND APPLICATIONS, PROCEEDING, P154, DOI 10.1109/SMA.2001.923386; Park MW, 2012, J COMPUT CIVIL ENG, V26, P541, DOI 10.1061/(ASCE)CP.1943-5487.0000168; Pu S, 2011, ISPRS J PHOTOGRAMM, V66, pS28, DOI 10.1016/j.isprsjprs.2011.08.006; Remondino F., 2013, TOF RANGE IMAGING CA, V68121; Ruiz-Correa S, 2006, IEEE T PATTERN ANAL, V28, P75, DOI 10.1109/TPAMI.2006.23; Rusu R. B., 2009, THESIS; Rusu RB, 2010, IEEE INT C INT ROBOT, P2155, DOI 10.1109/IROS.2010.5651280; Steder B, 2011, IEEE INT CONF ROBOT, P2601, DOI 10.1109/ICRA.2011.5980187; Tang P., 2010, P CONSTR RES C 2010; Tang PB, 2010, AUTOMAT CONSTR, V19, P829, DOI 10.1016/j.autcon.2010.06.007; Turkan Y, 2012, AUTOMAT CONSTR, V22, P414, DOI 10.1016/j.autcon.2011.10.003; Wang C, 2015, AUTOMAT CONSTR, V56, P1, DOI [10.1016/j.autcon.2015.04.001, 10.1186/s11671-015-1146-2]; Wang C, 2015, AUTOMAT CONSTR, V49, P239, DOI 10.1016/j.autcon.2014.06.003; Wang J, 2015, AUTOMAT CONSTR, V49, P250, DOI 10.1016/j.autcon.2014.09.002; Wohlkinger W., 2011, 2011 IEEE International Conference on Robotics and Biomimetics (ROBIO), P2987, DOI 10.1109/ROBIO.2011.6181760; Yastikli N, 2007, J CULT HERIT, V8, P423, DOI 10.1016/j.culher.2007.06.003; Yu HF, 2011, MACH LEARN, V85, P41, DOI 10.1007/s10994-010-5221-8</t>
  </si>
  <si>
    <t>10.1061/(ASCE)CP.1943-5487.0000628</t>
  </si>
  <si>
    <t>Computer Science, Interdisciplinary Applications; Engineering, Civil</t>
  </si>
  <si>
    <t>WOS:000395521200012</t>
  </si>
  <si>
    <t>Wang, LK; Yan, J; Chen, XH; Xu, QF</t>
  </si>
  <si>
    <t>Wang, Liukai; Yan, Ji; Chen, Xiaohong; Xu, Qifa</t>
  </si>
  <si>
    <t>Do network capabilities improve corporate financial performance? Evidence from financial supply chains</t>
  </si>
  <si>
    <t>Supply chain finance solutions; Financial supply chain; Corporate financial performance; Network organisation; Investment activities</t>
  </si>
  <si>
    <t>Purpose The purpose of this study is to bridge the gap in the literature on supply chain finance (SCF) by exploring the relationship between network capabilities and corporate financial performance (CFP) in financial supply chains (FSCs). Design/methodology/approach The authors collect panel data and adopt regression analysis to analyse the joint investment activities among 1359 manufacturing firms and 289 financial service providers in China to explore how network capabilities, both network power and network centrality, improve CFP in the FSCs. Findings Under the FSCs environments, network centrality (i.e. eigenvector centrality, closeness centrality and betweenness centrality) raises CFP (ROA, ROE and Tobin's Q) and network power (node degree, clustering coefficient) also improves CFP. However, node strength from the network power stream has a negative effect on Tobin's Q, indicating that when the partner of a firm has an extremely strong influence in FSCs; this weakens the bargaining ability and flexibility of the focal firm, thus reducing its long-term financial performance. Practical implications The joint investment activities among supply chain partners and financial service providers help managers understand the advanced financing solutions generated by internal and external network organisations as well as be aware of network capabilities' impact on CFP in FSCs. Originality/value This study answers the call for more empirical research on SCF to provide a broader sample to examine financial supply chain management. This is one of the earliest studies to shed light on a new perspective - how network capabilities improve CFP in the FSCs.</t>
  </si>
  <si>
    <t>[Wang, Liukai] Hefei Univ Technol, Hefei, Peoples R China; [Wang, Liukai] Univ York, York, N Yorkshire, England; [Yan, Ji] Univ Durham, Durham, England; [Yan, Ji] Hunan Univ Technol &amp; Business, Changsha, Peoples R China; [Chen, Xiaohong] Cent South Univ, Business Sch, Changsha, Peoples R China; [Xu, Qifa] Hefei Univ Technol, Sch Management, Hefei, Peoples R China</t>
  </si>
  <si>
    <t>Hefei University of Technology; University of York - UK; Durham University; Hunan University of Technology &amp; Business; Central South University; Hefei University of Technology</t>
  </si>
  <si>
    <t>Yan, J (corresponding author), Univ Durham, Durham, England.;Yan, J (corresponding author), Hunan Univ Technol &amp; Business, Changsha, Peoples R China.</t>
  </si>
  <si>
    <t>liukai_w@163.com; ji.yan@durham.ac.uk; c88877803@163.com; xuqifa@hfut.edu.cn</t>
  </si>
  <si>
    <t>Ali Z, 2019, J ENTERP INF MANAG, V32, P714, DOI 10.1108/JEIM-07-2018-0169; ARDITTI FD, 1967, J FINANC, V22, P19, DOI 10.2307/2977297; Basole RC, 2018, IEEE T ENG MANAGE, V65, P141, DOI 10.1109/TEM.2017.2758319; Blackman ID, 2013, SUPPLY CHAIN MANAG, V18, P132, DOI 10.1108/13598541311318782; Borgatti SP, 2005, SOC NETWORKS, V27, P55, DOI 10.1016/j.socnet.2004.11.008; Burton RM, 2002, MANAGE SCI, V48, P1461, DOI 10.1287/mnsc.48.11.1461.262; Caniato F, 2019, J PURCH SUPPLY MANAG, V25, P99, DOI 10.1016/j.pursup.2019.02.002; Caniato F, 2018, INT J OPER PROD MAN, V38, P1836, DOI 10.1108/IJOPM-01-2017-0038; Caniato F, 2016, SUPPLY CHAIN MANAG, V21, P534, DOI 10.1108/SCM-11-2015-0436; Carnovale S, 2019, J PURCH SUPPLY MANAG, V25, P134, DOI 10.1016/j.pursup.2018.07.007; Carnovale S, 2016, J PURCH SUPPLY MANAG, V22, P7, DOI 10.1016/j.pursup.2015.08.002; Chakuu S, 2020, INT J OPER PROD MAN, V40, P1225, DOI 10.1108/IJOPM-06-2019-0502; Chakuu S, 2019, INT J PROD ECON, V216, P35, DOI 10.1016/j.ijpe.2019.04.013; Chang CW, 2012, IND MARKET MANAG, V41, P1114, DOI 10.1016/j.indmarman.2012.04.011; Chen HL, 2018, INT J OPER PROD MAN, V38, P713, DOI 10.1108/IJOPM-02-2016-0060; Chen XF, 2015, INT J PROD ECON, V159, P347, DOI 10.1016/j.ijpe.2014.05.001; DAHL RA, 1957, BEHAV SCI, V2, P201, DOI 10.1002/bs.3830020303; DIEBOLD FX, 1995, J BUS ECON STAT, V13, P253, DOI 10.2307/1392185; Drees JM, 2013, J MANAGE, V39, P1666, DOI 10.1177/0149206312471391; Fairchild A, 2005, SUPPLY CHAIN MANAG, V10, P244, DOI 10.1108/13598540510612703; Gelsomino LM, 2016, INT J PHYS DISTR LOG, V46, P348, DOI 10.1108/IJPDLM-08-2014-0173; Gornall W, 2018, J FINANC ECON, V129, P510, DOI 10.1016/j.jfineco.2018.05.008; Gulati R, 1999, STRATEGIC MANAGE J, V20, P397, DOI 10.1002/(SICI)1097-0266(199905)20:5&lt;397::AID-SMJ35&gt;3.0.CO;2-K; Gupta S, 2011, EUR J OPER RES, V211, P47, DOI 10.1016/j.ejor.2010.11.005; Hearnshaw EJS, 2013, INT J OPER PROD MAN, V33, P442, DOI 10.1108/01443571311307343; Hillman AJ, 2009, J MANAGE, V35, P1404, DOI 10.1177/0149206309343469; Hofmann E, 2019, INT J PHYS DISTR LOG, V49, P945, DOI 10.1108/IJPDLM-11-2019-399; KALDOR N, 1966, REV ECON STUD, V33, P309, DOI 10.2307/2974428; Kale JR, 2007, J FINANC ECON, V83, P321, DOI 10.1016/j.jfineco.2005.12.007; Kim Y, 2011, J OPER MANAG, V29, P194, DOI 10.1016/j.jom.2010.11.001; Lam HKS, 2019, INT J PROD ECON, V216, P227, DOI 10.1016/j.ijpe.2019.04.031; Lam HKS, 2018, INT J OPER PROD MAN, V38, P2389, DOI 10.1108/IJOPM-02-2018-0056; Lechner Christian, 2007, International Journal Of Technoentrepreneurship, V1, P78, DOI 10.1504/IJTE.2007.013271; Lee CH, 2010, INT J PROD ECON, V124, P331, DOI 10.1016/j.ijpe.2009.11.028; Lee HH, 2018, M&amp;SOM-MANUF SERV OP, V20, P36, DOI 10.1287/msom.2017.0640; Lu GY, 2017, J OPER MANAG, V53-56, P23, DOI 10.1016/j.jom.20/7.10.001; Ma HL, 2020, INT J PROD ECON, V219, P341, DOI 10.1016/j.ijpe.2019.07.002; Martin J, 2017, J APPL ACCOUNT RES, V18, P42, DOI 10.1108/JAAR-10-2014-0116; Moretto A, 2019, J PURCH SUPPLY MANAG, V25, P197, DOI 10.1016/j.pursup.2018.06.004; Olsen PI, 2014, J BUS RES, V67, P2579, DOI 10.1016/j.jbusres.2014.03.017; PFEFFER J, 1976, ADMIN SCI QUART, V21, P398, DOI 10.2307/2391851; PROVAN KG, 1980, ADMIN SCI QUART, V25, P200, DOI 10.2307/2392452; Pugliese A, 2014, J BUS RES, V67, P1189, DOI 10.1016/j.jbusres.2013.05.003; Seiler A, 2020, INT J PROD ECON, V227, DOI 10.1016/j.ijpe.2020.107690; Thangam A, 2012, INT J PROD ECON, V139, P459, DOI 10.1016/j.ijpe.2012.03.030; van der Vliet K, 2015, EUR J OPER RES, V242, P842, DOI 10.1016/j.ejor.2014.10.052; Vannoni, 2020, INT J EC FINANCE, V12, P1; Vanpoucke E, 2009, INT J OPER PROD MAN, V29, P1213, DOI 10.1108/01443570911005974; Wang LK, 2021, IND MANAGE DATA SYST, V121, P409, DOI 10.1108/IMDS-06-2020-0323; Wetzel P, 2019, INT J PROD ECON, V216, P364, DOI 10.1016/j.ijpe.2019.07.001; Wuttke DA, 2013, INT J PROD ECON, V145, P773, DOI 10.1016/j.ijpe.2013.05.031; Xu QF, 2019, EXPERT SYST APPL, V132, P12, DOI 10.1016/j.eswa.2019.04.066; Xu XH, 2018, INT J PROD ECON, V204, P160, DOI 10.1016/j.ijpe.2018.08.003; Yang Y, 2019, SUPPLY CHAIN MANAG, V24, P189, DOI 10.1108/SCM-11-2017-0359; Yu, 2019, INT J PROD ECON, V220, P1; Zaheer A, 2005, STRATEGIC MANAGE J, V26, P809, DOI 10.1002/smj.482</t>
  </si>
  <si>
    <t>JUN 1</t>
  </si>
  <si>
    <t>10.1108/IJOPM-07-2020-0484</t>
  </si>
  <si>
    <t>MAR 2021</t>
  </si>
  <si>
    <t>WOS:000628787900001</t>
  </si>
  <si>
    <t>Su, WH; Chen, KY; Lu, LYY; Wang, JJ</t>
  </si>
  <si>
    <t>Su, Wei-Hao; Chen, Kai-Ying; Lu, Louis Y. Y.; Wang, Jen-Jen</t>
  </si>
  <si>
    <t>Knowledge Development Trajectories of the Radio Frequency Identification Domain: An Academic Study Based on Citation and Main Paths Analysis</t>
  </si>
  <si>
    <t>APPLIED SCIENCES-BASEL</t>
  </si>
  <si>
    <t>radio frequency identification (RFID); citation network analysis; development trajectory; knowledge discovery and extraction; data mining</t>
  </si>
  <si>
    <t>WIRELESS SMART TAG; ANTENNA DESIGN; COMMUNITY STRUCTURE; LOCALIZATION; PROTOCOL; SENSOR; SYSTEM; TRENDS; QUANTITATION; TECHNOLOGY</t>
  </si>
  <si>
    <t>Featured Application This study provides planning directions for industry, and the findings serve as a reference for business domain. The study collected papers on radio frequency identification (RFID) applications from an academic database to explore the topic's development trajectory and predict future development trends. Overall, 3820 papers were collected, and citation networks were established on the basis of the literature references. Main path analysis was performed on the networks to determine the development trajectory of RFID applications. After clustering into groups, the results are twenty clusters, and six clusters with citation counts of more than 200 were obtained. Cluster and word cloud analyses were conducted, and the main research themes were identified: RFID applications in supply chain management, antenna design, collision prevention protocols, privacy and safety, tag sensors, and localization systems. Text mining was performed on the titles and abstracts of the papers to identify frequent keywords and topics of interest to researchers. Finally, statistical analysis of papers published in the previous 4 years revealed RFID applications in construction, aquaculture, and experimentation are less frequently discussed themes. This study provides planning directions for industry, and the findings serve as a reference for business domain. The integrated analysis successfully determined the trajectory of RFID-based technological development and applications as well as forecast the direction of future research.</t>
  </si>
  <si>
    <t>[Su, Wei-Hao; Chen, Kai-Ying; Wang, Jen-Jen] Natl Taipei Univ Technol, Dept Ind Engn &amp; Management, 1,Sec 3,Zhongxiao E Rd, Taipei 10608, Taiwan; [Lu, Louis Y. Y.] Yuan Ze Univ, Coll Management, 135 Yuan Tung Rd, Chungli 32003, Taiwan</t>
  </si>
  <si>
    <t>National Taipei University of Technology; Yuan Ze University</t>
  </si>
  <si>
    <t>Su, WH (corresponding author), Natl Taipei Univ Technol, Dept Ind Engn &amp; Management, 1,Sec 3,Zhongxiao E Rd, Taipei 10608, Taiwan.</t>
  </si>
  <si>
    <t>jackiesu1969@yahoo.com.tw; kychen@mail.ntut.edu.tw; louislu@saturn.yzu.edu.tw; wangju1129@gmail.com</t>
  </si>
  <si>
    <t>Al-Jarrah MA, 2019, IEEE SENS J, V19, P7534, DOI 10.1109/JSEN.2019.2914914; Anandhi S, 2018, J SUPERCOMPUT, V74, P3148, DOI 10.1007/s11227-018-2365-y; ARC Advisory Group, ARC ADV GROUP ANN NE; Batagelj V., 2003, PREPRINT SERIES, V41, P1, DOI DOI 10.1002/9781118915370.CH06; Caccami MC, 2018, IEEE T ANTENN PROPAG, V66, P2779, DOI 10.1109/TAP.2018.2820322; Cha KN, 2007, IEEE SYST J, V1, P145, DOI 10.1109/JSYST.2007.907682; Chao CC, 2007, TECHNOVATION, V27, P268, DOI 10.1016/j.technovation.2006.09.003; Chen JC, 2013, EXPERT SYST APPL, V40, P3389, DOI 10.1016/j.eswa.2012.12.047; Chen SL, 2008, IEEE ANTENN WIREL PR, V7, P729, DOI 10.1109/LAWP.2008.2009473; Chou JS, 2014, J SUPERCOMPUT, V70, P75, DOI 10.1007/s11227-013-1073-x; Chuang TC, 2017, ASIA PAC J TOUR RES, V22, P213, DOI 10.1080/10941665.2016.1220963; Consoli D, 2009, J EVOL ECON, V19, P297, DOI 10.1007/s00191-008-0127-3; Convergence Training, RFID APPL; Curty JP, 2005, IEEE J SOLID-ST CIRC, V40, P2193, DOI 10.1109/JSSC.2005.857352; Dardari D, 2010, P IEEE, V98, P1570, DOI 10.1109/JPROC.2010.2053015; DiGiampaolo E, 2014, IEEE T IND ELECTRON, V61, P365, DOI 10.1109/TIE.2013.2248333; DiGiampaolo E, 2012, IEEE T IND ELECTRON, V59, P3961, DOI 10.1109/TIE.2011.2173091; Ding K, 2018, ROBOT CIM-INT MANUF, V49, P120, DOI 10.1016/j.rcim.2017.06.009; DTechEx, RFID MARK PROD TAGS; Egghe L, 2006, SCIENTOMETRICS, V69, P131, DOI 10.1007/s11192-006-0144-7; Eom JB, 2009, IEEE T IND ELECTRON, V56, P2326, DOI 10.1109/TIE.2009.2021869; Farash MS, 2014, J SUPERCOMPUT, V70, P987, DOI 10.1007/s11227-014-1272-0; Ferrero R, 2012, IEEE T IND INFORM, V8, P697, DOI 10.1109/TII.2011.2176742; Fontana R, 2009, ECON INNOV NEW TECH, V18, P311, DOI 10.1080/10438590801969073; Gandino F, 2013, IEEE T PARALL DISTR, V24, P893, DOI 10.1109/TPDS.2012.208; Gandino F, 2011, J NETW COMPUT APPL, V34, P821, DOI 10.1016/j.jnca.2010.04.007; Gao Z, 2017, IEEE SENS J, V17, P2120, DOI 10.1109/JSEN.2017.2664338; Girvan M, 2002, P NATL ACAD SCI USA, V99, P7821, DOI 10.1073/pnas.122653799; Golsorkhtabaramiri M, 2019, WIREL NETW, V25, P2393, DOI 10.1007/s11276-018-1670-y; Golsorkhtabaramiri M, 2017, WIRELESS PERS COMMUN, V95, P1781, DOI 10.1007/s11277-016-3918-0; Golsorkhtabaramiri M, 2015, WIRELESS PERS COMMUN, V81, P893, DOI 10.1007/s11277-014-2163-7; Grosinger J, 2016, IEEE T MICROW THEORY, V64, P4752, DOI 10.1109/TMTT.2016.2623610; Gueaieb W, 2008, IEEE T INSTRUM MEAS, V57, P1908, DOI 10.1109/TIM.2008.919902; Han S, 2007, IEEE T IND ELECTRON, V54, P3362, DOI 10.1109/TIE.2007.906134; He DB, 2015, IEEE INTERNET THINGS, V2, P72, DOI 10.1109/JIOT.2014.2360121; Hillier AJR, 2019, IEEE SENS J, V19, P5389, DOI 10.1109/JSEN.2019.2909353; Hirsch JE, 2005, P NATL ACAD SCI USA, V102, P16569, DOI 10.1073/pnas.0507655102; Hirvonen M, 2004, ELECTRON LETT, V40, P848, DOI 10.1049/el:20045156; Ho JC, 2014, TECHNOL FORECAST SOC, V82, P66, DOI 10.1016/j.techfore.2013.06.004; Hu SM, 2010, IEEE T ANTENN PROPAG, V58, P271, DOI 10.1109/TAP.2009.2037760; Huang YJ, 2010, IEEE T IND ELECTRON, V57, P1573, DOI 10.1109/TIE.2009.2037098; HUMMON NP, 1989, SOC NETWORKS, V11, P39, DOI 10.1016/0378-8733(89)90017-8; iFair, RFID TECHN THEOR; IRISS, INCREASING RESILIENC; Jansen R, 1999, PACKAG TECHNOL SCI, V12, P229, DOI 10.1002/(SICI)1099-1522(199909/10)12:5&lt;229::AID-PTS479&gt;3.0.CO;2-6; Juels A, 2006, IEEE J SEL AREA COMM, V24, P381, DOI 10.1109/JSAC.2005.861395; Kang YS, 2018, APPL SCI-BASEL, V8, DOI 10.3390/app8010109; Karthaus U, 2003, IEEE J SOLID-ST CIRC, V38, P1602, DOI 10.1109/JSSC.2003.817249; Kassal P, 2013, SENSOR ACTUAT B-CHEM, V184, P254, DOI 10.1016/j.snb.2013.04.049; Kim DY, 2009, IEEE T IND ELECTRON, V56, P2337, DOI 10.1109/TIE.2009.2012451; Lee CC, 2019, INFORM SYST FRONT, V21, P1153, DOI 10.1007/s10796-018-9835-x; Liu J.S., 2019, J MANAG SYST, V26, P427; Liu J.S., 2011, THESIS YUAN ZE U TAI; Liu JS, 2016, OMEGA-INT J MANAGE S, V58, P33, DOI 10.1016/j.omega.2015.04.004; Liu JS, 2013, OMEGA-INT J MANAGE S, V41, P3, DOI 10.1016/j.omega.2010.12.006; Liu JS, 2012, J AM SOC INF SCI TEC, V63, P528, DOI 10.1002/asi.21692; Liu X, 2019, IEEE INTERNET THINGS, V6, P3994, DOI 10.1109/JIOT.2018.2881295; Marindra AMJ, 2018, IEEE T MICROW THEORY, V66, P2452, DOI 10.1109/TMTT.2017.2786696; Marrocco G, 2009, IEEE ANTENN PROPAG M, V51, P44, DOI 10.1109/MAP.2009.5433096; Marrocco G, 2008, IEEE ANTENN PROPAG M, V50, P66, DOI 10.1109/MAP.2008.4494504; Marrocco G, 2007, IEEE T ANTENN PROPAG, V55, P1862, DOI 10.1109/TAP.2007.898626; Munoz-Ausecha C, 2021, COMPUTATION, V9, DOI 10.3390/computation9060069; Newman MEJ, 2006, P NATL ACAD SCI USA, V103, P8577, DOI 10.1073/pnas.0601602103; Newman MEJ, 2004, PHYS REV E, V69, DOI 10.1103/PhysRevE.69.066133; Newman MEJ, 2004, PHYS REV E, V69, DOI [10.1103/PhysRevE.69.026113, 10.1103/PhysRevE.70.056131]; Ning H, 2011, IET COMMUN, V5, P1755, DOI 10.1049/iet-com.2010.0625; Padhi SK, 2003, IEEE T ANTENN PROPAG, V51, P3295, DOI 10.1109/TAP.2003.820947; Park S, 2009, IEEE T IND ELECTRON, V56, P2366, DOI 10.1109/TIE.2009.2013690; Potyrailo RA, 2008, TALANTA, V75, P624, DOI 10.1016/j.talanta.2007.06.023; Potyrailo RA, 2012, ANALYST, V137, P2777, DOI 10.1039/c2an16278d; Potyrailo RA, 2011, BIOTECHNOL PROGR, V27, P875, DOI 10.1002/btpr.586; Potyrailo RA, 2009, WIREL COMMUN MOB COM, V9, P1318, DOI 10.1002/wcm.711; Potyrallo RA, 2007, ANAL CHEM, V79, P45, DOI 10.1021/ac061748o; Rao KVS, 2005, IEEE T ANTENN PROPAG, V53, P3870, DOI 10.1109/TAP.2005.859919; Ray BR, 2016, IEEE INTERNET THINGS, V3, P544, DOI 10.1109/JIOT.2016.2572729; Rehman SU, 2019, ELECTRONICS-SWITZ, V8, DOI 10.3390/electronics8080887; ResearchGate, TECHN IND 4 0; Saab SS, 2011, IEEE T IND ELECTRON, V58, P1961, DOI 10.1109/TIE.2010.2055774; Scherhaufl M, 2015, IEEE T INSTRUM MEAS, V64, P913, DOI 10.1109/TIM.2014.2363578; Shi WG, 2019, SENSORS-BASEL, V19, DOI 10.3390/s19040968; Shi WG, 2018, IEEE SENS J, V18, P5035, DOI 10.1109/JSEN.2018.2832216; Steinberg MD, 2014, TALANTA, V118, P375, DOI 10.1016/j.talanta.2013.10.033; Su W.H., 2021, OPEN INNOV TECHNOL M, V7, P104, DOI [10.3390/joitmc7010104, DOI 10.3390/JOITMC7010104]; Ustundag A, 2009, TRANSPORT RES E-LOG, V45, P29, DOI 10.1016/j.tre.2008.09.001; Verhulst Pierre-Francois, 1845, NOUV MEMOIRES ACAD R, V18, P1; Vlachos IP, 2014, EXPERT SYST APPL, V41, P5, DOI 10.1016/j.eswa.2013.07.006; Yan JH, 2018, TECHNOL FORECAST SOC, V137, P168, DOI 10.1016/j.techfore.2018.07.040; Yan Y, 2019, IEEE ANTENN WIREL PR, V18, P1327, DOI 10.1109/LAWP.2019.2915369; Yang P., 2014, IEEE INTERNET THINGS, P2159; Yang P, 2013, IEEE T IND ELECTRON, V60, P5914, DOI 10.1109/TIE.2012.2230596; Zannas K, 2018, IEEE T MICROW THEORY, V66, P5885, DOI 10.1109/TMTT.2018.2878568; Zhang Z, 2014, IEEE T IND ELECTRON, V61, P2122, DOI 10.1109/TIE.2013.2264785; Zhao Y, 2017, IEEE SENS J, V17, P185, DOI 10.1109/JSEN.2016.2624314; Zheng LJ, 2018, IEEE ACCESS, V6, P60996, DOI 10.1109/ACCESS.2018.2875973</t>
  </si>
  <si>
    <t>10.3390/app11188254</t>
  </si>
  <si>
    <t>Chemistry, Multidisciplinary; Engineering, Multidisciplinary; Materials Science, Multidisciplinary; Physics, Applied</t>
  </si>
  <si>
    <t>Chemistry; Engineering; Materials Science; Physics</t>
  </si>
  <si>
    <t>WOS:000699097400001</t>
  </si>
  <si>
    <t>Tayal, A; Solanki, A; Singh, SP</t>
  </si>
  <si>
    <t>Tayal, Akash; Solanki, Arun; Singh, Simar Preet</t>
  </si>
  <si>
    <t>Integrated frame work for identifying sustainable manufacturing layouts based on big data, machine learning, meta-heuristic and data envelopment analysis</t>
  </si>
  <si>
    <t>SUSTAINABLE CITIES AND SOCIETY</t>
  </si>
  <si>
    <t>Big data analysis; Factor analysis; Machine learning; Facility layout problem; Stochastic dynamic facility layout problem</t>
  </si>
  <si>
    <t>ARTIFICIAL NEURAL-NETWORKS; SUPPLY CHAIN MANAGEMENT; EFFICIENCY; OPTIMIZATION; MODELS; DEA; SINGLE; IMPACT; TOOLS</t>
  </si>
  <si>
    <t>Facility Layout Design (FLP) is an NP-Hard, which is related to the optimization of the arrangement of facilities in a shop floor or manufacturing unit to maximize the performance and minimize the operating cost. An efficient layout must not only consider the profit but also emphasize on other social causes such as energy consumption, pollution, and people's safety. These are referred to as the three pillars of sustainability. This paper identifies the criteria for sustainability in a manufacturing layout and presents an aggregate mathematical formulation for Sustainable Facility Layout Problem (SFLP). The paper proposes a novel 4-stage methodology using Big Data Analytics, Machine Learning, Hybrid Meta-heuristic, Data Envelopment Analysis (DEA), and K-mean clustering for designing an energy-efficient sustainable sub-optimal layout under uncertain (stochastic) demand over multiple periods. The goal of this framework is to 1) uniquely rank and predict an efficient SFLP that overcomes the dimensionality curse associated with handling large data set, 2) use K-mean to identify the criteria that maximally satisfied an efficient sustainable layout and propose an SFLP model that can be customized depending social, political and economic conditions, and 3) evaluate the total energy consumption and CO2 emission for an efficient sustainable facility layout. To show the running methodology a case is presented using hypothetical data from the literature.</t>
  </si>
  <si>
    <t>[Tayal, Akash] Indira Gandhi Delhi Tech Univ Women, Dept Elect &amp; Commun, Delhi, India; [Solanki, Arun] Gautam Buddha Univ, Sch ICT, Dept CSE, Greater Noida, India; [Singh, Simar Preet] Chandigarh Engn Coll, Dept CSE, Landran, Mohali, India</t>
  </si>
  <si>
    <t>Indira Gandhi Delhi Technical University for Women (IGDTUW); Gautam Buddha University</t>
  </si>
  <si>
    <t>Solanki, A (corresponding author), Gautam Buddha Univ, Sch ICT, Dept CSE, Greater Noida, India.</t>
  </si>
  <si>
    <t>akashtayal@yahoo.com; ymca.arun@gmail.com; er.simarpreetsingh@gmail.com</t>
  </si>
  <si>
    <t>Ahmad T, 2020, SUSTAIN CITIES SOC, V54, DOI 10.1016/j.scs.2019.102010; AlRukaibi F, 2019, SUSTAIN CITIES SOC, V44, P726, DOI 10.1016/j.scs.2018.10.037; [Anonymous], 1980, Z FUER UMWELTPOLITIK; [Anonymous], 2017, GLOB J FLEX SYST MAN, DOI DOI 10.1007/s40171-016-0140-6; Athanassopoulos AD, 1996, J OPER RES SOC, V47, P1000, DOI 10.1057/jors.1996.127; Ayodele T.O., 2010, NEW ADV MACHINE LEAR, DOI [10.5772/9394, DOI 10.5772/9394]; Azadeh A, 2007, ENERG POLICY, V35, P3792, DOI 10.1016/j.enpol.2007.01.018; Azadeh A, 2016, INT J ADV MANUF TECH, V84, P565, DOI 10.1007/s00170-015-7714-x; BANKER RD, 1984, MANAGE SCI, V30, P1078, DOI 10.1287/mnsc.30.9.1078; Bayraktar E., 2007, MANAGEMENT RES NEWS, V30, P843, DOI DOI 10.1108/01409170710832278; Bibri SE, 2018, SUSTAIN CITIES SOC, V38, P230, DOI 10.1016/j.scs.2017.12.034; CHARNES A, 1985, J ECONOMETRICS, V30, P91, DOI 10.1016/0304-4076(85)90133-2; CHARNES A, 1978, EUR J OPER RES, V2, P429, DOI 10.1016/0377-2217(78)90138-8; Coates Adam, 2011, INT C ARTIFICIAL INT, P215; Drake DF, 2013, M&amp;SOM-MANUF SERV OP, V15, P689, DOI 10.1287/msom.2013.0456; Elliott B., 2001, MANAGEMENT SERVICES, V45, P14; Emrouznejad A., 2008, SOCIOECON PLANN SCI, V42, P151, DOI [10.1016/j.seps.2007.07.002., DOI 10.1016/J.SEPS.2007.07.002, 10.1016/j.seps.2007.07.002]; Feng KL, 2019, SUSTAIN CITIES SOC, V50, DOI 10.1016/j.scs.2019.101596; Govindan K, 2015, COMPUT OPER RES, V54, P177, DOI 10.1016/j.cor.2014.10.013; Gupta M., 1996, PRODUCTION INVENTORY, V37, P40; Gupta MC, 1995, INT J OPER PROD MAN, V15, P34, DOI 10.1108/01443579510094071; Hanafizadeh Payam, 2014, International Journal of Applied Decision Sciences, V7, P255, DOI 10.1504/IJADS.2014.063229; Kleindorfer PR, 2005, PROD OPER MANAG, V14, P482, DOI 10.1111/j.1937-5956.2005.tb00235.x; Kourou K, 2015, COMPUT STRUCT BIOTEC, V13, P8, DOI 10.1016/j.csbj.2014.11.005; Kouvelis P., 1990, Annals of Operations Research, V26, P397; KOUVELIS P, 1991, EUR J OPER RES, V52, P300, DOI 10.1016/0377-2217(91)90165-R; Kulkarni SR, 1998, IEEE T INFORM THEORY, V44, P2178, DOI 10.1109/18.720536; Kumar S, 2019, SUSTAIN CITIES SOC, V49, DOI 10.1016/j.scs.2019.101601; Kwon HB, 2017, INT J PROD ECON, V183, P159, DOI 10.1016/j.ijpe.2016.10.022; Kwon HB, 2014, BENCHMARKING, V21, P1120, DOI 10.1108/BIJ-01-2013-0016; LANGLEY P, 1995, COMMUN ACM, V38, P55, DOI 10.1145/219717.219768; Lovell CAK, 1999, EUR J OPER RES, V118, P46, DOI 10.1016/S0377-2217(98)00338-5; Matta P., 2018, ADV COMPUTING DATA S, V721, P516; Mitchell T. M., 2016, DISCIPLINE MACHINE L; Moslemipour G, 2012, J INTELL MANUF, V23, P1849, DOI 10.1007/s10845-010-0499-8; Nunes B, 2010, BENCHMARKING, V17, P396, DOI 10.1108/14635771011049362; PALEKAR US, 1992, EUR J OPER RES, V63, P347, DOI 10.1016/0377-2217(92)90035-8; Papadopoulos T, 2017, J CLEAN PROD, V142, P1108, DOI 10.1016/j.jclepro.2016.03.059; Pendharkar PC, 2003, DECIS SUPPORT SYST, V36, P117, DOI 10.1016/S0167-9236(02)00138-0; ROSENBLATT MJ, 1992, IIE TRANS, V24, P169, DOI 10.1080/07408179208964214; ROSENBLATT MJ, 1987, INT J PROD RES, V25, P479, DOI 10.1080/00207548708919855; Sacaluga A. M. M., 2014, BEST PRACTICES SUSTA, P209; SAMUEL AL, 1959, IBM J RES DEV, V3, P211, DOI 10.1147/rd.441.0206; SHORE RH, 1980, AIIE T, V12, P200; Subramoniam R, 2009, J CLEAN PROD, V17, P1163, DOI 10.1016/j.jclepro.2009.03.004; Suganthi L, 2018, SUSTAIN CITIES SOC, V43, P144, DOI 10.1016/j.scs.2018.08.022; Tayal Akash, 2019, International Journal of Operational Research, V34, P85; Tayal Akash, 2017, International Journal of Business and Systems Research, V11, P82; Tayal A., 2014, J INT MANAGE STUD, V14, P67; Tayal A, 2020, COMPUT INTELL-US, V36, P172, DOI 10.1111/coin.12251; Tayal A, 2018, ANN OPER RES, V270, P489, DOI 10.1007/s10479-016-2237-x; Tayal A, 2019, ANN OPER RES, V283, P837, DOI 10.1007/s10479-017-2592-2; Tayal A, 2016, ADV INTELL SYST, V452, P99, DOI 10.1007/978-981-10-1023-1_10; Tompkins J. A., 2003, FACILITIES PLANNING; Vyas GS, 2017, SUSTAIN CITIES SOC, V28, P127, DOI 10.1016/j.scs.2016.08.028; Wamba SF, 2015, INT J PROD ECON, V165, P234, DOI 10.1016/j.ijpe.2014.12.031; Wan JF, 2013, COMPUT SCI INF SYST, V10, P1105, DOI 10.2298/CSIS120326018W; Wang G, 2016, INT J PROD ECON, V176, P98, DOI 10.1016/j.ijpe.2016.03.014; Witten IH, 2011, MOR KAUF D, P1; Wu DS, 2009, EXPERT SYST APPL, V36, P9105, DOI 10.1016/j.eswa.2008.12.039; Wu YN, 2018, SUSTAIN CITIES SOC, V36, P157, DOI 10.1016/j.scs.2017.10.011; Yang L, 2013, INT J ADV MANUF TECH, V66, P795, DOI 10.1007/s00170-012-4367-x; Zhang P, 2019, SUSTAIN CITIES SOC, V46, DOI 10.1016/j.scs.2018.12.032</t>
  </si>
  <si>
    <t>10.1016/j.scs.2020.102383</t>
  </si>
  <si>
    <t>Construction &amp; Building Technology; Green &amp; Sustainable Science &amp; Technology; Energy &amp; Fuels</t>
  </si>
  <si>
    <t>Construction &amp; Building Technology; Science &amp; Technology - Other Topics; Energy &amp; Fuels</t>
  </si>
  <si>
    <t>WOS:000573594600010</t>
  </si>
  <si>
    <t>Liboni, LB; Cezarino, LO; Jabbour, CJC; Oliveira, BG; Stefanelli, NO</t>
  </si>
  <si>
    <t>Liboni, Lara Bartocci; Cezarino, Luciana Oranges; Jabbour, Charbel Jose Chiappetta; Oliveira, Bruno Garcia; Stefanelli, Nelson Oliveira</t>
  </si>
  <si>
    <t>Smart industry and the pathways to HRM 4.0: implications for SCM</t>
  </si>
  <si>
    <t>Supply-chain management; SCM competency; SCM practices; Human factors</t>
  </si>
  <si>
    <t>ORGANIZATIONAL INNOVATION; LEARNING FACTORIES; FUTURE; WORK; MANAGEMENT; DIGITALIZATION; COMPETENCES; CHALLENGES; SYSTEM; PARTICIPATION</t>
  </si>
  <si>
    <t>Purpose The purpose of this paper is to address the potential impacts of Industry 4.0 on human resource management (HRM) - with a particular focus on employment, job profile and qualification and skill requirements in the workforce - which can have implications for supply chain management (SCM). Consequently, exploratory relationships among Industry 4.0, HRM and SCM are presented based on a systematic review. Design/methodology/approach To explore Industry 4.0 literature and its impact on employment, the authors used a systematic literature review to identify, classify and analyze current knowledge, flagging trends and proposing recommendations for future research in this area. Using the Web of Science database, the authors utilized co-citation software to visualize the networks which emerged from recurrent terms and which were then used to develop the categories of analysis. Findings The authors can affirm that the literature in this field is in a transition process, from the early studies of German academics to the current development of new impacts worldwide. Industry 4.0 is the central theme of the literature analyzed and is accomplished through the development of employment, qualifications, skills and learning frameworks. The results reveal that most papers are conceptual, with quantitative studies still lacking. Developed countries have a leading role in terms of research production, while Latin America and Asia are far behind. Clustering reveals four dominant themes (educational changes, employment scenario, work infrastructure resources and work meaning and proposal). The first refers to labor changes around working conditions, the work environment and new skills which are required. The second main theme concerns the potentially unstable shift in the labor market has toward a high-level context. The third is about the technical interface of humans and machines, and finally, the fourth understands the German industry as a starting point for global industrial improvements and work proposal changes. Furthermore, socio-technical systems cover the implications of HRM for SCM in three different dimensions: qualification and education (human competences), collaboration and integration of SCM (organizational competences) and data and information management (technical competences). Research limitations/implications - An original research agenda for further development of the topic. Additionally, the implications of the findings for SCM practitioners are presented. Practical implications - SCM managers can benefit from the results of this paper by developing adjusted polices for organizational and human aspects. Specially about training programs to improve technology skills and education programs for cyber-human new plataforms. Originality/value - So far, Industry 4.0, HRM- related topics and implications for SCM have generally been considered separately. This paper elucidates the few important studies on the impacts of Industry 4.0 on human-related topics, such as the labor market, building a research framework using the main contributions highlighted in the literature. An original research agenda is presented, as well as potential implications for SCM.</t>
  </si>
  <si>
    <t>[Liboni, Lara Bartocci; Oliveira, Bruno Garcia; Stefanelli, Nelson Oliveira] Univ Sao Paulo, Sch Econ Business Adm &amp; Accounting, Ribeirao Preto, Brazil; [Cezarino, Luciana Oranges] Univ Fed Uberlandia, Fac Business &amp; Management, Uberlandia, MG, Brazil; [Jabbour, Charbel Jose Chiappetta] Montpellier Business Sch, Montpellier, France; [Oliveira, Bruno Garcia] Univ Fed Goias, Dept Business &amp; Management, Catalao, Brazil</t>
  </si>
  <si>
    <t>Universidade de Sao Paulo; Universidade Federal de Uberlandia; Montpellier Business School; Universidade Federal de Goias</t>
  </si>
  <si>
    <t>Cezarino, LO (corresponding author), Univ Fed Uberlandia, Fac Business &amp; Management, Uberlandia, MG, Brazil.</t>
  </si>
  <si>
    <t>lara.liboni@gmail.com; lcezarino@gmail.com; c.chiappetta-jabbour@montpellier-bs.com; brunogarcia@fearp.usp.br; nelsonstefanelli@gmail.com</t>
  </si>
  <si>
    <t>Ansari F, 2018, PROCEDIA MANUF, V23, P117, DOI 10.1016/j.promfg.2018.04.003; Antosz K, 2018, EKSPLOAT NIEZAWODN, V20, P484, DOI 10.17531/ein.2018.3.19; Bauer W, 2015, PROCEDIA MANUF, V3, P417, DOI 10.1016/j.promfg.2015.07.200; Baygin M., 2016, 2016 15 INT C INFORM, P1; Becker M.P., 2013, PERSONNEL DEV ED PRO; Becker T, 2016, PROC CIRP, V57, P404, DOI 10.1016/j.procir.2016.11.070; Benesova A, 2017, PROCEDIA MANUF, V11, P2195, DOI 10.1016/j.promfg.2017.07.366; Berger R., 2016, 4 IND REVOLUTION IS; Bobkov V, 2017, SOCIOL OBOZR, V16, P72, DOI 10.17323/1728-192X-2017-4-72-86; Buth L, 2018, PROCEDIA MANUF, V23, P171, DOI 10.1016/j.promfg.2018.04.012; Calitz AP, 2017, SA J HUM RESOUR MANA, V15, DOI 10.4102/sajhrm.v15i0.901; Jabbour CJC, 2008, J CLEAN PROD, V16, P51, DOI 10.1016/j.jclepro.2006.07.025; Jabbour CJC, 2013, RESOUR CONSERV RECY, V74, P144, DOI 10.1016/j.resconrec.2012.12.017; DAMANPOUR F, 1991, ACAD MANAGE J, V34, P555, DOI 10.2307/256406; Denyer D., 2009, SAGE HDB ORG RES MET, P671; Djumalieva J., 2018, WHICH DIGITAL SKILLS; Dombrowski U, 2014, PROC CIRP, V17, P100, DOI 10.1016/j.procir.2014.01.077; Dregger J, 2016, 2016 IEEE INTERNATIONAL SYMPOSIUM ON ETHICS IN ENGINEERING, SCIENCE AND TECHNOLOGY (ETHICS); Eichhorst W., 2016, BIG IS GIG ASSESSING; Eisenhardt KM, 2000, STRATEGIC MANAGE J, V21, P1105, DOI 10.1002/1097-0266(200010/11)21:10/11&lt;1105::AID-SMJ133&gt;3.0.CO;2-E; Ellinger AE, 2014, EUR J TRAIN DEV, V38, P118, DOI 10.1108/EJTD-09-2013-0093; ELLIOT L., 2017, MILLIONS UK WORKERS; Enke J, 2018, PROCEDIA MANUF, V23, P267, DOI 10.1016/j.promfg.2018.04.028; Evangelista R, 2014, ECON INNOV NEW TECH, V23, P802, DOI 10.1080/10438599.2014.918438; Fantini P, 2016, IEEE IND ELEC, P5711, DOI 10.1109/IECON.2016.7793579; Flynn J, 2017, ADV TRANSDISCIPL ENG, V6, P239, DOI 10.3233/978-1-61499-792-4-239; Freddi D, 2018, AI SOC, V33, P393, DOI 10.1007/s00146-017-0740-5; Geels FW, 2004, RES POLICY, V33, P897, DOI 10.1016/j.respol.2004.01.015; Gehrke L., 2015, DISCUSSION QUALIFICA; Gowen C. R.  III, 2003, Journal of Management Development, V22, P32, DOI 10.1108/02621710310454842; Grzelczak A, 2017, DESTECH TRANS ENG, P139; Harkins AM, 2008, FUTURES RES Q, V24, P19; Hecklau F, 2017, PROC CONF EUR MANAG, P163; Hecklau F, 2016, PROC CIRP, V54, P1, DOI 10.1016/j.procir.2016.05.102; Hedvicakova M, 2017, 20TH INTERNATIONAL COLLOQUIUM ON REGIONAL SCIENCES, P303, DOI 10.5817/CZ.MUNI.P210-8587-2017-38; Hirsch-Kreinsen H, 2016, J LABOUR MARK RES, V49, P1, DOI 10.1007/s12651-016-0200-6; HUSELID MA, 1995, ACAD MANAGE J, V38, P635, DOI 10.2307/256741; Jackson SE, 2014, ACAD MANAG ANN, V8, P1, DOI 10.1080/19416520.2014.872335; Johansson J, 2017, MANAG REVUE, V28, P281, DOI 10.5771/0935-9915-2017-3-281; Kergroach S, 2017, FORESIGHT STI GOV, V11, P6, DOI 10.17323/2500-2597.2017.4.6.8; Kharchenko V, 2017, PROCEEDINGS OF THE 2017 9TH IEEE INTERNATIONAL CONFERENCE ON INTELLIGENT DATA ACQUISITION AND ADVANCED COMPUTING SYSTEMS: TECHNOLOGY AND APPLICATIONS (IDAACS), VOL 2, P918, DOI 10.1109/IDAACS.2017.8095220; Kinkel S, 2017, PROCEDIA MANUF, V9, P323, DOI 10.1016/j.promfg.2017.04.021; Kitchenham B., 2004, PROCEDURES PERFORMIN; Klemes JJ, 2012, J CLEAN PROD, V34, P1, DOI 10.1016/j.jclepro.2012.04.026; Kotynkova M., 2016, P 14 INT SCI C EC PO; Kulyk V, 2017, DETUROPE, V9, P80; Lage M, 2010, INT J PROD ECON, V125, P13, DOI 10.1016/j.ijpe.2010.01.009; Lambert DM., 1998, INT J LOGIST MANAG, V9, P1, DOI [DOI 10.1108/09574099810805807, 10.1108/09574099810805807]; Lee Jay, 2015, Manufacturing Letters, V3, P18, DOI 10.1016/j.mfglet.2014.12.001; Legge K., 1995, WHAT IS HUMAN RESOUR, P62; Lengnick-Hall ML, 2013, HUM RESOUR MANAGE R, V23, P366, DOI 10.1016/j.hrmr.2012.07.002; Amui LBL, 2017, J CLEAN PROD, V142, P308, DOI 10.1016/j.jclepro.2016.07.103; Lukes M, 2017, INT J ENTREP BEHAV R, V23, P136, DOI 10.1108/IJEBR-11-2015-0262; Lundvall B., 2006, J IND STUDIES, V1, P23, DOI [10.1080/13662719400000002, DOI 10.1080/13662719400000002]; Mariano EB, 2015, OMEGA-INT J MANAGE S, V54, P33, DOI 10.1016/j.omega.2015.01.002; Motyl B, 2017, PROCEDIA MANUF, V11, P1501, DOI 10.1016/j.promfg.2017.07.282; Mourtzis D, 2018, PROCEDIA MANUF, V23, P129, DOI 10.1016/j.promfg.2018.04.005; Muller SL, 2018, AI SOC, V33, P425, DOI 10.1007/s00146-017-0757-9; Muller U, 2015, PROCEDIA MANUF, V3, P379, DOI 10.1016/j.promfg.2015.07.179; Nelson R., 2005, EVOLUTIONARY THEORY; Nonaka I, 1996, INT J TECHNOL MANAGE, V11, P833; Nyikes Z, 2018, INTERDISCIP DESCR CO, V16, P124, DOI 10.7906/indecs.16.1.9; Okyay ZB, 2016, TURK POLICY Q, V15, P33; Ozlu F, 2017, TURK POLICY Q, V16, P29; Palazzeschi L, 2018, FRONT PSYCHOL, V9, DOI 10.3389/fpsyg.2018.00030; Patterson MG, 2005, J ORGAN BEHAV, V26, P379, DOI 10.1002/job.312; Pfeiffer S, 2016, SOCIETIES, V6, DOI 10.3390/soc6020016; Pillai R., 2018, HUM RESOUR MANAG INT, V26, P7, DOI [10.1108/HRMID-04-2018-0059, DOI 10.1108/HRMID-04-2018-0059]; de Lima FRP, 2018, SUPPLY CHAIN MANAG, V23, P117, DOI 10.1108/SCM-04-2017-0155; Plumanns L., 2015, STRATEGIC MANAGEMENT, P179; Prinz C, 2016, PROC CIRP, V54, P113, DOI 10.1016/j.procir.2016.05.105; Qu SH, 2016, PROC CIRP, V57, P55, DOI 10.1016/j.procir.2016.11.011; Rajnai Z, 2017, I S INTELL SYST INFO, P343, DOI 10.1109/SISY.2017.8080580; Reuter M, 2017, PROCEDIA MANUF, V9, P354, DOI 10.1016/j.promfg.2017.04.020; Roblek V, 2016, SAGE OPEN, V6, DOI 10.1177/2158244016653987; Salento A, 2018, AI SOC, V33, P369, DOI 10.1007/s00146-017-0738-z; Schlter N, 2017, INT J QUAL SERV SCI, V9, P317, DOI 10.1108/IJQSS-04-2017-0037; Schuh G, 2015, PROC CIRP, V32, P82, DOI 10.1016/j.procir.2015.02.213; Schuldt J, 2017, IEEE GLOB ENG EDUC C, P1622, DOI 10.1109/EDUCON.2017.7943066; Seitz KF, 2015, PROC CIRP, V32, P92, DOI 10.1016/j.procir.2015.02.220; Setiawan F, 2018, APPL SOFT COMPUT, V68, P944, DOI 10.1016/j.asoc.2018.01.035; Shiau WL, 2015, SCIENTOMETRICS, V105, P215, DOI 10.1007/s11192-015-1680-9; Stormer E., 2014, FUTURE WORK JOBS SKI; Strandhagen J., 2016, IMPORTANCE PRODUCTIO, DOI [10.2991/iwama-16.2016.45, DOI 10.2991/IWAMA-16.2016.45]; Strandhagen JW, 2017, ADV MANUF, V5, P344, DOI 10.1007/s40436-017-0200-y; STROHKORB S, 2016, ACMIEEE INT CONF HUM, P639; Teece DJ, 1997, STRATEGIC MANAGE J, V18, P509, DOI 10.1002/(SICI)1097-0266(199708)18:7&lt;509::AID-SMJ882&gt;3.0.CO;2-Z; Tranfield D, 2003, BRIT J MANAGE, V14, P207, DOI 10.1111/1467-8551.00375; TRIST E, 1981, OCCASIONAL PAPER, V2; Trompisch P, 2017, ELEKTROTECH INFORMAT, V134, P370, DOI 10.1007/s00502-017-0531-1; Webster J, 2002, MIS QUART, V26, pXIII; WOLFE RA, 1994, J MANAGE STUD, V31, P405, DOI 10.1111/j.1467-6486.1994.tb00624.x; World Economic Forum, 2016, FUT JOBS EMPL SKILLS; Wulfken BT, 2017, IN C IND ENG ENG MAN, P130; Zhong RY, 2017, ENGINEERING-PRC, V3, P616, DOI 10.1016/J.ENG.2017.05.015; [No title captured]; [No title captured]</t>
  </si>
  <si>
    <t>JAN 14</t>
  </si>
  <si>
    <t>10.1108/SCM-03-2018-0150</t>
  </si>
  <si>
    <t>WOS:000460167200008</t>
  </si>
  <si>
    <t>Yadav, AK; Samuel, C</t>
  </si>
  <si>
    <t>Yadav, Ajeet Kumar; Samuel, Cherian</t>
  </si>
  <si>
    <t>Modeling resilient factors of the supply chain</t>
  </si>
  <si>
    <t>Resilient supply chain; 3R; Factors; Structural modeling; TISM; MICMAC; Strategy; Modeling; Supply chain management</t>
  </si>
  <si>
    <t>MANAGEMENT; RISK; DEMATEL; IMPLEMENTATION; PERFORMANCE; FIRMS; READINESS; BARRIERS; NETWORK; IMPACT</t>
  </si>
  <si>
    <t>Purpose This paper aims to study the concept, characteristics and factors of the resilient supply chain (RSC) and develop a hierarchical structural model and classify the factors based on their interrelationships. Design/methodology/approach This paper has used a mixed-approach of literature review and expert opinion to identify the factors of RSC. For the development of the structural model and clustering of the factors, this paper has used the total interpretive structural modeling approach with Matrice d'Impacts Croises-Multiplication Applique and Classment and decision-making trial and evaluation laboratory analysis. Findings In total, this study has identified 17 factors that enable the 3R capability of the RSC. The result shows that the factors have a close dependence relationship with supply chain (SC) risk management culture as the most influencing factor. Further, this study classifies the factors into enablers and strategies. Research limitations/implications This research work is the theoretical contribution to the RSC concept and helps the experts to develop and improve the resilient ability in the SC. This research is based entirely on subjective expert feedback; thus, the results are sensitive to the expert's judgment. Practical implications This research will help the decision-makers in allocating the resources and policies to develop or improve the SC capabilities. Originality/value This research work is the first kind of research in the field of the RSC that considers the 3R concept to identify and model the resilient factors of the SC. Along with the theoretical concept, this research provides empirical evidence for the importance ranking of the factors.</t>
  </si>
  <si>
    <t>[Yadav, Ajeet Kumar; Samuel, Cherian] Indian Inst Technol BHU, Varanasi, Uttar Pradesh, India</t>
  </si>
  <si>
    <t>Indian Institute of Technology System (IIT System); Indian Institute of Technology BHU Varanasi (IIT BHU Varanasi)</t>
  </si>
  <si>
    <t>Yadav, AK (corresponding author), Indian Inst Technol BHU, Varanasi, Uttar Pradesh, India.</t>
  </si>
  <si>
    <t>ajeetkryadav.rs.mec17@itbhu.ac.in; csamuel.mec@itbhu.ac.in</t>
  </si>
  <si>
    <t>Ahmad M, 2019, APPL SCI-BASEL, V9, DOI 10.3390/app9020233; Ahmad MT, 2019, J MODEL MANAG, V14, P77, DOI 10.1108/JM2-04-2018-0046; Alawamleh M, 2011, INT J PROD RES, V49, P6041, DOI 10.1080/00207543.2010.519735; Albertzeth G, 2020, INT J LOGIST-RES APP, V23, P139, DOI 10.1080/13675567.2019.1648640; Alfarsi F, 2019, PROCEDIA MANUF, V39, P1525, DOI 10.1016/j.promfg.2020.01.295; Ali A, 2017, SUPPLY CHAIN MANAG, V22, P16, DOI 10.1108/SCM-06-2016-0197; Allen P., 2007, INT J LOGIST-RES APP, V10, P187, DOI DOI 10.1080/13675560701467144; Ambulkar S, 2015, J OPER MANAG, V33-34, P111, DOI 10.1016/j.jom.2014.11.002; [Anonymous], 2012, J APPL BUSINESS RES; Banyai T., 2016, ADV LOGISTIC SYSTEMS, V10, P75; Bevilacqua M, 2019, IFAC PAPERSONLINE, V52, P2821, DOI 10.1016/j.ifacol.2019.11.636; Blackburn J, 2009, PROD OPER MANAG, V18, P129, DOI 10.1111/j.1937-5956.2009.01016.x; Blome C, 2014, INT J OPER PROD MAN, V34, P639, DOI 10.1108/IJOPM-11-2012-0515; Blos MF, 2015, PROCEDIA COMPUT SCI, V55, P1160, DOI 10.1016/j.procs.2015.07.087; Brandon-Jones E, 2014, J SUPPLY CHAIN MANAG, V50, P55, DOI 10.1111/jscm.12050; Carpenter S, 2001, ECOSYSTEMS, V4, P765, DOI 10.1007/s10021-001-0045-9; Chandramowli S, 2011, HABITAT INT, V35, P246, DOI 10.1016/j.habitatint.2010.09.005; Chauhan A, 2018, J AIR WASTE MANAGE, V68, P100, DOI 10.1080/10962247.2016.1249441; Choi TM, 2020, TRANSPORT RES E-LOG, V140, DOI 10.1016/j.tre.2020.101961; Chopra S, 2014, MIT SLOAN MANAGE REV, V55, P73; Chowdhury MMH, 2016, SUPPLY CHAIN MANAG, V21, P709, DOI 10.1108/SCM-12-2015-0463; Christopher M., 2004, International Journal of Physical Distribution &amp; Logistics Management, V34, P388, DOI 10.1108/09600030410545436; Christopher M., 2004, INT J LOGIST MANAG, DOI [10.1108/09574090410700275, DOI 10.1108/09574090410700275]; Christopher M., 2002, INT J LOGIST MANAG, V31, P1; Croom S, 2001, INT J OPER PROD MAN, V21, P504, DOI 10.1108/01443570110381408; Cruz Machado V, 2009, P POMS 2009 20 ANN C; de Sa MM, 2019, INT J OPER PROD MAN, V40, P92, DOI 10.1108/IJOPM-09-2017-0510; Dellana S.A., 1998, ENG MANAGEMENT J, V21, P11, DOI DOI 10.1080/10429247.1999.11415022; Dolgui A, 2018, INT J PROD RES, V56, P414, DOI 10.1080/00207543.2017.1387680; Dubey R, 2019, ANN OPER RES, V283, P1, DOI 10.1007/s10479-019-03440-7; DuHadway S, 2019, ANN OPER RES, V283, P179, DOI 10.1007/s10479-017-2452-0; Fiksel J, 2015, MIT SLOAN MANAGE REV, V56, P79; Geng ZQ, 2018, ENERGY, V160, P898, DOI 10.1016/j.energy.2018.07.077; Govindan K, 2020, TRANSPORT RES E-LOG, V138, DOI 10.1016/j.tre.2020.101967; Handfield R.B., 2007, SASCOM MAGAZINE APR, P33; Hohenstein NO, 2015, INT J PHYS DISTR LOG, V45, P90, DOI 10.1108/IJPDLM-05-2013-0128; Hosseini S, 2019, TRANSPORT RES E-LOG, V125, P285, DOI 10.1016/j.tre.2019.03.001; Hosseini S, 2016, INT J PROD ECON, V180, P68, DOI 10.1016/j.ijpe.2016.07.007; Huang XM, 2015, J MANUF TECHNOL MANA, V26, P80, DOI 10.1108/JMTM-05-2012-0053; Irfan M, 2021, VINE J INF KNOWL MAN, V51, P461, DOI 10.1108/VJIKMS-06-2019-0082; Ivanov D, 2019, INT J PROD RES, V57, P829, DOI 10.1080/00207543.2018.1488086; Ivanov D, 2012, INT J PROD RES, V50, P6133, DOI 10.1080/00207543.2012.693641; Jain S, 2005, PROCEEDINGS OF THE 2005 WINTER SIMULATION CONFERENCE, VOLS 1-4, P1650, DOI 10.1109/WSC.2005.1574435; Jain V, 2017, INT J PROD RES, V55, P6779, DOI 10.1080/00207543.2017.1349947; Jayalakshmi B., 2015, GLOB J FLEX SYST MAN, V16, P63, DOI [10.1007/S40171-014-0080-Y/TABLES/12, DOI 10.1007/S40171-014-0080-Y]; Jena J, 2017, J ADV MANAG RES, V14, P162, DOI 10.1108/JAMR-10-2016-0087; Jharkharia S, 2006, SUPPLY CHAIN MANAG, V11, P345, DOI 10.1108/13598540610671798; Jia JX, 2011, COMPUT IND ENG, V60, P302, DOI 10.1016/j.cie.2010.11.013; J┬u┬attner U., 2003, INT J LOGIST-RES APP, V6, P197, DOI [10.1080/13675560310001627016, DOI 10.1080/13675560310001627016]; Juttner U, 2011, SUPPLY CHAIN MANAG, V16, P246, DOI 10.1108/13598541111139062; Kamalahmadi M, 2016, INT J PROD ECON, V171, P116, DOI 10.1016/j.ijpe.2015.10.023; Khan S, 2019, J MODEL MANAG, V14, P153, DOI 10.1108/JM2-03-2018-0031; Klein-Schmeink S, 2013, LECT NOTES LOGISTICS, DOI [10.1007/978-3-642-32021-7_6, DOI 10.1007/978-3-642-32021-7_6]; Kok AG, 2009, INT SER OPER RES MAN, V122, P99, DOI 10.1007/978-0-387-78902-6_6; Kumar A, 2018, SUSTAIN PROD CONSUMP, V14, P36, DOI 10.1016/j.spc.2018.01.002; Kumar D, 2017, J MODEL MANAG, V12, P498, DOI 10.1108/JM2-02-2016-0013; Kumar RS, 2017, ANN OPER RES, V250, P427, DOI 10.1007/s10479-015-2086-z; Lampel J, 1996, SLOAN MANAGE REV, V38, P21; Landry, 2020, BUILDING SUPPLY CHAI; Liu P, 2018, INT J ENV RES PUB HE, V15, DOI 10.3390/ijerph15071359; Manning L, 2016, BRIT FOOD J, V118, P1477, DOI 10.1108/BFJ-10-2015-0350; Mantrala MK, 2009, J RETAILING, V85, P71, DOI 10.1016/j.jretai.2008.11.006; Melnyk S. A., 2014, SUPPLY CHAIN MANAGEM, V18, p34?41; Melnyk SA, 2010, MIT SLOAN MANAGE REV, V51, P33; Mousavizade F, 2019, J KNOWL MANAG, V23, P200, DOI 10.1108/JKM-05-2018-0321; Nunes MB, 2006, J DOC, V62, P101, DOI 10.1108/00220410610642075; Oliveira JB, 2019, SIMUL MODEL PRACT TH, V92, P17, DOI 10.1016/j.simpat.2018.11.007; Pagh J. D., 1998, J BUSINESS LOGISTICS, V19, P13; Pakdeechoho N, 2018, J MANUF TECHNOL MANA, V29, P273, DOI 10.1108/JMTM-05-2017-0081; Papapostolou C, 2011, ENERGY, V36, P6019, DOI 10.1016/j.energy.2011.08.013; Park, 2011, THESIS U TOLEDO MANU; Patel Bharat Singh, 2018, International Journal of Services and Operations Management, V31, P235; Peck H., 2005, International Journal of Physical Distribution &amp; Logistics Management, V35, P210, DOI 10.1108/09600030510599904; Pereira CR, 2014, SUPPLY CHAIN MANAG, V19, P626, DOI 10.1108/SCM-09-2013-0346; Pettit TJ, 2013, J BUS LOGIST, V34, P46, DOI 10.1111/jbl.12009; Pettit TJ, 2010, J BUS LOGIST, V31, P1, DOI 10.1002/j.2158-1592.2010.tb00125.x; Ponomarov SY, 2009, INT J LOGIST MANAG, V20, P124, DOI 10.1108/09574090910954873; Prajogo D, 2012, INT J PROD ECON, V136, P123, DOI 10.1016/j.ijpe.2011.09.022; Prasad UC., 2011, GLOBAL J FLEXIBLE SY, V12, P31, DOI [10.1007/BF03396605, DOI 10.1007/BF03396605]; Puga A, 2009, BIOCHEM PHARMACOL, V77, P713, DOI 10.1016/j.bcp.2008.08.031; Radhakrishnan S., 2018, SUPPLY CHAIN RISK MA, P215; Rajesh R, 2020, ENG APPL ARTIF INTEL, V87, DOI 10.1016/j.engappai.2019.103338; Rajesh R, 2017, TECHNOL FORECAST SOC, V118, P161, DOI 10.1016/j.techfore.2017.02.017; Rajesh R, 2015, COMPUT IND ENG, V87, P126, DOI 10.1016/j.cie.2015.04.028; Rajput S, 2019, MANAGE DECIS, V57, P1784, DOI 10.1108/MD-04-2018-0378; RameshwarDubey, 2015, IFAC PAPERSONLINE, V48, P1688, DOI 10.1016/j.ifacol.2015.06.329; Revilla E., 2014, SLOAN MANAGE REV, V2014, P22; Rice J.B., 2003, SUPPLY CHAIN MANAGEM, V7, P22; Richey RG, 2009, INT J LOGIST MANAG, V20, P30, DOI 10.1108/09574090910954837; Ruiz-Benitez R, 2018, INT J PROD ECON, V203, P190, DOI 10.1016/j.ijpe.2018.06.009; Sabahi S, 2020, INT J LOGIST-RES APP, V23, P254, DOI 10.1080/13675567.2019.1683522; Sabouhi F, 2018, COMPUT IND ENG, V126, P657, DOI 10.1016/j.cie.2018.10.001; Saglam YC, 2021, J MANUF TECHNOL MANA, V32, P1224, DOI 10.1108/JMTM-08-2019-0299; Sahu AK, 2017, BENCHMARKING, V24, P118, DOI 10.1108/BIJ-07-2015-0068; Scholten K, 2015, SUPPLY CHAIN MANAG, V20, P471, DOI 10.1108/SCM-11-2014-0386; See T., 2017, WHAT IS ASSORTMENT P; Sharma A, 2020, J BUS RES, V117, P443, DOI 10.1016/j.jbusres.2020.05.035; Sheffi Y, 2005, MIT SLOAN MANAGE REV, V47, P41; Sheffi Y., 2001, INT J LOGIST MANAG, V12, P1, DOI [10.1108/09574090110806262, DOI 10.1108/09574090110806262]; Shibin KT, 2017, SUSTAIN PROD CONSUMP, V12, P104, DOI 10.1016/j.spc.2017.06.003; Shishodia A, 2019, COMPUT IND ENG, V129, P465, DOI 10.1016/j.cie.2019.02.006; Simchi-Levi D, 2020, HARVARD BUS REV, V28; Singh AK, 2018, J MODEL MANAG, V13, P884, DOI 10.1108/JM2-03-2018-0039; Smit B, 2006, GLOBAL ENVIRON CHANG, V16, P282, DOI 10.1016/j.gloenvcha.2006.03.008; Sodhi M. M. S., 2012, MANAGING SUPPLY CHAI; Soni U, 2014, COMPUT IND ENG, V74, P11, DOI 10.1016/j.cie.2014.04.019; Soonhong Min, 2004, Journal of Business Logistics, V25, P63, DOI 10.1002/j.2158-1592.2004.tb00170.x; Stemmler L., 2002, COST MANAGEMENT SUPP; Stone J, 2018, SUPPLY CHAIN MANAG, V23, P207, DOI 10.1108/SCM-06-2017-0201; Sushil, 2012, GLOBAL J FLEXIBLE SY, V13, P87, DOI 10.1007/s40171-012-0008-3; Taleb NN, 2009, HARVARD BUS REV, V87, P123; Tang C.S., 2006, INT J LOGIST-RES APP, V9, P33, DOI [10.1080/13675560500405584, DOI 10.1080/13675560500405584]; Tang C, 2008, INT J PROD ECON, V116, P12, DOI 10.1016/j.ijpe.2008.07.008; Tarei PK, 2020, BENCHMARKING, V27, P1683, DOI 10.1108/BIJ-12-2019-0523; Tukamuhabwa BR, 2015, INT J PROD RES, V53, P5592, DOI 10.1080/00207543.2015.1037934; Vaishnavi V, 2019, BENCHMARKING, V26, P2372, DOI 10.1108/BIJ-06-2018-0172; van der Vegt GS, 2015, ACAD MANAGE J, V58, P971, DOI 10.5465/amj.2015.4004; Voss MD, 2013, J BUS LOGIST, V34, P320, DOI 10.1111/jbl.12030; Wang LL, 2018, SAFETY SCI, V103, P51, DOI 10.1016/j.ssci.2017.11.007; WARFIELD JN, 1974, IEEE T SYST MAN CYB, VSMC4, P81, DOI 10.1109/TSMC.1974.5408524; Wears R L, 2006, BMJ QUAL SAF, V15, P447, DOI [10.1136/qshc.2006.018390, DOI 10.1136/QSHC.2006.018390]; Wu CH, 2020, SOFT COMPUT, V24, P5729, DOI 10.1007/s00500-019-04308-5; Wu ZH, 2011, J OPER MANAG, V29, P577, DOI 10.1016/j.jom.2010.10.001; Yang B, 2004, INT J PROD RES, V42, P1049, DOI 10.1080/00207540310001631601; Yin S-H., 2012, SCI RES ESSAYS, V7, P1872, DOI [10.5897/SRE11.2252, DOI 10.5897/SRE11.2252]; Zeng, 2011, J INTELL MANUF, V23, P1; Zhou H, 2007, J OPER MANAG, V25, P1348, DOI 10.1016/j.jom.2007.01.009</t>
  </si>
  <si>
    <t>10.1108/JM2-07-2020-0196</t>
  </si>
  <si>
    <t>WOS:000672672500001</t>
  </si>
  <si>
    <t>Maghsoodi, AI; Kavian, A; Khalilzadeh, M; Brauers, WKM</t>
  </si>
  <si>
    <t>Maghsoodi, Abteen Ijadi; Kavian, Azad; Khalilzadeh, Mohammad; Brauers, Willem K. M.</t>
  </si>
  <si>
    <t>CLUS-MCDA: A novel framework based on cluster analysis and multiple criteria decision theory in a supplier selection problem</t>
  </si>
  <si>
    <t>Supplier Selection Problem (SSP); Cluster analysis; Data mining; Multiple Criteria Decision Analysis (MCDM); MULTIMOORA method; Cluster analysis for improving Multiple Criteria Decision Analysis (CLUS-MCDA)</t>
  </si>
  <si>
    <t>MULTIMOORA METHOD; SUPPORT-SYSTEM; PARTNER SELECTION; MAKING TECHNIQUES; CHAIN MANAGEMENT; ORDER ALLOCATION; RISK-MANAGEMENT; FUZZY APPROACH; VIKOR METHOD; MODEL</t>
  </si>
  <si>
    <t>In past recent years, by increasing in the considerations on the significance of data science many studies have been developed concerning the big data structured problems. Along with the information science, in the field of decision science, multi-attribute decision-making (MADM) approaches have been considerably applied in research studies. One of the most important procedures in supply chain management is selecting the optimal supplier to maintain the long-term productivity of the supply chain. There has been a vast amount of research which utilized MADM approaches to tackle the supplier selection problems, but only a few of these research considered big data structured problems. The current study presents a comprehensive novel approach for improving Multiple Criteria Decision Analysis (MCDA) based on cluster analysis considering crisp big data structure input which is called CLUS-MCDA (Cluster analysis for improving Multiple Criteria Decision Analysis) algorithm. The proposed method is based on consolidating a data mining technique i.e. k-means clustering method and a MADM approach which is MULTIMOORA method. CLUS-MCDA method is a fast and practical approach which has been developed in this research which is implied in a supplier selection problem considering crisp big data structured input. A real-world case study in MAMUT multi-national corporation has been presented to show the validity and practicality of the CLUS-MCDA approach which calculated considering the business areas and criteria based on expert comments of mentioned organizations and previous literature on supplier selection problem.</t>
  </si>
  <si>
    <t>[Maghsoodi, Abteen Ijadi; Khalilzadeh, Mohammad] Islamic Azad Univ, Dept Ind Engn, Sci &amp; Res Branch, Daneshgah Blvd,Simon Bulivar Blvd 14515-775, Tehran, Iran; [Kavian, Azad] Amirkabir Univ Technol, Tehran Polytech, Fac Math &amp; Comp Sci, Tehran, Iran; [Brauers, Willem K. M.] Univ Antwerp, Fac Appl Econ, Antwerp, Belgium; [Kavian, Azad] Amirkabir Univ Technol, 424 Hafez Ave, Tehran 158754413, Iran; [Brauers, Willem K. M.] Univ Antwerp, Fac Appl Econ, Dept Econ, Prinsstr 13, B-2000 Antwerp, Belgium</t>
  </si>
  <si>
    <t>Islamic Azad University; Amirkabir University of Technology; University of Antwerp; Amirkabir University of Technology; University of Antwerp</t>
  </si>
  <si>
    <t>Maghsoodi, AI (corresponding author), Islamic Azad Univ, Dept Ind Engn, Sci &amp; Res Branch, Daneshgah Blvd,Simon Bulivar Blvd 14515-775, Tehran, Iran.</t>
  </si>
  <si>
    <t>Aimaghsoodi@srbiau.ac.ir; azad.kavian@gmail.com; mo.kzadeh@gmail.com; willem.brauers@uantwerpen.be</t>
  </si>
  <si>
    <t>Ahmady N, 2013, INT J LOGIST-RES APP, V16, P87, DOI 10.1080/13675567.2013.772957; Akkaya G, 2015, EXPERT SYST APPL, V42, P9565, DOI 10.1016/j.eswa.2015.07.061; Aksoy A, 2014, PROCD SOC BEHV, V109, P1059, DOI 10.1016/j.sbspro.2013.12.588; Alencar L, 2011, LECT NOTES COMPUT SC, V6576, P608, DOI 10.1007/978-3-642-19893-9_42; Alguliyev Rasim M, 2015, ScientificWorldJournal, V2015, P612767, DOI 10.1155/2015/612767; Altuntas S, 2015, J CIV ENG MANAG, V21, P977, DOI 10.3846/13923730.2015.1064468; [Anonymous], 2016, SOFT COMPUT, DOI [10.1007/s00500-016-2118-x, DOI 10.1007/S00500-016-2118-X]; [Anonymous], J IND ENG INT; [Anonymous], TECH REP 2, DOI DOI 10.1017/CBO9781107415324.004; [Anonymous], [No title captured]; Awasthi Anjali, 2017, International Journal of Logistics Systems and Management, V27, P261; Ayhan MB, 2015, COMPUT IND ENG, V85, P1, DOI 10.1016/j.cie.2015.02.026; Azadeh A, 2017, TRANSP LETT, V9, P123, DOI 10.1080/19427867.2016.1188525; Baleientis A., 2011, EC COMPUTATION EC CY, V2, P1; Balezentiene L, 2013, RENEW SUST ENERG REV, V17, P83, DOI 10.1016/j.rser.2012.09.016; Balezentis A, 2012, EXPERT SYST APPL, V39, P7961, DOI 10.1016/j.eswa.2012.01.100; Balezentis A, 2011, TRANSPORT-VILNIUS, V26, P263, DOI 10.3846/16484142.2011.621146; Banaeian N, 2018, COMPUT OPER RES, V89, P337, DOI 10.1016/j.cor.2016.02.015; Barros R. C., 2011, Proceedings of the 2011 11th International Conference on Intelligent Systems Design and Applications (ISDA), P543, DOI 10.1109/ISDA.2011.6121712; Bayazit O, 2006, BENCHMARKING, V13, P566, DOI 10.1108/14635770610690410; Behzadian M, 2010, EUR J OPER RES, V200, P198, DOI 10.1016/j.ejor.2009.01.021; Beng L.G., 2016, ARPN J ENG APPL SCI, V11, P2508; Beng LG, 2014, INT J PR ENG MAN-GT, V1, P107, DOI 10.1007/s40684-014-0015-2; Bhattacharya A, 2014, TRANSPORT RES C-EMER, V38, P73, DOI 10.1016/j.trc.2013.10.012; Brauers WKM, 2011, TECHNOL ECON DEV ECO, V17, P259, DOI 10.3846/20294913.2011.580566; Brauers WKM, 2006, CONTROL CYBERN, V35, P445; Brauers WKM, 2014, PANOECONOMICUS, V61, P349, DOI 10.2298/PAN1403349B; Brauers WKM, 2012, E M EKON MANAG, V15, P28; Brauers WKM, 2012, INFORMATICA-LITHUAN, V23, P1; Brauers WKM, 2011, TECHNOL ECON DEV ECO, V17, P174, DOI 10.3846/13928619.2011.560632; Brauers WKM, 2010, J BUS ECON MANAG, V11, P173, DOI 10.3846/jbem.2010.09; Brauers WKM, 2010, TECHNOL ECON DEV ECO, V16, P5, DOI 10.3846/tede.2010.01; Buyukozkan G., 2009, 13 IFAC S INF CONTR; Buyukozkan G, 2012, INT J PROD RES, V50, P2892, DOI 10.1080/00207543.2011.564668; Camus P, 2011, COAST ENG, V58, P453, DOI 10.1016/j.coastaleng.2011.02.003; Ceballos B, 2017, INT J INTELL SYST, V32, P722, DOI 10.1002/int.21873; Cebi F, 2016, INFORM SCIENCES, V339, P143, DOI 10.1016/j.ins.2015.12.032; Chai JY, 2013, EXPERT SYST APPL, V40, P3872, DOI 10.1016/j.eswa.2012.12.040; Chan FTS, 2007, OMEGA-INT J MANAGE S, V35, P417, DOI 10.1016/j.omega.2005.08.004; Chang B, 2011, EXPERT SYST APPL, V38, P1850, DOI 10.1016/j.eswa.2010.07.114; Chang KH, 2016, J TEST EVAL, V44, P1911, DOI 10.1520/JTE20150038; Chen CT, 2006, INT J PROD ECON, V102, P289, DOI 10.1016/j.ijpe.2005.03.009; Dargi A, 2014, PROCEDIA COMPUT SCI, V31, P691, DOI 10.1016/j.procs.2014.05.317; Datta Saurav, 2013, Grey Systems: Theory and Application, V3, P201, DOI 10.1108/GS-05-2013-0008; De Boer L, 2001, EUR J PURCH SUPPLY M, V7, P75, DOI [10.1016/S0969-7012(00)00028-9, DOI 10.1016/S0969-7012(00)00028-9]; Deng Y, 2011, EXPERT SYST APPL, V38, P9854, DOI 10.1016/j.eswa.2011.02.017; Dey B., 2012, INT J IND ENG COMP, V3, P649, DOI [10.5267/j.ijiec.2012.03.001, DOI 10.5267/J.IJIEC.2012.03.001]; Dobos I, 2014, INT J PROD ECON, V157, P273, DOI 10.1016/j.ijpe.2014.09.026; Dulmin R, 2003, J PURCH SUPPLY MANAG, V9, P177, DOI [10.1016/S1478-4092(03)00032-3, DOI 10.1016/S1478-4092(03)00032-3]; Easton G., 2010, AC MARK ANN C, P1; Edwards M. G., 1967, J PURCHASING, V3, P28; EI-Santawy M. F., 2012, LIFE SCI J, V99, P1; Faezy Razi F., 2014, DECISION SCI LETT, V3, P259, DOI [10.5267/j.dsl.2014.5.003, DOI 10.5267/J.DSL.2014.5.003]; Fahimnia B, 2015, INT J PROD ECON, V162, P101, DOI 10.1016/j.ijpe.2015.01.003; Farahani RZ, 2014, OMEGA-INT J MANAGE S, V45, P92, DOI 10.1016/j.omega.2013.08.006; Farzamnia E., 2014, KUWAIT CHAPTER ARABI, V3; Flyvbjerg B, 2006, QUAL INQ, V12, P219, DOI 10.1177/1077800405284363; Friedman J., 2009, ELEMENTS STAT LEARNI, DOI [10.1016/B978-0-12-569681-4.50005-1, DOI 10.1016/6978-0-12-569681-4.50005-1]; Ghadge A, 2012, INT J LOGIST MANAG, V23, P313, DOI 10.1108/09574091211289200; Ghorbani M, 2013, INT J PROD RES, V51, P5469, DOI 10.1080/00207543.2013.784403; Gou XJ, 2017, INFORM FUSION, V38, P22, DOI 10.1016/j.inffus.2017.02.008; Hafezalkotob A, 2016, J INTELL FUZZY SYST, V31, P1211, DOI 10.3233/IFS-162186; Hafezalkotob A, 2016, APPL MATH MODEL, V40, P1372, DOI 10.1016/j.apm.2015.07.019; Hafezalkotob A, 2015, MATER DESIGN, V87, P949, DOI 10.1016/j.matdes.2015.08.087; Le HQ, 2013, COMPUT IND, V64, P776, DOI 10.1016/j.compind.2013.04.011; Hashemkhani Zolfani S, 2012, TECHNOL ECON DEV ECO, V18, P529, DOI 10.3846/20294913.2012.709472; He XF, 2016, CONCURR COMP-PRACT E, V28, P1246, DOI 10.1002/cpe.3625; He ZC, 2018, INT J FUZZY SYST, V20, P1159, DOI 10.1007/s40815-017-0426-7; Heidarzade A, 2016, APPL SOFT COMPUT, V38, P213, DOI 10.1016/j.asoc.2015.09.029; Ho W, 2010, EUR J OPER RES, V202, P16, DOI 10.1016/j.ejor.2009.05.009; Hsu CW, 2013, J CLEAN PROD, V56, P164, DOI 10.1016/j.jclepro.2011.09.012; Jain V, 2018, NEURAL COMPUT APPL, V29, P555, DOI 10.1007/s00521-016-2533-z; Ji Shou-Wen, 2013, Information Technology Journal, V12, P8488, DOI 10.3923/itj.2013.8488.8493; Kannan D, 2015, J CLEAN PROD, V96, P194, DOI 10.1016/j.jclepro.2013.12.076; Kantardzic M, 2011, DATA MINING CONCEPTS, V2nd; Karabasevic D, 2015, ACTA MONTAN SLOVACA, V20, P116; Karande P, 2012, DECIS SCI LETT, V1, P11, DOI [10.1016/S0969-7012(96)00021-4, DOI 10.1016/S0969-7012(96)00021-4]; Karande P., 2012, IUP J OPERATIONS MAN, V11, P6; Kaya T, 2010, ENERGY, V35, P2517, DOI 10.1016/j.energy.2010.02.051; Keshavarz Ghorabaee M, 2017, ECON RES-EKON ISTRAZ, V30, P1073, DOI 10.1080/1331677X.2017.1314828; Keshavarz Ghorabaee M, 2016, J CLEAN PROD, V137, P213, DOI 10.1016/j.jclepro.2016.07.031; Keshavarz Ghorabaee M, 2016, INT J COMPUT COMMUN, V11, P358; Keshavarz Ghorabaee M, 2014, INT J ADV MANUF TECH, V75, P1115, DOI 10.1007/s00170-014-6142-7; Khademolqorani S, 2013, PROCD SOC BEHV, V73, P388, DOI 10.1016/j.sbspro.2013.02.066; Kou G, 2012, PLOS ONE, V7, DOI 10.1371/journal.pone.0043507; Kracka M, 2010, INZ EKON, V21, P352; Kumar J, 2011, INT J COMPUT APPL, V12, P26; Kumar J., 2015, J COMPUTER SYSTEM SC, V6, P23, DOI [10.1016/j.jocs.2014.11.002, DOI 10.1016/J.JOCS.2014.11.002]; Kuo RJ, 2015, APPL MATH COMPUT, V250, P958, DOI 10.1016/j.amc.2014.11.015; Liao ZY, 2007, INT J PROD ECON, V105, P150, DOI 10.1016/j.ijpe.2006.03.001; Lima FR, 2014, APPL SOFT COMPUT, V21, P194, DOI 10.1016/j.asoc.2014.03.014; Liu HC, 2014, ENG APPL ARTIF INTEL, V34, P168, DOI 10.1016/j.engappai.2014.04.011; Liu PD, 2011, INT J PROD RES, V49, P637, DOI 10.1080/00207540903490171; Luitzen B.D., 1998, EUROPEAN J PURCHASIN, V4, P109, DOI DOI 10.1016/S0969-7012(97)00034-8; Malakooti B, 2000, J INTELL MANUF, V11, P435, DOI 10.1023/A:1008934512672; Mandal K. U., 2012, INT J EMERGING TECHN, V2, P301; Masciari E, 2012, INFORM SCIENCES, V195, P25, DOI 10.1016/j.ins.2012.01.041; Mauri A. G., 2013, INT BUSINESS RES, V6, P134, DOI DOI 10.5539/IBR.V6N12P134; Mishra Swagatika, 2015, International Journal of Operational Research, V22, P466, DOI 10.1504/IJOR.2015.068562; Nourianfar K, 2013, 2013 5TH CONFERENCE ON INFORMATION AND KNOWLEDGE TECHNOLOGY (IKT), P231, DOI 10.1109/IKT.2013.6620070; Olson' D. L., 2015, J SUPPLY CHAIN MANAG, V1, P1, DOI [10.18757/jscms.2015.955, DOI 10.18757/JSCMS.2015.955.XX]; Partovi FY, 2013, INT J MANAG SCI ENG, V8, P109, DOI 10.1080/17509653.2013.798955; Peng Y., 2012, PLOS ONE, V7, DOI [10.1371/journal.pone.0041713, DOI 10.1371/JOUMALPONE.0041713]; Rezaei J, 2016, J CLEAN PROD, V135, P577, DOI 10.1016/j.jclepro.2016.06.125; Rezaei J, 2015, EXPERT SYST APPL, V42, P9152, DOI 10.1016/j.eswa.2015.07.073; Roehrich JK, 2017, INT J OPER PROD MAN, V37, P489, DOI 10.1108/IJOPM-09-2015-0566; Safari H., 2012, BUSINESS MANAGEMENT, V3, P97, DOI DOI 10.5296/BMS.V3I1.1656; Sahu Anoop Kumar, 2016, International Journal of Computer Aided Engineering and Technology, V8, P234; Sahu Anoop Kumar, 2014, International Journal of Business Excellence, V7, P237, DOI 10.1504/IJBEX.2014.059572; Sahu AK, 2016, BENCHMARKING, V23, P651, DOI 10.1108/BIJ-11-2014-0109; Scott J, 2015, INT J PROD ECON, V166, P226, DOI 10.1016/j.ijpe.2014.11.008; Sedgwick P, 2014, BMJ-BRIT MED J, V349, DOI 10.1136/bmj.g7327; Sevkli M, 2010, INT J PROD RES, V48, P3393, DOI 10.1080/00207540902814355; Shemshadi A, 2011, EXPERT SYST APPL, V38, P12160, DOI 10.1016/j.eswa.2011.03.027; SPEKMAN RE, 1988, BUS HORIZONS, V31, P75, DOI 10.1016/0007-6813(88)90072-9; Stanujkic D, 2017, INFORMATICA-LITHUAN, V28, P181, DOI 10.15388/Informatica.2017.125; Stanujkic D, 2015, TRANSFORM BUS ECON, V14, P355; Streimikiene D, 2012, RENEW SUST ENERG REV, V16, P3302, DOI 10.1016/j.rser.2012.02.067; Tavana M, 2016, INT J LOGIST-RES APP, V5, P1, DOI DOI 10.1080/13675567.2016; Trautrims A, 2017, INT J PROD ECON, V194, P228, DOI 10.1016/j.ijpe.2017.05.008; Turkyilmaz A, 2010, 2010 IEEE WORLD C CO, P1, DOI [10.1109/FUZZY.2010.5584006, DOI 10.1109/FUZZY.2010.5584006]; Wan SP, 2017, INFORM SCIENCES, V385, P19, DOI 10.1016/j.ins.2016.12.032; Wang CH, 2015, COMPUT IND ENG, V84, P24, DOI 10.1016/j.cie.2014.10.005; Wetzstein A, 2016, INT J PROD ECON, V182, P304, DOI 10.1016/j.ijpe.2016.06.022; Witten I. H., 2011, ANN PHYS, DOI [10.1002/1521-3773(20010316)40:6&lt;9823::AID-ANIE9823&gt;3.3.CO;2-C, DOI 10.1002/1521-3773(20010316)40:6&lt;9823::AID-AN1E9823&gt;3.3.00;2-C]; Wood DA, 2016, J NAT GAS SCI ENG, V28, P594, DOI 10.1016/j.jngse.2015.12.021; Wu C, 2011, J PURCH SUPPLY MANAG, V17, P256, DOI 10.1016/j.pursup.2011.09.002; Wu T., 2007, International Journal of Manufacturing Technology and Management, V11, P174, DOI 10.1504/IJMTM.2007.013190; Wu T, 2009, INT J PROD RES, V47, P4593, DOI 10.1080/00207540802054227; Wu YN, 2016, APPL SOFT COMPUT, V48, P444, DOI 10.1016/j.asoc.2016.07.023; You XY, 2015, EXPERT SYST APPL, V42, P1906, DOI 10.1016/j.eswa.2014.10.004; Yu R.E.N., 2005, INTERRELATIONSHIPS P; Zavadskas EK, 2015, MATH PROBL ENG, V2015, DOI 10.1155/2015/560690; Zavadskas EK, 2013, STUD INFORM CONTROL, V22, P249; Zeydan M, 2011, EXPERT SYST APPL, V38, P2741, DOI 10.1016/j.eswa.2010.08.064; Zhang XJ, 2012, INT J PROD RES, V50, P1877, DOI 10.1080/00207543.2011.560908; Zhao K, 2011, EXPERT SYST APPL, V38, P6839, DOI 10.1016/j.eswa.2010.12.055; Zou ZH, 2011, EXPERT SYST APPL, V38, P106, DOI 10.1016/j.eswa.2010.06.021; [No title captured]</t>
  </si>
  <si>
    <t>10.1016/j.cie.2018.03.011</t>
  </si>
  <si>
    <t>WOS:000430785500034</t>
  </si>
  <si>
    <t>Ross, AD; Parker, H; Benavides-Espinosa, MD; Droge, C</t>
  </si>
  <si>
    <t>Ross, Anthony D.; Parker, Hamieda; del Mar Benavides-Espinosa, Maria; Droge, Cornelia</t>
  </si>
  <si>
    <t>Sustainability and supply chain infrastructure development</t>
  </si>
  <si>
    <t>Supply chain management; Logistics infrastructure; Sustainability; Data envelope analysis; Efficiency; Distribution management; Cross-cultural studies</t>
  </si>
  <si>
    <t>DATA ENVELOPMENT ANALYSIS; MEDIUM-SIZED ENTERPRISES; ECO-EFFICIENCY ANALYSIS; ENTREPRENEURSHIP; MANAGEMENT; KNOWLEDGE; FRAMEWORK; BUSINESS; GROWTH; REGION</t>
  </si>
  <si>
    <t>Purpose - This study aims to examine logistics infrastructure, trade differences, and environmental and social equity factors, for a set of 89 countries. Design/methodology/approach - Following recent work which uses secondary data sources for supply chain research at the country-level, data were obtained from the World Bank and International Monetary Fund databases. Data envelopment analysis (DEA) was used to compute country-level efficiencies and ANOVA was used to do regional comparisons. Findings - The analysis shed light on country-level dimensions of logistics infrastructure and trade performance. It also provided insights regarding environmental (e.g. CO2 emissions) and social equity (e.g. health expenditure) dimensions for different regions. Research limitations/implications - Panel data rather than longitudinal data were used to draw the conclusions. A more exhaustive study could consider a multi-year timeframe. A limited number of dimensions were examined. As the study was exploratory, further work could consider a more extensive number of dimensions. Practical implications - The study has important implications for policy makers, since the attractiveness of various resource endowments like those considered here (environmental, social, supply chain logistics) can be seen to be associated with trade performance. Originality/value - This is one of the few studies to explore efficiency differences (enacted through DEA and ANOVA analyses), differentiating the research from the usual country clustering approaches. It also contributes to the understanding of differences between countries from a macro perspective, which provides insights for firms intending to expand their supply chains.</t>
  </si>
  <si>
    <t>[Parker, Hamieda] Univ Cape Town, Grad Sch Business, ZA-7925 Cape Town, South Africa; [Ross, Anthony D.] Michigan State Univ, Eli Broad Coll Business, Dept Supply Chain Management, E Lansing, MI 48824 USA; [del Mar Benavides-Espinosa, Maria] Univ Valencia, Dept Business, Valencia, Spain; [Droge, Cornelia] Michigan State Univ, Eli Broad Coll Business, Dept Mkt, E Lansing, MI 48824 USA</t>
  </si>
  <si>
    <t>University of Cape Town; Michigan State University; University of Valencia; Michigan State University</t>
  </si>
  <si>
    <t>Parker, H (corresponding author), Univ Cape Town, Grad Sch Business, ZA-7925 Cape Town, South Africa.</t>
  </si>
  <si>
    <t>hamiedap@gsb.uct.ac.za</t>
  </si>
  <si>
    <t>Akbostanci E., 2004, 0403 MIDDL E TU EC R; [Anonymous], C DATA ENVELOPMENT A; Avkiran N.K., 2007, OMEGA, V36, P317; BANKER RD, 1984, MANAGE SCI, V30, P1078, DOI 10.1287/mnsc.30.9.1078; Bergh P, 2011, INT ENTREP MANAG J, V7, P17, DOI 10.1007/s11365-009-0120-9; Bhattacharyya K, 2010, J SUPPLY CHAIN MANAG, V46, P25, DOI 10.1111/j.1745-493X.2010.03204.x; Bowersox D.J., 2003, J BUS LOGIST, V24, P21; Brattebo H, 2005, J IND ECOL, V9, P9, DOI 10.1162/108819805775247837; Caceres R, 2011, INT ENTREP MANAG J, V7, P357, DOI 10.1007/s11365-011-0198-8; Calantone RJ, 2010, J SUPPLY CHAIN MANAG, V46, P3, DOI 10.1111/j.1745-493X.2010.03202.x; Carter CR, 2008, INT J PHYS DISTR LOG, V38, P360, DOI 10.1108/09600030810882816; Cassia L, 2010, INT ENTREP MANAG J, V6, P437, DOI 10.1007/s11365-009-0129-0; Cavusgil S.T., 1997, BUS HORIZONS, V40, P87, DOI DOI 10.1016/S0007-6813(97)90030-6; Cavusgil ST, 2004, IND MARKET MANAG, V33, P607, DOI 10.1016/j.indmarman.2003.10.005; CHARNES A, 1978, EUR J OPER RES, V2, P429, DOI 10.1016/0377-2217(78)90138-8; Clift R., 2003, J CLEAN TECHNOLOGY E, V5, P240; Cohen M. A., 1997, Production and Operations Management, V6, P193, DOI 10.1111/j.1937-5956.1997.tb00426.x; Dicken P., 2007, GLOBAL SHIFT; Douglas S., 1983, INT MARKETING RES; Dunning J. H., 1958, AM INVESTMENT BRIT M; Dyckhoff H, 2001, EUR J OPER RES, V132, P312, DOI 10.1016/S0377-2217(00)00154-5; Elkington J., 1997, CANNIBALS FORKS TRIP, V2nd, P49; Epstein M.J., 2012, STRATEGIC FINANCE, V97, P27; Everett G, 2010, INTERFACES, V40, P58, DOI 10.1287/inte.1090.0471; Franco M, 2010, INT ENTREP MANAG J, V6, P503, DOI 10.1007/s11365-009-0124-5; Geum Y, 2011, SERV BUS, V5, P213, DOI 10.1007/s11628-011-0111-0; Ghosh A., 2011, J DEV AREAS, V44, P207; Hormiga E, 2011, INT ENTREP MANAG J, V7, P71, DOI 10.1007/s11365-010-0139-y; Huszagh S.M., 1985, COLUMBIA J WORLD BUS, P31; Kautonen T, 2010, INT ENTREP MANAG J, V6, P285, DOI 10.1007/s11365-008-0104-1; Kinra A, 2008, J BUS LOGIST, V29, P327, DOI 10.1002/j.2158-1592.2008.tb00082.x; Korhonen PJ, 2004, EUR J OPER RES, V154, P437, DOI 10.1016/S0377-2217(03)00180-2; Krasniqi BA, 2010, INT ENTREP MANAG J, V6, P459, DOI 10.1007/s11365-010-0135-2; Kuosmanen T, 2007, ECOL ECON, V62, P56, DOI 10.1016/j.ecolecon.2007.01.004; Kuznets S, 1955, AM ECON REV, V45, P1; Lee SM, 2011, INT ENTREP MANAG J, V7, P1, DOI 10.1007/s11365-009-0117-4; Linan F, 2011, INT ENTREP MANAG J, V7, P373, DOI 10.1007/s11365-011-0199-7; Mathew V, 2010, INT ENTREP MANAG J, V6, P163, DOI 10.1007/s11365-010-0144-1; Ojala A, 2011, INT ENTREP MANAG J, V7, P297, DOI 10.1007/s11365-009-0126-3; Papadopoulos N., 1988, INT MARKET REV, V5, P38, DOI [10.1108/eb008357, DOI 10.1108/EB008357]; Park R. K., 2004, MARIT ECON LOGIST, V6, P53, DOI DOI 10.1057/PALGRAVE.MEL.9100094; Ramirez AR, 2010, INT ENTREP MANAG J, V6, P203, DOI 10.1007/s11365-010-0146-z; Rust C., 2009, MAGAZINE S AFRICAN I, V17, P12; Sebora TC, 2010, INT ENTREP MANAG J, V6, P331, DOI 10.1007/s11365-009-0108-5; Seppala J, 2005, J IND ECOL, V9, P117, DOI 10.1162/108819805775247972; Sharma MJ, 2010, EUR J OPER RES, V201, P568, DOI 10.1016/j.ejor.2009.03.021; Smolarski J, 2011, INT ENTREP MANAG J, V7, P39, DOI 10.1007/s11365-009-0128-1; Sommer L, 2011, INT ENTREP MANAG J, V7, P111, DOI 10.1007/s11365-010-0162-z; Tihula S, 2010, INT ENTREP MANAG J, V6, P249, DOI 10.1007/s11365-008-0101-4; Tirschwell P., 2007, J COMMERCE      0423, P1; Tolstoy D, 2010, INT ENTREP MANAG J, V6, P183, DOI 10.1007/s11365-010-0148-x; Ullah F, 2010, INT ENTREP MANAG J, V6, P301, DOI 10.1007/s11365-008-0105-0; Vakharia AJ, 2002, DECISION SCI, V33, P495, DOI 10.1111/j.1540-5915.2002.tb01653.x; Wakkee I, 2010, INT ENTREP MANAG J, V6, P1, DOI 10.1007/s11365-008-0078-z; Williams CC, 2011, INT ENTREP MANAG J, V7, P341, DOI 10.1007/s11365-011-0195-y; Wood R, 2009, J IND ECOL, V13, P264, DOI 10.1111/j.1530-9290.2009.00113.x; Wu YCJ, 2008, MANAGE DECIS, V46, P1482, DOI 10.1108/00251740810920001</t>
  </si>
  <si>
    <t>10.1108/00251741211279666</t>
  </si>
  <si>
    <t>WOS:000311772300011</t>
  </si>
  <si>
    <t>Liao, CH; Yen, HR; Li, EY</t>
  </si>
  <si>
    <t>Liao, Chien-Hsiang; Yen, Hsiuju Rebecca; Li, Eldon Y.</t>
  </si>
  <si>
    <t>The effect of channel quality inconsistency on the association between e-service quality and customer relationships</t>
  </si>
  <si>
    <t>INTERNET RESEARCH</t>
  </si>
  <si>
    <t>E-service; Quality inconsistency; Quality management; Supply chain management; Channel management; SERVQUAL; Customer relationship; Taiwan</t>
  </si>
  <si>
    <t>MULTIPLE-ITEM SCALE; EMPIRICAL-TEST; E-COMMERCE; SATISFACTION; TRUST; ANTECEDENTS; CONSEQUENCES; EXPECTATIONS; PERFORMANCE; COMMITMENT</t>
  </si>
  <si>
    <t>Purpose - Based on prior studies, the performance of customer relationships depends highly on the characteristics of the e-service. However, the strength of this association can be impacted when businesses employ multichannel services (e.g. offering online and offline services). With multichannel services, any inconsistency in perceived quality across channels may result in customer distrust toward a service provider. The purpose of this study is to investigate the effect of inconsistent quality on the association between e-service quality and customer relationships in a university context. Design/methodology/approach - This study conducted a web survey and 318 respondents who have both physical and e-service experiences were collected. The inconsistent quality across channels was divided into three groups by k-means clustering approach. Next, the hypothesized associations were analyzed using regression analysis based on three groups. Findings - The results show that inconsistent quality has different impacts on the association between e-service quality and customer relationships across the three groups. Especially in the positive disconfirmation group, the investment in e-services will be in vain because certain e-service sub-constructs lose their impact on customer relationships. Practical implications - The findings of this study provide implications for improving customer relationships under different cross-channel quality inconsistency conditions for managers. Originality/value - This study extends the concept of expectancy disconfirmation theory to the multichannel service context and pioneers the exploration of the moderating effect of cross-channel quality inconsistency in customer relationships, contributing to the understanding of the literature about the impacts of inconsistent quality on customer relationships.</t>
  </si>
  <si>
    <t>[Liao, Chien-Hsiang] Natl Cent Univ, Dept Informat Management, Tao Yuan, Taiwan; [Yen, Hsiuju Rebecca] Natl Tsing Hua Univ, Inst Serv Sci, Hsinchu, Taiwan; [Li, Eldon Y.] Natl Chengchi Univ, Dept Management Informat Syst, Taipei 11623, Taiwan</t>
  </si>
  <si>
    <t>National Central University; National Tsing Hua University; National Chengchi University</t>
  </si>
  <si>
    <t>Liao, CH (corresponding author), Natl Cent Univ, Dept Informat Management, Tao Yuan, Taiwan.</t>
  </si>
  <si>
    <t>944403010@cc.ncu.edu.tw; hjyen@mx.nthu.edu.tw; eli@nccu.edu.tw</t>
  </si>
  <si>
    <t>Aladwani AM, 2002, INFORM MANAGE-AMSTER, V39, P467, DOI 10.1016/S0378-7206(01)00113-6; BARON RM, 1986, J PERS SOC PSYCHOL, V51, P1173, DOI 10.1037/0022-3514.51.6.1173; Bauer HH, 2002, IND MARKET MANAG, V31, P155, DOI 10.1016/S0019-8501(01)00186-9; CADOTTE ER, 1987, J MARKETING RES, V24, P305, DOI 10.2307/3151641; Childers TL, 2001, J RETAILING, V77, P511, DOI 10.1016/S0022-4359(01)00056-2; CRONIN JJ, 1994, J MARKETING, V58, P125, DOI 10.2307/1252256; CROSBY LA, 1990, J MARKETING, V54, P68, DOI 10.2307/1251817; Cyr D, 2008, ONLINE INFORM REV, V32, P773, DOI 10.1108/14684520810923935; DAFT RL, 1986, MANAGE SCI, V32, P554, DOI 10.1287/mnsc.32.5.554; DAFT RL, 1987, MIS QUART, V11, P355, DOI 10.2307/248682; Davis MM, 1998, INT J SERV IND MANAG, V9, P64, DOI 10.1108/09564239810199950; de Carvalho FA, 1999, INT J SERV IND MANAG, V10, P487, DOI 10.1108/09564239910289021; de Ruyter K, 2001, IND MARKET MANAG, V30, P271, DOI 10.1016/S0019-8501(99)00091-7; Devaraj S, 2002, INFORM SYST RES, V13, P316, DOI 10.1287/isre.13.3.316.77; Fassnacht M, 2006, J SERV RES-US, V9, P19, DOI 10.1177/1094670506289531; Frost D, 2010, INTERNET RES, V20, P6, DOI 10.1108/10662241011020815; Garbarino E, 1999, J MARKETING, V63, P70, DOI 10.2307/1251946; Gummerus J., 2004, J SERVICE MARKETING, V18, P175, DOI DOI 10.1108/08876040410536486; HA HY, 2008, J SERV MARK, V22, P399, DOI DOI 10.1108/08876040810889166; Hennig-Thurau T, 1997, PSYCHOL MARKET, V14, P737, DOI 10.1002/(SICI)1520-6793(199712)14:8&lt;737::AID-MAR2&gt;3.0.CO;2-F; Homburg C, 2004, J ACAD MARKET SCI, V32, P144, DOI 10.1177/0092070303261415; Kwon WS, 2009, J RETAILING, V85, P376, DOI 10.1016/j.jretai.2009.05.011; Leisen B, 2004, J BUS RES, V57, P990, DOI 10.1016/S0148-2963(02)00343-0; Liang CJ, 2009, TOTAL QUAL MANAG BUS, V20, P971, DOI 10.1080/14783360903181784; Lin CP, 2005, INT J SERV IND MANAG, V16, P55, DOI 10.1108/09564230510587159; Liu Y, 2008, IND MARKET MANAG, V37, P432, DOI 10.1016/j.indmarman.2007.04.001; Lu J, 2010, INTERNET RES, V20, P342, DOI 10.1108/10662241011050740; Luce KH, 2007, COMPUT HUM BEHAV, V23, P1384, DOI 10.1016/j.chb.2004.12.008; Madaleno R, 2007, TOTAL QUAL MANAG BUS, V18, P915, DOI 10.1080/14783360701350938; McClung GW, 2008, J MARK HIGH EDUC, V18, P102, DOI 10.1080/08841240802100345; Monks J, 2003, ECON EDUC REV, V22, P121, DOI 10.1016/S0272-7757(02)00036-5; MOORMAN C, 1992, J MARKETING RES, V29, P314, DOI 10.1177/002224379202900303; MORGAN RM, 1994, J MARKETING, V58, P20, DOI 10.2307/1252308; Muylle S, 2004, INFORM MANAGE-AMSTER, V41, P543, DOI 10.1016/S0378-7206(03)00089-2; Nicolaou AI, 2006, INFORM SYST RES, V17, P332, DOI 10.1287/isre.1060.0103; O'Neill M, 2003, INTERNET RES, V13, P281, DOI 10.1108/10662240310488960; OLIVER RL, 1988, J CONSUM RES, V14, P495, DOI 10.1086/209131; OLIVER RL, 1980, J MARKETING RES, V17, P460, DOI 10.2307/3150499; Otim S, 2006, EUR J INFORM SYST, V15, P527, DOI 10.1057/palgrave.ejis.3000652; PARASURAMAN A, 1988, J RETAILING, V64, P12; Parasuraman A, 2005, J SERV RES-US, V7, P213, DOI 10.1177/1094670504271156; PARASURAMAN A, 1991, J RETAILING, V67, P420; Payne A, 2005, J MARKETING, V69, P167, DOI 10.1509/jmkg.2005.69.4.167; PETERSON RA, 1994, J CONSUM RES, V21, P381, DOI 10.1086/209405; Petty R. E., 1986, COMMUN PERSUATION, P1; Prahalad CK, 2000, HARVARD BUS REV, V78, P79; Prenshaw P. J., 2006, J SERV MARK, V20, P439, DOI DOI 10.1108/08876040610704874; Pressey AD., 2000, J SERV MARK, V14, P272, DOI [10.1108/08876040010327257, DOI 10.1108/08876040010327257]; Rangaswamy A, 2005, J INTERACT MARK, V19, P5, DOI 10.1002/dir.20037; Ricard L, 1999, J BUS RES, V45, P199, DOI 10.1016/S0148-2963(97)00226-9; Roberts K., 2003, EUR J MARKETING, V37, P169, DOI [https://doi.org/10.1108/03090560310454037, DOI 10.1108/03090560310454037]; Roy MC, 2001, INTERNET RES, V11, P388, DOI 10.1108/10662240110410165; Selnes F., 2001, J SERV RES-US, V4, P79, DOI DOI 10.1177/109467050142001; Sharma A, 1999, IND MARKET MANAG, V28, P601, DOI 10.1016/S0019-8501(98)00034-0; Shemwell DJ, 1998, INT J SERV IND MANAG, V9, P155, DOI 10.1108/09564239810210505; Simons L, 2006, TOTAL QUAL MANAG BUS, V17, P1043, DOI 10.1080/14783360600748042; Sousa R, 2006, J SERV RES-US, V8, P356, DOI 10.1177/1094670506286324; Srinivasan SS, 2002, J RETAILING, V78, P41, DOI 10.1016/S0022-4359(01)00065-3; STORBACKA K, 1994, INT J SERV IND MANAG, V5, P21, DOI 10.1108/09564239410074358; Straub D, 1998, ORGAN SCI, V9, P160, DOI 10.1287/orsc.9.2.160; Tam L. M., 2004, J MARKETING MANAGEME, V20, P897; Tatham R.L., 1992, MULTIVARIATE DATA AN; Taylor SA, 2002, INT J SERV IND MANAG, V13, P452, DOI 10.1108/09564230210447931; Tractinsky N., 2007, ACAD MARK SCI REV, V11, P1; Tucker IB, 2004, ECON EDUC REV, V23, P655, DOI 10.1016/j.econedurev.2004.03.001; van Birgelen M, 2006, J RETAILING, V82, P367, DOI 10.1016/j.jretai.2006.08.010; Weis AH, 2010, INTERNET RES, V20, P420, DOI 10.1108/10662241011059453; Weisberg J, 2011, INTERNET RES, V21, P82, DOI 10.1108/10662241111104893; Wolfinbarger M, 2003, J RETAILING, V79, P183, DOI 10.1016/S0022-4359(03)00034-4; Yoo B., 2001, Q J ELECT COMMERCE V, V2, P31, DOI DOI 10.1007/978-3-319-11885-7_129; ZEITHAML VA, 2000, CONCEPTUAL FRAMEWORK, P1; Zhang P, 2001, INT J ELECTRON COMM, V6, P9</t>
  </si>
  <si>
    <t>10.1108/10662241111158326</t>
  </si>
  <si>
    <t>Business; Computer Science, Information Systems; Telecommunications</t>
  </si>
  <si>
    <t>Business &amp; Economics; Computer Science; Telecommunications</t>
  </si>
  <si>
    <t>WOS:000295751600004</t>
  </si>
  <si>
    <t>Heins, C</t>
  </si>
  <si>
    <t>Heins, Caroline</t>
  </si>
  <si>
    <t>Artificial intelligence in retail - a systematic literature review</t>
  </si>
  <si>
    <t>FORESIGHT</t>
  </si>
  <si>
    <t>Artificial intelligence; Systematic literature review; Data clustering; Retailing</t>
  </si>
  <si>
    <t>DECISION-SUPPORT-SYSTEM; SUPPLY CHAIN MANAGEMENT; E-COMMERCE; GENETIC ALGORITHM; GROCERY RETAIL; B2B; DEMAND; AI; PERFORMANCE; FUTURE</t>
  </si>
  <si>
    <t>Purpose The purpose of this study is to present a systematic literature review of academic peer-reviewed articles in English published between 2005 and 2021. The articles were reviewed based on the following features: research topic, conceptual and theoretical characterization, artificial intelligence (AI) methods and techniques. Design/methodology/approach This study examines the extent to which AI features within academic research in retail industry and aims to consolidate existing knowledge, analyse the development on this topic, clarify key trends and highlight gaps in the scientific literature concerning the role of AI in retail. Findings The findings of this study indicate an increase in AI literature within the field of retailing in the past five years. However, this research field is fairly fragmented in scope and limited in methodologies, and it has several gaps. On the basis of a structured topic allocation, a total of eight priority topics were identified and highlighted that (1) optimizing the retail value chain and (2) improving customer expectations with the help of AI are key topics in published research in this field. Research limitations/implications This study is based on academic peer-reviewed articles published before July 2021; hence, scientific outputs published after the moment of writing have not been included. Originality/value This study contributes to the in-depth and systematic exploration of the extent to which retail scholars are aware of and working on AI. To the best of the author's knowledge, this study is the first systematic literature review within retailing research dealing with AI technology.</t>
  </si>
  <si>
    <t>[Heins, Caroline] Zeppelin Univ, Dept Mobil Trade &amp; Logist, Friedrichshafen, Germany</t>
  </si>
  <si>
    <t>Zeppelin University</t>
  </si>
  <si>
    <t>Heins, C (corresponding author), Zeppelin Univ, Dept Mobil Trade &amp; Logist, Friedrichshafen, Germany.</t>
  </si>
  <si>
    <t>c.grabellus@zeppelin-university.net</t>
  </si>
  <si>
    <t>Accenture, 2020, COVID 19 CONS CHANG; Adam M, 2021, ELECTRON MARK, V31, P427, DOI 10.1007/s12525-020-00414-7; Al-nawayseh MK, 2013, INT J DECIS SUPPORT, V5, P40, DOI 10.4018/jdsst.2013010103; Alghamdi M.I.., 2020, MENDEL, V26, P39; Alnahhal M, 2015, ASSEMBLY AUTOM, V35, P122, DOI 10.1108/AA-02-2014-018; Anica-Popa I, 2021, AMFITEATRU ECON, V23, P120, DOI 10.24818/EA/2021/56/120; Areiqat A. Y., 2021, ACAD STRATEGIC MANAG, V20, P1; Arora G.., 2021, CONTINUED MOMENTUM E; Bag S, 2021, IND MARKET MANAG, V92, P178, DOI 10.1016/j.indmarman.2020.12.001; Bala PK, 2012, J MODEL MANAG, V7, P23, DOI 10.1108/17465661211208794; Bauer J, 2018, DECIS SUPPORT SYST, V106, P53, DOI 10.1016/j.dss.2017.12.002; Bawack RE, 2021, INT J INFORM MANAGE, V58, DOI 10.1016/j.ijinfomgt.2021.102309; Begley S., 2018, ANALYTICS DIGITAL WI; Belavina E, 2017, MANAGE SCI, V63, P1781, DOI 10.1287/mnsc.2016.2430; Bertacchini F, 2017, COMPUT HUM BEHAV, V77, P382, DOI 10.1016/j.chb.2017.02.064; Boldu R, 2020, PROC ACM INTERACT MO, V4, DOI 10.1145/3432196; Bonfrer A, 2022, J RETAILING, V98, P71, DOI 10.1016/j.jretai.2022.02.006; Bosri R, 2021, IEEE T NETW SCI ENG, V8, P1009, DOI 10.1109/TNSE.2020.3031179; Bughin J., 2017, MCKINSEY CO GLOB I; Burgess K, 2006, INT J OPER PROD MAN, V26, P703, DOI 10.1108/01443570610672202; Butler R.S., 1917, MARKETING METHODS; Cabrera-Sanchez JP, 2020, SUSTAINABILITY-BASEL, V12, DOI 10.3390/su12218888; Cai YJ, 2020, INT J PROD ECON, V229, DOI 10.1016/j.ijpe.2020.107729; Campbell C, 2020, BUS HORIZONS, V63, P227, DOI 10.1016/j.bushor.2019.12.002; Cao, 2021, ARAB J GEOSCI, V14, P1, DOI 10.1007/s12517-021-07352-4; Cao LL, 2021, INT J RETAIL DISTRIB, V49, P958, DOI 10.1108/IJRDM-09-2020-0350; Casabayo M., 2007, INT REV RETAIL DISTR, V14, P295; Chatterjee S, 2021, IND MARKET MANAG, V97, P205, DOI 10.1016/j.indmarman.2021.07.013; Chen JS, 2021, INT J RETAIL DISTRIB, V49, P1512, DOI 10.1108/IJRDM-08-2020-0312; Chen SC, 2021, SUSTAINABILITY-BASEL, V13, DOI 10.3390/su13095090; Chiu MC, 2021, INT J PROD RES, V59, P7594, DOI 10.1080/00207543.2020.1868595; Chopra K, 2019, INT J RETAIL DISTRIB, V47, P331, DOI 10.1108/IJRDM-11-2018-0251; Cosma G, 2016, APPL SOFT COMPUT, V44, P153, DOI 10.1016/j.asoc.2016.02.024; Cruz-Dominguez O, 2016, S AFR J IND ENG, V27, P112, DOI 10.7166/27-1-1192; Cui HK, 2021, MOB INF SYST, V2021, DOI 10.1155/2021/4825643; Cui YY, 2022, EUR J MARKETING, V56, P1650, DOI 10.1108/EJM-02-2020-0122; de Bellis E, 2020, J RETAILING, V96, P74, DOI 10.1016/j.jretai.2019.12.004; Deepansha N.K.., 2021, TURKISH J COMPUTER M, V12, P1679; Deng GK, 2021, INT MARKET REV, V38, P736, DOI 10.1108/IMR-01-2019-0026; Denyer D, 2009, SAGE HDB ORG RES MET, P671; Di Vaio A, 2020, J BUS RES, V121, P283, DOI 10.1016/j.jbusres.2020.08.019; Donepudi P.K., 2018, ABC J ADV RES, V7, P109; Du Z, 2022, FRONT PSYCHOL, V13, DOI 10.3389/fpsyg.2022.925963; Dubey R, 2021, IND MARKET MANAG, V96, P135, DOI 10.1016/j.indmarman.2021.05.003; Elo S, 2008, J ADV NURS, V62, P107, DOI 10.1111/j.1365-2648.2007.04569.x; Farrokhi A, 2020, IND MARKET MANAG, V91, P257, DOI 10.1016/j.indmarman.2020.09.015; Federal Statistical Office (Destatis), 2021, EINZ DEWZ 2020 9 6 N; Feng ZT, 2020, SOFT COMPUT, V24, P7937, DOI 10.1007/s00500-019-04046-8; Friedlander A., 2020, Food Protection Trends, V40, P272; Ghazavi E, 2016, EXPERT SYST APPL, V55, P243, DOI 10.1016/j.eswa.2016.01.043; Girdher S.., 2019, INT J MULTIDISCIPLIN, V4, P282; Giri A., 2019, INT J ENG ADV TECHNO, V8, P3031; Gligor DM, 2021, J BUS RES, V133, P79, DOI 10.1016/j.jbusres.2021.04.043; Grewal D, 2021, J BUS RES, V136, P229, DOI 10.1016/j.jbusres.2021.07.043; Grewal D, 2017, J RETAILING, V93, P1, DOI 10.1016/j.jretai.2016.12.008; Guha A, 2021, J RETAILING, V97, P28, DOI 10.1016/j.jretai.2021.01.005; Guven I, 2020, COMPUT IND ENG, V147, DOI 10.1016/j.cie.2020.106678; Hagel J., 2016, SHORTEN VALUE CHAIN; Han RY, 2021, IND MANAGE DATA SYST, V121, P2467, DOI 10.1108/IMDS-05-2021-0300; Heinemann G.., 2021, INTELLIGENT RETAIL; Hoekstra J.C., 2020, ITALIAN J MARKETING, V2020, P249, DOI [10.1007/s43039-020-00016-3, DOI 10.1007/S43039-020-00016-3]; Hu XP, 2009, INT J INNOV COMPUT I, V5, P3691; Hubner AH, 2013, INT J RETAIL DISTRIB, V41, P512, DOI 10.1108/IJRDM-05-2013-0104; Jain S, 2021, INT J INOV SCI, V13, P193, DOI 10.1108/IJIS-10-2020-0181; Kaplan A, 2019, BUS HORIZONS, V62, P15, DOI 10.1016/j.bushor.2018.08.004; Kaur V., 2020, J COMPUTER SCI RES, V2, P1, DOI DOI 10.30564/JCSR.V2I1.1591; Keefe L.M., 2008, MARKETING NEWS, V42, P28; Khan KS, 2003, J ROY SOC MED, V96, P118, DOI 10.1258/jrsm.96.3.118; Khrais LT, 2020, FUTURE INTERNET, V12, DOI 10.3390/fi12120226; Klaus P, 2022, J RETAIL CONSUM SERV, V65, DOI 10.1016/j.jretconser.2021.102490; Kollmann T.., 2019, BUSINESS GRUNDLAGEN; Kot MT, 2020, J BUS IND MARK, V35, P1155, DOI 10.1108/JBIM-10-2018-0291; Kumar T., 2020, INT RES J ENG TECHNO, V6, P570; Kupiainen E, 2015, INFORM SOFTWARE TECH, V62, P143, DOI 10.1016/j.infsof.2015.02.005; Kushwaha AK, 2021, IND MARKET MANAG, V98, P207, DOI 10.1016/j.indmarman.2021.08.011; Lagorio A, 2021, RES TRANSP ECON, V87, DOI 10.1016/j.retrec.2020.100841; Lee H., 2018, VALUE CHAIN INNOVATI; Lee WI, 2012, HUM FACTOR ERGON MAN, V22, P188, DOI 10.1002/hfm.20272; Leung C.H., 2020, J DIGITAL SOCIAL MED, V8, P68; Leung KH, 2019, INT J PROD RES, V57, P6528, DOI 10.1080/00207543.2019.1566674; Li SQ, 2020, WIREL COMMUN MOB COM, V2020, DOI 10.1155/2020/8825825; Li SY, 2021, IND MARKET MANAG, V98, P105, DOI 10.1016/j.indmarman.2021.07.015; Lingam Y.K., 2018, INT J ADV RES IDEAS, V4, P2281; Liu L, 2010, IEEE INTERNET COMPUT, V14, P10, DOI 10.1109/MIC.2010.124; Loske D, 2021, INT J PROD ECON, V241, DOI 10.1016/j.ijpe.2021.108236; Loske D, 2021, INT J LOGIST MANAG, V32, P1356, DOI 10.1108/IJLM-03-2020-0149; Lu RZ, 2018, APPL ENERG, V220, P220, DOI 10.1016/j.apenergy.2018.03.072; Ma X, 2021, PROCEDIA CIRP, V100, P858, DOI 10.1016/j.procir.2021.05.031; Marin-Garcia A, 2021, FRONT PSYCHOL, V12, DOI 10.3389/fpsyg.2021.678991; Marius G., 2018, EC APPL INFORM, P5, DOI DOI 10.1109/SOSE.2016.63; Meera S., 2019, INT J ENG ADV TECHNO, V9, P5304; Meire M, 2017, DECIS SUPPORT SYST, V104, P26, DOI 10.1016/j.dss.2017.09.010; Mikalef P, 2021, IND MARKET MANAG, V98, P80, DOI 10.1016/j.indmarman.2021.08.003; Mishra N., 2019, INT J MANAGEMENT, V10, P168; Moor J, 2006, AI MAG, V27, P87; Moore S, 2022, J RETAIL CONSUM SERV, V64, DOI 10.1016/j.jretconser.2021.102755; Murdoch H.., 2007, EXPERT SYST, V7, P42; Muslikhin M, 2021, SENSORS-BASEL, V21, DOI 10.3390/s21082813; Nazim Sha S., 2019, INT J INNOVATIVE TEC, V8, P1510; Omisakin OM, 2020, J INF KNOWL MANAG, V19, DOI 10.1142/S021964922050015X; Oosthuizen K, 2021, AUSTRALAS MARK J, V29, P264, DOI 10.1016/j.ausmj.2020.07.007; Oxford Dictionary, 2020, ARTIF INTELL; Pallathadka H., 2021, MATER TODAY-PROC, DOI [10.1016/j.matpr.2021.06.419, DOI 10.1016/J.MATPR.2021.06.419]; Panigrahi D.., 2021, INT J RES PUBLICATIO, V2, P239; Papakiriakopoulos D, 2009, DECIS SUPPORT SYST, V46, P685, DOI 10.1016/j.dss.2008.11.004; Park J, 2019, SUSTAINABILITY-BASEL, V11, DOI 10.3390/su11236832; Paschen J, 2021, AUSTRALAS MARK J, V29, P243, DOI 10.1016/j.ausmj.2020.06.004; Paschen J, 2020, BUS HORIZONS, V63, P403, DOI 10.1016/j.bushor.2020.01.003; Paschen J, 2019, J BUS IND MARK, V34, P1410, DOI 10.1108/JBIM-10-2018-0295; Peng MJ, 2016, J ELECTRON COMMER OR, V14, P34, DOI 10.4018/JECO.2016010104; Petropoulos F, 2018, J OPER MANAG, V60, P34, DOI 10.1016/j.jom.2018.05.005; Pillai R, 2020, J RETAIL CONSUM SERV, V57, DOI 10.1016/j.jretconser.2020.102207; Prabha D.., 2019, INT J INNOVATIVE TEC, V8, P3594; Prior DD, 2020, AUSTRALAS MARK J, V28, P83, DOI 10.1016/j.ausmj.2019.09.001; Priyadarshi R, 2019, J MODEL MANAG, V14, P1042, DOI 10.1108/JM2-11-2018-0192; Qu T, 2017, COMPUT IND ENG, V113, P91, DOI 10.1016/j.cie.2017.09.004; Reddy T.., 2017, CHATBOTS CAN HELP RE; Reinartz W, 2019, INT J RES MARK, V36, P350, DOI 10.1016/j.ijresmar.2018.12.002; Reis Joao, 2020, Trends and Innovations in Information Systems and Technologies. Advances in Intelligent Systems and Computing (AISC 1159), P222, DOI 10.1007/978-3-030-45688-7_23; Rodgers W, 2021, J BUS RES, V126, P401, DOI 10.1016/j.jbusres.2020.12.039; Saura JR, 2021, IND MARKET MANAG, V98, P161, DOI 10.1016/j.indmarman.2021.08.006; Seranmadevi R.., 2019, MANAGEMENT SCI LETT, V9, P33; Shankar V, 2018, J RETAILING, V94, pVI, DOI 10.1016/S0022-4359(18)30076-9; Shumanov M, 2022, EUR J MARKETING, V56, P1590, DOI 10.1108/EJM-12-2019-0941; Shyna K.., 2017, INT J ADV ENG SCI RE, V4, P62; Simchi-Levi D, 2018, INT J PROD RES, V56, P809, DOI 10.1080/00207543.2017.1404161; Simkova N, 2021, J THEOR APPL EL COMM, V16, P1186, DOI 10.3390/jtaer16050067; Soni V.D., 2020, INT J TREND SCI RES, V4, P223; Sun ZD, 2021, ADV SCI, V8, DOI 10.1002/advs.202100230; Thakor S.D.., 2019, INT J RES ALL SUBJEC, V7; Touboulic A, 2015, INT J PHYS DISTR LOG, V45, P16, DOI 10.1108/IJPDLM-05-2013-0106; Tucker SP, 2008, IND MANAGE DATA SYST, V108, P1009, DOI 10.1108/02635570810904587; Vadivel R.., 2011, INT J COMPUTER SCI S, V5, P181; Vaja B.R.., 2015, MJ COLL COMMERCE, V2, P22; van Esch P, 2021, PSYCHOL MARKET, V38, P1081, DOI 10.1002/mar.21494; van Esch P, 2021, J ADVERTISING, V50, P63, DOI 10.1080/00913367.2020.1832939; Vanneschi L, 2018, EXPERT SYST APPL, V104, P1, DOI 10.1016/j.eswa.2018.03.025; Vinodhini G, 2017, INFORM PROCESS MANAG, V53, P223, DOI 10.1016/j.ipm.2016.08.003; von Zahn M, 2022, BUS INFORM SYST ENG+, V64, P335, DOI 10.1007/s12599-021-00716-w; Wang S, 2021, FRONT PUBLIC HEALTH, V9, DOI 10.3389/fpubh.2021.705777; Weber FD, 2019, DIGIT POLICY REGUL G, V21, P264, DOI 10.1108/DPRG-09-2018-0050; Weyer J, 2020, INT J INNOV TECHNOL, V17, DOI 10.1142/S0219877020500583; Wirtz B.W.., 2013, MULTICHANNEL MARKETI; Wong CY, 2015, INT J PHYS DISTR LOG, V45, P43, DOI 10.1108/IJPDLM-05-2013-0110; World Economic Forum, 2016, SHAPING FUTURE CONST; Xi NN, 2021, J BUS RES, V134, P37, DOI 10.1016/j.jbusres.2021.04.075; Xia Song, 2019, Journal of Physics: Conference Series, V1302, DOI 10.1088/1742-6596/1302/3/032030; Xu JQ, 2020, IEEE ACCESS, V8, P147728, DOI 10.1109/ACCESS.2020.3014047; Xu YZ, 2019, SUSTAINABILITY-BASEL, V11, DOI 10.3390/su11195521; Xue L., 2019, AUGMENTED REALITY VI, P27, DOI [10.1007/978-3-030-06246-03, DOI 10.1007/978-3-030-06246-03]; Xue M., 2020, CLOUD COMPUTING AI B; Yang CY, 2022, PROD OPER MANAG, V31, P155, DOI 10.1111/poms.13525; Yang GY, 2022, ANN OPER RES, V308, P703, DOI 10.1007/s10479-020-03602-y; Yen C, 2021, BEHAV INFORM TECHNOL, V40, P1177, DOI 10.1080/0144929X.2020.1743362; Yilmazer R, 2021, SENSORS-BASEL, V21, DOI 10.3390/s21020327; Yin CL, 2021, CMES-COMP MODEL ENG, V127, P291, DOI 10.32604/cmes.2021.014347; Zhang D, 2021, INT J INFORM MANAGE, V57, DOI 10.1016/j.ijinfomgt.2020.102304; Zhang Y, 2020, NEURAL NETW WORLD, V30, P113, DOI 10.14311/NNW.2020.30.009; Zhao LL, 2017, ARTIF INTELL, V245, P38, DOI 10.1016/j.artint.2016.12.004</t>
  </si>
  <si>
    <t>10.1108/FS-10-2021-0210</t>
  </si>
  <si>
    <t>SEP 2022</t>
  </si>
  <si>
    <t>Regional &amp; Urban Planning</t>
  </si>
  <si>
    <t>WOS:000854169100001</t>
  </si>
  <si>
    <t>Amrutha, VN; Geetha, SN</t>
  </si>
  <si>
    <t>Amrutha, V. N.; Geetha, S. N.</t>
  </si>
  <si>
    <t>A systematic review on green human resource management: Implications for social sustainability</t>
  </si>
  <si>
    <t>Green human resource management practices; Employee green behaviour at workplace; Organisational sustainability; Sustainable human resource management; Social sustainability; Content analysis</t>
  </si>
  <si>
    <t>SUPPLY CHAIN MANAGEMENT; ENVIRONMENTAL-MANAGEMENT; CORPORATE SUSTAINABILITY; FINANCIAL PERFORMANCE; MANUFACTURING FIRMS; MEDIATING ROLE; HR PRACTICES; HEALTH-CARE; EMPLOYEES; RESPONSIBILITY</t>
  </si>
  <si>
    <t>This article identifies current progressions and research gaps in Green Human Resource Management literature and investigates the future of green practices in meeting the social sustainability requirements of an organisation. Considering the growing awareness on greening and sustainability, a systematic review of the domain specific literature was carried out using the Scopus and Google Scholar databases which resulted in a set of 174 scientific articles between 1995 and 2019. NVivo Plus software version 12 was used for quantitative processing as well as qualitative analysis of data. Content coding and cluster analysis were performed, the results of which exhibited three clusters namely, green human resource management practices, employee green behaviour at workplace and organisational sustainability. Further manual analysis revealed social sustainability to be the least explored area than economic and environmental pillars of sustainability. From this, the authors conceptually explored a theoretical model suggesting the mediational role of 'employee green behaviour at workplace' in the relationship between 'green human resource management practices' and 'social sustainability' of organisations using grounded theory approach. Therefore, prioritising social equity, health, wellness and well-being, this work examines the state-of-the-art in green human resource management research to unravel the enormous potential of core green practices envisioning social sustainability, which has not been established till date. Based on the content coding, clustering, and further analysis, propositions, future paths and implications are also presented. (C) 2019 Elsevier Ltd. All rights reserved.</t>
  </si>
  <si>
    <t>[Amrutha, V. N.; Geetha, S. N.] Anna Univ, Dept Management Studies, Sardar Patel Rd, Chennai 600025, Tamil Nadu, India</t>
  </si>
  <si>
    <t>Anna University; Anna University Chennai</t>
  </si>
  <si>
    <t>Amrutha, VN (corresponding author), Anna Univ, Dept Management Studies, Sardar Patel Rd, Chennai 600025, Tamil Nadu, India.</t>
  </si>
  <si>
    <t>amrutha.imk@gmail.com</t>
  </si>
  <si>
    <t>Ahmad S, 2015, COGENT BUS MANAG, V2, DOI 10.1080/23311975.2015.1030817; Aiman-Smith L, 2001, J BUS PSYCHOL, V16, P219, DOI 10.1023/A:1011157116322; Al Kerdawy MMA, 2019, EUR MANAG REV, V16, P1079, DOI 10.1111/emre.12310; Ambec S, 2008, ACAD MANAGE PERSPECT, V23, P45, DOI 10.5465/AMP.2008.35590353; [Anonymous], 1999, J CLEAN PROD; [Anonymous], 140012015 ISO; [Anonymous], EUROPEAN UNIONS ECO; [Anonymous], J BUS MANAG; [Anonymous], 2009, TRIANGLE SHIRTWAIST; [Anonymous], STATE GREEN BUSINESS; [Anonymous], 1987, REPORT WORLD COMMISS; Aragao CG, 2017, IND COMMER TRAIN, V49, P48, DOI 10.1108/ICT-07-2016-0043; Arulrajah A., 2016, INT BUS RES, V9, P153, DOI [10.5539/ibr.v9n12p153, DOI 10.5539/IBR.V9N12P153]; Backhaus K.B., 2002, BUS SOC, V41, P292, DOI DOI 10.1177/0007650302041003003; Bamberg S, 2007, J ENVIRON PSYCHOL, V27, P14, DOI 10.1016/j.jenvp.2006.12.002; Bansal P, 2000, ACAD MANAGE J, V43, P717, DOI 10.2307/1556363; Barakat SR, 2016, MANAGE DECIS, V54, P2325, DOI 10.1108/MD-05-2016-0308; Bauer TN, 1996, J BUS PSYCHOL, V10, P445, DOI 10.1007/BF02251780; Baumgartner RJ, 2017, J CLEAN PROD, V140, P81, DOI 10.1016/j.jclepro.2016.04.146; Bin Saeed B, 2019, CORP SOC RESP ENV MA, V26, P424, DOI 10.1002/csr.1694; Bissing-Olson MJ, 2013, J ORGAN BEHAV, V34, P156, DOI 10.1002/job.1788; Boiral O, 2009, J BUS ETHICS, V87, P221, DOI 10.1007/s10551-008-9881-2; Bombiak E, 2018, SUSTAINABILITY-BASEL, V10, DOI 10.3390/su10061739; Bowen A, 2018, ENERG ECON, V72, P263, DOI 10.1016/j.eneco.2018.03.015; Brekke KA, 2008, RESOUR ENERGY ECON, V30, P509, DOI 10.1016/j.reseneeco.2008.05.001; Buciuniene I, 2012, BALT J MANAG, V7, P5, DOI 10.1108/17465261211195856; Cabral C, 2019, J CLEAN PROD, V235, P887, DOI 10.1016/j.jclepro.2019.07.014; Carroll A. B., 1999, BUS SOC REV, V38, P268, DOI [DOI 10.1177/000765039903800303, 10.1177/000765039903800303]; Celma D, 2018, EUR RES MANAG BUS EC, V24, P82, DOI 10.1016/j.iedeen.2017.12.001; Chan ESW, 2014, INT J HOSP MANAG, V40, P20, DOI 10.1016/j.ijhm.2014.03.001; Chaudhary R, 2018, EVID-BASED HRM, V6, P305, DOI 10.1108/EBHRM-11-2017-0058; Cheema S, 2017, COGENT BUS MANAG, V4, DOI 10.1080/23311975.2017.1310012; Jabbour CJC, 2008, J CLEAN PROD, V16, P51, DOI 10.1016/j.jclepro.2006.07.025; Jabbour CJC, 2016, J CLEAN PROD, V112, P1824, DOI 10.1016/j.jclepro.2015.01.052; Jabbour CJC, 2013, J CLEAN PROD, V46, P58, DOI 10.1016/j.jclepro.2012.09.018; Jabbour CJC, 2013, RESOUR CONSERV RECY, V74, P144, DOI 10.1016/j.resconrec.2012.12.017; Jabbour CJC, 2008, INT J HUM RESOUR MAN, V19, P2133, DOI 10.1080/09585190802479389; Cui L, 2017, IND MANAGE DATA SYST, V117, P967, DOI 10.1108/IMDS-02-2017-0041; Batista AAD, 2018, SUSTAINABILITY-BASEL, V10, DOI 10.3390/su10010226; Dagiliute R, 2018, J CLEAN PROD, V181, P473, DOI 10.1016/j.jclepro.2018.01.213; Daily BF, 2001, INT J OPER PROD MAN, V21, P1539, DOI 10.1108/01443570110410892; Daily BF, 2012, INT J OPER PROD MAN, V32, P631, DOI 10.1108/01443571211226524; De Prins P, 2014, MANAG REVUE, V25, P263, DOI 10.1688/mrev-2014-04-Prins; Dumont J, 2017, HUM RESOUR MANAGE-US, V56, P613, DOI 10.1002/hrm.21792; Edhlund B, 2019, COM; Ehnert I, 2012, MANAG REVUE, V23, P221, DOI 10.5771/0935-9915-2012-3-221; Esty D., 2009, GREEN GOLD SMART CO; FERRIS GR, 1991, ORGAN DYN, V20, P59, DOI 10.1016/0090-2616(91)90072-H; Florea L, 2013, J BUS ETHICS, V114, P393, DOI 10.1007/s10551-012-1355-x; Florida R, 2001, CALIF MANAGE REV, V43, P64, DOI 10.2307/41166089; Foxon T, 2008, J CLEAN PROD, V16, pS148, DOI 10.1016/j.jclepro.2007.10.011; Garavan TN, 2010, ADV DEV HUM RESOUR, V12, P487, DOI 10.1177/1523422310394757; Gardas BB, 2019, J CLEAN PROD, V229, P850, DOI 10.1016/j.jclepro.2019.05.018; Gast J, 2017, J CLEAN PROD, V147, P44, DOI 10.1016/j.jclepro.2017.01.065; Glaser B.G., 2017, SOCIOLOGICAL METHODS; Govindarajulu N, 2004, IND MANAGE DATA SYST, V104, P364, DOI 10.1108/02635570410530775; Graves LM, 2019, RESOUR CONSERV RECY, V140, P54, DOI 10.1016/j.resconrec.2018.09.007; Grolleau G, 2012, RESOUR ENERGY ECON, V34, P74, DOI 10.1016/j.reseneeco.2011.10.002; Guerci M, 2015, J BUS ETHICS, V126, P325, DOI 10.1007/s10551-013-1946-1; Guerci M, 2016, INT J HUM RESOUR MAN, V27, P129, DOI 10.1080/09585192.2015.1062040; Guerci M, 2016, INT J HUM RESOUR MAN, V27, P262, DOI 10.1080/09585192.2015.1065431; Guerci M, 2016, INT J HUM RESOUR MAN, V27, P212, DOI 10.1080/09585192.2015.1033641; Gully SM, 2013, PERS PSYCHOL, V66, P935, DOI 10.1111/peps.12033; Gupta H, 2018, J ENVIRON MANAGE, V226, P201, DOI 10.1016/j.jenvman.2018.08.005; Haddock-Millar J, 2016, INT J HUM RESOUR MAN, V27, P192, DOI 10.1080/09585192.2015.1052087; Hair J., 2016, MULTIVARIATE DATA AN; Hanna MD, 2000, INT J OPER PROD MAN, V20, P148, DOI 10.1108/01443570010304233; Harvey G, 2013, INT J HUM RESOUR MAN, V24, P152, DOI 10.1080/09585192.2012.669783; Hellstrom T, 2007, SUSTAIN DEV, V15, P148, DOI 10.1002/sd.309; Huang XX, 2016, J CLEAN PROD, V112, P3423, DOI 10.1016/j.jclepro.2015.10.106; Hunter ST, 2012, HUM RESOUR MANAGE R, V22, P303, DOI 10.1016/j.hrmr.2012.01.001; Iqbal Q, 2020, GLOB BUS REV, V21, P377, DOI 10.1177/0972150918778967; Jabbour C., 2011, IND COMMER TRAIN, V43, P98, DOI DOI 10.1108/00197851111108926; Jackson SE, 2011, Z PERSONALFORSCH, V25, P99, DOI 10.1688/1862-0000_ZfP_2011_02_Jackson; Jarlstrom M, 2018, J BUS ETHICS, V152, P703, DOI 10.1007/s10551-016-3310-8; Jamali DR, 2015, BUS ETHICS, V24, P125, DOI 10.1111/beer.12085; Javed F., 2017, J INTERNET BANKING C, P1; Jia JF, 2018, SUSTAINABILITY-BASEL, V10, DOI 10.3390/su10093237; Kazlauskaite R, 2008, INZ EKON, P78; Khandekar A, 2005, EDUC TRAIN, V47, P628, DOI 10.1108/00400910510633161; Kim YJ, 2019, INT J HOSP MANAG, V76, P83, DOI 10.1016/j.ijhm.2018.04.007; Lapina I, 2014, PROCD SOC BEHV, V110, P577, DOI 10.1016/j.sbspro.2013.12.902; Lee JW, 2018, J BUS ETHICS, V148, P397, DOI 10.1007/s10551-016-3024-y; Lee KH, 2009, MANAGE DECIS, V47, P1101, DOI 10.1108/00251740910978322; Amui LBL, 2017, J CLEAN PROD, V142, P308, DOI 10.1016/j.jclepro.2016.07.103; Liebowitz J., 2010, J SUSTAINABLE DEV, V3, P50, DOI [10.5539/jsd.v3n4p50, DOI 10.5539/JSD.V3N4P50]; Lin CY, 2011, J BUS ETHICS, V98, P67, DOI 10.1007/s10551-010-0535-9; Longoni A, 2018, J BUS ETHICS, V151, P1081, DOI 10.1007/s10551-016-3228-1; Longoni A, 2014, INT J PROD ECON, V147, P147, DOI 10.1016/j.ijpe.2013.09.009; Loureiro SMC, 2012, J CLEAN PROD, V37, P172, DOI 10.1016/j.jclepro.2012.07.003; Madsen H, 2001, IND MANAGE DATA SYST, V101, P57, DOI 10.1108/02635570110384320; Maletic M, 2018, J CLEAN PROD, V171, P423, DOI 10.1016/j.jclepro.2017.09.172; Maley J, 2014, ASIA-PAC J BUS ADM, V6, P190, DOI 10.1108/APJBA-03-2014-0040; Masri HA, 2017, J CLEAN PROD, V143, P474, DOI 10.1016/j.jclepro.2016.12.087; Mehta K., 2015, PURS ENV SUSTAIN BUS, P74, DOI DOI 10.13189/UJIBM.2015.030302; Menguc B, 2005, J BUS RES, V58, P430, DOI 10.1016/j.jbusres.2003.09.002; Miroshnychenko I, 2017, J CLEAN PROD, V147, P340, DOI 10.1016/j.jclepro.2017.01.058; Moher D, 2015, SYST REV-LONDON, V4, DOI [10.1186/2046-4053-4-1, 10.1136/bmj.b2535, 10.1136/bmj.i4086]; Mohtar N.S., 2016, INT BUS MANAG, V10, P3840; Mustapha MA, 2017, J CLEAN PROD, V146, P158, DOI 10.1016/j.jclepro.2016.06.033; Muster V, 2011, Z PERSONALFORSCH, V25, P140, DOI 10.1688/1862-0000_ZfP_2011_02_Muster; Nejati M, 2017, J CLEAN PROD, V168, P163, DOI 10.1016/j.jclepro.2017.08.213; Pham NT, 2020, INT J HOSP MANAG, V88, DOI 10.1016/j.ijhm.2019.102392; Pham NT, 2019, TOURISM MANAGE, V72, P386, DOI 10.1016/j.tourman.2018.12.008; Nishii LH, 2008, PERS PSYCHOL, V61, P503, DOI 10.1111/j.1744-6570.2008.00121.x; Nolan CT, 2016, INT J MANAG REV, V18, P85, DOI 10.1111/ijmr.12062; Norton TA, 2014, J ENVIRON PSYCHOL, V38, P49, DOI 10.1016/j.jenvp.2013.12.008; O'Donohue W, 2016, INT J HUM RESOUR MAN, V27, P239, DOI 10.1080/09585192.2015.1063078; Obeidat SM, 2020, J BUS ETHICS, V164, P371, DOI 10.1007/s10551-018-4075-z; Olawumi TO, 2018, J CLEAN PROD, V183, P231, DOI 10.1016/j.jclepro.2018.02.162; Ones DS, 2012, IND ORGAN PSYCHOL-US, V5, P444, DOI 10.1111/j.1754-9434.2012.01478.x; Opatha H. D. N. P, 2014, INT BUSINESS RES, V7, P101, DOI DOI 10.5539/IBR.V7N8P101; Paille P, 2019, J BUS ETHICS, V158, P253, DOI 10.1007/s10551-017-3758-1; Paille P, 2014, J BUS ETHICS, V121, P451, DOI 10.1007/s10551-013-1732-0; Perramon J, 2014, OPER MANAGE RES, V7, P2, DOI 10.1007/s12063-014-0084-y; Pinzone M, 2019, J CLEAN PROD, V226, P221, DOI 10.1016/j.jclepro.2019.04.048; Pinzone M, 2016, J CLEAN PROD, V122, P201, DOI 10.1016/j.jclepro.2016.02.031; Preuss L, 2006, J PUBLIC AFF, V6, P256, DOI 10.1002/pa.236; Ramus CA, 2000, ACAD MANAGE J, V43, P605, DOI 10.2307/1556357; Ramus CA, 2001, CALIF MANAGE REV, V43, P85, DOI 10.2307/41166090; Rayner J, 2018, ASIA PAC J HUM RESOU, V56, P56, DOI 10.1111/1744-7941.12151; Ren S, 2018, ASIA PAC J MANAG, V35, P769, DOI 10.1007/s10490-017-9532-1; Renwick D, 2008, U SHEFF MANAG SCH DI, V1, P1; Renwick DWS, 2016, INT J HUM RESOUR MAN, V27, P114, DOI 10.1080/09585192.2015.1105844; Renwick DWS, 2013, INT J MANAG REV, V15, P1, DOI 10.1111/j.1468-2370.2011.00328.x; Roy M, 2016, J CLEAN PROD, V121, P109, DOI 10.1016/j.jclepro.2016.02.039; Shah M, 2019, BUS STRATEG ENVIRON, V28, P771, DOI 10.1002/bse.2279; Sheehan M, 2014, EUR J TRAIN DEV, V38, P370, DOI 10.1108/EJTD-04-2014-0034; Siegel DS, 2009, ACAD MANAGE PERSPECT, V23, P5; Staniskiene E, 2018, J CLEAN PROD, V188, P708, DOI 10.1016/j.jclepro.2018.03.269; Suri FK, 2016, J HEALTH MANAG, V18, P161, DOI 10.1177/0972063415625566; Tajfel H., 2010, SOCIAL IDENTITY INTE, V7; Tang GY, 2018, ASIA PAC J HUM RESOU, V56, P31, DOI 10.1111/1744-7941.12147; Teixeira AA, 2012, INT J PROD ECON, V140, P318, DOI 10.1016/j.ijpe.2012.01.009; Temminck E, 2015, BUS STRATEG ENVIRON, V24, P402, DOI 10.1002/bse.1827; Tooranloo HS, 2017, J CLEAN PROD, V162, P1252, DOI 10.1016/j.jclepro.2017.06.109; Luu TT, 2018, J SUSTAIN TOUR, V26, P1308, DOI 10.1080/09669582.2018.1443113; Ulus M, 2016, SUSTAINABILITY-BASEL, V8, DOI 10.3390/su8030232; Wagner M, 2013, J BUS ETHICS, V114, P443, DOI 10.1007/s10551-012-1356-9; Wagner M, 2011, Z PERSONALFORSCH, V25, P157, DOI 10.1688/1862-0000_ZfP_2011_02_Wagner; Wehrmeyer W., 1996, PEOPLE MANAGEMENT, P38; Wikhamn W, 2019, INT J HOSP MANAG, V76, P102, DOI 10.1016/j.ijhm.2018.04.009; Wilkinson A, 2001, INT J OPER PROD MAN, V21, P1492, DOI 10.1108/01443570110410865; Yin YS, 2019, HUM RESOUR MANAGE R, V29, P111, DOI 10.1016/j.hrmr.2018.01.002; Yong JY, 2020, BUS STRATEG ENVIRON, V29, P212, DOI 10.1002/bse.2359; Yong JY, 2016, IND COMMER TRAIN, V48, P416, DOI 10.1108/ICT-03-2016-0017; Yusliza MY, 2017, J MANAG DEV, V36, P1230, DOI 10.1108/JMD-01-2017-0027; Zaid A. A., 2018, INT J ENG AMP TECHNO, V7, P87, DOI DOI 10.14419/IJET.V7I3.20.18986; Zaid AA, 2018, J CLEAN PROD, V204, P965, DOI 10.1016/j.jclepro.2018.09.062; Zhu QH, 2013, J CLEAN PROD, V40, P6, DOI 10.1016/j.jclepro.2010.09.017; Zoogah DB, 2018, HUM RESOUR MANAGE-US, V57, P159, DOI 10.1002/hrm.21869; Zoogah DB, 2011, Z PERSONALFORSCH, V25, P117, DOI 10.1688/1862-0000_ZfP_2011_02_Zoogah</t>
  </si>
  <si>
    <t>FEB 20</t>
  </si>
  <si>
    <t>10.1016/j.jclepro.2019.119131</t>
  </si>
  <si>
    <t>WOS:000505696700049</t>
  </si>
  <si>
    <t>Lyu, YZ; Liu, YJ; Guo, Y; Sang, J; Tian, JP; Chen, YJ</t>
  </si>
  <si>
    <t>Lyu, Yizheng; Liu, Yingjie; Guo, Yang; Sang, Jing; Tian, Jinping; Chen, Lyujun</t>
  </si>
  <si>
    <t>Review of green development of Chinese industrial parks</t>
  </si>
  <si>
    <t>ENERGY STRATEGY REVIEWS</t>
  </si>
  <si>
    <t>Industrial park; Green development; Circular economy; Eco-industrial development; China; Bibliometric analysis</t>
  </si>
  <si>
    <t>TARGETING ENERGY INFRASTRUCTURE; SUPPLY CHAIN MANAGEMENT; CIRCULAR ECONOMY; GAS-MITIGATION; ECO-EFFICIENCY; CARBON FOOTPRINT; SYMBIOSIS; STRATEGIES; TRANSFORMATION; OPTIMIZATION</t>
  </si>
  <si>
    <t>China has posed great importance on green development, a model for economic transformation that enhances public welfare while sustaining environment and resources. Meanwhile, China has the largest number of industrial parks which is crucial for both the global supply chain and national economy. Diversified green development demonstration programs have been promoted with a top-down paradigm facilitated by the central government due to the parks' important roles in industrial development and pollution control. There is a growing knowledge body about the green development of the parks, and Chinese cases accounted for the largest share of peer-reviewed publications. This article provides a review of academic papers and grey documents on the topic since 2000 by descriptive and bibliometric analysis. We extract five major research focuses by keyword clustering of 129 peer-reviewed articles, namely, the planning of eco-industrial parks, the improvement of environmental management, the evolution of industrial symbiosis and supply chain networks, the optimization of infrastructure, and the assessment of economic-environmental performance. Then, diversified practices of green development in Chinese industrial parks are further enriched by supplementing grey literature and practice. Based on the literature and ongoing practice, we explain the green development model for Chinese IPs and conclude inadequate dissemination of concept and knowledge, heterogeneity of interest, untargeted assessment and guidance, and backward management system are the five major challenges in the field. The review can inspire the scientific community, policymakers, and practitioners in China and other developing countries to further promote green development by targeting industrial parks.</t>
  </si>
  <si>
    <t>[Lyu, Yizheng; Liu, Yingjie; Guo, Yang; Sang, Jing; Tian, Jinping; Chen, Lyujun] Tsinghua Univ, Sch Environm, Beijing 100084, Peoples R China; [Tian, Jinping; Chen, Lyujun] Tsinghua Univ, Ctr Ecol Civilizat, Beijing 100084, Peoples R China; [Guo, Yang] Princeton Univ, Princeton Sch Publ &amp; Int Affairs, Princeton, NJ 08544 USA</t>
  </si>
  <si>
    <t>Tsinghua University; Tsinghua University; Princeton University</t>
  </si>
  <si>
    <t>Tian, JP; Chen, YJ (corresponding author), Tsinghua Univ, Sch Environm, Beijing 100084, Peoples R China.</t>
  </si>
  <si>
    <t>tianjp@tsinghua.edu.cn; chenlj@tsinghua.edu.cn</t>
  </si>
  <si>
    <t>Bai L, 2014, J CLEAN PROD, V70, P4, DOI 10.1016/j.jclepro.2014.01.084; Bengtsson M, 2016, NURSINGPLUS OPEN, V2, P8, DOI [10.1016/j.npls.2016.01.001, DOI 10.1016/J.NPLS.2016.01.001]; Boons F, 2009, SOCIAL EMBEDDEDNESS OF INDUSTRIAL ECOLOGY, P1; Boons F, 2017, J IND ECOL, V21, P938, DOI 10.1111/jiec.12468; Chen B, 2012, SCI WORLD J, DOI 10.1100/2012/909317; Chen CM, 2006, J AM SOC INF SCI TEC, V57, P359, DOI 10.1002/asi.20317; Chen CM, 2004, P NATL ACAD SCI USA, V101, P5303, DOI 10.1073/pnas.0307513100; Chen Y.C., 2011, SUSTAINABLE ENVIR RE, V21; Chertow M., 2016, TAKING STOCK IND ECO, P87, DOI DOI 10.1007/978-3-319-20571-7_5; Dong HJ, 2013, ENERG POLICY, V57, P298, DOI 10.1016/j.enpol.2013.01.057; Ehrenfeld J., 1997, J IND ECOL, V1, P67, DOI [10.1162/jiec.1997.1.1.67, DOI 10.1162/JIEC.1997.1.1.67]; Veiga LBE, 2009, J CLEAN PROD, V17, P653, DOI 10.1016/j.jclepro.2008.11.009; Fan YP, 2020, WASTE MANAGE, V107, P219, DOI 10.1016/j.wasman.2020.04.008; Fan YP, 2017, J ENVIRON MANAGE, V192, P107, DOI 10.1016/j.jenvman.2017.01.048; Fan YP, 2017, J CLEAN PROD, V141, P791, DOI 10.1016/j.jclepro.2016.09.159; Fang YP, 2007, J ENVIRON MANAGE, V83, P315, DOI 10.1016/j.jenvman.2006.03.007; Feng ZJ, 2007, SUSTAIN SCI, V2, P95, DOI 10.1007/s11625-006-0018-1; Fischer-Kowalski M, 2011, DECOUPLING NATURAL R; Geng Y, 2014, ENVIRON SCI POLLUT R, V21, P13572, DOI 10.1007/s11356-014-3287-8; Geng Y, 2008, INT J SUST DEV WORLD, V15, P543, DOI 10.1080/13504500809469850; Guo B, 2016, J CLEAN PROD, V135, P995, DOI 10.1016/j.jclepro.2016.07.006; Guo Y, 2020, NAT COMMUN, V11, DOI 10.1038/s41467-020-14805-z; Guo Y, 2018, J IND ECOL, V22, P106, DOI 10.1111/jiec.12542; Guo Y, 2017, J CLEAN PROD, V168, P963, DOI 10.1016/j.jclepro.2017.09.059; Guo Y, 2016, ENVIRON SCI TECHNOL, V50, P11403, DOI 10.1021/acs.est.6b02837; Guo Y, 2015, ENVIRON SCI TECHNOL, V49, P12840, DOI 10.1021/acs.est.5b02504; Han F, 2017, J CLEAN PROD, V168, P1289, DOI 10.1016/j.jclepro.2017.09.115; Hao Q, 2017, RESOUR CONSERV RECY, V122, P106, DOI 10.1016/j.resconrec.2017.02.001; He LY, 2021, ECOL INDIC, V132, DOI 10.1016/j.ecolind.2021.108239; Heeres RR, 2004, J CLEAN PROD, V12, P985, DOI 10.1016/j.jclepro.2004.02.014; Hong HR, 2020, J CLEAN PROD, V274, DOI 10.1016/j.jclepro.2020.122853; Hou DY, 2019, J ENVIRON MANAGE, V248, DOI 10.1016/j.jenvman.2019.109288; Hu WQ, 2020, RESOUR CONSERV RECY, V161, DOI 10.1016/j.resconrec.2020.104992; Hu WQ, 2020, J IND ECOL, V24, P1338, DOI 10.1111/jiec.13020; Hu WQ, 2019, J CLEAN PROD, V225, P883, DOI 10.1016/j.jclepro.2019.03.311; Huang BJ, 2019, RESOUR CONSERV RECY, V140, P137, DOI 10.1016/j.resconrec.2018.09.013; Huang L, 2011, J HAZARD MATER, V186, P247, DOI 10.1016/j.jhazmat.2010.10.117; Jiao WT, 2014, J CLEAN PROD, V67, P14, DOI 10.1016/j.jclepro.2013.12.050; Li B, 2017, J CLEAN PROD, V157, P267, DOI 10.1016/j.jclepro.2017.04.087; Li CX, 2017, ENVIRON SCI POLLUT R, V24, P24733, DOI 10.1007/s11356-017-0440-1; Li J, 2015, J ENVIRON MANAGE, V162, P158, DOI 10.1016/j.jenvman.2015.07.030; Li XM, 2017, ECOL INDIC, V74, P403, DOI 10.1016/j.ecolind.2016.11.031; Liang S, 2011, J IND ECOL, V15, P597, DOI 10.1111/j.1530-9290.2011.00346.x; Liu LX, 2012, ENERG POLICY, V46, P301, DOI 10.1016/j.enpol.2012.03.064; Liu W, 2015, J IND ECOL, V19, P1070, DOI 10.1111/jiec.12233; Liu Z, 2018, RENEW SUST ENERG REV, V81, P1522, DOI 10.1016/j.rser.2017.05.226; Liu Z, 2015, ENVIRON SCI POLLUT R, V22, P18687, DOI 10.1007/s11356-015-4957-x; Liu Z, 2015, ENVIRON ENG SCI, V32, P193, DOI 10.1089/ees.2014.0003; Lu Y, 2015, ENVIRON SCI TECHNOL, V49, P7254, DOI 10.1021/es5056758; Lyu YZ, 2020, RESOUR CONSERV RECY, V155, DOI 10.1016/j.resconrec.2019.104663; Maynard NJ, 2020, SUSTAINABILITY-BASEL, V12, DOI 10.3390/su12114564; Ministry of Commerce (MOC), 2019, ASSESSMENT RESULTS C; Ministry of Environmental Protection (MEP) Ministry of Commerce (MOC) Ministry of Science and Technology (MST), 2015, GUIDELINE NATL DEMON; Ministry of Industry and Information Technology of China (MIIT), 2012, UNDERSTANDING PLAN I; Mirata M, 2004, J CLEAN PROD, V12, P967, DOI 10.1016/j.jclepro.2004.002.031; National Development and Reform Commission (NDRC) Ministry of Land and Resources (MLR), 2007, MINISTRY CONSTRUCTIO; National Development and Reform Commission (NDRC) Ministry of Science and Technology (MST) Ministry of Land and Resources (MLR) Ministry of Housing and Urban Rural Development (MHURD) Ministry of Commerce (MOC) General Administration of Customs, 2018, LIST CHINA DEV ZONE; Pai JT, 2018, ENRGY PROCED, V152, P691, DOI 10.1016/j.egypro.2018.09.232; Park HS, 2007, J IND ECOL, V11, P11, DOI 10.1162/jiec.2007.1346; Peddle MT, 1993, ECON DEV Q, V7, P107, DOI [10.1177/089124249300700110, DOI 10.1177/089124249300700110]; Pi Q., 2004, OUT ISLAND OVERVIEW; Qu Y, 2015, J CLEAN PROD, V87, P328, DOI 10.1016/j.jclepro.2014.09.015; Shi H, 2012, J IND ECOL, V16, P290, DOI 10.1111/j.1530-9290.2012.00505.x; Shi H, 2012, J IND ECOL, V16, P8, DOI 10.1111/j.1530-9290.2012.00454.x; Shi H, 2010, J CLEAN PROD, V18, P191, DOI 10.1016/j.jclepro.2009.10.002; Shi L, 2014, SUSTAINABILITY-BASEL, V6, P6325, DOI 10.3390/su6096325; Shi Y, 2011, ENVIRON ENG MANAG J, V10, P761; Tian J., 2017, GUIDELINES IMPLEMENT; Tian J., 2016, ACTA ECOL SIN, V32, P7323; Tian J., 2012, CHINA POPUL RESOURC, V7, P60; Tian JP, 2014, J CLEAN PROD, V64, P486, DOI 10.1016/j.jclepro.2013.08.005; Tian JP, 2013, ENVIRON SCI TECHNOL, V47, P1048, DOI 10.1021/es302960t; TIAN JP, 2018, ACTA ECOL SIN, V38, P7082, DOI DOI 10.5846/stxb201706301178; Tian XK, 2015, J COASTAL RES, P298, DOI 10.2112/SI73-052.1; Wang CF, 2009, CHIN J POPUL RESOUR, V7, P61, DOI 10.1080/10042857.2009.10684939; Wang HS, 2013, ENERGY, V55, P668, DOI 10.1016/j.energy.2013.01.034; Wang J, 2015, ENVIRON ENG MANAG J, V14, P2309, DOI 10.30638/eemj.2015.246; Wang N, 2019, J CLEAN PROD, V229, P1262, DOI 10.1016/j.jclepro.2019.05.064; Wang QS, 2018, ENVIRON SCI POLLUT R, V25, P27321, DOI 10.1007/s11356-018-2753-0; Wang YQ, 2019, J CLEAN PROD, V225, P256, DOI 10.1016/j.jclepro.2019.03.259; Wang YP, 2019, TECHNOL FORECAST SOC, V144, P103, DOI 10.1016/j.techfore.2019.04.014; Wen ZG, 2018, J CLEAN PROD, V172, P1370, DOI 10.1016/j.jclepro.2017.10.202; Wu F, 2015, RTPI LIB SER, P1; Xi J., 2022, ADHERING HARMONIOUS; Xing W., 2006, ENV SUSTAIN DEV, V4, P54; Xing XK, 2019, J CLEAN PROD, V218, P782, DOI 10.1016/j.jclepro.2019.02.052; Xu F, 2017, J CLEAN PROD, V164, P476, DOI 10.1016/j.jclepro.2017.06.192; Yang J, 2012, SCI WORLD J, DOI 10.1100/2012/917830; Yang K.R., 2011, J HARBIN I TECHNOL, V18, P253; Yang T, 2018, J CLEAN PROD, V196, P763, DOI 10.1016/j.jclepro.2018.06.099; Yu C, 2015, J CLEAN PROD, V102, P264, DOI 10.1016/j.jclepro.2015.04.021; Yu C, 2015, J IND ECOL, V19, P441, DOI 10.1111/jiec.12185; Yu X, 2020, J CLEAN PROD, V244, DOI 10.1016/j.jclepro.2019.118712; [禹湘 Yu Xiang], 2018, [中国人口·资源与环境, China Population Resources and Environment], V28, P32; Yu X, 2018, J CLEAN PROD, V187, P763, DOI 10.1016/j.jclepro.2018.03.141; [袁增伟 YUAN ZengWei], 2006, [生态学报, Acta Ecologica Sinica], V26, P2709; Yune JH, 2016, RESOUR CONSERV RECY, V112, P54, DOI 10.1016/j.resconrec.2016.05.002; Zeng HX, 2017, J CLEAN PROD, V155, P54, DOI 10.1016/j.jclepro.2016.10.093; Zeng Y, 2013, MATH PROBL ENG, V2013, DOI 10.1155/2013/372368; Zhang H, 2013, ENERG POLICY, V61, P1400, DOI 10.1016/j.enpol.2013.05.066; Zhang LM, 2016, J CLEAN PROD, V114, P150, DOI 10.1016/j.jclepro.2015.05.065; Zhang L, 2010, J CLEAN PROD, V18, P504, DOI 10.1016/j.jclepro.2009.11.018; Zhang M, 2020, CLEAN TECHNOL ENVIR, V22, P1435, DOI 10.1007/s10098-020-01864-5; Zhang Y, 2013, FRONT EARTH SCI-PRC, V7, P169, DOI 10.1007/s11707-012-0349-4; Zhang ZH, 2020, J CLEAN PROD, V268, DOI 10.1016/j.jclepro.2020.121764; [赵若楠 Zhao Ruonan], 2020, [环境科学研究, Research of Environmental Sciences], V33, P511; Zhao SD, 2017, PROCEDIA ENGINEER, V180, P832, DOI 10.1016/j.proeng.2017.04.244; Zhao Y, 2008, ENVIRON MONIT ASSESS, V139, P339, DOI 10.1007/s10661-007-9840-x; Zhu B., 2014, MANUFACTURE ENG ENV, V1, P2; Zhu L, 2010, SCI TOTAL ENVIRON, V408, P4817, DOI 10.1016/j.scitotenv.2010.06.035; Zhu QH, 2004, J CLEAN PROD, V12, P1025, DOI 10.1016/j.jclepro.2004.02.030; Zhu QH, 2015, J IND ECOL, V19, P457, DOI 10.1111/jiec.12176</t>
  </si>
  <si>
    <t>10.1016/j.esr.2022.100867</t>
  </si>
  <si>
    <t>WOS:000876855500003</t>
  </si>
  <si>
    <t>Dutta, P; Talaulikar, S; Xavier, V; Kapoor, S</t>
  </si>
  <si>
    <t>Dutta, Pankaj; Talaulikar, Sahil; Xavier, Vinay; Kapoor, Shubham</t>
  </si>
  <si>
    <t>Fostering reverse logistics in India by prominent barrier identi fi cation and strategy implementation to promote circular economy</t>
  </si>
  <si>
    <t>Reverse logistics; Circular economy; Barriers and strategies; Grey-DEMATEL; Sustainability; India</t>
  </si>
  <si>
    <t>SUPPLY CHAIN MANAGEMENT; DECISION-MAKING APPROACH; FUZZY DEMATEL; SUSTAINABLE DEVELOPMENT; MULTIPLE-CRITERIA; DESIGN; CHINA; INDUSTRY; DRIVERS; MODEL</t>
  </si>
  <si>
    <t>Reverse Logistics (RL) is becoming a critical strategic differentiator among organisations and business entities for a sustainable environment, value creation, and promoting a Circular Economy (CE). Hence, this topic is relevant in the current Indian context. This paper explores the RL practices that drive operational efficiency while promoting cleaner production. This study aims to identify the barriers to RL implementation and bring together a practical approach to overcome all the relevant barriers in the RL sector in the Indian context. The survey of previous literature suggests that researchers have tried to prioritise barriers to RL implementation. However, this paper intends to analyse the barriers from a CE perspective and propose a framework for developing strategies with a structured implementation for managers in India's RL industry. Effects of these barriers have been analysed, while concurrently developing strategies to mitigate them and gauge the impact of strategies on the system of barriers using an evaluation model developed by incorporating quantitative techniques-grey-DEMATEL (Decision making trial and evaluation laboratory), agglomerative hierarchical clustering, fuzzy measure and fuzzy integral. The study aims to serve as a guiding framework for decision-makers to identify the barriers in their organisations and map the barriers to contemporary strategies to tackle them. The insights from the analysis show difficulty in managing quality of circular goods as the prominent barrier followed by a lack of responsibility and initiation by top management. Key strategies identified to mitigate the barriers are classified into priority, long-term, contingency, and non-priority zones. Consumer education, proper logistics network utilisation and efficient warehousing are key strategies that companies should adopt on a priority basis. (C) 2021 Elsevier Ltd. All rights reserved.</t>
  </si>
  <si>
    <t>[Dutta, Pankaj; Xavier, Vinay; Kapoor, Shubham] Indian Inst Technol, Shailesh J Mehta Sch Management, Mumbai 400076, Maharashtra, India; [Talaulikar, Sahil] Manipal Acad Higher Educ, Manipal Inst Technol, Manipal 576104, Karnataka, India</t>
  </si>
  <si>
    <t>Indian Institute of Technology System (IIT System); Indian Institute of Technology (IIT) - Bombay; Manipal Academy of Higher Education (MAHE)</t>
  </si>
  <si>
    <t>Dutta, P (corresponding author), Indian Inst Technol, Shailesh J Mehta Sch Management, Mumbai 400076, Maharashtra, India.</t>
  </si>
  <si>
    <t>pdutta@iitb.ac.in</t>
  </si>
  <si>
    <t>Ali S.M., 2018, GLOB J FLEX SYST MAN, V19, P53, DOI [DOI 10.1007/S40171-017-0176-2, 10.1007/s40171-017-0176-2]; [Anonymous], 2017, MIT SLOAN MANAG REV; [Anonymous], 2007, INT J LOGIST-RES APP, DOI DOI 10.1080/13675560600717763; Azevedo SG, 2011, TRANSPORT RES E-LOG, V47, P850, DOI 10.1016/j.tre.2011.05.017; Bai CG, 2013, INT J PROD ECON, V146, P281, DOI 10.1016/j.ijpe.2013.07.011; Banomyong R, 2008, INT J LOGIST-RES APP, V11, P31, DOI 10.1080/13675560701403651; Bartl A, 2015, WITHDRAWAL CIRCULAR; Beiler BC, 2020, J CLEAN PROD, V274, DOI 10.1016/j.jclepro.2020.122624; Bernon M, 2018, PROD PLAN CONTROL, V29, P483, DOI 10.1080/09537287.2018.1449266; Bressanelli G, 2019, INT J PROD RES, V57, P7395, DOI 10.1080/00207543.2018.1542176; Budak A, 2020, J CLEAN PROD, V270, DOI 10.1016/j.jclepro.2020.122475; Buyukozkan G, 2012, EXPERT SYST APPL, V39, P3000, DOI 10.1016/j.eswa.2011.08.162; Chen HC, 2019, J CLEAN PROD, V210, P256, DOI 10.1016/j.jclepro.2018.10.327; Chen YW, 2001, EUR J OPER RES, V130, P653, DOI 10.1016/S0377-2217(99)00439-7; Chiou HK, 2002, ENVIRON MANAGE, V30, P816, DOI 10.1007/s00267-002-2673-z; Chiu YF, 2011, J IND PROD ENG, V28, P512, DOI 10.1080/10170669.2011.636384; CORREA H., 2013, J OPERATIONS SUPPLY, V6, P1; Dadhich P, 2015, INT J PROD ECON, V164, P271, DOI 10.1016/j.ijpe.2014.12.012; DAS D, 2012, INT J IND MANUF ENG, V0006, P00466; Das D, 2015, INT J PROD RES, V53, P141, DOI 10.1080/00207543.2014.942007; de Man R, 2016, WASTE MANAGE RES, V34, P93, DOI 10.1177/0734242X15626015; Delic, 2017, REVERSE LOGISTICS IM; DENG JL, 1982, SYST CONTROL LETT, V1, P288, DOI 10.1016/S0167-6911(82)80025-X; Dominguez R, 2019, COMPUT IND ENG, V128, P91, DOI 10.1016/j.cie.2018.12.003; Dowlatshahi S, 2010, INT J PROD RES, V48, P1361, DOI 10.1080/00207540802552642; Dowlatshahi S, 2012, INT J PROD RES, V50, P1265, DOI 10.1080/00207543.2011.571922; Dutta P, 2020, J CLEAN PROD, V249, DOI 10.1016/j.jclepro.2019.119348; Dutta P, 2016, J CLEAN PROD, V135, P604, DOI 10.1016/j.jclepro.2016.06.108; Dutta P, 2010, EUR J OPER RES, V200, P99, DOI 10.1016/j.ejor.2008.12.011; Eltayeb TK, 2011, RESOUR CONSERV RECY, V55, P495, DOI 10.1016/j.resconrec.2010.09.003; Feng ZJ, 2007, SUSTAIN SCI, V2, P95, DOI 10.1007/s11625-006-0018-1; Fleischmann M, 2003, REVERSE LOGISTICS NE; GABUS A., 1972, WORLD PROBLEMS INVIT; Geng Y, 2008, INT J SUST DEV WORLD, V15, P231, DOI 10.3843/SusDev.15.3:6; Ghisellini P, 2016, J CLEAN PROD, V114, P11, DOI 10.1016/j.jclepro.2015.09.007; Govindan K, 2018, INT J PROD RES, V56, P278, DOI 10.1080/00207543.2017.1402141; Tzeng GH, 2007, EXPERT SYST APPL, V32, P1028, DOI 10.1016/j.eswa.2006.02.004; Islam MT, 2018, RESOUR CONSERV RECY, V137, P48, DOI 10.1016/j.resconrec.2018.05.026; Jindal A, 2011, GLOCALIZED SOLUTIONS, V5, P448, DOI [10.1007/978-3-642-19692-8, DOI 10.1007/978-3-642-19692-8]; Alvarez-Gil MJ, 2007, J BUS RES, V60, P463, DOI 10.1016/j.jbusres.2006.12.004; KANG C, 2010, INT DES ENG TECHN, V4144, P385; Kaviani MA, 2020, J CLEAN PROD, V272, DOI 10.1016/j.jclepro.2020.122714; Kocabasoglu C, 2007, J OPER MANAG, V25, P1141, DOI 10.1016/j.jom.2007.01.015; Kok L., 2013, REPORT IMSA AMSTERDA; Kumar A, 2020, TRANSPORT RES A-POL, V132, P559, DOI 10.1016/j.tra.2019.11.023; Lamba D., 2019, ELECTRON COMMER RES, P1; Larsen SB, 2018, PROD PLAN CONTROL, V29, P452, DOI 10.1080/09537287.2017.1390178; Lau KH, 2009, SUPPLY CHAIN MANAG, V14, P447, DOI 10.1108/13598540910995228; Lewandowski M, 2016, SUSTAINABILITY-BASEL, V8, DOI 10.3390/su8010043; Li JH, 2011, J MATER CYCLES WASTE, V13, P103, DOI 10.1007/s10163-011-0010-4; Li XM, 2008, SUPPLY CHAIN MANAG, V13, P381, DOI 10.1108/13598540810894979; Liang HW, 2016, J CLEAN PROD, V131, P500, DOI 10.1016/j.jclepro.2016.04.151; Lin RJ, 2013, J CLEAN PROD, V40, P32, DOI 10.1016/j.jclepro.2011.06.010; Liu Y, 2014, RESOUR CONSERV RECY, V87, P145, DOI 10.1016/j.resconrec.2014.04.002; Luthra S, 2020, INT J PROD RES, V58, P1505, DOI 10.1080/00207543.2019.1660828; Ma J., 2019, OXFORD RES ENCY BUSI, P1; Meyer A, 2017, J TRANSP SUPPLY CHAI, V11, DOI 10.4102/jtscm.v11i0.323; Moktadir MA, 2020, J CLEAN PROD, V251, DOI 10.1016/j.jclepro.2019.119737; Moktadir MA, 2020, ANN OPER RES, V293, P715, DOI 10.1007/s10479-019-03449-y; Moktadir MA, 2018, J CLEAN PROD, V181, P631, DOI 10.1016/j.jclepro.2018.01.245; Mukhopadhyay S.K., 2004, INT J PHYS DISTR LOG, P70, DOI [10.1108/09600030410515691, DOI 10.1108/09600030410515691]; Nelwamondo, 2010, ARXIV PREPRINT ARXIV; Opricovic S, 2003, INT J UNCERTAIN FUZZ, V11, P635, DOI 10.1142/S0218488503002387; Piyathanavong V, 2019, J CLEAN PROD, V220, P507, DOI 10.1016/j.jclepro.2019.02.093; Prajapati H, 2019, J CLEAN PROD, V240, DOI 10.1016/j.jclepro.2019.118219; Rahimifard S, 2009, INT J SUSTAIN ENG, V2, P80, DOI 10.1080/19397030903019766; Rahman T, 2019, PROD PLAN CONTROL, DOI 10.1080/09537287.2019.1674939; Rao P, 2005, INT J OPER PROD MAN, V25, P898, DOI 10.1108/01443570510613956; Ravi V, 2005, TECHNOL FORECAST SOC, V72, P1011, DOI 10.1016/j.techfore.2004.07.002; Ripanti E.F., 2016, PROD OPER MANAG, V6, P1; Rogers D.S., 2001, J BUS LOGIST, V22, P129, DOI [10.1002/j.2158-1592.2001.tb00007.x, DOI 10.1002/J.2158-1592.2001.TB00007.X]; Sarkis J, 2010, CORP SOC RESP ENV MA, V17, P337, DOI 10.1002/csr.220; Sauve S, 2016, ENVIRON DEV, V17, P48, DOI 10.1016/j.envdev.2015.09.002; Scheinberg A, 2016, WASTE MANAGE RES, V34, P820, DOI 10.1177/0734242X16657608; Sehnem S, 2019, SUPPLY CHAIN MANAG, V24, P784, DOI 10.1108/SCM-06-2018-0213; Shah S., 2019, INT J EC MANAGEMENT, V4, P103; Shahbazi S, 2016, J CLEAN PROD, V127, P438, DOI 10.1016/j.jclepro.2016.03.143; Shao J, 2016, J CLEAN PROD, V112, P3185, DOI 10.1016/j.jclepro.2015.10.113; Sharma S.K., 2011, INT J MODEL OPTIM, V1, P101, DOI DOI 10.7763/IJMO.2011.V1.18; Singh J, 2016, J CLEAN PROD, V134, P342, DOI 10.1016/j.jclepro.2015.12.020; Srivastava SK, 2008, OMEGA-INT J MANAGE S, V36, P535, DOI 10.1016/j.omega.2006.11.012; Su B, 2013, J CLEAN PROD, V42, P215, DOI 10.1016/j.jclepro.2012.11.020; Su CM, 2016, J CLEAN PROD, V134, P469, DOI 10.1016/j.jclepro.2015.05.080; Sugeno M., 1974, THESIS TOKYO I TECHN; Tseng ML, 2009, EXPERT SYST APPL, V36, P7738, DOI 10.1016/j.eswa.2008.09.011; Tukker A, 2015, J CLEAN PROD, V97, P76, DOI 10.1016/j.jclepro.2013.11.049; Tuzkaya G, 2011, INT J PROD RES, V49, P4543, DOI 10.1080/00207543.2010.492804; Van Eijk F, 2015, LITERARY REV, P1; van Weelden E, 2016, J CLEAN PROD, V113, P743, DOI 10.1016/j.jclepro.2015.11.065; Velis CA, 2015, WASTE MANAGE RES, V33, P773, DOI 10.1177/0734242X15599305; Walker Helen, 2008, Journal of Purchasing and Supply Management, V14, P69, DOI 10.1016/j.pursup.2008.01.007; Yogi KS, 2015, COGENT BUS MANAG, V2, DOI 10.1080/23311975.2015.1063229; Zhou L., 2007, INT J LOGIST-RES APP, V10, P57, DOI [10.1080/13675560600717847, DOI 10.1080/13675560600717847]; Zhu Q, 2007, INT J PROD RES, V45, P4333, DOI 10.1080/00207540701440345</t>
  </si>
  <si>
    <t>APR 20</t>
  </si>
  <si>
    <t>10.1016/j.jclepro.2021.126241</t>
  </si>
  <si>
    <t>WOS:000637999600008</t>
  </si>
  <si>
    <t>Koot, M; Mes, MRK; Iacob, ME</t>
  </si>
  <si>
    <t>Koot, Martijn; Mes, Martijn R. K.; Iacob, Maria E.</t>
  </si>
  <si>
    <t>A systematic literature review of supply chain decision making supported by the Internet of Things and Big Data Analytics</t>
  </si>
  <si>
    <t>Internet of Things; Big Data Analytics; Supply chain management; Decision making; Systematic literature review</t>
  </si>
  <si>
    <t>PREDICTIVE ANALYTICS; DATA SCIENCE; IOT; MANAGEMENT; FUTURE; LOGISTICS; OPPORTUNITIES; INTELLIGENCE; ARCHITECTURE; TECHNOLOGY</t>
  </si>
  <si>
    <t>The willingness to invest in Internet of Things (IoT) and Big Data Analytics (BDA) seems not to depend on supply nor demand of technological innovations. The required sensing and communication technologies have already matured and became affordable for most organizations. Businesses on the other hand require more operational data to address the dynamic and stochastic nature of supply chains. So why should we wait for the actual implementation of tracking and monitoring devices within the supply chain itself? This paper provides an objective overview of state-of-the-art IoT developments in today's supply chain and logistics research. The main aim is to find examples of academic literature that explain how organizations can incorporate real-time data of physically operating objects into their decision making. A systematic literature review is conducted to gain insight into the IoT's analytical capabilities, resulting into a list of 79 cross-disciplinary publications. Most researchers integrate the newly developed measuring devices with more traditional ICT infrastructures to either visualize the current way of operating, or to better predict the system's future state. The resulting health/condition monitoring systems seem to benefit production environments in terms of dependability and quality, while logistics operations are becoming more flexible and faster due to the stronger emphasis on prescriptive analytics (e.g., association and clustering). Further research should extend the IoT's perception layer with more context-aware devices to promote autonomous decision making, invest in wireless communication networks to stimulate distributed data processing, bridge the gap in between predictive and prescriptive analytics by enriching the spectrum of pattern recognition models used, and validate the benefits of the monitoring systems developed.</t>
  </si>
  <si>
    <t>[Koot, Martijn; Mes, Martijn R. K.; Iacob, Maria E.] Univ Twente, Dept Ind Engn &amp; Business Informat Syst IEBIS, Drienerlolaan 5, NL-7522 NB Enschede, Netherlands</t>
  </si>
  <si>
    <t>University of Twente</t>
  </si>
  <si>
    <t>Koot, M (corresponding author), Univ Twente, Dept Ind Engn &amp; Business Informat Syst IEBIS, Drienerlolaan 5, NL-7522 NB Enschede, Netherlands.</t>
  </si>
  <si>
    <t>m.koot@utwente.nl; m.r.k.mes@utwente.nl; m.e.iacob@utwente.nl</t>
  </si>
  <si>
    <t>Addo-Tenkorang R, 2016, COMPUT IND ENG, V101, P528, DOI 10.1016/j.cie.2016.09.023; Al-Fuqaha A, 2015, IEEE COMMUN SURV TUT, V17, P2347, DOI 10.1109/COMST.2015.2444095; Anderson J, 1997, COMPUT IND, V34, P161, DOI 10.1016/S0166-3615(97)00052-3; [Anonymous], [No title captured]; [Anonymous], INFRASTRUCTURE; [Anonymous], 2018, DATA AGE 2025 DIGITI; [Anonymous], 2015, J COMPUT COMMUN, DOI DOI 10.4236/JCC.2015.35021; [Anonymous], 105325, DOI [10.5325/thernettion.54.1.0007, DOI 10.5325/THERNETTION.54.1.0007]; Athani S, 2017, 2017 INTERNATIONAL CONFERENCE ON I-SMAC (IOT IN SOCIAL, MOBILE, ANALYTICS AND CLOUD) (I-SMAC), P43, DOI 10.1109/I-SMAC.2017.8058385; Atzori L, 2010, COMPUT NETW, V54, P2787, DOI 10.1016/j.comnet.2010.05.010; Ayaz M, 2018, IEEE SENS J, V18, P4, DOI 10.1109/JSEN.2017.2766364; Aziz Z, 2017, FACILITIES, V35, P818, DOI 10.1108/F-02-2016-0021; Bacon Jean, 2011, Dependable and Historic Computing. Essays Dedicated to Brian Randell on the Occasion of his 75th Birthday, P93, DOI 10.1007/978-3-642-24541-1_9; Bagheri M, 2016, 2016 12TH INTERNATIONAL CONFERENCE ON SIGNAL-IMAGE TECHNOLOGY &amp; INTERNET-BASED SYSTEMS (SITIS), P435, DOI 10.1109/SITIS.2016.74; Barton D, 2012, HARVARD BUS REV, V90, P78; Baryannis G, 2019, INT J PROD RES, V57, P2179, DOI 10.1080/00207543.2018.1530476; Beal CD, 2015, UTIL POLICY, V32, P29, DOI 10.1016/j.jup.2014.12.006; Belkaroui R, 2018, PROCEEDINGS OF THE 8TH INTERNATIONAL CONFERENCE ON THE INTERNET OF THINGS (IOT'18), DOI 10.1145/3277593.3277619; Bellini P, 2017, J VISUAL LANG COMPUT, V42, P31, DOI 10.1016/j.jvlc.2017.08.005; Ben-Daya M, 2019, INT J PROD RES, V57, P4719, DOI 10.1080/00207543.2017.1402140; Bianchi Leonora, 2009, Natural Computing, V8, P239, DOI 10.1007/s11047-008-9098-4; Bibri SE, 2018, SUSTAIN CITIES SOC, V38, P230, DOI 10.1016/j.scs.2017.12.034; BIRKEN R., 2012, P 6 INT WORKSH KNOWL, P8, DOI [10.1145/2350182.2350183, DOI 10.1145/2350182.2350183]; Bishop C.M., 2006, REMOTE SENS-BASEL, V4; Brewer GJ, 2017, MOLEC NUTRITION, P115, DOI 10.1016/B978-0-12-802168-2.00010-5; Cai HM, 2017, IEEE INTERNET THINGS, V4, P75, DOI 10.1109/JIOT.2016.2619369; Carfagni M, 2008, REC ADV COMPUT ENG, P387; Chakraborty P, 2019, IEEE T SMART GRID, V10, P4379, DOI 10.1109/TSG.2018.2858206; Chan CO, 2018, 2018 INTERNATIONAL CONFERENCE ON ARTIFICIAL INTELLIGENCE AND BIG DATA (ICAIBD), P52; Chaudhary K., 2018, ICACDS 18 P, V905, P431, DOI 10.1007/978- 981-13-1810-8_43; Chen F, 2015, INT J DISTRIB SENS N, DOI 10.1155/2015/431047; Chen HC, 2012, MIS QUART, V36, P1165; Chen M, 2014, MOBILE NETW APPL, V19, P171, DOI 10.1007/s11036-013-0489-0; Cherkasova L, 2008, I C DEPEND SYS NETWO, P452, DOI 10.1109/DSN.2008.4630116; Chiang M, 2016, IEEE INTERNET THINGS, V3, P854, DOI 10.1109/JIOT.2016.2584538; Chien CF, 2017, J CHIN INST ENG, V40, P552, DOI 10.1080/02533839.2017.1372220; Chiu RK, 2008, ICNC 2008: FOURTH INTERNATIONAL CONFERENCE ON NATURAL COMPUTATION, VOL 7, PROCEEDINGS, P107, DOI 10.1109/ICNC.2008.862; Cho S, 2018, IFIP ADV INF COMM TE, V536, P311, DOI 10.1007/978-3-319-99707-0_39; Chung G., 2018, DHL CUSTOMER SOLUTIO, P1; Clayton E. H., 2006, 24 C EXP STRUCT DYN, P1; Colakovic A, 2018, COMPUT NETW, V144, P17, DOI 10.1016/j.comnet.2018.07.017; Darrah M, 2018, INT CONF UNMAN AIRCR, P1134; Denyer D, 2009, SAGE HDB ORG RES MET, P671; Dixon M, 2007, ENVIRON MODELL SOFTW, V22, P315, DOI 10.1016/j.envsoft.2005.07.031; Dubey R, 2019, BRIT J MANAGE, V30, P341, DOI 10.1111/1467-8551.12355; Dubey R, 2019, MANAGE DECIS, V57, P2092, DOI 10.1108/MD-01-2018-0119; ElMoaqet H, 2018, ISCSIC'18: PROCEEDINGS OF THE 2ND INTERNATIONAL SYMPOSIUM ON COMPUTER SCIENCE AND INTELLIGENT CONTROL, DOI 10.1145/3284557.3284740; Ernest A., 2010, ASEE ANN C EXP LOUS, P1; Evans J., 1996, STRAIGHTFORWARD STAT; Faizul A. H., 2017, 17 INT C AS STRUCT A, V751, P580; Fathy M, 2018, PROCEEDINGS OF THE INTERNATIONAL CONFERENCE ON SMART CITIES AND INTERNET OF THINGS (SCIOT'18), DOI 10.1145/3269961.3269974; Fayyad U., 1996, KDD-96 Proceedings. Second International Conference on Knowledge Discovery and Data Mining, P82; Flores E., 2009, 6 DSTO INT C HLTH US, V3, P2654; Gasova M, 2017, PROCEDIA ENGINEER, V192, P219, DOI 10.1016/j.proeng.2017.06.038; Gat N, 1997, P SOC PHOTO-OPT INS, V2962, P63, DOI 10.1117/12.267840; Gesing B., 2018, ARTIFICIAL INTELLIGE; Ghiani E., 2018, 2018 AEIT INT ANN C, P1, DOI 10.23919/AEIT.2018.8577309; Grosswindhager B., 2017, INT J COMPUTING, V16, P226, DOI [10.47839/ijc.16., DOI 10.47839/IJC.16]; Gu YX, 2013, J IND ENG MANAG-JIEM, V6, P963, DOI 10.3926/jiem.793; Gubbi J, 2013, FUTURE GENER COMP SY, V29, P1645, DOI 10.1016/j.future.2013.01.010; Gunasekaran A, 2018, INT J PROD RES, V56, P385, DOI 10.1080/00207543.2017.1395488; Gunasekaran A, 2017, J BUS RES, V70, P308, DOI 10.1016/j.jbusres.2016.08.004; Haas D. J., 2004, STRUCT DYN MAT C PAL, V2, P2357; Hans EW, 2007, OMEGA-INT J MANAGE S, V35, P563, DOI 10.1016/j.omega.2005.10.004; Hashem IAT, 2015, INFORM SYST, V47, P98, DOI 10.1016/j.is.2014.07.006; Hopkins J, 2018, INT J LOGIST MANAG, V29, P575, DOI 10.1108/IJLM-05-2017-0109; Howell S. K., 2014, 2014 International Conference on Computing in Civil and Building Engineering. Proceedings, P1667; Huang YJ, 2019, IEEE T CIRC SYST VID, V29, P1038, DOI 10.1109/TCSVT.2018.2823360; Jeske M., 2013, BIG DATA LOGISTICS, DOI [10.1016/j.nimb.2005.01.012, DOI 10.1016/J.NIMB.2005.01.012]; Kadar M, 2017, INT ICE CONF ENG, P1338, DOI 10.1109/ICE.2017.8280036; Kolodziejczyk T., 2008, 4 INT IEEE C INT SYS, V3; Koot M, 2019, IEEE INT ENTERP, P202, DOI 10.1109/EDOCW.2019.00043; Kuhl M, 2013, PROC CIRP, V12, P103, DOI 10.1016/j.procir.2013.09.019; KUO RJ, 1993, IEEE IJCNN, P2925; Kusiak A, 2018, INT J PROD RES, V56, P508, DOI 10.1080/00207543.2017.1351644; Kviesis A, 2016, PROCEEDINGS OF THE 2016 17TH INTERNATIONAL CARPATHIAN CONTROL CONFERENCE (ICCC), P413, DOI 10.1109/CarpathianCC.2016.7501133; Lambert D. M., 2008, SUPPLY CHAIN MANAGEM, P1; Latinovic T, 2019, IOP CONF SER-MAT SCI, V477, DOI 10.1088/1757-899X/477/1/012045; Laudon K.C., 2017, MANAGEMENT INFORM SY; Law A M., 2015, SIMULATION MODELING; Lee I, 2015, BUS HORIZONS, V58, P431, DOI 10.1016/j.bushor.2015.03.008; Lee S., 2007, IIE ANN C EXP 2007 I, P1630; Lee SJ, 2001, IND MANAGE DATA SYST, V101, P41, DOI 10.1108/02635570110365989; Li SC, 2015, INFORM SYST FRONT, V17, P243, DOI 10.1007/s10796-014-9492-7; Liao SH, 2012, EXPERT SYST APPL, V39, P11303, DOI 10.1016/j.eswa.2012.02.063; Liu W, 2014, INT J GRID DISTRIB, V7, P169, DOI 10.14257/ijgdc.2014.7.1.15; Liu YX, 2015, AUTOMAT CONSTR, V49, P100, DOI 10.1016/j.autcon.2014.10.003; Lou Ping., 2011, PAPER PRESENTED 2011, P1; Lujan E, 2019, COMM COM INF SC, V978, P116, DOI 10.1007/978-3-030-12804-3_10; Macaulay J., 2015, INTERNET THINGS LOGI; Mankins JC, 2009, ACTA ASTRONAUT, V65, P1216, DOI 10.1016/j.actaastro.2009.03.058; Marjani M, 2017, IEEE ACCESS, V5, P5247, DOI 10.1109/ACCESS.2017.2689040; Matarazzo D, 2016, PROC CIRP, V41, P466, DOI 10.1016/j.procir.2016.01.027; Matthias O, 2017, INT J OPER PROD MAN, V37, P37, DOI 10.1108/IJOPM-02-2015-0084; Mehdiyev N., 2017, IPRODICT INTELLIGENT, P13; Mikalef P, 2018, INF SYST E-BUS MANAG, V16, P547, DOI 10.1007/s10257-017-0362-y; Moi Matthias, 2016, International Conferences on ICT, Society and Human Beings 2016, Web Communities and Social Media 2016, Big Data Analytics, Data Mining and Computational Intelligence 2016, and Theory and Practice in Modern Computing 2016. Proceedings, P129; Morales-Menendez R., 2007, IFAC P, V40, P141, DOI [10.3182/20071002-MX-4-3906.00024, DOI 10.3182/20071002-MX-4-3906.00024]; Moreno M., 2015, INT C REC ADV INT TH, P1, DOI DOI 10.1109/RIOT.2015.7104899; Mourtzis D, 2016, PROC CIRP, V55, P290, DOI 10.1016/j.procir.2016.07.038; Nemati H., 2001, J DATA WAREHOUSING, V6, P25; Niggemann O., 2015, P 26 INT WORKSH PRIN, P185; O'Leary Daniel E., 2008, International Journal of Accounting Information Systems, V9, P240, DOI 10.1016/j.accinf.2008.09.001; PANETTA K, 2018, 5 TRENDS EMERGE GART; Papadopoulos T, 2017, J CLEAN PROD, V142, P1108, DOI 10.1016/j.jclepro.2016.03.059; Papaefthimiou D., 2017, CEUR WORKSHOP PROC, V2030, P91; Papas I, 2018, INT CONF RENEW ENERG, P853, DOI 10.1109/ICRERA.2018.8566915; Pasic A, 2017, PROCEEDINGS OF THE 12TH INTERNATIONAL CONFERENCE ON AVAILABILITY, RELIABILITY AND SECURITY (ARES 2017), DOI 10.1145/3098954.3103167; Patel K., 2016, INT J ENG SCI COMPUT, V6, P6122, DOI DOI 10.4010/2016.1482; Pawar K, 2016, 2016 INTERNATIONAL CONFERENCE ON COMPUTING, ANALYTICS AND SECURITY TRENDS (CAST), P605, DOI 10.1109/CAST.2016.7915039; Pickard J., 2018, 125 ASEE ANN C EXP S, P1; Pilgerstorfer Peter, 2017, 2017 IEEE/ACM 12th International Symposium on Software Engineering for Adaptive and Self-Managing Systems (SEAMS). Proceedings, P54, DOI 10.1109/SEAMS.2017.8; Pillac V, 2013, EUR J OPER RES, V225, P1, DOI 10.1016/j.ejor.2012.08.015; Ponomarov SY, 2009, INT J LOGIST MANAG, V20, P124, DOI 10.1108/09574090910954873; Provost F, 2013, BIG DATA, V1, P51, DOI 10.1089/big.2013.1508; Rathore MM, 2018, SUSTAIN CITIES SOC, V40, P600, DOI 10.1016/j.scs.2017.12.022; Ray S, 2018, 2018 IEEE 8TH ANNUAL COMPUTING AND COMMUNICATION WORKSHOP AND CONFERENCE (CCWC), P84; Richardson A, 2018, PROC SPIE, V10639, DOI 10.1117/12.2303722; Riddalls CE, 2000, INT J SYST SCI, V31, P969, DOI 10.1080/002077200412122; Riggins FJ, 2015, P ANN HICSS, P1531, DOI 10.1109/HICSS.2015.186; Rodriguez S, 2017, PROCEDIA COMPUT SCI, V121, P306, DOI 10.1016/j.procs.2017.11.042; Rouet V, 2011, SAE INT J AEROSP, V4, P1350, DOI 10.4271/2011-01-2714; Rymarczyk T, 2017, IEEE SENS J, V17, P8166, DOI 10.1109/JSEN.2017.2746748; Sabeur Z, 2017, IFIP ADV INF COMM TE, V507, P237, DOI 10.1007/978-3-319-89935-0_20; Sallis P, 2009, 18TH WORLD IMACS CONGRESS AND MODSIM09 INTERNATIONAL CONGRESS ON MODELLING AND SIMULATION, P789; Sarimveis H, 2008, COMPUT OPER RES, V35, P3530, DOI 10.1016/j.cor.2007.01.017; Schatzinger S, 2017, GREEN ENERGY TECHNOL, P83, DOI 10.1007/978-3-319-44899-2_6; Schneider S., 2017, INTERNET THINGS DATA, V1, P41; Senthilkumar D., 2010, 2 INT C SENS NETW AP, P1; Slack N., 2010, OPERATIONS MANAGEMEN; Sosunova I., 2013, INTERNET THINGS SMAR, V8121, P151, DOI [10.1007/978-3-319-67380-6_14, DOI 10.1007/978-3-319-67380-6_14]; Spanias A. S., 2018, 2017 8 INT C INF INT, P1, DOI DOI 10.1109/IISA.2017.8316460; Speranza MG, 2018, EUR J OPER RES, V264, P830, DOI 10.1016/j.ejor.2016.08.032; Sramota J, 2018, 2018 21ST EUROMICRO CONFERENCE ON DIGITAL SYSTEM DESIGN (DSD 2018), P347, DOI 10.1109/DSD.2018.00067; Stank T, 2015, TRANSPORT J, V54, P7, DOI 10.5325/transportationj.54.1.0007; Sun CL, 2012, AASRI PROC, V1, P106, DOI 10.1016/j.aasri.2012.06.019; Sun ZH, 2015, LECT NOTES COMPUT SC, V9373, P200, DOI 10.1007/978-3-319-25013-7_16; Talamo C, 2019, SPRING TRACT CIV ENG, P201, DOI 10.1007/978-3-030-04009-3_8; Tan H, 2008, IEEE/SOLI'2008: PROCEEDINGS OF 2008 IEEE INTERNATIONAL CONFERENCE ON SERVICE OPERATIONS AND LOGISTICS, AND INFORMATICS, VOLS 1 AND 2, P2456, DOI 10.1109/SOLI.2008.4682948; Taylor O., 1999, KEY ENG MAT, V167-168, P205; Tiwari S, 2018, COMPUT IND ENG, V115, P319, DOI 10.1016/j.cie.2017.11.017; Nguyen T, 2018, COMPUT OPER RES, V98, P254, DOI 10.1016/j.cor.2017.07.004; Tu MR, 2018, INT J LOGIST MANAG, V29, P131, DOI 10.1108/IJLM-11-2016-0274; Turban E., 2011, BUSINESS INTELLIGENC; Vercellis C, 2009, BUSINESS INTELLIGENC; Verhoosel J.P.C., 2016, PROC 3 STREAM REASON, P91; Waller MA, 2013, J BUS LOGIST, V34, P77, DOI 10.1111/jbl.12010; Wang G, 2016, INT J PROD ECON, V176, P98, DOI 10.1016/j.ijpe.2016.03.014; Wang M, 2014, PROC SPIE, V9063, DOI 10.1117/12.2047681; Wang WQ, 2012, INT C PAR DISTRIB SY, P822, DOI 10.1109/ICPADS.2012.134; WHITE RM, 1987, IEEE T ULTRASON FERR, V34, P124, DOI 10.1109/T-UFFC.1987.26922; Whittle A., 2012, 8 INT C STRUCT HLTH, V14, pH; Wortmann F, 2015, BUS INFORM SYST ENG+, V57, P221, DOI 10.1007/s12599-015-0383-3; Xu LD, 2014, IEEE T IND INFORM, V10, P2233, DOI 10.1109/TII.2014.2300753; Yang LL, 2017, PROCEDIA COMPUT SCI, V111, P367, DOI 10.1016/j.procs.2017.06.036; Zhong RY, 2016, COMPUT IND ENG, V101, P572, DOI 10.1016/j.cie.2016.07.013</t>
  </si>
  <si>
    <t>10.1016/j.cie.2020.107076</t>
  </si>
  <si>
    <t>WOS:000632964300008</t>
  </si>
  <si>
    <t>Hearnshaw, EJS; Wilson, MMJ</t>
  </si>
  <si>
    <t>Hearnshaw, Edward J. S.; Wilson, Mark M. J.</t>
  </si>
  <si>
    <t>A complex network approach to supply chain network theory</t>
  </si>
  <si>
    <t>Adaptive system theory; Supply chain management; Complex adaptive systems; Complex networks; Scale-free network; Supply chain network theory</t>
  </si>
  <si>
    <t>SCALE-FREE NETWORKS; ADAPTIVE SYSTEMS; EVOLUTION; ORGANIZATION; SIMULATION; EFFICIENCY; EMERGENCE; ERROR</t>
  </si>
  <si>
    <t>Purpose - The purpose of this paper is to advance supply chain network theory by applying theoretical and empirical developments in complex network literature to the context of supply chains as complex adaptive systems. The authors synthesize these advancements to gain an understanding of the network properties underlying efficient supply chains. To develop a suitable theory of supply chain networks, the authors look to mirror the properties of complex network models with real-world supply chains. Design/methodology/approach - The authors review complex network literature drawn from multiple disciplines in top scientific journals. From this interdisciplinary review a series of propositions are developed around supply chain complexity and adaptive phenomena. Findings - This paper proposes that the structure of efficient supply chains follows a scale-free network. This proposal emerges from arguments that the key properties of efficient supply chains are a short characteristic path length, a high clustering coefficient and a power law connectivity distribution. Research limitations/implications - The authors' discussion centres on applying advances found in recent complex network literature. Hence, the need is noted to empirically validate the series of propositions developed in this paper in a supply chain context. Practical implications - If efficient supply chains resemble a scale-free network, then managers can derive a number of implications. For example, supply chain resilience is derived by the presence of hub firms. To reduce the vulnerability of supply chains to cascading failures, it is recognized that managers could build in redundancy, undertake a multi-sourcing strategy or intermediation between hub firms. Originality/value - This paper advances supply chain network theory. It offers a novel understanding of supply chains as complex adaptive systems and, in particular, that efficient and resilient supply chain systems resemble a scale-free network. In addition, it provides a series of propositions that allow modelling and empirical research to proceed.</t>
  </si>
  <si>
    <t>[Hearnshaw, Edward J. S.; Wilson, Mark M. J.] Lincoln Univ, Fac Commerce, Christchurch, New Zealand</t>
  </si>
  <si>
    <t>Lincoln University - New Zealand</t>
  </si>
  <si>
    <t>Wilson, MMJ (corresponding author), Lincoln Univ, Fac Commerce, Christchurch, New Zealand.</t>
  </si>
  <si>
    <t>mark.wilson@lincoln.ac.nz</t>
  </si>
  <si>
    <t>Achrol RS, 1999, J MARKETING, V63, P146, DOI 10.2307/1252108; Ahuja G, 2000, ADMIN SCI QUART, V45, P425, DOI 10.2307/2667105; Albert R, 2002, REV MOD PHYS, V74, P47, DOI 10.1103/RevModPhys.74.47; Albert R, 1999, NATURE, V401, P130, DOI 10.1038/43601; Albert R, 2000, NATURE, V406, P378, DOI 10.1038/35019019; Arenas A, 2008, PHYS REP, V469, P93, DOI 10.1016/j.physrep.2008.09.002; Arshinder S, 2008, INT J PROD ECON, V115, P316, DOI 10.1016/j.ijpe.2008.05.011; Autry CW, 2008, J BUS LOGIST, V29, P53, DOI 10.1002/j.2158-1592.2008.tb00087.x; Axtell RL, 2001, SCIENCE, V293, P1818, DOI 10.1126/science.1062081; Ball P., 2004, CRITICAL MASS ONE TH; Barabasi A.L., 2002, LINKED NEW SCI NETWO; Barabasi AL, 1999, SCIENCE, V286, P509, DOI 10.1126/science.286.5439.509; Barabasi AL, 2009, SCIENCE, V325, P412, DOI 10.1126/science.1173299; Barahona M, 2002, PHYS REV LETT, V89, DOI 10.1103/PhysRevLett.89.054101; Besanko D., 2017, EC STRATEGY, V7th edition; Bianconi G, 2001, EUROPHYS LETT, V54, P436, DOI 10.1209/epl/i2001-00260-6; Borgatti SP, 2009, J SUPPLY CHAIN MANAG, V45, P5, DOI 10.1111/j.1745-493X.2009.03166.x; Bradbury R, 2002, COMPLEXITY AND ECOSYSTEM MANAGEMENT, P48; Brandenberg A.M., 1996, COOPETITION; Brede M, 2009, PHYS LETT A, V373, P3910, DOI 10.1016/j.physleta.2009.08.049; Brintrup A., 2011, P 18 EUROMA C CAMBR; Bruggeman J., 2008, SOCIAL NETWORKS INTR; Bullmore ET, 2009, NAT REV NEUROSCI, V10, P186, DOI 10.1038/nrn2575; Choi TY, 2009, J PURCH SUPPLY MANAG, V15, P263, DOI 10.1016/j.pursup.2009.08.003; Choi TY, 2002, J OPER MANAG, V20, P469, DOI 10.1016/S0272-6963(02)00025-6; Choi TY, 2002, IEEE T ENG MANAGE, V49, P198, DOI 10.1109/TEM.2002.803383; Choi TY, 2001, J OPER MANAG, V19, P351, DOI 10.1016/S0272-6963(00)00068-1; Chopra S, 2004, MIT SLOAN MANAGE REV, V46, P53; Colizza V, 2006, NAT PHYS, V2, P110, DOI 10.1038/nphys209; Cowan R., 2007, J ECON INTERACT COOR, V2, P93, DOI DOI 10.1007/S11403-007-0024-0; Cox A., 2001, J SUPPLY CHAIN MANAG, V37, P28, DOI [10.1111/j.1745- 493X.2001.tb00097.x, 10.1111/j.1745-493X.2001.tb00097.x, DOI 10.1111/J.1745-493X.2001.TB00097.X]; Crucitti P, 2003, PHYSICA A, V320, P622, DOI 10.1016/S0378-4371(02)01545-5; Danon L, 2008, PHYS REV E, V77, DOI 10.1103/PhysRevE.77.036103; Dass M, 2011, INT J PROD ECON, V131, P587, DOI 10.1016/j.ijpe.2011.01.025; Dorogovtsev SN, 2000, PHYS REV E, V62, P1842, DOI 10.1103/PhysRevE.62.1842; Dubois Anna, 2008, Journal of Purchasing and Supply Management, V14, P170, DOI 10.1016/j.pursup.2008.05.002; Dyer JH, 2000, STRATEGIC MANAGE J, V21, P345, DOI 10.1002/(SICI)1097-0266(200003)21:3&lt;345::AID-SMJ96&gt;3.0.CO;2-N; Erdos P., 1959, PUBLICATIONES MATH, V6, P290, DOI [DOI 10.5486/PMD.1959.6.3-4.12, 10.1109/ICSMC.2006.384625, DOI 10.2307/1999405]; Gomez-Gardenes J, 2007, PHYS REV LETT, V98, DOI 10.1103/PhysRevLett.98.034101; Gosman ML, 2009, J MANAG ACCOUNT RES, V21, P179, DOI 10.2308/jmar.2009.21.1.179; Goyal S, 2007, CONNECTIONS INTRO EC; GRANOVETTER MS, 1973, AM J SOCIOL, V78, P1360, DOI 10.1086/225469; Guimera R, 2007, NAT PHYS, V3, P63, DOI 10.1038/nphys489; Gulati R, 1995, ADMIN SCI QUART, V40, P619, DOI 10.2307/2393756; Gunasekaran A, 2008, OMEGA-INT J MANAGE S, V36, P549, DOI 10.1016/j.omega.2006.12.002; Guo B, 2011, TECHNOVATION, V31, P87, DOI 10.1016/j.technovation.2010.10.006; Halldorsson A, 2007, SUPPLY CHAIN MANAG, V12, P284, DOI 10.1108/13598540710759808; Human SE, 2000, ADMIN SCI QUART, V45, P327, DOI 10.2307/2667074; Ijiri Y., 1977, SKEW DISTRIBUTIONS S; JARILLO JC, 1988, STRATEGIC MANAGE J, V9, P31, DOI 10.1002/smj.4250090104; Jones C, 1997, ACAD MANAGE REV, V22, P911, DOI 10.5465/AMR.1997.9711022109; Jordano P, 2003, ECOL LETT, V6, P69, DOI 10.1046/j.1461-0248.2003.00403.x; J┬u┬attner U., 2003, INT J LOGIST-RES APP, V6, P197, DOI [10.1080/13675560310001627016, DOI 10.1080/13675560310001627016]; Kajikawa Y, 2010, TECHNOVATION, V30, P168, DOI 10.1016/j.technovation.2009.12.004; Ketchen DJ, 2008, BUS HORIZONS, V51, P235, DOI 10.1016/j.bushor.2008.01.012; Kim Y, 2011, J OPER MANAG, V29, P194, DOI 10.1016/j.jom.2010.11.001; Klemm K, 2002, PHYS REV E, V65, DOI 10.1103/PhysRevE.65.057102; Kossinets G, 2006, SCIENCE, V311, P88, DOI 10.1126/science.1116869; Lakenan B., 2001, STRATEGY BUSINESS, P54; Lammer S, 2006, PHYSICA A, V363, P39, DOI 10.1016/j.physa.2006.01.047; Lee HL, 2004, HARVARD BUS REV, V82, P102; Lee HL, 1997, MANAGE SCI, V43, P546, DOI 10.1287/mnsc.43.4.546; Levin SA, 2003, B AM MATH SOC, V40, P3; Li G, 2009, COMPUT IND ENG, V56, P839, DOI 10.1016/j.cie.2008.09.039; Li G, 2010, INT J PROD ECON, V124, P310, DOI 10.1016/j.ijpe.2009.11.027; Li L, 2005, INTERNET MATH, V2, P431, DOI 10.1080/15427951.2005.10129111; Li YR, 2009, TECHNOVATION, V29, P379, DOI 10.1016/j.technovation.2009.01.007; Madhavan R, 2004, ACAD MANAGE J, V47, P918, DOI 10.2307/20159631; Meepetchdee Y., 2007, INT J PHYS DISTRIBUT, DOI [10.1108/09600030710742425, DOI 10.1108/09600030710742425]; MILGRAM S, 1967, PSYCHOL TODAY, V1, P61; Mitchell M., 2009, COMPLEXITY GUIDED TO; Murphy K.J., 2004, STRATEGIC ALLI UNPUB; Newman MEJ, 2001, P NATL ACAD SCI USA, V98, P404, DOI 10.1073/pnas.021544898; Newman MEJ, 2003, SIAM REV, V45, P167, DOI 10.1137/S003614450342480; Newman MEJ, 2002, PHYS REV LETT, V89, DOI 10.1103/PhysRevLett.89.208701; Nishikawa T, 2003, PHYS REV LETT, V91, DOI 10.1103/PhysRevLett.91.014101; Onnela JP, 2007, P NATL ACAD SCI USA, V104, P7332, DOI 10.1073/pnas.0610245104; Palla G, 2007, NATURE, V446, P664, DOI 10.1038/nature05670; Paperin G, 2008, LECT NOTES COMPUT SC, V5361, P575; Pathak SD, 2007, DECISION SCI, V38, P547, DOI 10.1111/j.1540-5915.2007.00170.x; Pathak SD, 2009, J SUPPLY CHAIN MANAG, V45, P54, DOI 10.1111/j.1745-493X.2009.03171.x; Piplani R, 2005, J MANUF TECHNOL MANA, V16, P598, DOI 10.1108/17410380510609465; Podani J, 2001, NAT GENET, V29, P54, DOI 10.1038/ng708; Ramasco JJ, 2004, PHYS REV E, V70, DOI 10.1103/PhysRevE.70.036106; Ravasz E, 2002, SCIENCE, V297, P1551, DOI 10.1126/science.1073374; Ritter T, 2004, IND MARKET MANAG, V33, P175, DOI 10.1016/j.indmarman.2003.10.016; Rubinov M, 2010, NEUROIMAGE, V52, P1059, DOI 10.1016/j.neuroimage.2009.10.003; Sako M, 1996, CAMBRIDGE J ECON, V20, P651, DOI 10.1093/oxfordjournals.cje.a013643; Sheffi Y, 2005, MIT SLOAN MANAGE REV, V47, P41; Sheffi Y., 2001, INT J LOGIST MANAG, V12, P1, DOI [10.1108/09574090110806262, DOI 10.1108/09574090110806262]; Simon HA, 1997, EMPIRICALLY BASED MI; Skilton PF, 2009, J SUPPLY CHAIN MANAG, V45, P40, DOI 10.1111/j.1745-493X.2009.03170.x; Sole RV, 2001, P ROY SOC B-BIOL SCI, V268, P2039, DOI 10.1098/rspb.2001.1767; Song CM, 2006, NAT PHYS, V2, P275, DOI 10.1038/nphys266; Souma W, 2003, PHYSICA A, V324, P396, DOI 10.1016/S0378-4371(02)01859-7; Stam CJ, 2010, INT J PSYCHOPHYSIOL, V77, P186, DOI 10.1016/j.ijpsycho.2010.06.024; Surana A, 2005, INT J PROD RES, V43, P4235, DOI 10.1080/00207540500142274; Thadakamalla HP, 2004, IEEE INTELL SYST, V19, P24, DOI 10.1109/MIS.2004.49; Venkatasubramanian V, 2004, COMPUT CHEM ENG, V28, P1789, DOI 10.1016/j.compchemeng.2004.02.028; Wang JE, 2011, J TRANSP GEOGR, V19, P712, DOI 10.1016/j.jtrangeo.2010.08.012; Wang J, 2009, EXPERT SYST APPL, V36, P9548, DOI 10.1016/j.eswa.2008.07.090; Watts D. J., 2003, 6 DEGREES SCI CONNEC; Watts DJ, 1998, NATURE, V393, P440, DOI 10.1038/30918; Xie YB, 2008, PHYSICA A, V387, P1683, DOI 10.1016/j.physa.2007.11.005; Zheng J., 2009, J SERVICE SCI MANAGE, V2, P129</t>
  </si>
  <si>
    <t>3-4</t>
  </si>
  <si>
    <t>10.1108/01443571311307343</t>
  </si>
  <si>
    <t>WOS:000317149500009</t>
  </si>
  <si>
    <t>Theodorou, P; Florou, G</t>
  </si>
  <si>
    <t>Theodorou, Petros; Florou, Giannoula</t>
  </si>
  <si>
    <t>Manufacturing strategies and financial performance - The effect of advanced information technology: CAD/CAM systems</t>
  </si>
  <si>
    <t>information systems; MIS; flexible manufacturing; statistics; cost benefit analysis</t>
  </si>
  <si>
    <t>MANAGEMENT</t>
  </si>
  <si>
    <t>Nowadays, the business environment is characterized by great uncertainty and variability. In this environment, information technology (IT) has proved to be an important strategic ingredient for the creation of competitive advantage. This role of IT has been widely accepted during the past few years [Feeny D. Creating and sustaining competitive advantage with IT. In: Earl M, editor. Information management the strategic direction. Oxford, 1990; Ives B. Wingtip Courtiers, Southern Methodist University Case Study #SMY/MIS/90-01, Edwin L. Cox School of Business, Dallas, TX, January 1990]. In the new era of production, strategic priorities rather than a cost contained focus have proved to be important for competition, namely: quality, dependability, flexibility, customer service, after sale service, supply chain management, etc. IT proved to be vital for successful competition as it can facilitate the attainment of these strategic targets. In this paper, the impact of IT on financial performance for the different types and levels of business strategy is examined. After the clustering of firms according to their strategic priorities, the effect of IT on financial performance is estimated. To do this a cross-sectional study was held in the field of Greek manufacturing firms that apply advanced IT, in order to explore which, how and in what level manufacturing priorities have been adopted. For that purpose, cluster analysis and VACOR algorithm were used, to distinguish clusters of firms and estimate the effect of IT on financial performance, for each type and level of strategic choice. Return on invested capital (ROIC) has been used as a criterion of performance in order to incorporate the effect of cost, revenues and profits. It was found that the effect of IT on financial performance was observed to be greater for firms which emphasize the higher level of flexibility strategy and the middle level of cost strategy. On the contrary, the effect of IT on performance, was observed to be greater for firms which emphasize a lower level of quality and innovation strategy. Further discussion of these results and conclusions were drawn. (c) 2006 Elsevier Ltd. All rights reserved.</t>
  </si>
  <si>
    <t>Athens Univ Econ &amp; Business, Dept Econ, Athens, Greece; Technol Educ Inst Kavala, Accountancy Dept, Ag Loukas, Kavala, Greece</t>
  </si>
  <si>
    <t>Athens University of Economics &amp; Business</t>
  </si>
  <si>
    <t>Theodorou, P (corresponding author), Athens Univ Econ &amp; Business, Dept Econ, 76 Patiss Str, Athens, Greece.</t>
  </si>
  <si>
    <t>theodoroupetros@go.com; gflorou@ierd.duth.gr</t>
  </si>
  <si>
    <t>Adam E.E., 1994, J OPER MANAG, V12, P27; ADAM EE, 1989, J MANAGE, V15, P181, DOI 10.1177/014920638901500204; BAGNASCO A, 1985, CONSTRUZIONE SOCIALE, P13; Benzecri Jean-Paul, 1973, ANAL DONNEES, V1; BENZECRI JP, 1985, CAHIERS ANAL DONNEES, V5, P311; BORRUS MS, 1993, LEAN ESSAY; BOYNTON AC, 1993, IBM SYST J, V32, P40, DOI 10.1147/sj.321.0040; Braverman Harry., 1975, LABOR MONOPOLY CAPIT; BUFFA ES, 1986, MEETING COMPETITIVE; BUXBAUM P, 2001, MEASURING ALIGNMENT; CHASE RB, 1992, PRODUCTION OPERATION, V1, P175; Clemons E. K., 1988, Journal of Management Information Systems, V5, P36; CLEMONS EK, 1986, HARVARD BUS REV, V64, P91; Cohen S. S., 1987, MANUFACTURING MATTER; COPELAND DG, 1988, MIS QUART, V12, P353, DOI 10.2307/249202; CORIAT B., 1990, ATELIER ROBOT ESSAI; De Mayer A., 1998, EUROPEAN MANAGEMENT, V16, P262; DEMEYER A, 1989, STRATEGIC MANAGE J, V10, P135, DOI 10.1002/smj.4250100204; DUNFORD M, 1990, THEORIES REGULATION, P8; FEENY D, 1990, INFORM MANAGEMENT ST; FEENY DF, 1990, J MANAGEMENT INFORM, V7; Ferdows K., 1986, INT J OPER PROD MAN, V6, P6, DOI DOI 10.1108/EB054768; Ferdows K., 1990, J OPER MANAG, V9, P168, DOI [10.1016/0272-6963(90)90094-T, DOI 10.1016/0272-6963(90)90094-T]; Flynn B. B., 1994, Journal of Operations Management, V11, P339, DOI 10.1016/S0272-6963(97)90004-8; GALLIERS RD, 1990, INFORM MANAGEMENT ST, P180; GELDERS L, 1994, INT J PROD RES, V32, P797, DOI 10.1080/00207549408956971; Giffi C., 1990, COMPETING WORLD CLAS; GOLD B, 1981, J ECON LIT, V19, P5; HALL RW, 1990, FLEXIBILITY MANUFACT; HALL RW, 1987, ATTAINING MANUFACTUR; Hayes D. R, 1984, RESTORING OUR COMPET; Hayes R, 1985, UNEASY ALLIANCE MANA; HAYES RH, 1979, HARVARD BUS REV, V57, P133; HAYES RH, 1979, HARVARD BUS REV, V57, P127; Henderson J. C., 1993, STRATEGIC ALIGNMENT; Hill T.J., 1993, MANUFACTURING STRATE, V2nd ed.; HIRSCHORN L, 1984, MECHANIZATION; HORTE SA, 1987, INT J PROD RES, V25, P1573; Horte SA, 1991, INT J OPER PROD MAN, V11, P135; IVES B, 1988, MIS QUART, V12, P7, DOI 10.2307/248797; IVES B, 1984, COMMUN ACM, V27, P1193, DOI 10.1145/2135.2137; Jambu M., 1978, CLASSIFICATION AUTOM; Jayawardhena C, 2000, INTERNET RES, V10, P19, DOI 10.1108/10662240010312048; KARAKOS A, 1993, P 6 INT S APPL STOCH, P478; KARAKOS AL, LOGICIEL CONVERSATIO; Keeble E., 1986, NEW FIRMS REGIONAL D; Kenney, 1993, MASS PRODUCTION JAPA; KLASSEN RD, 1993, J OPERATIONS MANAGEM, V11, P385; LEARMONTH GP, 1987, INFORM SYSTEM TECHNO, P1; LIKERT R, 1932, RENSIS TECHNIQUE MEA; LUFTMAN JN, 1996, ALIGNING IT NEW COMP; Madnick S. E., 1988, Journal of Management Information Systems, V5, P5; Miller J.G., 1992, BENCHMARKING GLOBAL; Mills J, 1998, INT J OPER PROD MAN, V18, P1067, DOI 10.1108/01443579810231660; NAGABHUSHANA TS, 1999, INT J OPER PROD MAN, V19, P389, DOI DOI 10.1108/01443579910254240; Nakane J., 1986, MANUFACTURING FUTURE; NAKANE J, 1991, PRODUCTION PLANNING, V2, P2, DOI DOI 10.1080/09537289108919325; Noble MA, 1997, INT J OPER PROD MAN, V17, P85, DOI 10.1108/01443579710158005; PANZAR JC, 1981, AM ECON REV, V71, P268; PHILLIPS LW, 1983, J MARKETING, V47, P26, DOI 10.2307/1251491; Piore M., 1984, POSSIBILITIES PROSPE, V24, P206; PORTER ME, 1985, HARVARD BUS REV, V63, P149; REITSPERGER WD, 1990, MANAGE INT REV, V30, P203; Rousseeuw PJ., 2009, FINDING GROUPS DATA; Schmenner R. W., 1990, International Journal of Operations &amp; Production Management, V10, P16, DOI 10.1108/01443579010139472; Schmenner R. W., 1991, J OPERATIONS MANAGEM, V10, P229; SCHMENNER RW, 1988, J MANUFACTURING OPER, V1, P323; SKINNER W, 1974, HARVARD BUS REV, V52, P113; SKINNER W, 1969, HARVARD BUS REV, V47, P136; Skinner W., 1996, PROD OPER MANAGE, V5, P3; Skinner W, 1985, MANUFACTURING FORMID; SWAMIDASS PM, 1987, MANAGE SCI, V33, P509, DOI 10.1287/mnsc.33.4.509; Swink M, 1995, INT J OPER PROD MAN, V15, P4, DOI 10.1108/01443579510090381; TALAYSUM AT, 1986, FLEXIBLE MANUFACTURI, P45; Tatham R.L., 1992, MULTIVARIATE DATA AN; THEODOROU P, 2003, IT BASED MANAGEMENT; THEODOROU P, 1996, MANAGEMENT SMES, P47; THEODOROU P, 1996, 2 ALPS EUR 2I 23 SEP; VASTAG G, 1994, J OPERATIONS MANAGE, V12, P1; VENKATRAMAN N, 1989, ACAD MANAGE REV, V14, P423, DOI 10.2307/258177; VENKATRAMAN N, 1989, MANAGE SCI, V35, P942, DOI 10.1287/mnsc.35.8.942; Ward PT., 1995, J OPERATIONS MANAGEM, V13, P99, DOI [10.1016/0272-6963(95)00021-J, DOI 10.1016/0272-6963(95)00021-J]; WHEELWRIGHT SC, 1984, INTERFACES, V14, P19, DOI 10.1287/inte.14.1.19; WISEMAN C, 1985, STRATEGY COMPUTERS I</t>
  </si>
  <si>
    <t>10.1016/j.omega.2005.10.005</t>
  </si>
  <si>
    <t>WOS:000250188800009</t>
  </si>
  <si>
    <t>Jesenko, B; Schlogl, C</t>
  </si>
  <si>
    <t>Jesenko, Berndt; Schloegl, Christian</t>
  </si>
  <si>
    <t>The effect of web of science subject categories on clustering: the case of data-driven methods in business and economic sciences</t>
  </si>
  <si>
    <t>SCIENTOMETRICS</t>
  </si>
  <si>
    <t>Data-driven; Business and economic sciences; Management; Science mapping; Research fronts; WoS subject categories</t>
  </si>
  <si>
    <t>REMAINING USEFUL LIFE; BIG DATA; NEWSVENDOR PROBLEM; RESEARCH FRONTS; CLASSIFICATION; ENSEMBLE; SYSTEMS; PREDICTION; MANAGEMENT</t>
  </si>
  <si>
    <t>The primary goal of this article is to identify the research fronts on the application of data-driven methods in business and economics. For this purpose, the research literature of the business and economic sciences Subject Categories from the Web of Science is mapped using BibExcel and VOSviewer. Since the assignment to subject categories is done at the journal level and since a journal is often assigned to several subject categories in Web of Science, two mappings are performed: one without considering multiple assignments (broad view) and one considering only those (articles from) journals that have been assigned exclusively to the business and economic sciences subject categories and no others (narrow view). A further aim of this article is therefore to identify differences in the two mappings. Surprisingly, engineering sciences play a major role in the broad mapping, in addition to the economic sciences. In the narrow mapping, however, only the following clusters with a clear business-management focus emerge: (i) Data-driven methods in management in general and data-driven supply chain management in particular, (ii) Data-driven operations research analyses with different business administration/management focuses, (iii) Data-driven methods and processes in economics and finance, and (iv) Data-driven methods in Information Systems. One limitation of the narrow mapping is that many relevant documents are not covered since the journals in which they appear are assigned to multiple subject categories in WoS. The paper comes to the conclusion that the multiple assignments of subject categories in Web of Science may lead to massive changes in the results. Adjacent subject areas-in this specific case the application of data-driven methods in engineering and more mathematically oriented contributions in economics (econometrics) are considered in the broad mapping (not excluding subject categories from neighbouring disciplines) and are even over-represented compared to the core areas of business and economics. If a mapping should only consider the core aspects of particular research fields, it is shown in this use case that the exclusion of Web of Science-subject categories that do not belong to the core areas due to multiple assignments (narrow view), may be a valuable alternative. Finally, it depends on the reader to decide which mapping is more beneficial to them.</t>
  </si>
  <si>
    <t>[Jesenko, Berndt; Schloegl, Christian] Karl Franzens Univ Graz, Inst Operat &amp; Informat Syst, Univ Str 15-F3, A-8010 Graz, Austria</t>
  </si>
  <si>
    <t>University of Graz</t>
  </si>
  <si>
    <t>Jesenko, B (corresponding author), Karl Franzens Univ Graz, Inst Operat &amp; Informat Syst, Univ Str 15-F3, A-8010 Graz, Austria.</t>
  </si>
  <si>
    <t>berndt.jesenko@campus02.at; christian.schloegl@uni-graz.at</t>
  </si>
  <si>
    <t>Akhtar P, 2019, BRIT J MANAGE, V30, P252, DOI 10.1111/1467-8551.12333; Al-Dahidi S, 2019, IEEE ACCESS, V7, P81741, DOI 10.1109/ACCESS.2019.2923905; Anegon FD, 1998, SCIENTOMETRICS, V42, P229; Ban GY, 2019, OPER RES, V67, P90, DOI 10.1287/opre.2018.1757; Belli S, 2019, SCIENTOMETRICS, V121, P1447, DOI 10.1007/s11192-019-03266-x; Bertsimas D, 2015, MATH PROGRAM, V153, P595, DOI 10.1007/s10107-014-0819-4; Boyack KW, 2011, PRO INT CONF SCI INF, P123; Boztug Y, 2008, EUR J OPER RES, V187, P294, DOI 10.1016/j.ejor.2007.03.001; Byrne JP, 2019, J BANK FINANC, V106, P500, DOI 10.1016/j.jbankfin.2019.07.018; Cao Y, 2019, OPER RES LETT, V47, P465, DOI 10.1016/j.orl.2019.08.008; Carillo KDA, 2017, BUS PROCESS MANAG J, V23, P598, DOI 10.1108/BPMJ-09-2016-0188; Chavez R, 2017, PROD PLAN CONTROL, V28, P906, DOI 10.1080/09537287.2017.1336788; Chen BX, 2019, OPER RES, V67, P1035, DOI 10.1287/opre.2018.1808; Chen XH, 2016, ANNU REV ECON, V8, P259, DOI 10.1146/annurev-economics-080213-041155; Chen XR, 2019, J ECONOMETRICS, V212, P433, DOI 10.1016/j.jeconom.2019.04.037; Chen ZS, 2019, IEEE ACCESS, V7, P96583, DOI 10.1109/ACCESS.2019.2929271; Chen ZP, 2018, J OPTIMIZ THEORY APP, V179, P1065, DOI 10.1007/s10957-018-1376-4; Cobo MJ, 2011, J AM SOC INF SCI TEC, V62, P1382, DOI 10.1002/asi.21525; Coyle K, 2006, J ACAD LIBR, V32, P641, DOI 10.1016/j.acalib.2006.08.002; De Mauro A, 2016, LIBR REV, V65, P122, DOI 10.1108/LR-06-2015-0061; Desboulets LDD, 2018, ECONOMETRICS, V6, DOI 10.3390/econometrics6040045; Dolnicar S, 2014, INT J MARKET RES, V56, P207, DOI 10.2501/IJMR-2013-073; Duan L, 2019, IEEE ACCESS, V7, P54106, DOI 10.1109/ACCESS.2019.2912902; Ellefsen AL, 2019, IEEE ACCESS, V7, P71563, DOI 10.1109/ACCESS.2019.2920297; Esfahani PM, 2018, MATH PROGRAM, V171, P115, DOI 10.1007/s10107-017-1172-1; Fernandes B, 2016, EUR J OPER RES, V255, P961, DOI 10.1016/j.ejor.2016.05.038; Formentin S, 2019, SYST CONTROL LETT, V127, P25, DOI 10.1016/j.sysconle.2019.03.007; Wamba SF, 2019, INT J OPER PROD MAN, V39, P887, DOI 10.1108/IJOPM-01-2019-0025; Glanzel W, 2003, SCIENTOMETRICS, V56, P357, DOI 10.1023/A:1022378804087; Hou ZS, 2013, INFORM SCIENCES, V235, P3, DOI 10.1016/j.ins.2012.07.014; Hu C, 2012, RELIAB ENG SYST SAFE, V103, P120, DOI 10.1016/j.ress.2012.03.008; Huang MH, 2015, SCIENTOMETRICS, V102, P2041, DOI 10.1007/s11192-014-1494-1; Huber J, 2019, EUR J OPER RES, V278, P904, DOI 10.1016/j.ejor.2019.04.043; Ji Q, 2018, Q REV ECON FINANC, V70, P203, DOI 10.1016/j.qref.2018.05.016; Ji Q, 2018, ENERG ECON, V69, P79, DOI 10.1016/j.eneco.2017.11.002; Kang ZL, 2019, QUANT FINANC, V19, P105, DOI 10.1080/14697688.2018.1466057; Kim A, 2018, INT J COMPUT INTEG M, V31, P701, DOI 10.1080/0951192X.2017.1407447; Klavans R, 2010, SCIENTOMETRICS, V82, P539, DOI 10.1007/s11192-010-0188-6; Levi R, 2015, OPER RES, V63, P1294, DOI 10.1287/opre.2015.1422; Leydesdorff L, 2016, J ASSOC INF SCI TECH, V67, P707, DOI 10.1002/asi.23408; Li D, 2010, J ECONOMETRICS, V157, P179, DOI 10.1016/j.jeconom.2009.10.026; Li X, 2019, RELIAB ENG SYST SAFE, V182, P208, DOI 10.1016/j.ress.2018.11.011; Li X, 2018, RELIAB ENG SYST SAFE, V172, P1, DOI 10.1016/j.ress.2017.11.021; Lim C, 2018, SERV SCI, V10, P154, DOI 10.1287/serv.2018.0208; Luna I, 2011, INT J FORECASTING, V27, P708, DOI 10.1016/j.ijforecast.2010.09.006; Mayer-Schonberger V, 2013, BIG DATA REVOLUTION; Morris SA, 2003, J AM SOC INF SCI TEC, V54, P413, DOI 10.1002/asi.10227; Perianes-Rodriguez A, 2017, J INFORMETR, V11, P32, DOI 10.1016/j.joi.2016.10.007; PERSSON O, 1994, J AM SOC INFORM SCI, V45, P31, DOI 10.1002/(SICI)1097-4571(199401)45:1&lt;31::AID-ASI4&gt;3.0.CO;2-G; Persson O., 2009, CELEBRATING SCHOLARL, P9, DOI DOI 1458990/FILE/1458992.PDF#PAGE=11; Pilkington A., 2018, INNOVATION DISCOVERY; Qian JH, 2016, ECONOMET THEOR, V32, P1376, DOI 10.1017/S0266466615000237; Ragab A, 2018, EXPERT SYST APPL, V95, P368, DOI 10.1016/j.eswa.2017.11.045; Ren L, 2018, IEEE ACCESS, V6, P13041, DOI 10.1109/ACCESS.2018.2804930; Riaz S, 2018, IEEE ACCESS, V6, P46886, DOI 10.1109/ACCESS.2018.2865383; Sachs AL, 2014, INT J PROD ECON, V149, P28, DOI 10.1016/j.ijpe.2013.04.039; Saghafian S, 2016, OPER RES, V64, P167, DOI 10.1287/opre.2015.1454; Schiebel E, 2012, SCIENTOMETRICS, V91, P557, DOI 10.1007/s11192-012-0626-8; Sheng J, 2017, INT J PROD ECON, V191, P97, DOI 10.1016/j.ijpe.2017.06.006; Si XS, 2011, EUR J OPER RES, V213, P1, DOI 10.1016/j.ejor.2010.11.018; Urbinati A, 2019, TECHNOVATION, V84-85, P21, DOI 10.1016/j.technovation.2018.07.004; van Eck NJ, 2010, SCIENTOMETRICS, V84, P523, DOI 10.1007/s11192-009-0146-3; Waltman L, 2010, J INFORMETR, V4, P629, DOI 10.1016/j.joi.2010.07.002; Weese M, 2016, J QUAL TECHNOL, V48, P4, DOI 10.1080/00224065.2016.11918148; Xu Y, 2017, IEEE ACCESS, V5, P17368, DOI 10.1109/ACCESS.2017.2731945; Xu Z, 2017, IEEE ACCESS, V5, P25055, DOI 10.1109/ACCESS.2017.2764474; Yu LA, 2019, INT J FORECASTING, V35, P213, DOI 10.1016/j.ijforecast.2017.11.005; Yu WT, 2019, BRIT J MANAGE, V30, P299, DOI 10.1111/1467-8551.12328; Zhang DH, 2018, IEEE ACCESS, V6, P21020, DOI 10.1109/ACCESS.2018.2818678; Zhang WT, 2019, IEEE SYST J, V13, P2213, DOI 10.1109/JSYST.2019.2905565; Zhang ZX, 2015, P I MECH ENG O-J RIS, V229, P343, DOI 10.1177/1748006X15579322</t>
  </si>
  <si>
    <t>10.1007/s11192-021-04060-4</t>
  </si>
  <si>
    <t>Computer Science, Interdisciplinary Applications; Information Science &amp; Library Science</t>
  </si>
  <si>
    <t>Computer Science; Information Science &amp; Library Science</t>
  </si>
  <si>
    <t>WOS:000664849500012</t>
  </si>
  <si>
    <t>Swierczek, A; Kisperska-Moron, D</t>
  </si>
  <si>
    <t>Swierczek, Artur; Kisperska-Moron, Danuta</t>
  </si>
  <si>
    <t>The role and attributes of manufacturing companies in virtual supply chains</t>
  </si>
  <si>
    <t>INTERNATIONAL JOURNAL OF LOGISTICS MANAGEMENT</t>
  </si>
  <si>
    <t>Customer requirements; Supply chain management; Value chain</t>
  </si>
  <si>
    <t>CLUSTER-ANALYSIS; ENGINEERING CHANGES; PERFORMANCE; MANAGEMENT; IMPACT; TECHNOLOGY; INNOVATION; FRAMEWORK; STRATEGY; GROCERY</t>
  </si>
  <si>
    <t>Purpose - The purpose of this paper is to identify the role and main attributes of manufacturing companies which operate in virtual supply chains. Design/methodology/approach - In order to identify the role and main attributes of manufacturing companies enabling to operate in a virtual supply chain, a three-step statistical analysis was employed, namely exploratory factor analysis, hierarchical cluster analysis and non-hierarchical clustering technique. Findings - The findings show that virtual supply chain operations would not be supported by manufacturing companies offering highly customized products achieved by a unit production, developed in details and engineered to order. On the contrary, the large manufacturing companies of virtual supply chains report a high level of flexibility stemming from a wide scope of more standardized products offered to the market. The conducted study show that better ability of manufacturers supporting virtual supply chains is not industry specific. Research limitations/implications - The list of investigated attributes is not complete, and other characteristics of manufacturers in virtual supply chains should be identified. Another important shortcoming of the study is its quantitative character and generalization of the findings. Each virtual environment in supply chains may be unique and some of the compared characteristics may differ significantly. Therefore, the aforementioned attributes should be considered separately with a conscious focus on the environmental context. The quantitative study may be greatly enhanced by applying the case study approach, showing detailed solutions and practices, and thus making the study more valuable from the theoretical and managerial standpoints. Practical implications - The conducted study showed that better ability of manufacturers to support virtual supply chains is not industry specific, since the branch of electronic products and electrical equipment and components was represented by an equal share of manufacturers, both in non-virtual and virtual clusters. Furthermore, in order to operate in virtual supply chains, managers should pay attention to the structure and range of products delivered to the market. The managers should also be aware that apart from considering cost and efficiency, operating in a virtual supply chain environment also requires quality of products and processes in order to manufacture and deliver a superior value for the customers. Originality/value - Having recognized major groups of indicators demonstrating the level of ability of manufacturing companies to operate in a virtual supply chain, the attributes of three clusters of manufacturers possessing different bunch of features, significant for virtual supply chains, have been distinguished.</t>
  </si>
  <si>
    <t>[Swierczek, Artur; Kisperska-Moron, Danuta] Univ Econ Katowice, Dept Business Logist, PL-40287 Katowice, Poland</t>
  </si>
  <si>
    <t>University of Economics in Katowice</t>
  </si>
  <si>
    <t>Swierczek, A (corresponding author), Univ Econ Katowice, Dept Business Logist, PL-40287 Katowice, Poland.</t>
  </si>
  <si>
    <t>artur.swierczek@uekat.pl</t>
  </si>
  <si>
    <t>Amaro G., 1999, INT J OPERATIONS PRO, V19, P349, DOI DOI 10.1108/01443579910254213; Baldwin CY, 1997, HARVARD BUS REV, V75, P84; Baramichai M, 2007, SUPPLY CHAIN MANAG, V12, P334, DOI 10.1108/13598540710776917; Barnes D, 2007, INT J INFORM MANAGE, V27, P63, DOI 10.1016/j.ijinfomgt.2006.04.003; BROWNE J, 1995, COMPUT IND, V25, P235, DOI 10.1016/0166-3615(94)00035-O; Browne J., 1999, INT J AGILE MANAGEME, V1, P30, DOI DOI 10.1108/14654659910266691; Bryman A., 1999, QUANTITATIVE DATA AN; Burn J, 2005, IND MANAGE DATA SYST, V105, P1084, DOI 10.1108/02635570510624464; Cagliano R, 2005, INT J OPER PROD MAN, V25, P1309, DOI 10.1108/01443570510633675; Chandrashekar A., 1999, INT J LOGIST MANAG, V10, P27, DOI DOI 10.1108/09574099910805978; Chang L, 2014, INT J PROD ECON, V147, P362, DOI 10.1016/j.ijpe.2013.04.014; Christiaanse E., 2000, INT J PHYS DISTRIB, V30, P268, DOI [10.1108/09600030010326019, DOI 10.1108/09600030010326019]; Christopher M., 2005, LOGISTICS SUPPLY CHA; Christopher M., 2011, LOGISTICS SUPPLY CHA; Colla E, 2012, INT J RETAIL DISTRIB, V40, P842, DOI 10.1108/09590551211267601; Dani S, 2010, INT J LOGIST-RES APP, V13, P395, DOI 10.1080/13675567.2010.518564; Davidow W., 1999, VIRTUAL CORPORATION; Fine C. H., 1998, CLOCK SPEED WINNING; Fujimoto T, 2014, INT J PROD ECON, V147, P429, DOI 10.1016/j.ijpe.2013.07.012; George D., 2016, SIMPLE GUIDE REFEREN; Gou HM, 2003, COMPUT IND, V50, P333, DOI 10.1016/S0166-3615(03)00021-6; Graham G., 2000, INT J PHYS DISTRIBUT, V30, P286, DOI [https://doi.org/10.1108/09600030010326055, DOI 10.1108/09600030010326055]; Grant D.B., 2006, FUNDAMENTALS LOGISTI, VEuropean; Grant DB, 2008, INT J RETAIL DISTRIB, V36, P661, DOI 10.1108/09590550810883496; Gunasekaran A, 2008, OMEGA-INT J MANAGE S, V36, P549, DOI 10.1016/j.omega.2006.12.002; Harrison A, 2005, LOGISTICS MANAGEMENT; HAYES RH, 1979, HARVARD BUS REV, V57, P133; Hedberg B., 1994, VIRTUAL ORG; Hill T.J., 1993, MANUFACTURING STRATE, V2nd ed.; Ho CJ, 1997, OMEGA-INT J MANAGE S, V25, P585, DOI 10.1016/S0305-0483(97)00020-0; Ho R., 2006, HDB UNIVARIATE MULTI, DOI [10.1201/9781420011111, DOI 10.1201/9781420011111]; Hoek R. I., 2001, INT J PHYS DISTR LOG, V31, P463, DOI DOI 10.1108/EUM0000000005591; Jeff Hoi Yan Yeung, 2007, International Journal of Physical Distribution &amp; Logistics Management, V37, P331, DOI 10.1108/09600030710752532; Jeong JS, 2007, J ENTERP INF MANAG, V20, P578, DOI 10.1108/17410390710823707; Kannan VR, 2010, SUPPLY CHAIN MANAG, V15, P207, DOI 10.1108/13598541011039965; Ketchen DJ, 1996, STRATEGIC MANAGE J, V17, P441, DOI 10.1002/(SICI)1097-0266(199606)17:6&lt;441::AID-SMJ819&gt;3.0.CO;2-G; Kim CS, 2012, INT J LOGIST MANAG, V23, P280, DOI 10.1108/09574091211265396; Kirkman BL, 2004, ACAD MANAGE J, V47, P175, DOI 10.2307/20159571; Kisperska- Moron D., 2005, P LOG RES NETW C PLY; Kotzab H, 2005, BRIT FOOD J, V107, P594, DOI 10.1108/00070700510610995; Kotzab H, 1999, J BUS IND MARK, V14, P364, DOI 10.1108/08858629910290111; Kotzab H., 2009, LOGISTICS RES, V1, P5, DOI DOI 10.1007/S12159-008-0002-5; Krieger AM, 1999, J CLASSIF, V16, P63, DOI 10.1007/s003579900043; Landers TL, 2000, TRANSPORT RES E-LOG, V36, P115, DOI 10.1016/S1366-5545(99)00024-1; Lee JWC, 2010, J RES INTERACT MARK, V4, P316, DOI 10.1108/17505931011092826; Lorchirachoonkul W, 2010, BUS PROCESS MANAG J, V16, P917, DOI 10.1108/14637151011092991; Oliva FL, 2011, J MANUF TECHNOL MANA, V22, P365, DOI 10.1108/17410381111112729; Mattsson S.-A., 2000, EMBRACING CHANGE MAN; McCormack K. P., 2003, APICS SERIES RESOURC; MEYER JP, 1993, J APPL PSYCHOL, V78, P538, DOI 10.1037/0021-9010.78.4.538; Muilerman G.-J., 2005, INT J LOGIST-RES APP, V8, P237; Oakley J. G., 1998, J LEADERSHIP STUDIES, V5, P3; Park H, 2011, INT J RETAIL DISTRIB, V39, P7, DOI 10.1108/09590551111104459; Phelan A., 2002, C LOG RES NETW BIRM; PUNJ G, 1983, J MARKETING RES, V20, P134, DOI 10.2307/3151680; Monroy CR, 2010, INT J PROD ECON, V126, P314, DOI 10.1016/j.ijpe.2010.04.008; ROLSTADAS A, 1995, PERFORMANCE MANAGEME; Sagan A., 2003, EXAMPLES ADV METHODS; Sauvage T., 2003, International Journal of Physical Distribution &amp; Logistics Management, V33, P236, DOI 10.1108/09600030310471989; Serve M., 2002, J BUSINESS PROCESS M, V8, P245; Sharifi H, 2001, INT J OPER PROD MAN, V21, P772, DOI 10.1108/01443570110390462; Skjoett-Larsen, 2000, INT J PHYS DISTRIB, V30, P377, DOI DOI 10.1108/09600030010336144; Soni G, 2011, BUS PROCESS MANAG J, V17, P238, DOI 10.1108/14637151111122338; Stewart, 1997, LOGISTICS INFORM MAN, V10, P62, DOI [10.1108/09576059710815716, DOI 10.1108/09576059710815716]; Tatham R.L., 1992, MULTIVARIATE DATA AN; Teller C, 2012, INT J PROD ECON, V140, P713, DOI 10.1016/j.ijpe.2011.03.002; Townsend A. M., 1998, ACAD MANAGE EXEC, V12, P17, DOI DOI 10.5465/AME.1998.1109047; Van Hoek, 2001, SUPPLY CHAIN MANAG, V6, P21, DOI DOI 10.1108/13598540110694653; Van Hoek R.I., 1998, INT J PHYS DISTRIBUT, V28, P508, DOI [10.1108/09600039810247498, DOI 10.1108/09600039810247498]; Van Weele A.J., 2002, PURCHASING MANAGEMEN; Walker W., 2003, MEASURING PERFORMANC, V5; Walters D, 2007, J ENTERP INF MANAG, V20, P595, DOI 10.1108/17410390710823725; Wang WYC, 2010, INT J PROD ECON, V127, P333, DOI 10.1016/j.ijpe.2009.08.006; Wanstrom C, 2006, J MANUF TECHNOL MANA, V17, P561, DOI 10.1108/17410380610668522; Watson-Manheim M. B., 2002, Information Technology &amp; People, V15, P191, DOI 10.1108/09593840210444746; Whybark D. C., 1995, GLOBAL MANUFACTURING, V4, P145; Wilson T., 1999, SERVICE LINKS VIRTUA, P3; Wind J., 2001, J INTERACT MARK, V15, P13, DOI DOI 10.1002/1520-6653(200124)15:1&lt;13::AID-DIR1001&gt;3.0.CO;2-#; Zhong X. C., 1994, GLOBAL MANUFACTURING, P65; Zipkin P, 2001, MIT SLOAN MANAGE REV, V42, P81</t>
  </si>
  <si>
    <t>10.1108/IJLM-12-2013-0162</t>
  </si>
  <si>
    <t>WOS:000381315600015</t>
  </si>
  <si>
    <t>Alvarez-Meaza, I; Zarrabeitia-Bilbao, E; Rio-Belver, RM; Garechana-Anacabe, G</t>
  </si>
  <si>
    <t>Alvarez-Meaza, Izaskun; Zarrabeitia-Bilbao, Enara; Rio-Belver, Rosa-Maria; Garechana-Anacabe, Gaizka</t>
  </si>
  <si>
    <t>Green scheduling to achieve green manufacturing: Pursuing a research agenda by mapping science</t>
  </si>
  <si>
    <t>TECHNOLOGY IN SOCIETY</t>
  </si>
  <si>
    <t>Scheduling; Green scheduling; Bibliometric analysis; Network analysis; Green manufacturing</t>
  </si>
  <si>
    <t>FLEXIBLE JOB-SHOP; TOTAL-ENERGY CONSUMPTION; SUPPLY CHAIN MANAGEMENT; TOTAL WEIGHTED TARDINESS; FLOW-SHOP; MULTIOBJECTIVE OPTIMIZATION; POWER-CONSUMPTION; GENETIC ALGORITHM; WOLF OPTIMIZER; MODEL</t>
  </si>
  <si>
    <t>The strengthening of measures to reduce greenhouse gas emissions meant that manufacturing scheduling had to acquire a green approach. The need to reduce energy consumption becomes necessary for companies to achieve sustainable development. Therefore, a new challenge for the scientific community was foreseen, researching new algorithms or knowledge hubs to achieve green scheduling. Green scheduling may be considered one of the principles of green manufacturing, aimed at minimizing environmental damage and energy waste. A review of the literature shows that there are no research works that analyze the scientific development carried out in green scheduling through methodologies based on bibliometric analysis, thus the need and the novelty of this research. Based on a dataset formed by 420 scientific documents published from 2006 to 2020 a bibliometric and network analysis is carried out to find the scientific trends, the main relationships according to collaborations and intermediaries, and the research hubs that help to establish the research agenda. The results show that green scheduling is a growing research area in the scientific community and in recent years the number of new research topics has experienced considerable growth. This research is developed in Asia, Europe and America, but China stands out as the most productive, collaborative, intermediary, influential and active country at present, through its organizations which are mainly universities, such as Huanzhong University of Science and Technology and Tongji University. However, research development related to green scheduling is carried out in a collaborative environment between institutions located in different countries, allowing countries that are not scientific powerhouses to develop research in the area. The network analysis makes it possible to define the research framework through the clustering of the dataset's research keywords, highlighting that the main areas of research focus on the development of new methods through algorithms aimed at improving energy efficiency in production environments, in areas of computational development such as cloud computing, and in transportation. The most cited research papers, considered the main drivers of knowledge, are published in high-quality research journals, and are mainly developments in scheduling algorithms for different work environments with a green approach. Research findings can provide the academic community with relevant information about green scheduling to make appropriate decisions and become a research agenda for future research.</t>
  </si>
  <si>
    <t>[Alvarez-Meaza, Izaskun; Zarrabeitia-Bilbao, Enara] Univ Basque Country, Ind Org &amp; Management Engn Dept, Fac Engn, Pl Ingeniero Torres Quevedo, Bilbao, Spain; [Rio-Belver, Rosa-Maria] Univ Basque Country, Ind Org &amp; Management Engn Dept Vitoria Gasteiz, Fac Engn, Nieves Cano 12, Vitoria, Gasteiz, Spain; [Garechana-Anacabe, Gaizka] Univ Basque Country, Fac Econ &amp; Business, Ind Org &amp; Management Engn Dept, Elcano 21, Bilbao, Spain</t>
  </si>
  <si>
    <t>University of Basque Country; University of Basque Country; University of Basque Country</t>
  </si>
  <si>
    <t>Alvarez-Meaza, I (corresponding author), Univ Basque Country, Ind Org &amp; Management Engn Dept, Fac Engn, Pl Ingeniero Torres Quevedo, Bilbao, Spain.</t>
  </si>
  <si>
    <t>izaskun.alvarez@ehu.eus; enara.zarrabeitia@ehu.eus; rosamaria.rio@ehu.eus; gaizka.garechana@ehu.eus</t>
  </si>
  <si>
    <t>Akbar M, 2018, J CLEAN PROD, V205, P866, DOI 10.1016/j.jclepro.2018.09.100; Albort-Morant G, 2017, SUSTAINABILITY-BASEL, V9, DOI 10.3390/su9061011; Rossit DA, 2018, OMEGA-INT J MANAGE S, V77, P143, DOI 10.1016/j.omega.2017.05.010; [Anonymous], 2009, NAT PRIM DRINK WAT R; [Anonymous], 2010, IPDPSW, DOI [10.1109/IPDPSW.2010.5470908, DOI 10.1109/IPDPSW.2010.5470908]; Bampis E, 2015, THEOR COMPUT SCI, V579, P126, DOI 10.1016/j.tcs.2015.02.020; Bastian M., 2009, P INT AAAI C WEB SOC, V3, P361, DOI DOI 10.1609/ICWSM.V3I1.13937; Bhatt PC, 2021, TECHNOL SOC, V67, DOI 10.1016/j.techsoc.2021.101709; Borsato M, 2014, COMPUT IND, V65, P258, DOI 10.1016/j.compind.2013.11.003; Buttel Z., 2019, ANAL RES PERFORMANCE; Changbing Chen, 2012, 2012 IEEE 4th International Conference on Cloud Computing Technology and Science (CloudCom). Proceedings, P82, DOI 10.1109/CloudCom.2012.6427545; Dai M, 2013, ROBOT CIM-INT MANUF, V29, P418, DOI 10.1016/j.rcim.2013.04.001; de Bellis N., 2019, INTRO BIBLIOMETRICMA, P39; de Oliveira UR, 2018, J CLEAN PROD, V187, P537, DOI 10.1016/j.jclepro.2018.03.083; Demir E, 2014, EUR J OPER RES, V232, P464, DOI 10.1016/j.ejor.2013.08.002; Deng X, 2016, IEEE SYST J, V10, P78, DOI 10.1109/JSYST.2014.2344028; Dickinson DA, 1995, AT&amp;T TECH J, V74, P26, DOI 10.1002/j.1538-7305.1995.tb00263.x; Ding JY, 2016, EUR J OPER RES, V248, P758, DOI 10.1016/j.ejor.2015.05.019; Dornfeld D., 2013, GREEN MANUFACTURING, DOI [10.1007/978-1-4419-6016-0, DOI 10.1007/978-1-4419-6016-0]; Dornfeld D., 2007, LAB MANUF SUSTAIN, V35, P193; Fahimnia B, 2015, INT J PROD ECON, V162, P101, DOI 10.1016/j.ijpe.2015.01.003; Fang K, 2013, ANN OPER RES, V206, P115, DOI 10.1007/s10479-012-1294-z; Fang K, 2011, J MANUF SYST, V30, P234, DOI 10.1016/j.jmsy.2011.08.004; Gahm C, 2016, EUR J OPER RES, V248, P744, DOI 10.1016/j.ejor.2015.07.017; Geetha P., 2021, DATA INTELLIGENCE CO, P207; Glanzel W., 2019, USE BIBLIOMETRICS EN; Goiri I., 2011, P 2011 INT C HIGH PE, P1, DOI [10.1145/2063384.2063411, DOI 10.1145/2063384.2063411]; Gong RF, 2019, SUSTAINABILITY-BASEL, V11, DOI 10.3390/su11123459; Govindan K, 2015, J CLEAN PROD, V96, P182, DOI 10.1016/j.jclepro.2014.02.054; Graham R. L., 1979, Discrete Optimisation, P287; Gui QC, 2019, GEOFORUM, V105, P1, DOI 10.1016/j.geoforum.2019.06.017; Hsiao TM, 2020, SCIENTOMETRICS, V125, P717, DOI 10.1007/s11192-020-03645-9; Jabali O, 2012, PROD OPER MANAG, V21, P1060, DOI 10.1111/j.1937-5956.2012.01338.x; Jawahir I.S., 2013, 11 GLOBAL C SUSTAINA, P9; KESSLER MM, 1963, IEEE T INFORM THEORY, V9, P49, DOI 10.1109/TIT.1963.1057800; Kipper LM, 2021, TECHNOL SOC, V64, DOI 10.1016/j.techsoc.2020.101454; Kontovas CA, 2014, TRANSPORT RES D-TR E, V31, P61, DOI 10.1016/j.trd.2014.05.014; Koulali S, 2016, IEEE COMMUN MAG, V54, P58, DOI 10.1109/MCOM.2016.7470936; Lei DM, 2017, INT J PROD RES, V55, P3126, DOI 10.1080/00207543.2016.1262082; Li K, 2016, J MANUF SYST, V38, P98, DOI 10.1016/j.jmsy.2015.11.006; Li X, 2013, APPL MATH MODEL, V37, P2063, DOI 10.1016/j.apm.2012.04.046; Li XY, 2018, IEEE T IND INFORM, V14, P5400, DOI 10.1109/TII.2018.2843441; Liu Y, 2014, J CLEAN PROD, V65, P87, DOI 10.1016/j.jclepro.2013.07.060; Lu C, 2022, IEEE SYST J, V16, P844, DOI 10.1109/JSYST.2021.3076481; Lu C, 2021, IEEE T IND INFORM, V17, P6687, DOI 10.1109/TII.2020.3043734; Lu C, 2021, SWARM EVOL COMPUT, V60, DOI 10.1016/j.swevo.2020.100803; Lu C, 2019, APPL SOFT COMPUT, V75, P728, DOI 10.1016/j.asoc.2018.11.043; Lu C, 2017, J CLEAN PROD, V144, P228, DOI 10.1016/j.jclepro.2017.01.011; Lu C, 2017, ENG APPL ARTIF INTEL, V57, P61, DOI 10.1016/j.engappai.2016.10.013; Luo H, 2013, INT J PROD ECON, V146, P423, DOI 10.1016/j.ijpe.2013.01.028; Mansouri SA, 2016, EUR J OPER RES, V248, P772, DOI 10.1016/j.ejor.2015.08.064; Mao L, 2018, SUSTAIN COMPUT-INFOR, V19, P233, DOI 10.1016/j.suscom.2018.05.003; Mokhtari H, 2017, COMPUT CHEM ENG, V104, P339, DOI 10.1016/j.compchemeng.2017.05.004; Mouzon G, 2007, INT J PROD RES, V45, P4247, DOI 10.1080/00207540701450013; Mouzon G, 2008, INT J SUSTAIN ENG, V1, P105, DOI 10.1080/19397030802257236; Nowak P., 2008, BIBLIOMETRIA WEBOMET; Orduna-Malea E, 2015, SCIENTOMETRICS, V104, P931, DOI 10.1007/s11192-015-1614-6; Ospina-Mateus H, 2019, SCIENTOMETRICS, V121, P793, DOI 10.1007/s11192-019-03234-5; Pang R, 2019, J CLEAN PROD, V233, P84, DOI 10.1016/j.jclepro.2019.05.303; Persson O, 2004, SCIENTOMETRICS, V60, P421, DOI 10.1023/B:SCIE.0000034384.35498.7d; PRITCHARD A, 1969, J DOC, V25, P348; Sarkis J, 1995, BUS HORIZONS, V38, P17, DOI DOI 10.1016/0007-6813(95)90032-2; Search Technology, 2021, HOME VANTAGEPOINT; Shibata N, 2007, J AM SOC INF SCI TEC, V58, P872, DOI 10.1002/asi.20529; Shojafar M, 2019, IEEE T CLOUD COMPUT, V7, P196, DOI 10.1109/TCC.2016.2551747; SMALL H, 1973, J AM SOC INFORM SCI, V24, P265, DOI 10.1002/asi.4630240406; Tiwari A, 2015, INT J PROD RES, V53, P793, DOI 10.1080/00207543.2014.933273; Tseng ML, 2019, RESOUR CONSERV RECY, V141, P145, DOI 10.1016/j.resconrec.2018.10.009; Wang SJ, 2016, J CLEAN PROD, V137, P1205, DOI 10.1016/j.jclepro.2016.07.206; Wu CM, 2014, FUTURE GENER COMP SY, V37, P141, DOI 10.1016/j.future.2013.06.009; Wu XL, 2018, J CLEAN PROD, V172, P3249, DOI 10.1016/j.jclepro.2017.10.342; Xiao YY, 2017, J CLEAN PROD, V167, P1450, DOI 10.1016/j.jclepro.2016.11.115; Xin X, 2019, J CLEAN PROD, V234, P1134, DOI 10.1016/j.jclepro.2019.06.275; Yenisey MM, 2014, OMEGA-INT J MANAGE S, V45, P119, DOI 10.1016/j.omega.2013.07.004; Yildirim MB, 2012, IEEE T ENG MANAGE, V59, P585, DOI 10.1109/TEM.2011.2171055; Yin JH, 2018, J CLEAN PROD, V197, P827, DOI 10.1016/j.jclepro.2018.06.169; Yin LJ, 2017, SUSTAIN COMPUT-INFOR, V13, P15, DOI 10.1016/j.suscom.2016.11.002; Yin XC, 2020, TECHNOL SOC, V63, DOI 10.1016/j.techsoc.2020.101337; Yuan HT, 2021, IEEE T AUTOM SCI ENG, V18, P731, DOI 10.1109/TASE.2019.2958979; Zemigala M, 2019, J CLEAN PROD, V218, P796, DOI 10.1016/j.jclepro.2019.02.009; Zeng YY, 2013, WIREL NETW, V19, P161, DOI 10.1007/s11276-012-0457-9; Zhang R, 2016, J CLEAN PROD, V112, P3361, DOI 10.1016/j.jclepro.2015.09.097; Zhang YF, 2017, J CLEAN PROD, V167, P665, DOI 10.1016/j.jclepro.2017.08.068; Zhao X, 2019, SUSTAINABILITY-BASEL, V11, DOI 10.3390/su11092640</t>
  </si>
  <si>
    <t>10.1016/j.techsoc.2021.101758</t>
  </si>
  <si>
    <t>SEP 2021</t>
  </si>
  <si>
    <t>Social Issues; Social Sciences, Interdisciplinary</t>
  </si>
  <si>
    <t>Social Issues; Social Sciences - Other Topics</t>
  </si>
  <si>
    <t>WOS:000704511300040</t>
  </si>
  <si>
    <t>Liu, JM; Chen, WW; Yang, JY; Xiong, H; Chen, C</t>
  </si>
  <si>
    <t>Liu, Junming; Chen, Weiwei; Yang, Jingyuan; Xiong, Hui; Chen, Can</t>
  </si>
  <si>
    <t>Iterative Prediction-and-Optimization for E-Logistics Distribution Network Design</t>
  </si>
  <si>
    <t>INFORMS JOURNAL ON COMPUTING</t>
  </si>
  <si>
    <t>facility location optimization; artificial neural network; heuristic; demand prediction; e-logistics</t>
  </si>
  <si>
    <t>SUPPLY CHAIN MANAGEMENT; FACILITY LOCATION; BENDERS DECOMPOSITION; ALGORITHM; SATISFACTION; ANALYTICS</t>
  </si>
  <si>
    <t>The emergence of online retailers has brought new opportunities to the design of their distribution networks. Notably, for online retailers that do not operate offline stores, their target customers are more sensitive to the quality of logistic services, such as delivery speed and reliability. This paper is motivated by a leading online retailer for cosmetic products on Taobao.com that aimed to improve its logistics efficiency by redesigning its centralized distribution network into a multilevel one. The multilevel distribution network consists of a layer of primary facilities to hold stocks from suppliers and transshipment and a layer of secondary facilities to provide last-mile delivery. There are two major challenges of designing such a facility network. First, online customers can respond signifi-cantly to the change of logistics efficiency with the redesigned network, thereby rendering the network optimized under the original demand distribution suboptimal. Second, because online retailers have relatively small sales volumes and are very flexible in choosing facility locations, the facility candidate set can be large, causing the facility location optimization challenging to solve. To this end, we propose an iterative prediction-and-optimization strategy for distribution network design. Specifically, we first develop an artificial neural network (ANN) to predict customer demands, factoring in the logistic service quality given the network and the city-level purchasing power based on demographic statistics. Then, a mixed integer linear programming (MILP) model is formulated to choose facility locations with minimum transportation, facility setup, and package processing costs. We further develop an efficient two-stage heuristic for computing high-quality solutions to the MILP model, featuring an agglomerative hierarchical clustering algorithm and an expectation and maximization algorithm. Subsequently, the ANN demand predictor and two-stage heuristic are integrated for iterative network design. Finally, using a real-world data set, we validate the demand prediction accuracy and demonstrate the mutual interdependence between the demand and network design. Summary of Contribution: We propose an iterative prediction-and-optimization algorithm for multilevel distribution network design for e-logistics and evaluate its operational value for online retailers. We address the issue of the interplay between distribution network design and the demand distribution using an iterative framework. Further, combining the idea in operational research and data mining, our paper provides an end-to-end solution that can provide accurate predictions of online sales distribution, subsequently solving large-scale optimization problems for distribution network design problems.</t>
  </si>
  <si>
    <t>[Liu, Junming] City Univ Hong Kong, Dept Informat Syst, Hong Kong, Peoples R China; [Chen, Weiwei] Rutgers State Univ, Dept Supply Chain Management, Newark, NJ 07102 USA; [Yang, Jingyuan] George Mason Univ, Informat Syst &amp; Operat Management, Fairfax, VA 22030 USA; [Xiong, Hui; Chen, Can] Rutgers State Univ, Management Sci &amp; Informat Syst, Newark, NJ 07102 USA</t>
  </si>
  <si>
    <t>City University of Hong Kong; Rutgers State University Newark; Rutgers State University New Brunswick; George Mason University; Rutgers State University Newark; Rutgers State University New Brunswick</t>
  </si>
  <si>
    <t>Liu, JM (corresponding author), City Univ Hong Kong, Dept Informat Syst, Hong Kong, Peoples R China.</t>
  </si>
  <si>
    <t>junmiliu@cityu.edu.hk; wchen@business.rutgers.edu; jyang53@gmu.ed; hxiong@rutgers.ed; cc1063@rutgers.edu</t>
  </si>
  <si>
    <t>Abadi Martin, 2016, arXiv; Abiodun OI, 2018, HELIYON, V4, DOI 10.1016/j.heliyon.2018.e00938; Alp O, 2003, ANN OPER RES, V122, P21, DOI 10.1023/A:1026130003508; Bohlmeijer E, 2011, ASSESSMENT, V18, P308, DOI 10.1177/1073191111408231; Boysen N, 2019, EUR J OPER RES, V277, P396, DOI 10.1016/j.ejor.2018.08.023; Breiman L., 2001, Machine Learning, V45, P5, DOI 10.1023/A:1010933404324; Bucko J, 2018, COGENT BUS MANAG, V5, DOI 10.1080/23311975.2018.1535751; Chen C, 2017, IEEE DATA MINING, P805, DOI 10.1109/ICDM.2017.96; Cheney E.W., 2009, LINEAR ALGEBRA THEOR; Chong AYL, 2017, INT J PROD RES, V55, P5142, DOI 10.1080/00207543.2015.1066519; Contreras I, 2011, OPER RES, V59, P1477, DOI 10.1287/opre.1110.0965; Cordeau JF, TRANSPORTATION RES B, V127, P1; Cui RM, 2020, MANAGE SCI, V66, P3879, DOI 10.1287/mnsc.2019.3411; Do CB, 2008, NAT BIOTECHNOL, V26, P897, DOI 10.1038/nbt1406; Drucker H, 1997, ADV NEUR IN, V9, P155; Duan QL, 2013, INT J PROD ECON, V142, P194, DOI 10.1016/j.ijpe.2012.11.004; Fernie J., 2018, LOGISTICS RETAIL MAN; Ferreira KJ, 2016, M&amp;SOM-MANUF SERV OP, V18, P69, DOI 10.1287/msom.2015.0561; Fischetti M, 2017, MANAGE SCI, V63, P2146, DOI 10.1287/mnsc.2016.2461; Fisher M. L., 2004, Management Science, V50, P1861, DOI 10.1287/mnsc.1040.0263; Friedman JH, 2001, ANN STAT, V29, P1189, DOI 10.1214/aos/1013203451; Gendron B, 2016, TRANSPORT SCI, V50, P1286, DOI 10.1287/trsc.2016.0692; Goodfellow I, 2016, ADAPT COMPUT MACH LE, P1; Guangwei Song, 2016, 2016 13th International Conference on Service Systems and Service Management (ICSSSM), P1, DOI 10.1109/ICSSSM.2016.7538553; Hassoun MH, 1995, FUNDAMENTALS ARTIFIC; Hastie T, 1996, ADV NEUR IN, V8, P409; Hubner A, 2016, INT J RETAIL DISTRIB, V44, P228, DOI 10.1108/IJRDM-11-2014-0154; Hubner A, 2015, OPER MANAGE RES, V8, P84, DOI 10.1007/s12063-015-0101-9; Karlik B., 2011, INT J ARTIF INTELL E, V1, P111; Lim SFWT, 2018, INT J PHYS DISTR LOG, V48, P308, DOI 10.1108/IJPDLM-02-2017-0081; Lin YL, 2019, CITIES, V91, P202, DOI 10.1016/j.cities.2018.11.020; Liu JM, 2016, KDD'16: PROCEEDINGS OF THE 22ND ACM SIGKDD INTERNATIONAL CONFERENCE ON KNOWLEDGE DISCOVERY AND DATA MINING, P1005, DOI 10.1145/2939672.2939776; Liu JM, 2015, IEEE DATA MINING, P883, DOI 10.1109/ICDM.2015.99; Loh WY, 2008, ENCY STAT QUALITY RE, V1, P315; Ma L, 2020, SUPPLY CHAIN LOGISTI, P1075; Masood S, 2015, CURR MED IMAGING, V11, P3, DOI 10.2174/157340561101150423103441; Matarazzo TJ, 2016, J ENG MECH, V142, DOI 10.1061/(ASCE)EM.1943-7889.0000951; Melo MT, 2009, EUR J OPER RES, V196, P401, DOI 10.1016/j.ejor.2008.05.007; Michalewicz Z., 2013, GENETIC ALGORITHMS D; Mukherjee I, 2012, EXPERT SYST APPL, V39, P2397, DOI 10.1016/j.eswa.2011.08.087; Ortiz-Astorquiza C, 2019, TRANSPORT SCI, V53, P1085, DOI 10.1287/trsc.2018.0868; Ortiz-Astorquiza C, 2018, EUR J OPER RES, V267, P791, DOI 10.1016/j.ejor.2017.10.019; Panagiotelis A, 2014, J BUS ECON STAT, V32, P14, DOI 10.1080/07350015.2013.835729; Ponce D, 2020, TRANSPORT RES E-LOG, V140, DOI 10.1016/j.tre.2020.101970; Rana R, 2018, GLOBAL J MANAGEMENT, V18, P6; Ranganathan A., 2004, TUTOR LM ALGORITHM, V142, P1; Rao S, 2011, J BUS LOGIST, V32, P167, DOI 10.1111/j.2158-1592.2011.01014.x; Rardin RL., 1998, OPTIMIZATION OPERATI, V166; Rohmer S., 2020, CIRRELT202011; Solomatine DP, 2004, IEEE IJCNN, P1163; Speranza MG, 2018, EUR J OPER RES, V264, P830, DOI 10.1016/j.ejor.2016.08.032; Subramanian N, 2014, EXPERT SYST APPL, V41, P69, DOI 10.1016/j.eswa.2013.07.012; Wang G, 2016, INT J PROD ECON, V176, P98, DOI 10.1016/j.ijpe.2016.03.014; WU CFJ, 1983, ANN STAT, V11, P95, DOI 10.1214/aos/1176346060; Xu D., 2015, ANN DATA SCI, V2, P165, DOI 10.1007/s40745-015-0040-1; Yu H., 2011, INDUS ELECT HDB, V5, P1, DOI [DOI 10.1201/B10604-15, 10.1201/b10604-15]; Yu J, 2015, INT J PROD ECON, V159, P104, DOI 10.1016/j.ijpe.2014.09.031; Yu Y, 2017, IND MANAGE DATA SYST, V117, P2263, DOI 10.1108/IMDS-09-2016-0398; Zetina CA, 2019, COMPUT OPER RES, V111, P311, DOI 10.1016/j.cor.2019.07.007; Zhang C, 2020, SOFT COMPUT, V24, P6213, DOI 10.1007/s00500-018-03742-1; Zhang L, 2016, INFORM SCIENCES, V364, P146, DOI 10.1016/j.ins.2016.01.039; Zhu F, 2018, STRATEGIC MANAGE J, V39, P2618, DOI 10.1002/smj.2932</t>
  </si>
  <si>
    <t>MAR-APR</t>
  </si>
  <si>
    <t>10.1287/ijoc.2021.1107</t>
  </si>
  <si>
    <t>Computer Science, Interdisciplinary Applications; Operations Research &amp; Management Science</t>
  </si>
  <si>
    <t>WOS:000708983300001</t>
  </si>
  <si>
    <t>Abdullah, I; Mahmood, WHW; Fauadi, HFM; Ab Rahman, MN; Mohamed, SB</t>
  </si>
  <si>
    <t>Abdullah, Ilyana; Mahmood, Wan Hasrulnizzam Wan; Fauadi, Hafidz Fazli Md; Ab Rahman, Mohd Nizam; Mohamed, Saiful Bahri</t>
  </si>
  <si>
    <t>Sustainable manufacturing practices in Malaysian palm oil mills Priority and current performance</t>
  </si>
  <si>
    <t>JOURNAL OF MANUFACTURING TECHNOLOGY MANAGEMENT</t>
  </si>
  <si>
    <t>Manufacturing management; Sustainable production; Manufacturing performance</t>
  </si>
  <si>
    <t>SUPPLY CHAIN MANAGEMENT; ENVIRONMENTAL SUSTAINABILITY; OCCUPATIONAL-SAFETY; HEALTH; INDUSTRY; OPERATIONS; QUALITY; SYSTEM; ISSUES; WASTE</t>
  </si>
  <si>
    <t>Purpose - The purpose of this paper is to investigate the implementation of sustainable manufacturing practices in Malaysian palm oil mills (POMs) by comparing the status of their current achievements and the levels of priority placed on their practices. Design/methodology/approach - A questionnaire survey was used to collect data about 20 sustainable manufacturing practices from 51 POMs located in Malaysia. A five-point Likert scale was considered for recording variations in priorities and current practices with regard to sustainable manufacturing. A Cronbach's a reliability test and a binomial test were undertaken to assess the internal consistency and the validity of the survey data. Spearman's. correlation analysis was employed to determine the linear correlation between each of the sustainability practices identified. Factor analysis was conducted to reduce the number of sustainable manufacturing practices based on factor loading and to derive a clustering of these factors. Findings - The results showed that employees' well-being has the highest level in terms of both priority and current achievement. However, for other sustainable manufacturing practices, there was a difference where the current achievement of these practices in the Malaysian POMs was seen to be slightly lower than the priority given to them. Strong correlation of significant value was observed between the minimization of production waste and pollution prevention practices. From factor analysis, 15 practices of high factor loading were grouped into a proactive sustainability strategy and a preventive sustainability strategy. Research limitations/implications - The study was still relatively exploratory. Future studies could investigate the barriers to the implementation of sustainable manufacturing practices at Malaysian POMs. The sample, which consisted of 51 Malaysian POMs, represented an important sector of the Malaysian economy. Reliance on stated, rather than revealed, preferences may limit the implications of the analysis undertaken for this study, but it does represent a major step forward in understanding the past in what was a highly recommended sector for investigation due to the paucity of extant data. A more broadly based, random sample of POMs from other countries would provide a better understanding of issues related to sustainable manufacturing practices. Practical implications - The results of this study can be used by practitioners to adjust the sustainable manufacturing practices currently applied and further studies may go on to examine the reasons and implications for discrepancies between priorities and desired sustainability goals in more detail. Originality/value - The survey conducted about sustainable manufacturing practices amongst Malaysian POMs was focussed on the three dimensions of sustainability, namely, the economic, environmental, and social elements involved.</t>
  </si>
  <si>
    <t>[Abdullah, Ilyana; Fauadi, Hafidz Fazli Md] Univ Tekn Malaysia Melaka, Fac Mfg Engn, Durian Tunggal, Malaysia; [Mahmood, Wan Hasrulnizzam Wan] Univ Tekn Malaysia Melaka, Fac Engn Technol, Durian Tunggal, Malaysia; [Ab Rahman, Mohd Nizam] Univ Kebangsaaan Malaysia, Dept Mech &amp; Mat Engn, Bangi, Malaysia; [Mohamed, Saiful Bahri] Univ Sultan Zainal Abidin UNISZA, Fac Innovat Design &amp; Technol, Kuala Terengganu, Malaysia</t>
  </si>
  <si>
    <t>University Teknikal Malaysia Melaka; University Teknikal Malaysia Melaka; Universiti Kebangsaan Malaysia; Universiti Sultan Zainal Abidin</t>
  </si>
  <si>
    <t>Abdullah, I (corresponding author), Univ Tekn Malaysia Melaka, Fac Mfg Engn, Durian Tunggal, Malaysia.</t>
  </si>
  <si>
    <t>ilyana.abdullah2@gmail.com</t>
  </si>
  <si>
    <t>Abdullah I., 2015, J ADV MANUFACTURING, V9, P1; Abdullah I, 2015, POL J ENVIRON STUD, V24, P1463, DOI 10.15244/pjoes/37888; Abdullah N., 2013, BIOMASS NOW SUSTAINA, DOI [10.5772/55302, DOI 10.5772/55302]; Alfonso-Lizarazo EH, 2013, APPL MATH MODEL, V37, P9652, DOI 10.1016/j.apm.2013.05.015; Alkaya E, 2014, J CLEAN PROD, V65, P595, DOI 10.1016/j.jclepro.2013.07.008; Amponsah-Tawiah K, 2015, J GLOB RESPONSIB, V6, P65, DOI 10.1108/JGR-09-2014-0029; Amrina E, 2011, IN C IND ENG ENG MAN, P1093, DOI 10.1109/IEEM.2011.6118084; Bagozzi R. P., 1988, J ACAD MARKETING SCI, V16, P74, DOI DOI 10.1007/BF02723327; Basiron Y, 2004, J OIL PALM RES, V16, P1; Calub M. E., 2015, PROACTIVE ENV STRATE; Chan SCH, 2012, J CHIN HUM RESOUR MA, V3, P136, DOI 10.1108/20408001211279238; Chavalparit O., 2006, Environment Development and Sustainability, V8, P271, DOI 10.1007/s10668-005-9018-z; Chiew YL, 2011, BIOMASS BIOENERG, V35, P2925, DOI 10.1016/j.biombioe.2011.03.027; Choong C. G., 2014, J CLEAN PROD, V85, P1; Choy YK, 2016, WIT TRANS ECOL ENVIR, V202, P97, DOI 10.2495/WM160101; Cunningham TR, 2010, J SAFETY RES, V41, P407, DOI 10.1016/j.jsr.2010.08.002; Dustmann C, 2005, REV ECON STUD, V72, P77, DOI 10.1111/0034-6527.00325; Ehie I, 2016, J MANUF TECHNOL MANA, V27, P234, DOI 10.1108/JMTM-07-2014-0094; Fan C., 2010, IEEE INT S SUST SYST; Fan D, 2014, INT J PROD ECON, V158, P334, DOI 10.1016/j.ijpe.2014.07.025; Fitzherbert EB, 2008, TRENDS ECOL EVOL, V23, P538, DOI 10.1016/j.tree.2008.06.012; Foo KY, 2009, J HAZARD MATER, V172, P523, DOI 10.1016/j.jhazmat.2009.07.091; Gan PY, 2014, RENEW SUST ENERG REV, V39, P740, DOI 10.1016/j.rser.2014.07.059; Gliem J., 2003, MIDWEST RES PRACTICE, P82; Granados M. H., 2014, SUSTAINABLE VALUE CR; Gupta S, 2015, PROCD SOC BEHV, V189, P208, DOI 10.1016/j.sbspro.2015.03.216; Tzeng GH, 2007, EXPERT SYST APPL, V32, P1028, DOI 10.1016/j.eswa.2006.02.004; H'ng Gaik Chin, 2004, Business Process Management Journal, V10, P570, DOI 10.1108/14637150410559234; Han H, 2009, INT J HOSP MANAG, V28, P563, DOI 10.1016/j.ijhm.2009.03.005; Hansen UE, 2014, ENERG POLICY, V66, P666, DOI 10.1016/j.enpol.2013.11.028; Hazen BT, 2015, IND MARKET MANAG, V46, P160, DOI 10.1016/j.indmarman.2015.01.017; Hong P, 2012, BENCHMARKING, V19, P634, DOI 10.1108/14635771211258052; Huang G. Q., 1998, Integrated Manufacturing Systems, V9, P383, DOI 10.1108/09576069810238781; Hutchins MJ, 2008, J CLEAN PROD, V16, P1688, DOI 10.1016/j.jclepro.2008.06.001; Islam M.M.U., 2015, J CLEAN PROD, V115, P307; Ji CM, 2013, RENEW SUST ENERG REV, V26, P717, DOI 10.1016/j.rser.2013.06.008; Kaebernick H., 2006, P 13 CIRP INT C LIF, P19; Kannan VR, 2005, OMEGA-INT J MANAGE S, V33, P153, DOI 10.1016/j.omega.2004.03.012; Kara S, 2014, J MANUF TECHNOL MANA, V25, P848, DOI 10.1108/JMTM-09-2012-0082; Khankhaje E, 2016, MATER DESIGN, V89, P385, DOI 10.1016/j.matdes.2015.09.140; Klementova J, 2015, PROC ECON FINANC, V26, P126, DOI 10.1016/S2212-5671(15)00893-X; Kuik SS, 2011, J MANUF TECHNOL MANA, V22, P984, DOI 10.1108/17410381111177449; Liew WL, 2015, J ENVIRON MANAGE, V149, P222, DOI 10.1016/j.jenvman.2014.10.016; Lim CI, 2015, PROC CIRP, V26, P13, DOI 10.1016/j.procir.2014.08.020; Liyanage JP, 2007, J MANUF TECHNOL MANA, V18, P304, DOI 10.1108/17410380710730639; Madaki Y. S., 2013, AM J ENG RES, V2, P239; Mahmood W. H. W., 2014, SCI INT LAHORE, V26, P1855; Malaysian Palm Oil Board, 2012, OIL PALM ENV; Munguia N, 2010, MANAG ENVIRON QUAL, V21, P324, DOI 10.1108/14777831011036885; Nejati Mostafa, 2010, Business Strategy Series, V11, P84, DOI 10.1108/17515631011026407; Ogunbiyi Oyedolapo, 2014, Construction Innovation, V14, P88, DOI 10.1108/CI-08-2012-0045; Oosterveer P., 2014, J CLEAN PROD, V107, P1; Orji IJ, 2015, J MANUF TECHNOL MANA, V26, P1201, DOI 10.1108/JMTM-11-2014-0120; Othman MR, 2014, J CLEAN PROD, V67, P58, DOI 10.1016/j.jclepro.2013.12.004; Pham DT, 2011, J MANUF TECHNOL MANA, V23, P103, DOI 10.1108/17410381211196311; Ramasamy B., 2015, ASIAN ACAD MANAGEMEN, V1, P104; Roundtable on Sustainable Palm Oil, 2014, ROUNDT SUST PALM OIL; Roxas B, 2012, SOC RESPONSIB J, V8, P208, DOI 10.1108/17471111211234842; Rupani PF, 2010, WORLD APPL SCI J, V10, P1190; Samuel VB, 2013, ECOL INDIC, V24, P392, DOI 10.1016/j.ecolind.2012.07.017; Sarkis J, 2010, J OPER MANAG, V28, P163, DOI 10.1016/j.jom.2009.10.001; Schoenherr T, 2012, INT J PROD ECON, V140, P116, DOI 10.1016/j.ijpe.2011.04.009; Sengupta K, 2006, ASIA PAC J MARKET LO, V18, P328, DOI 10.1108/13555850610703272; Sharma VK, 2015, J MANUF TECHNOL MANA, V26, P911, DOI 10.1108/JMTM-03-2014-0023; Simeh A., 2001, REG WORKSH COMM EXP, P1; Sommart K, 2011, CHEMISTRY AND CHEMICAL PROCESS, P161; Stichnothe H, 2011, BIOMASS BIOENERG, V35, P3976, DOI 10.1016/j.biombioe.2011.06.001; Subramaniam V, 2013, J OIL PALM RES, V25, P116; Subramaniam V, 2012, J OIL PALM RES, V24, P1511; Tan KT, 2009, RENEW SUST ENERG REV, V13, P420, DOI 10.1016/j.rser.2007.10.001; Thomas A, 2012, J MANUF TECHNOL MANA, V23, P426, DOI 10.1108/17410381211230376; Umar MS, 2013, RENEW ENERG, V60, P107, DOI 10.1016/j.renene.2013.04.010; Urban B, 2012, J SMALL BUS ENTERP D, V19, P146, DOI 10.1108/14626001211196451; Vachon S, 2008, INT J PROD ECON, V111, P299, DOI 10.1016/j.ijpe.2006.11.030; Velazquez L, 2014, MANAG ENVIRON QUAL, V25, P600, DOI 10.1108/MEQ-02-2013-0011; Wang J.Y., 2015, SCI WORLD J, V2015, DOI DOI 10.2118/174392-MS; Wendy PQN, 2012, J CLEAN PROD, V34, P57, DOI 10.1016/j.jclepro.2012.04.004; Winroth M., 2016, J MANUFACTURING TECH, V27, P1; World Wildlife Foundation, 2012, PALM OIL INV REV INV; Wu TY, 2009, BIOTECHNOL ADV, V27, P40, DOI 10.1016/j.biotechadv.2008.08.005; Yacob S, 2005, CHEMOSPHERE, V59, P1575, DOI 10.1016/j.chemosphere.2004.11.040; Yazdani K, 2011, IN C IND ENG ENG MAN, P1602, DOI 10.1109/IEEM.2011.6118187; Yoshizaki T, 2013, J CLEAN PROD, V44, P1, DOI 10.1016/j.jclepro.2012.12.007; Yusuff R. M., 2015, P 2015 INT C IND ENG; Zhu QH, 2005, INT J OPER PROD MAN, V25, P449, DOI 10.1108/01443570510593148; Zin SM, 2012, PROCD SOC BEHV, V36, P742, DOI 10.1016/j.sbspro.2012.03.081</t>
  </si>
  <si>
    <t>10.1108/JMTM-09-2016-0128</t>
  </si>
  <si>
    <t>Engineering, Industrial; Engineering, Manufacturing; Management</t>
  </si>
  <si>
    <t>WOS:000401068100001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</si>
</sst>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61"/>
  <sheetViews>
    <sheetView tabSelected="1" workbookViewId="0"/>
  </sheetViews>
  <sheetFormatPr defaultRowHeight="12.75" x14ac:dyDescent="0.35"/>
  <sheetData>
    <row r="1" spans="1:7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35">
      <c r="A2" t="s">
        <v>72</v>
      </c>
      <c r="B2" t="s">
        <v>73</v>
      </c>
      <c r="C2" t="s">
        <v>74</v>
      </c>
      <c r="D2" t="s">
        <v>74</v>
      </c>
      <c r="E2" t="s">
        <v>74</v>
      </c>
      <c r="F2" t="s">
        <v>75</v>
      </c>
      <c r="G2" t="s">
        <v>74</v>
      </c>
      <c r="H2" t="s">
        <v>74</v>
      </c>
      <c r="I2" t="s">
        <v>76</v>
      </c>
      <c r="J2" t="s">
        <v>77</v>
      </c>
      <c r="K2" t="s">
        <v>74</v>
      </c>
      <c r="L2" t="s">
        <v>74</v>
      </c>
      <c r="M2" t="s">
        <v>74</v>
      </c>
      <c r="N2" t="s">
        <v>78</v>
      </c>
      <c r="O2" t="s">
        <v>74</v>
      </c>
      <c r="P2" t="s">
        <v>74</v>
      </c>
      <c r="Q2" t="s">
        <v>74</v>
      </c>
      <c r="R2" t="s">
        <v>74</v>
      </c>
      <c r="S2" t="s">
        <v>74</v>
      </c>
      <c r="T2" t="s">
        <v>79</v>
      </c>
      <c r="U2" t="s">
        <v>80</v>
      </c>
      <c r="V2" t="s">
        <v>81</v>
      </c>
      <c r="W2" t="s">
        <v>82</v>
      </c>
      <c r="X2" t="s">
        <v>83</v>
      </c>
      <c r="Y2" t="s">
        <v>84</v>
      </c>
      <c r="Z2" t="s">
        <v>85</v>
      </c>
      <c r="AA2" t="s">
        <v>74</v>
      </c>
      <c r="AB2" t="s">
        <v>74</v>
      </c>
      <c r="AC2" t="s">
        <v>74</v>
      </c>
      <c r="AD2" t="s">
        <v>74</v>
      </c>
      <c r="AE2" t="s">
        <v>74</v>
      </c>
      <c r="AF2" t="s">
        <v>86</v>
      </c>
      <c r="AG2">
        <v>32</v>
      </c>
      <c r="AH2">
        <v>21</v>
      </c>
      <c r="AI2">
        <v>23</v>
      </c>
      <c r="AJ2">
        <v>1</v>
      </c>
      <c r="AK2">
        <v>6</v>
      </c>
      <c r="AL2" t="s">
        <v>74</v>
      </c>
      <c r="AM2" t="s">
        <v>74</v>
      </c>
      <c r="AN2" t="s">
        <v>74</v>
      </c>
      <c r="AO2" t="s">
        <v>74</v>
      </c>
      <c r="AP2" t="s">
        <v>74</v>
      </c>
      <c r="AQ2" t="s">
        <v>74</v>
      </c>
      <c r="AR2" t="s">
        <v>74</v>
      </c>
      <c r="AS2" t="s">
        <v>74</v>
      </c>
      <c r="AT2" t="s">
        <v>87</v>
      </c>
      <c r="AU2">
        <v>2009</v>
      </c>
      <c r="AV2">
        <v>36</v>
      </c>
      <c r="AW2">
        <v>3</v>
      </c>
      <c r="AX2">
        <v>2</v>
      </c>
      <c r="AY2" t="s">
        <v>74</v>
      </c>
      <c r="AZ2" t="s">
        <v>74</v>
      </c>
      <c r="BA2" t="s">
        <v>74</v>
      </c>
      <c r="BB2">
        <v>6461</v>
      </c>
      <c r="BC2">
        <v>6465</v>
      </c>
      <c r="BD2" t="s">
        <v>74</v>
      </c>
      <c r="BE2" t="s">
        <v>88</v>
      </c>
      <c r="BF2" t="str">
        <f>HYPERLINK("http://dx.doi.org/10.1016/j.eswa.2008.07.078","http://dx.doi.org/10.1016/j.eswa.2008.07.078")</f>
        <v>http://dx.doi.org/10.1016/j.eswa.2008.07.078</v>
      </c>
      <c r="BG2" t="s">
        <v>74</v>
      </c>
      <c r="BH2" t="s">
        <v>74</v>
      </c>
      <c r="BI2" t="s">
        <v>74</v>
      </c>
      <c r="BJ2" t="s">
        <v>89</v>
      </c>
      <c r="BK2" t="s">
        <v>90</v>
      </c>
      <c r="BL2" t="s">
        <v>91</v>
      </c>
      <c r="BM2" t="s">
        <v>74</v>
      </c>
      <c r="BN2" t="s">
        <v>74</v>
      </c>
      <c r="BO2" t="s">
        <v>74</v>
      </c>
      <c r="BP2" t="s">
        <v>74</v>
      </c>
      <c r="BQ2" t="s">
        <v>74</v>
      </c>
      <c r="BR2" t="s">
        <v>92</v>
      </c>
      <c r="BS2" t="s">
        <v>93</v>
      </c>
      <c r="BT2" t="str">
        <f>HYPERLINK("https%3A%2F%2Fwww.webofscience.com%2Fwos%2Fwoscc%2Ffull-record%2FWOS:000263817100087","View Full Record in Web of Science")</f>
        <v>View Full Record in Web of Science</v>
      </c>
    </row>
    <row r="3" spans="1:72" x14ac:dyDescent="0.35">
      <c r="A3" t="s">
        <v>72</v>
      </c>
      <c r="B3" t="s">
        <v>94</v>
      </c>
      <c r="C3" t="s">
        <v>74</v>
      </c>
      <c r="D3" t="s">
        <v>74</v>
      </c>
      <c r="E3" t="s">
        <v>74</v>
      </c>
      <c r="F3" t="s">
        <v>95</v>
      </c>
      <c r="G3" t="s">
        <v>74</v>
      </c>
      <c r="H3" t="s">
        <v>74</v>
      </c>
      <c r="I3" t="s">
        <v>96</v>
      </c>
      <c r="J3" t="s">
        <v>97</v>
      </c>
      <c r="K3" t="s">
        <v>74</v>
      </c>
      <c r="L3" t="s">
        <v>74</v>
      </c>
      <c r="M3" t="s">
        <v>74</v>
      </c>
      <c r="N3" t="s">
        <v>78</v>
      </c>
      <c r="O3" t="s">
        <v>74</v>
      </c>
      <c r="P3" t="s">
        <v>74</v>
      </c>
      <c r="Q3" t="s">
        <v>74</v>
      </c>
      <c r="R3" t="s">
        <v>74</v>
      </c>
      <c r="S3" t="s">
        <v>74</v>
      </c>
      <c r="T3" t="s">
        <v>98</v>
      </c>
      <c r="U3" t="s">
        <v>74</v>
      </c>
      <c r="V3" t="s">
        <v>99</v>
      </c>
      <c r="W3" t="s">
        <v>100</v>
      </c>
      <c r="X3" t="s">
        <v>101</v>
      </c>
      <c r="Y3" t="s">
        <v>102</v>
      </c>
      <c r="Z3" t="s">
        <v>103</v>
      </c>
      <c r="AA3" t="s">
        <v>74</v>
      </c>
      <c r="AB3" t="s">
        <v>74</v>
      </c>
      <c r="AC3" t="s">
        <v>74</v>
      </c>
      <c r="AD3" t="s">
        <v>74</v>
      </c>
      <c r="AE3" t="s">
        <v>74</v>
      </c>
      <c r="AF3" t="s">
        <v>104</v>
      </c>
      <c r="AG3">
        <v>38</v>
      </c>
      <c r="AH3">
        <v>88</v>
      </c>
      <c r="AI3">
        <v>88</v>
      </c>
      <c r="AJ3">
        <v>32</v>
      </c>
      <c r="AK3">
        <v>133</v>
      </c>
      <c r="AL3" t="s">
        <v>74</v>
      </c>
      <c r="AM3" t="s">
        <v>74</v>
      </c>
      <c r="AN3" t="s">
        <v>74</v>
      </c>
      <c r="AO3" t="s">
        <v>74</v>
      </c>
      <c r="AP3" t="s">
        <v>74</v>
      </c>
      <c r="AQ3" t="s">
        <v>74</v>
      </c>
      <c r="AR3" t="s">
        <v>74</v>
      </c>
      <c r="AS3" t="s">
        <v>74</v>
      </c>
      <c r="AT3" t="s">
        <v>87</v>
      </c>
      <c r="AU3">
        <v>2021</v>
      </c>
      <c r="AV3">
        <v>57</v>
      </c>
      <c r="AW3" t="s">
        <v>74</v>
      </c>
      <c r="AX3" t="s">
        <v>74</v>
      </c>
      <c r="AY3" t="s">
        <v>74</v>
      </c>
      <c r="AZ3" t="s">
        <v>74</v>
      </c>
      <c r="BA3" t="s">
        <v>74</v>
      </c>
      <c r="BB3" t="s">
        <v>74</v>
      </c>
      <c r="BC3" t="s">
        <v>74</v>
      </c>
      <c r="BD3">
        <v>102282</v>
      </c>
      <c r="BE3" t="s">
        <v>105</v>
      </c>
      <c r="BF3" t="str">
        <f>HYPERLINK("http://dx.doi.org/10.1016/j.ijinfomgt.2020.102282","http://dx.doi.org/10.1016/j.ijinfomgt.2020.102282")</f>
        <v>http://dx.doi.org/10.1016/j.ijinfomgt.2020.102282</v>
      </c>
      <c r="BG3" t="s">
        <v>74</v>
      </c>
      <c r="BH3" t="s">
        <v>106</v>
      </c>
      <c r="BI3" t="s">
        <v>74</v>
      </c>
      <c r="BJ3" t="s">
        <v>107</v>
      </c>
      <c r="BK3" t="s">
        <v>108</v>
      </c>
      <c r="BL3" t="s">
        <v>107</v>
      </c>
      <c r="BM3" t="s">
        <v>74</v>
      </c>
      <c r="BN3" t="s">
        <v>74</v>
      </c>
      <c r="BO3" t="s">
        <v>74</v>
      </c>
      <c r="BP3" t="s">
        <v>74</v>
      </c>
      <c r="BQ3" t="s">
        <v>74</v>
      </c>
      <c r="BR3" t="s">
        <v>92</v>
      </c>
      <c r="BS3" t="s">
        <v>109</v>
      </c>
      <c r="BT3" t="str">
        <f>HYPERLINK("https%3A%2F%2Fwww.webofscience.com%2Fwos%2Fwoscc%2Ffull-record%2FWOS:000618806300014","View Full Record in Web of Science")</f>
        <v>View Full Record in Web of Science</v>
      </c>
    </row>
    <row r="4" spans="1:72" x14ac:dyDescent="0.35">
      <c r="A4" t="s">
        <v>72</v>
      </c>
      <c r="B4" t="s">
        <v>110</v>
      </c>
      <c r="C4" t="s">
        <v>74</v>
      </c>
      <c r="D4" t="s">
        <v>74</v>
      </c>
      <c r="E4" t="s">
        <v>74</v>
      </c>
      <c r="F4" t="s">
        <v>111</v>
      </c>
      <c r="G4" t="s">
        <v>74</v>
      </c>
      <c r="H4" t="s">
        <v>74</v>
      </c>
      <c r="I4" t="s">
        <v>112</v>
      </c>
      <c r="J4" t="s">
        <v>113</v>
      </c>
      <c r="K4" t="s">
        <v>74</v>
      </c>
      <c r="L4" t="s">
        <v>74</v>
      </c>
      <c r="M4" t="s">
        <v>74</v>
      </c>
      <c r="N4" t="s">
        <v>78</v>
      </c>
      <c r="O4" t="s">
        <v>74</v>
      </c>
      <c r="P4" t="s">
        <v>74</v>
      </c>
      <c r="Q4" t="s">
        <v>74</v>
      </c>
      <c r="R4" t="s">
        <v>74</v>
      </c>
      <c r="S4" t="s">
        <v>74</v>
      </c>
      <c r="T4" t="s">
        <v>114</v>
      </c>
      <c r="U4" t="s">
        <v>115</v>
      </c>
      <c r="V4" t="s">
        <v>116</v>
      </c>
      <c r="W4" t="s">
        <v>117</v>
      </c>
      <c r="X4" t="s">
        <v>74</v>
      </c>
      <c r="Y4" t="s">
        <v>118</v>
      </c>
      <c r="Z4" t="s">
        <v>119</v>
      </c>
      <c r="AA4" t="s">
        <v>74</v>
      </c>
      <c r="AB4" t="s">
        <v>74</v>
      </c>
      <c r="AC4" t="s">
        <v>74</v>
      </c>
      <c r="AD4" t="s">
        <v>74</v>
      </c>
      <c r="AE4" t="s">
        <v>74</v>
      </c>
      <c r="AF4" t="s">
        <v>120</v>
      </c>
      <c r="AG4">
        <v>25</v>
      </c>
      <c r="AH4">
        <v>3</v>
      </c>
      <c r="AI4">
        <v>3</v>
      </c>
      <c r="AJ4">
        <v>3</v>
      </c>
      <c r="AK4">
        <v>8</v>
      </c>
      <c r="AL4" t="s">
        <v>74</v>
      </c>
      <c r="AM4" t="s">
        <v>74</v>
      </c>
      <c r="AN4" t="s">
        <v>74</v>
      </c>
      <c r="AO4" t="s">
        <v>74</v>
      </c>
      <c r="AP4" t="s">
        <v>74</v>
      </c>
      <c r="AQ4" t="s">
        <v>74</v>
      </c>
      <c r="AR4" t="s">
        <v>74</v>
      </c>
      <c r="AS4" t="s">
        <v>74</v>
      </c>
      <c r="AT4" t="s">
        <v>121</v>
      </c>
      <c r="AU4">
        <v>2020</v>
      </c>
      <c r="AV4">
        <v>21</v>
      </c>
      <c r="AW4">
        <v>1</v>
      </c>
      <c r="AX4" t="s">
        <v>74</v>
      </c>
      <c r="AY4" t="s">
        <v>74</v>
      </c>
      <c r="AZ4" t="s">
        <v>122</v>
      </c>
      <c r="BA4" t="s">
        <v>74</v>
      </c>
      <c r="BB4">
        <v>107</v>
      </c>
      <c r="BC4">
        <v>114</v>
      </c>
      <c r="BD4" t="s">
        <v>74</v>
      </c>
      <c r="BE4" t="s">
        <v>123</v>
      </c>
      <c r="BF4" t="str">
        <f>HYPERLINK("http://dx.doi.org/10.12694/scpe.v21i1.1628","http://dx.doi.org/10.12694/scpe.v21i1.1628")</f>
        <v>http://dx.doi.org/10.12694/scpe.v21i1.1628</v>
      </c>
      <c r="BG4" t="s">
        <v>74</v>
      </c>
      <c r="BH4" t="s">
        <v>74</v>
      </c>
      <c r="BI4" t="s">
        <v>74</v>
      </c>
      <c r="BJ4" t="s">
        <v>124</v>
      </c>
      <c r="BK4" t="s">
        <v>125</v>
      </c>
      <c r="BL4" t="s">
        <v>126</v>
      </c>
      <c r="BM4" t="s">
        <v>74</v>
      </c>
      <c r="BN4" t="s">
        <v>74</v>
      </c>
      <c r="BO4" t="s">
        <v>74</v>
      </c>
      <c r="BP4" t="s">
        <v>74</v>
      </c>
      <c r="BQ4" t="s">
        <v>74</v>
      </c>
      <c r="BR4" t="s">
        <v>92</v>
      </c>
      <c r="BS4" t="s">
        <v>127</v>
      </c>
      <c r="BT4" t="str">
        <f>HYPERLINK("https%3A%2F%2Fwww.webofscience.com%2Fwos%2Fwoscc%2Ffull-record%2FWOS:000521075600014","View Full Record in Web of Science")</f>
        <v>View Full Record in Web of Science</v>
      </c>
    </row>
    <row r="5" spans="1:72" x14ac:dyDescent="0.35">
      <c r="A5" t="s">
        <v>72</v>
      </c>
      <c r="B5" t="s">
        <v>128</v>
      </c>
      <c r="C5" t="s">
        <v>74</v>
      </c>
      <c r="D5" t="s">
        <v>74</v>
      </c>
      <c r="E5" t="s">
        <v>74</v>
      </c>
      <c r="F5" t="s">
        <v>129</v>
      </c>
      <c r="G5" t="s">
        <v>74</v>
      </c>
      <c r="H5" t="s">
        <v>74</v>
      </c>
      <c r="I5" t="s">
        <v>130</v>
      </c>
      <c r="J5" t="s">
        <v>131</v>
      </c>
      <c r="K5" t="s">
        <v>74</v>
      </c>
      <c r="L5" t="s">
        <v>74</v>
      </c>
      <c r="M5" t="s">
        <v>74</v>
      </c>
      <c r="N5" t="s">
        <v>78</v>
      </c>
      <c r="O5" t="s">
        <v>74</v>
      </c>
      <c r="P5" t="s">
        <v>74</v>
      </c>
      <c r="Q5" t="s">
        <v>74</v>
      </c>
      <c r="R5" t="s">
        <v>74</v>
      </c>
      <c r="S5" t="s">
        <v>74</v>
      </c>
      <c r="T5" t="s">
        <v>132</v>
      </c>
      <c r="U5" t="s">
        <v>133</v>
      </c>
      <c r="V5" t="s">
        <v>134</v>
      </c>
      <c r="W5" t="s">
        <v>135</v>
      </c>
      <c r="X5" t="s">
        <v>136</v>
      </c>
      <c r="Y5" t="s">
        <v>137</v>
      </c>
      <c r="Z5" t="s">
        <v>138</v>
      </c>
      <c r="AA5" t="s">
        <v>74</v>
      </c>
      <c r="AB5" t="s">
        <v>74</v>
      </c>
      <c r="AC5" t="s">
        <v>74</v>
      </c>
      <c r="AD5" t="s">
        <v>74</v>
      </c>
      <c r="AE5" t="s">
        <v>74</v>
      </c>
      <c r="AF5" t="s">
        <v>139</v>
      </c>
      <c r="AG5">
        <v>56</v>
      </c>
      <c r="AH5">
        <v>1</v>
      </c>
      <c r="AI5">
        <v>1</v>
      </c>
      <c r="AJ5">
        <v>24</v>
      </c>
      <c r="AK5">
        <v>33</v>
      </c>
      <c r="AL5" t="s">
        <v>74</v>
      </c>
      <c r="AM5" t="s">
        <v>74</v>
      </c>
      <c r="AN5" t="s">
        <v>74</v>
      </c>
      <c r="AO5" t="s">
        <v>74</v>
      </c>
      <c r="AP5" t="s">
        <v>74</v>
      </c>
      <c r="AQ5" t="s">
        <v>74</v>
      </c>
      <c r="AR5" t="s">
        <v>74</v>
      </c>
      <c r="AS5" t="s">
        <v>74</v>
      </c>
      <c r="AT5" t="s">
        <v>140</v>
      </c>
      <c r="AU5">
        <v>2022</v>
      </c>
      <c r="AV5">
        <v>62</v>
      </c>
      <c r="AW5" t="s">
        <v>74</v>
      </c>
      <c r="AX5" t="s">
        <v>74</v>
      </c>
      <c r="AY5" t="s">
        <v>74</v>
      </c>
      <c r="AZ5" t="s">
        <v>74</v>
      </c>
      <c r="BA5" t="s">
        <v>74</v>
      </c>
      <c r="BB5" t="s">
        <v>74</v>
      </c>
      <c r="BC5" t="s">
        <v>74</v>
      </c>
      <c r="BD5">
        <v>101690</v>
      </c>
      <c r="BE5" t="s">
        <v>141</v>
      </c>
      <c r="BF5" t="str">
        <f>HYPERLINK("http://dx.doi.org/10.1016/j.ribaf.2022.101690","http://dx.doi.org/10.1016/j.ribaf.2022.101690")</f>
        <v>http://dx.doi.org/10.1016/j.ribaf.2022.101690</v>
      </c>
      <c r="BG5" t="s">
        <v>74</v>
      </c>
      <c r="BH5" t="s">
        <v>142</v>
      </c>
      <c r="BI5" t="s">
        <v>74</v>
      </c>
      <c r="BJ5" t="s">
        <v>143</v>
      </c>
      <c r="BK5" t="s">
        <v>108</v>
      </c>
      <c r="BL5" t="s">
        <v>144</v>
      </c>
      <c r="BM5" t="s">
        <v>74</v>
      </c>
      <c r="BN5" t="s">
        <v>74</v>
      </c>
      <c r="BO5" t="s">
        <v>74</v>
      </c>
      <c r="BP5" t="s">
        <v>74</v>
      </c>
      <c r="BQ5" t="s">
        <v>74</v>
      </c>
      <c r="BR5" t="s">
        <v>92</v>
      </c>
      <c r="BS5" t="s">
        <v>145</v>
      </c>
      <c r="BT5" t="str">
        <f>HYPERLINK("https%3A%2F%2Fwww.webofscience.com%2Fwos%2Fwoscc%2Ffull-record%2FWOS:000812998100007","View Full Record in Web of Science")</f>
        <v>View Full Record in Web of Science</v>
      </c>
    </row>
    <row r="6" spans="1:72" x14ac:dyDescent="0.35">
      <c r="A6" t="s">
        <v>72</v>
      </c>
      <c r="B6" t="s">
        <v>146</v>
      </c>
      <c r="C6" t="s">
        <v>74</v>
      </c>
      <c r="D6" t="s">
        <v>74</v>
      </c>
      <c r="E6" t="s">
        <v>74</v>
      </c>
      <c r="F6" t="s">
        <v>147</v>
      </c>
      <c r="G6" t="s">
        <v>74</v>
      </c>
      <c r="H6" t="s">
        <v>74</v>
      </c>
      <c r="I6" t="s">
        <v>148</v>
      </c>
      <c r="J6" t="s">
        <v>149</v>
      </c>
      <c r="K6" t="s">
        <v>74</v>
      </c>
      <c r="L6" t="s">
        <v>74</v>
      </c>
      <c r="M6" t="s">
        <v>74</v>
      </c>
      <c r="N6" t="s">
        <v>78</v>
      </c>
      <c r="O6" t="s">
        <v>74</v>
      </c>
      <c r="P6" t="s">
        <v>74</v>
      </c>
      <c r="Q6" t="s">
        <v>74</v>
      </c>
      <c r="R6" t="s">
        <v>74</v>
      </c>
      <c r="S6" t="s">
        <v>74</v>
      </c>
      <c r="T6" t="s">
        <v>150</v>
      </c>
      <c r="U6" t="s">
        <v>151</v>
      </c>
      <c r="V6" t="s">
        <v>152</v>
      </c>
      <c r="W6" t="s">
        <v>153</v>
      </c>
      <c r="X6" t="s">
        <v>154</v>
      </c>
      <c r="Y6" t="s">
        <v>155</v>
      </c>
      <c r="Z6" t="s">
        <v>156</v>
      </c>
      <c r="AA6" t="s">
        <v>74</v>
      </c>
      <c r="AB6" t="s">
        <v>74</v>
      </c>
      <c r="AC6" t="s">
        <v>74</v>
      </c>
      <c r="AD6" t="s">
        <v>74</v>
      </c>
      <c r="AE6" t="s">
        <v>74</v>
      </c>
      <c r="AF6" t="s">
        <v>157</v>
      </c>
      <c r="AG6">
        <v>32</v>
      </c>
      <c r="AH6">
        <v>0</v>
      </c>
      <c r="AI6">
        <v>0</v>
      </c>
      <c r="AJ6">
        <v>2</v>
      </c>
      <c r="AK6">
        <v>2</v>
      </c>
      <c r="AL6" t="s">
        <v>74</v>
      </c>
      <c r="AM6" t="s">
        <v>74</v>
      </c>
      <c r="AN6" t="s">
        <v>74</v>
      </c>
      <c r="AO6" t="s">
        <v>74</v>
      </c>
      <c r="AP6" t="s">
        <v>74</v>
      </c>
      <c r="AQ6" t="s">
        <v>74</v>
      </c>
      <c r="AR6" t="s">
        <v>74</v>
      </c>
      <c r="AS6" t="s">
        <v>74</v>
      </c>
      <c r="AT6" t="s">
        <v>158</v>
      </c>
      <c r="AU6">
        <v>2022</v>
      </c>
      <c r="AV6">
        <v>6</v>
      </c>
      <c r="AW6">
        <v>3</v>
      </c>
      <c r="AX6" t="s">
        <v>74</v>
      </c>
      <c r="AY6" t="s">
        <v>74</v>
      </c>
      <c r="AZ6" t="s">
        <v>74</v>
      </c>
      <c r="BA6" t="s">
        <v>74</v>
      </c>
      <c r="BB6" t="s">
        <v>74</v>
      </c>
      <c r="BC6" t="s">
        <v>74</v>
      </c>
      <c r="BD6">
        <v>61</v>
      </c>
      <c r="BE6" t="s">
        <v>159</v>
      </c>
      <c r="BF6" t="str">
        <f>HYPERLINK("http://dx.doi.org/10.3390/logistics6030061","http://dx.doi.org/10.3390/logistics6030061")</f>
        <v>http://dx.doi.org/10.3390/logistics6030061</v>
      </c>
      <c r="BG6" t="s">
        <v>74</v>
      </c>
      <c r="BH6" t="s">
        <v>74</v>
      </c>
      <c r="BI6" t="s">
        <v>74</v>
      </c>
      <c r="BJ6" t="s">
        <v>160</v>
      </c>
      <c r="BK6" t="s">
        <v>125</v>
      </c>
      <c r="BL6" t="s">
        <v>161</v>
      </c>
      <c r="BM6" t="s">
        <v>74</v>
      </c>
      <c r="BN6" t="s">
        <v>74</v>
      </c>
      <c r="BO6" t="s">
        <v>74</v>
      </c>
      <c r="BP6" t="s">
        <v>74</v>
      </c>
      <c r="BQ6" t="s">
        <v>74</v>
      </c>
      <c r="BR6" t="s">
        <v>92</v>
      </c>
      <c r="BS6" t="s">
        <v>162</v>
      </c>
      <c r="BT6" t="str">
        <f>HYPERLINK("https%3A%2F%2Fwww.webofscience.com%2Fwos%2Fwoscc%2Ffull-record%2FWOS:000856812700001","View Full Record in Web of Science")</f>
        <v>View Full Record in Web of Science</v>
      </c>
    </row>
    <row r="7" spans="1:72" x14ac:dyDescent="0.35">
      <c r="A7" t="s">
        <v>163</v>
      </c>
      <c r="B7" t="s">
        <v>164</v>
      </c>
      <c r="C7" t="s">
        <v>74</v>
      </c>
      <c r="D7" t="s">
        <v>165</v>
      </c>
      <c r="E7" t="s">
        <v>74</v>
      </c>
      <c r="F7" t="s">
        <v>164</v>
      </c>
      <c r="G7" t="s">
        <v>74</v>
      </c>
      <c r="H7" t="s">
        <v>74</v>
      </c>
      <c r="I7" t="s">
        <v>166</v>
      </c>
      <c r="J7" t="s">
        <v>167</v>
      </c>
      <c r="K7" t="s">
        <v>168</v>
      </c>
      <c r="L7" t="s">
        <v>74</v>
      </c>
      <c r="M7" t="s">
        <v>74</v>
      </c>
      <c r="N7" t="s">
        <v>169</v>
      </c>
      <c r="O7" t="s">
        <v>170</v>
      </c>
      <c r="P7" t="s">
        <v>171</v>
      </c>
      <c r="Q7" t="s">
        <v>172</v>
      </c>
      <c r="R7" t="s">
        <v>74</v>
      </c>
      <c r="S7" t="s">
        <v>74</v>
      </c>
      <c r="T7" t="s">
        <v>74</v>
      </c>
      <c r="U7" t="s">
        <v>74</v>
      </c>
      <c r="V7" t="s">
        <v>173</v>
      </c>
      <c r="W7" t="s">
        <v>174</v>
      </c>
      <c r="X7" t="s">
        <v>175</v>
      </c>
      <c r="Y7" t="s">
        <v>176</v>
      </c>
      <c r="Z7" t="s">
        <v>177</v>
      </c>
      <c r="AA7" t="s">
        <v>74</v>
      </c>
      <c r="AB7" t="s">
        <v>74</v>
      </c>
      <c r="AC7" t="s">
        <v>74</v>
      </c>
      <c r="AD7" t="s">
        <v>74</v>
      </c>
      <c r="AE7" t="s">
        <v>74</v>
      </c>
      <c r="AF7" t="s">
        <v>178</v>
      </c>
      <c r="AG7">
        <v>17</v>
      </c>
      <c r="AH7">
        <v>1</v>
      </c>
      <c r="AI7">
        <v>1</v>
      </c>
      <c r="AJ7">
        <v>0</v>
      </c>
      <c r="AK7">
        <v>3</v>
      </c>
      <c r="AL7" t="s">
        <v>74</v>
      </c>
      <c r="AM7" t="s">
        <v>74</v>
      </c>
      <c r="AN7" t="s">
        <v>74</v>
      </c>
      <c r="AO7" t="s">
        <v>74</v>
      </c>
      <c r="AP7" t="s">
        <v>74</v>
      </c>
      <c r="AQ7" t="s">
        <v>74</v>
      </c>
      <c r="AR7" t="s">
        <v>74</v>
      </c>
      <c r="AS7" t="s">
        <v>74</v>
      </c>
      <c r="AT7" t="s">
        <v>74</v>
      </c>
      <c r="AU7">
        <v>2004</v>
      </c>
      <c r="AV7">
        <v>3191</v>
      </c>
      <c r="AW7" t="s">
        <v>74</v>
      </c>
      <c r="AX7" t="s">
        <v>74</v>
      </c>
      <c r="AY7" t="s">
        <v>74</v>
      </c>
      <c r="AZ7" t="s">
        <v>74</v>
      </c>
      <c r="BA7" t="s">
        <v>74</v>
      </c>
      <c r="BB7">
        <v>215</v>
      </c>
      <c r="BC7">
        <v>225</v>
      </c>
      <c r="BD7" t="s">
        <v>74</v>
      </c>
      <c r="BE7" t="s">
        <v>74</v>
      </c>
      <c r="BF7" t="s">
        <v>74</v>
      </c>
      <c r="BG7" t="s">
        <v>74</v>
      </c>
      <c r="BH7" t="s">
        <v>74</v>
      </c>
      <c r="BI7" t="s">
        <v>74</v>
      </c>
      <c r="BJ7" t="s">
        <v>179</v>
      </c>
      <c r="BK7" t="s">
        <v>180</v>
      </c>
      <c r="BL7" t="s">
        <v>126</v>
      </c>
      <c r="BM7" t="s">
        <v>74</v>
      </c>
      <c r="BN7" t="s">
        <v>74</v>
      </c>
      <c r="BO7" t="s">
        <v>74</v>
      </c>
      <c r="BP7" t="s">
        <v>74</v>
      </c>
      <c r="BQ7" t="s">
        <v>74</v>
      </c>
      <c r="BR7" t="s">
        <v>92</v>
      </c>
      <c r="BS7" t="s">
        <v>181</v>
      </c>
      <c r="BT7" t="str">
        <f>HYPERLINK("https%3A%2F%2Fwww.webofscience.com%2Fwos%2Fwoscc%2Ffull-record%2FWOS:000224361400016","View Full Record in Web of Science")</f>
        <v>View Full Record in Web of Science</v>
      </c>
    </row>
    <row r="8" spans="1:72" x14ac:dyDescent="0.35">
      <c r="A8" t="s">
        <v>72</v>
      </c>
      <c r="B8" t="s">
        <v>182</v>
      </c>
      <c r="C8" t="s">
        <v>74</v>
      </c>
      <c r="D8" t="s">
        <v>74</v>
      </c>
      <c r="E8" t="s">
        <v>74</v>
      </c>
      <c r="F8" t="s">
        <v>183</v>
      </c>
      <c r="G8" t="s">
        <v>74</v>
      </c>
      <c r="H8" t="s">
        <v>74</v>
      </c>
      <c r="I8" t="s">
        <v>184</v>
      </c>
      <c r="J8" t="s">
        <v>185</v>
      </c>
      <c r="K8" t="s">
        <v>74</v>
      </c>
      <c r="L8" t="s">
        <v>74</v>
      </c>
      <c r="M8" t="s">
        <v>74</v>
      </c>
      <c r="N8" t="s">
        <v>78</v>
      </c>
      <c r="O8" t="s">
        <v>74</v>
      </c>
      <c r="P8" t="s">
        <v>74</v>
      </c>
      <c r="Q8" t="s">
        <v>74</v>
      </c>
      <c r="R8" t="s">
        <v>74</v>
      </c>
      <c r="S8" t="s">
        <v>74</v>
      </c>
      <c r="T8" t="s">
        <v>186</v>
      </c>
      <c r="U8" t="s">
        <v>187</v>
      </c>
      <c r="V8" t="s">
        <v>188</v>
      </c>
      <c r="W8" t="s">
        <v>189</v>
      </c>
      <c r="X8" t="s">
        <v>190</v>
      </c>
      <c r="Y8" t="s">
        <v>191</v>
      </c>
      <c r="Z8" t="s">
        <v>192</v>
      </c>
      <c r="AA8" t="s">
        <v>74</v>
      </c>
      <c r="AB8" t="s">
        <v>74</v>
      </c>
      <c r="AC8" t="s">
        <v>74</v>
      </c>
      <c r="AD8" t="s">
        <v>74</v>
      </c>
      <c r="AE8" t="s">
        <v>74</v>
      </c>
      <c r="AF8" t="s">
        <v>193</v>
      </c>
      <c r="AG8">
        <v>19</v>
      </c>
      <c r="AH8">
        <v>10</v>
      </c>
      <c r="AI8">
        <v>10</v>
      </c>
      <c r="AJ8">
        <v>2</v>
      </c>
      <c r="AK8">
        <v>10</v>
      </c>
      <c r="AL8" t="s">
        <v>74</v>
      </c>
      <c r="AM8" t="s">
        <v>74</v>
      </c>
      <c r="AN8" t="s">
        <v>74</v>
      </c>
      <c r="AO8" t="s">
        <v>74</v>
      </c>
      <c r="AP8" t="s">
        <v>74</v>
      </c>
      <c r="AQ8" t="s">
        <v>74</v>
      </c>
      <c r="AR8" t="s">
        <v>74</v>
      </c>
      <c r="AS8" t="s">
        <v>74</v>
      </c>
      <c r="AT8" t="s">
        <v>121</v>
      </c>
      <c r="AU8">
        <v>2021</v>
      </c>
      <c r="AV8">
        <v>17</v>
      </c>
      <c r="AW8">
        <v>1</v>
      </c>
      <c r="AX8" t="s">
        <v>74</v>
      </c>
      <c r="AY8" t="s">
        <v>74</v>
      </c>
      <c r="AZ8" t="s">
        <v>74</v>
      </c>
      <c r="BA8" t="s">
        <v>74</v>
      </c>
      <c r="BB8">
        <v>45</v>
      </c>
      <c r="BC8">
        <v>52</v>
      </c>
      <c r="BD8" t="s">
        <v>74</v>
      </c>
      <c r="BE8" t="s">
        <v>194</v>
      </c>
      <c r="BF8" t="str">
        <f>HYPERLINK("http://dx.doi.org/10.1007/s11334-020-00372-5","http://dx.doi.org/10.1007/s11334-020-00372-5")</f>
        <v>http://dx.doi.org/10.1007/s11334-020-00372-5</v>
      </c>
      <c r="BG8" t="s">
        <v>74</v>
      </c>
      <c r="BH8" t="s">
        <v>195</v>
      </c>
      <c r="BI8" t="s">
        <v>74</v>
      </c>
      <c r="BJ8" t="s">
        <v>124</v>
      </c>
      <c r="BK8" t="s">
        <v>125</v>
      </c>
      <c r="BL8" t="s">
        <v>126</v>
      </c>
      <c r="BM8" t="s">
        <v>74</v>
      </c>
      <c r="BN8" t="s">
        <v>74</v>
      </c>
      <c r="BO8" t="s">
        <v>74</v>
      </c>
      <c r="BP8" t="s">
        <v>74</v>
      </c>
      <c r="BQ8" t="s">
        <v>74</v>
      </c>
      <c r="BR8" t="s">
        <v>92</v>
      </c>
      <c r="BS8" t="s">
        <v>196</v>
      </c>
      <c r="BT8" t="str">
        <f>HYPERLINK("https%3A%2F%2Fwww.webofscience.com%2Fwos%2Fwoscc%2Ffull-record%2FWOS:000562678600001","View Full Record in Web of Science")</f>
        <v>View Full Record in Web of Science</v>
      </c>
    </row>
    <row r="9" spans="1:72" x14ac:dyDescent="0.35">
      <c r="A9" t="s">
        <v>72</v>
      </c>
      <c r="B9" t="s">
        <v>197</v>
      </c>
      <c r="C9" t="s">
        <v>74</v>
      </c>
      <c r="D9" t="s">
        <v>74</v>
      </c>
      <c r="E9" t="s">
        <v>74</v>
      </c>
      <c r="F9" t="s">
        <v>198</v>
      </c>
      <c r="G9" t="s">
        <v>74</v>
      </c>
      <c r="H9" t="s">
        <v>74</v>
      </c>
      <c r="I9" t="s">
        <v>199</v>
      </c>
      <c r="J9" t="s">
        <v>200</v>
      </c>
      <c r="K9" t="s">
        <v>74</v>
      </c>
      <c r="L9" t="s">
        <v>74</v>
      </c>
      <c r="M9" t="s">
        <v>74</v>
      </c>
      <c r="N9" t="s">
        <v>201</v>
      </c>
      <c r="O9" t="s">
        <v>74</v>
      </c>
      <c r="P9" t="s">
        <v>74</v>
      </c>
      <c r="Q9" t="s">
        <v>74</v>
      </c>
      <c r="R9" t="s">
        <v>74</v>
      </c>
      <c r="S9" t="s">
        <v>74</v>
      </c>
      <c r="T9" t="s">
        <v>202</v>
      </c>
      <c r="U9" t="s">
        <v>203</v>
      </c>
      <c r="V9" t="s">
        <v>204</v>
      </c>
      <c r="W9" t="s">
        <v>205</v>
      </c>
      <c r="X9" t="s">
        <v>206</v>
      </c>
      <c r="Y9" t="s">
        <v>207</v>
      </c>
      <c r="Z9" t="s">
        <v>208</v>
      </c>
      <c r="AA9" t="s">
        <v>74</v>
      </c>
      <c r="AB9" t="s">
        <v>74</v>
      </c>
      <c r="AC9" t="s">
        <v>74</v>
      </c>
      <c r="AD9" t="s">
        <v>74</v>
      </c>
      <c r="AE9" t="s">
        <v>74</v>
      </c>
      <c r="AF9" t="s">
        <v>209</v>
      </c>
      <c r="AG9">
        <v>90</v>
      </c>
      <c r="AH9">
        <v>7</v>
      </c>
      <c r="AI9">
        <v>7</v>
      </c>
      <c r="AJ9">
        <v>8</v>
      </c>
      <c r="AK9">
        <v>34</v>
      </c>
      <c r="AL9" t="s">
        <v>74</v>
      </c>
      <c r="AM9" t="s">
        <v>74</v>
      </c>
      <c r="AN9" t="s">
        <v>74</v>
      </c>
      <c r="AO9" t="s">
        <v>74</v>
      </c>
      <c r="AP9" t="s">
        <v>74</v>
      </c>
      <c r="AQ9" t="s">
        <v>74</v>
      </c>
      <c r="AR9" t="s">
        <v>74</v>
      </c>
      <c r="AS9" t="s">
        <v>74</v>
      </c>
      <c r="AT9" t="s">
        <v>74</v>
      </c>
      <c r="AU9" t="s">
        <v>74</v>
      </c>
      <c r="AV9" t="s">
        <v>74</v>
      </c>
      <c r="AW9" t="s">
        <v>74</v>
      </c>
      <c r="AX9" t="s">
        <v>74</v>
      </c>
      <c r="AY9" t="s">
        <v>74</v>
      </c>
      <c r="AZ9" t="s">
        <v>74</v>
      </c>
      <c r="BA9" t="s">
        <v>74</v>
      </c>
      <c r="BB9" t="s">
        <v>74</v>
      </c>
      <c r="BC9" t="s">
        <v>74</v>
      </c>
      <c r="BD9" t="s">
        <v>74</v>
      </c>
      <c r="BE9" t="s">
        <v>210</v>
      </c>
      <c r="BF9" t="str">
        <f>HYPERLINK("http://dx.doi.org/10.1080/17517575.2021.1995783","http://dx.doi.org/10.1080/17517575.2021.1995783")</f>
        <v>http://dx.doi.org/10.1080/17517575.2021.1995783</v>
      </c>
      <c r="BG9" t="s">
        <v>74</v>
      </c>
      <c r="BH9" t="s">
        <v>211</v>
      </c>
      <c r="BI9" t="s">
        <v>74</v>
      </c>
      <c r="BJ9" t="s">
        <v>212</v>
      </c>
      <c r="BK9" t="s">
        <v>90</v>
      </c>
      <c r="BL9" t="s">
        <v>126</v>
      </c>
      <c r="BM9" t="s">
        <v>74</v>
      </c>
      <c r="BN9" t="s">
        <v>74</v>
      </c>
      <c r="BO9" t="s">
        <v>74</v>
      </c>
      <c r="BP9" t="s">
        <v>74</v>
      </c>
      <c r="BQ9" t="s">
        <v>74</v>
      </c>
      <c r="BR9" t="s">
        <v>92</v>
      </c>
      <c r="BS9" t="s">
        <v>213</v>
      </c>
      <c r="BT9" t="str">
        <f>HYPERLINK("https%3A%2F%2Fwww.webofscience.com%2Fwos%2Fwoscc%2Ffull-record%2FWOS:000712130500001","View Full Record in Web of Science")</f>
        <v>View Full Record in Web of Science</v>
      </c>
    </row>
    <row r="10" spans="1:72" x14ac:dyDescent="0.35">
      <c r="A10" t="s">
        <v>72</v>
      </c>
      <c r="B10" t="s">
        <v>214</v>
      </c>
      <c r="C10" t="s">
        <v>74</v>
      </c>
      <c r="D10" t="s">
        <v>74</v>
      </c>
      <c r="E10" t="s">
        <v>74</v>
      </c>
      <c r="F10" t="s">
        <v>215</v>
      </c>
      <c r="G10" t="s">
        <v>74</v>
      </c>
      <c r="H10" t="s">
        <v>74</v>
      </c>
      <c r="I10" t="s">
        <v>216</v>
      </c>
      <c r="J10" t="s">
        <v>217</v>
      </c>
      <c r="K10" t="s">
        <v>74</v>
      </c>
      <c r="L10" t="s">
        <v>74</v>
      </c>
      <c r="M10" t="s">
        <v>74</v>
      </c>
      <c r="N10" t="s">
        <v>78</v>
      </c>
      <c r="O10" t="s">
        <v>74</v>
      </c>
      <c r="P10" t="s">
        <v>74</v>
      </c>
      <c r="Q10" t="s">
        <v>74</v>
      </c>
      <c r="R10" t="s">
        <v>74</v>
      </c>
      <c r="S10" t="s">
        <v>74</v>
      </c>
      <c r="T10" t="s">
        <v>218</v>
      </c>
      <c r="U10" t="s">
        <v>219</v>
      </c>
      <c r="V10" t="s">
        <v>220</v>
      </c>
      <c r="W10" t="s">
        <v>221</v>
      </c>
      <c r="X10" t="s">
        <v>222</v>
      </c>
      <c r="Y10" t="s">
        <v>223</v>
      </c>
      <c r="Z10" t="s">
        <v>224</v>
      </c>
      <c r="AA10" t="s">
        <v>74</v>
      </c>
      <c r="AB10" t="s">
        <v>74</v>
      </c>
      <c r="AC10" t="s">
        <v>74</v>
      </c>
      <c r="AD10" t="s">
        <v>74</v>
      </c>
      <c r="AE10" t="s">
        <v>74</v>
      </c>
      <c r="AF10" t="s">
        <v>225</v>
      </c>
      <c r="AG10">
        <v>95</v>
      </c>
      <c r="AH10">
        <v>5</v>
      </c>
      <c r="AI10">
        <v>5</v>
      </c>
      <c r="AJ10">
        <v>10</v>
      </c>
      <c r="AK10">
        <v>38</v>
      </c>
      <c r="AL10" t="s">
        <v>74</v>
      </c>
      <c r="AM10" t="s">
        <v>74</v>
      </c>
      <c r="AN10" t="s">
        <v>74</v>
      </c>
      <c r="AO10" t="s">
        <v>74</v>
      </c>
      <c r="AP10" t="s">
        <v>74</v>
      </c>
      <c r="AQ10" t="s">
        <v>74</v>
      </c>
      <c r="AR10" t="s">
        <v>74</v>
      </c>
      <c r="AS10" t="s">
        <v>74</v>
      </c>
      <c r="AT10" t="s">
        <v>121</v>
      </c>
      <c r="AU10">
        <v>2021</v>
      </c>
      <c r="AV10">
        <v>13</v>
      </c>
      <c r="AW10">
        <v>6</v>
      </c>
      <c r="AX10" t="s">
        <v>74</v>
      </c>
      <c r="AY10" t="s">
        <v>74</v>
      </c>
      <c r="AZ10" t="s">
        <v>74</v>
      </c>
      <c r="BA10" t="s">
        <v>74</v>
      </c>
      <c r="BB10" t="s">
        <v>74</v>
      </c>
      <c r="BC10" t="s">
        <v>74</v>
      </c>
      <c r="BD10">
        <v>3390</v>
      </c>
      <c r="BE10" t="s">
        <v>226</v>
      </c>
      <c r="BF10" t="str">
        <f>HYPERLINK("http://dx.doi.org/10.3390/su13063390","http://dx.doi.org/10.3390/su13063390")</f>
        <v>http://dx.doi.org/10.3390/su13063390</v>
      </c>
      <c r="BG10" t="s">
        <v>74</v>
      </c>
      <c r="BH10" t="s">
        <v>74</v>
      </c>
      <c r="BI10" t="s">
        <v>74</v>
      </c>
      <c r="BJ10" t="s">
        <v>227</v>
      </c>
      <c r="BK10" t="s">
        <v>228</v>
      </c>
      <c r="BL10" t="s">
        <v>229</v>
      </c>
      <c r="BM10" t="s">
        <v>74</v>
      </c>
      <c r="BN10" t="s">
        <v>74</v>
      </c>
      <c r="BO10" t="s">
        <v>74</v>
      </c>
      <c r="BP10" t="s">
        <v>74</v>
      </c>
      <c r="BQ10" t="s">
        <v>74</v>
      </c>
      <c r="BR10" t="s">
        <v>92</v>
      </c>
      <c r="BS10" t="s">
        <v>230</v>
      </c>
      <c r="BT10" t="str">
        <f>HYPERLINK("https%3A%2F%2Fwww.webofscience.com%2Fwos%2Fwoscc%2Ffull-record%2FWOS:000646205400001","View Full Record in Web of Science")</f>
        <v>View Full Record in Web of Science</v>
      </c>
    </row>
    <row r="11" spans="1:72" x14ac:dyDescent="0.35">
      <c r="A11" t="s">
        <v>72</v>
      </c>
      <c r="B11" t="s">
        <v>231</v>
      </c>
      <c r="C11" t="s">
        <v>74</v>
      </c>
      <c r="D11" t="s">
        <v>74</v>
      </c>
      <c r="E11" t="s">
        <v>74</v>
      </c>
      <c r="F11" t="s">
        <v>231</v>
      </c>
      <c r="G11" t="s">
        <v>74</v>
      </c>
      <c r="H11" t="s">
        <v>74</v>
      </c>
      <c r="I11" t="s">
        <v>232</v>
      </c>
      <c r="J11" t="s">
        <v>233</v>
      </c>
      <c r="K11" t="s">
        <v>74</v>
      </c>
      <c r="L11" t="s">
        <v>74</v>
      </c>
      <c r="M11" t="s">
        <v>74</v>
      </c>
      <c r="N11" t="s">
        <v>78</v>
      </c>
      <c r="O11" t="s">
        <v>74</v>
      </c>
      <c r="P11" t="s">
        <v>74</v>
      </c>
      <c r="Q11" t="s">
        <v>74</v>
      </c>
      <c r="R11" t="s">
        <v>74</v>
      </c>
      <c r="S11" t="s">
        <v>74</v>
      </c>
      <c r="T11" t="s">
        <v>234</v>
      </c>
      <c r="U11" t="s">
        <v>235</v>
      </c>
      <c r="V11" t="s">
        <v>236</v>
      </c>
      <c r="W11" t="s">
        <v>237</v>
      </c>
      <c r="X11" t="s">
        <v>238</v>
      </c>
      <c r="Y11" t="s">
        <v>239</v>
      </c>
      <c r="Z11" t="s">
        <v>240</v>
      </c>
      <c r="AA11" t="s">
        <v>74</v>
      </c>
      <c r="AB11" t="s">
        <v>74</v>
      </c>
      <c r="AC11" t="s">
        <v>74</v>
      </c>
      <c r="AD11" t="s">
        <v>74</v>
      </c>
      <c r="AE11" t="s">
        <v>74</v>
      </c>
      <c r="AF11" t="s">
        <v>241</v>
      </c>
      <c r="AG11">
        <v>25</v>
      </c>
      <c r="AH11">
        <v>104</v>
      </c>
      <c r="AI11">
        <v>110</v>
      </c>
      <c r="AJ11">
        <v>3</v>
      </c>
      <c r="AK11">
        <v>68</v>
      </c>
      <c r="AL11" t="s">
        <v>74</v>
      </c>
      <c r="AM11" t="s">
        <v>74</v>
      </c>
      <c r="AN11" t="s">
        <v>74</v>
      </c>
      <c r="AO11" t="s">
        <v>74</v>
      </c>
      <c r="AP11" t="s">
        <v>74</v>
      </c>
      <c r="AQ11" t="s">
        <v>74</v>
      </c>
      <c r="AR11" t="s">
        <v>74</v>
      </c>
      <c r="AS11" t="s">
        <v>74</v>
      </c>
      <c r="AT11" t="s">
        <v>242</v>
      </c>
      <c r="AU11">
        <v>2005</v>
      </c>
      <c r="AV11">
        <v>33</v>
      </c>
      <c r="AW11">
        <v>4</v>
      </c>
      <c r="AX11" t="s">
        <v>74</v>
      </c>
      <c r="AY11" t="s">
        <v>74</v>
      </c>
      <c r="AZ11" t="s">
        <v>74</v>
      </c>
      <c r="BA11" t="s">
        <v>74</v>
      </c>
      <c r="BB11">
        <v>333</v>
      </c>
      <c r="BC11">
        <v>343</v>
      </c>
      <c r="BD11" t="s">
        <v>74</v>
      </c>
      <c r="BE11" t="s">
        <v>243</v>
      </c>
      <c r="BF11" t="str">
        <f>HYPERLINK("http://dx.doi.org/10.1016/j.omega.2004.05.003","http://dx.doi.org/10.1016/j.omega.2004.05.003")</f>
        <v>http://dx.doi.org/10.1016/j.omega.2004.05.003</v>
      </c>
      <c r="BG11" t="s">
        <v>74</v>
      </c>
      <c r="BH11" t="s">
        <v>74</v>
      </c>
      <c r="BI11" t="s">
        <v>74</v>
      </c>
      <c r="BJ11" t="s">
        <v>160</v>
      </c>
      <c r="BK11" t="s">
        <v>228</v>
      </c>
      <c r="BL11" t="s">
        <v>161</v>
      </c>
      <c r="BM11" t="s">
        <v>74</v>
      </c>
      <c r="BN11" t="s">
        <v>74</v>
      </c>
      <c r="BO11" t="s">
        <v>74</v>
      </c>
      <c r="BP11" t="s">
        <v>74</v>
      </c>
      <c r="BQ11" t="s">
        <v>74</v>
      </c>
      <c r="BR11" t="s">
        <v>92</v>
      </c>
      <c r="BS11" t="s">
        <v>244</v>
      </c>
      <c r="BT11" t="str">
        <f>HYPERLINK("https%3A%2F%2Fwww.webofscience.com%2Fwos%2Fwoscc%2Ffull-record%2FWOS:000228032900004","View Full Record in Web of Science")</f>
        <v>View Full Record in Web of Science</v>
      </c>
    </row>
    <row r="12" spans="1:72" x14ac:dyDescent="0.35">
      <c r="A12" t="s">
        <v>72</v>
      </c>
      <c r="B12" t="s">
        <v>245</v>
      </c>
      <c r="C12" t="s">
        <v>74</v>
      </c>
      <c r="D12" t="s">
        <v>74</v>
      </c>
      <c r="E12" t="s">
        <v>74</v>
      </c>
      <c r="F12" t="s">
        <v>246</v>
      </c>
      <c r="G12" t="s">
        <v>74</v>
      </c>
      <c r="H12" t="s">
        <v>74</v>
      </c>
      <c r="I12" t="s">
        <v>247</v>
      </c>
      <c r="J12" t="s">
        <v>248</v>
      </c>
      <c r="K12" t="s">
        <v>74</v>
      </c>
      <c r="L12" t="s">
        <v>74</v>
      </c>
      <c r="M12" t="s">
        <v>74</v>
      </c>
      <c r="N12" t="s">
        <v>249</v>
      </c>
      <c r="O12" t="s">
        <v>74</v>
      </c>
      <c r="P12" t="s">
        <v>74</v>
      </c>
      <c r="Q12" t="s">
        <v>74</v>
      </c>
      <c r="R12" t="s">
        <v>74</v>
      </c>
      <c r="S12" t="s">
        <v>74</v>
      </c>
      <c r="T12" t="s">
        <v>250</v>
      </c>
      <c r="U12" t="s">
        <v>251</v>
      </c>
      <c r="V12" t="s">
        <v>252</v>
      </c>
      <c r="W12" t="s">
        <v>253</v>
      </c>
      <c r="X12" t="s">
        <v>254</v>
      </c>
      <c r="Y12" t="s">
        <v>255</v>
      </c>
      <c r="Z12" t="s">
        <v>256</v>
      </c>
      <c r="AA12" t="s">
        <v>74</v>
      </c>
      <c r="AB12" t="s">
        <v>74</v>
      </c>
      <c r="AC12" t="s">
        <v>74</v>
      </c>
      <c r="AD12" t="s">
        <v>74</v>
      </c>
      <c r="AE12" t="s">
        <v>74</v>
      </c>
      <c r="AF12" t="s">
        <v>257</v>
      </c>
      <c r="AG12">
        <v>176</v>
      </c>
      <c r="AH12">
        <v>3</v>
      </c>
      <c r="AI12">
        <v>3</v>
      </c>
      <c r="AJ12">
        <v>13</v>
      </c>
      <c r="AK12">
        <v>55</v>
      </c>
      <c r="AL12" t="s">
        <v>74</v>
      </c>
      <c r="AM12" t="s">
        <v>74</v>
      </c>
      <c r="AN12" t="s">
        <v>74</v>
      </c>
      <c r="AO12" t="s">
        <v>74</v>
      </c>
      <c r="AP12" t="s">
        <v>74</v>
      </c>
      <c r="AQ12" t="s">
        <v>74</v>
      </c>
      <c r="AR12" t="s">
        <v>74</v>
      </c>
      <c r="AS12" t="s">
        <v>74</v>
      </c>
      <c r="AT12" t="s">
        <v>258</v>
      </c>
      <c r="AU12">
        <v>2022</v>
      </c>
      <c r="AV12">
        <v>60</v>
      </c>
      <c r="AW12">
        <v>17</v>
      </c>
      <c r="AX12" t="s">
        <v>74</v>
      </c>
      <c r="AY12" t="s">
        <v>74</v>
      </c>
      <c r="AZ12" t="s">
        <v>74</v>
      </c>
      <c r="BA12" t="s">
        <v>74</v>
      </c>
      <c r="BB12">
        <v>5407</v>
      </c>
      <c r="BC12">
        <v>5431</v>
      </c>
      <c r="BD12" t="s">
        <v>74</v>
      </c>
      <c r="BE12" t="s">
        <v>259</v>
      </c>
      <c r="BF12" t="str">
        <f>HYPERLINK("http://dx.doi.org/10.1080/00207543.2021.1956695","http://dx.doi.org/10.1080/00207543.2021.1956695")</f>
        <v>http://dx.doi.org/10.1080/00207543.2021.1956695</v>
      </c>
      <c r="BG12" t="s">
        <v>74</v>
      </c>
      <c r="BH12" t="s">
        <v>260</v>
      </c>
      <c r="BI12" t="s">
        <v>74</v>
      </c>
      <c r="BJ12" t="s">
        <v>261</v>
      </c>
      <c r="BK12" t="s">
        <v>90</v>
      </c>
      <c r="BL12" t="s">
        <v>262</v>
      </c>
      <c r="BM12" t="s">
        <v>74</v>
      </c>
      <c r="BN12" t="s">
        <v>74</v>
      </c>
      <c r="BO12" t="s">
        <v>74</v>
      </c>
      <c r="BP12" t="s">
        <v>74</v>
      </c>
      <c r="BQ12" t="s">
        <v>74</v>
      </c>
      <c r="BR12" t="s">
        <v>92</v>
      </c>
      <c r="BS12" t="s">
        <v>263</v>
      </c>
      <c r="BT12" t="str">
        <f>HYPERLINK("https%3A%2F%2Fwww.webofscience.com%2Fwos%2Fwoscc%2Ffull-record%2FWOS:000676032200001","View Full Record in Web of Science")</f>
        <v>View Full Record in Web of Science</v>
      </c>
    </row>
    <row r="13" spans="1:72" x14ac:dyDescent="0.35">
      <c r="A13" t="s">
        <v>72</v>
      </c>
      <c r="B13" t="s">
        <v>264</v>
      </c>
      <c r="C13" t="s">
        <v>74</v>
      </c>
      <c r="D13" t="s">
        <v>74</v>
      </c>
      <c r="E13" t="s">
        <v>74</v>
      </c>
      <c r="F13" t="s">
        <v>265</v>
      </c>
      <c r="G13" t="s">
        <v>74</v>
      </c>
      <c r="H13" t="s">
        <v>74</v>
      </c>
      <c r="I13" t="s">
        <v>266</v>
      </c>
      <c r="J13" t="s">
        <v>267</v>
      </c>
      <c r="K13" t="s">
        <v>74</v>
      </c>
      <c r="L13" t="s">
        <v>74</v>
      </c>
      <c r="M13" t="s">
        <v>74</v>
      </c>
      <c r="N13" t="s">
        <v>78</v>
      </c>
      <c r="O13" t="s">
        <v>74</v>
      </c>
      <c r="P13" t="s">
        <v>74</v>
      </c>
      <c r="Q13" t="s">
        <v>74</v>
      </c>
      <c r="R13" t="s">
        <v>74</v>
      </c>
      <c r="S13" t="s">
        <v>74</v>
      </c>
      <c r="T13" t="s">
        <v>268</v>
      </c>
      <c r="U13" t="s">
        <v>269</v>
      </c>
      <c r="V13" t="s">
        <v>270</v>
      </c>
      <c r="W13" t="s">
        <v>271</v>
      </c>
      <c r="X13" t="s">
        <v>272</v>
      </c>
      <c r="Y13" t="s">
        <v>273</v>
      </c>
      <c r="Z13" t="s">
        <v>274</v>
      </c>
      <c r="AA13" t="s">
        <v>74</v>
      </c>
      <c r="AB13" t="s">
        <v>74</v>
      </c>
      <c r="AC13" t="s">
        <v>74</v>
      </c>
      <c r="AD13" t="s">
        <v>74</v>
      </c>
      <c r="AE13" t="s">
        <v>74</v>
      </c>
      <c r="AF13" t="s">
        <v>275</v>
      </c>
      <c r="AG13">
        <v>133</v>
      </c>
      <c r="AH13">
        <v>39</v>
      </c>
      <c r="AI13">
        <v>39</v>
      </c>
      <c r="AJ13">
        <v>14</v>
      </c>
      <c r="AK13">
        <v>74</v>
      </c>
      <c r="AL13" t="s">
        <v>74</v>
      </c>
      <c r="AM13" t="s">
        <v>74</v>
      </c>
      <c r="AN13" t="s">
        <v>74</v>
      </c>
      <c r="AO13" t="s">
        <v>74</v>
      </c>
      <c r="AP13" t="s">
        <v>74</v>
      </c>
      <c r="AQ13" t="s">
        <v>74</v>
      </c>
      <c r="AR13" t="s">
        <v>74</v>
      </c>
      <c r="AS13" t="s">
        <v>74</v>
      </c>
      <c r="AT13" t="s">
        <v>276</v>
      </c>
      <c r="AU13">
        <v>2020</v>
      </c>
      <c r="AV13">
        <v>7</v>
      </c>
      <c r="AW13">
        <v>1</v>
      </c>
      <c r="AX13" t="s">
        <v>74</v>
      </c>
      <c r="AY13" t="s">
        <v>74</v>
      </c>
      <c r="AZ13" t="s">
        <v>74</v>
      </c>
      <c r="BA13" t="s">
        <v>74</v>
      </c>
      <c r="BB13" t="s">
        <v>74</v>
      </c>
      <c r="BC13" t="s">
        <v>74</v>
      </c>
      <c r="BD13">
        <v>53</v>
      </c>
      <c r="BE13" t="s">
        <v>277</v>
      </c>
      <c r="BF13" t="str">
        <f>HYPERLINK("http://dx.doi.org/10.1186/s40537-020-00329-2","http://dx.doi.org/10.1186/s40537-020-00329-2")</f>
        <v>http://dx.doi.org/10.1186/s40537-020-00329-2</v>
      </c>
      <c r="BG13" t="s">
        <v>74</v>
      </c>
      <c r="BH13" t="s">
        <v>74</v>
      </c>
      <c r="BI13" t="s">
        <v>74</v>
      </c>
      <c r="BJ13" t="s">
        <v>278</v>
      </c>
      <c r="BK13" t="s">
        <v>90</v>
      </c>
      <c r="BL13" t="s">
        <v>126</v>
      </c>
      <c r="BM13" t="s">
        <v>74</v>
      </c>
      <c r="BN13" t="s">
        <v>74</v>
      </c>
      <c r="BO13" t="s">
        <v>74</v>
      </c>
      <c r="BP13" t="s">
        <v>74</v>
      </c>
      <c r="BQ13" t="s">
        <v>74</v>
      </c>
      <c r="BR13" t="s">
        <v>92</v>
      </c>
      <c r="BS13" t="s">
        <v>279</v>
      </c>
      <c r="BT13" t="str">
        <f>HYPERLINK("https%3A%2F%2Fwww.webofscience.com%2Fwos%2Fwoscc%2Ffull-record%2FWOS:000595984800001","View Full Record in Web of Science")</f>
        <v>View Full Record in Web of Science</v>
      </c>
    </row>
    <row r="14" spans="1:72" x14ac:dyDescent="0.35">
      <c r="A14" t="s">
        <v>72</v>
      </c>
      <c r="B14" t="s">
        <v>280</v>
      </c>
      <c r="C14" t="s">
        <v>74</v>
      </c>
      <c r="D14" t="s">
        <v>74</v>
      </c>
      <c r="E14" t="s">
        <v>74</v>
      </c>
      <c r="F14" t="s">
        <v>281</v>
      </c>
      <c r="G14" t="s">
        <v>74</v>
      </c>
      <c r="H14" t="s">
        <v>74</v>
      </c>
      <c r="I14" t="s">
        <v>282</v>
      </c>
      <c r="J14" t="s">
        <v>283</v>
      </c>
      <c r="K14" t="s">
        <v>74</v>
      </c>
      <c r="L14" t="s">
        <v>74</v>
      </c>
      <c r="M14" t="s">
        <v>74</v>
      </c>
      <c r="N14" t="s">
        <v>78</v>
      </c>
      <c r="O14" t="s">
        <v>74</v>
      </c>
      <c r="P14" t="s">
        <v>74</v>
      </c>
      <c r="Q14" t="s">
        <v>74</v>
      </c>
      <c r="R14" t="s">
        <v>74</v>
      </c>
      <c r="S14" t="s">
        <v>74</v>
      </c>
      <c r="T14" t="s">
        <v>284</v>
      </c>
      <c r="U14" t="s">
        <v>285</v>
      </c>
      <c r="V14" t="s">
        <v>286</v>
      </c>
      <c r="W14" t="s">
        <v>287</v>
      </c>
      <c r="X14" t="s">
        <v>288</v>
      </c>
      <c r="Y14" t="s">
        <v>289</v>
      </c>
      <c r="Z14" t="s">
        <v>74</v>
      </c>
      <c r="AA14" t="s">
        <v>74</v>
      </c>
      <c r="AB14" t="s">
        <v>74</v>
      </c>
      <c r="AC14" t="s">
        <v>74</v>
      </c>
      <c r="AD14" t="s">
        <v>74</v>
      </c>
      <c r="AE14" t="s">
        <v>74</v>
      </c>
      <c r="AF14" t="s">
        <v>290</v>
      </c>
      <c r="AG14">
        <v>22</v>
      </c>
      <c r="AH14">
        <v>40</v>
      </c>
      <c r="AI14">
        <v>41</v>
      </c>
      <c r="AJ14">
        <v>5</v>
      </c>
      <c r="AK14">
        <v>97</v>
      </c>
      <c r="AL14" t="s">
        <v>74</v>
      </c>
      <c r="AM14" t="s">
        <v>74</v>
      </c>
      <c r="AN14" t="s">
        <v>74</v>
      </c>
      <c r="AO14" t="s">
        <v>74</v>
      </c>
      <c r="AP14" t="s">
        <v>74</v>
      </c>
      <c r="AQ14" t="s">
        <v>74</v>
      </c>
      <c r="AR14" t="s">
        <v>74</v>
      </c>
      <c r="AS14" t="s">
        <v>74</v>
      </c>
      <c r="AT14" t="s">
        <v>291</v>
      </c>
      <c r="AU14">
        <v>2012</v>
      </c>
      <c r="AV14">
        <v>48</v>
      </c>
      <c r="AW14">
        <v>3</v>
      </c>
      <c r="AX14" t="s">
        <v>74</v>
      </c>
      <c r="AY14" t="s">
        <v>74</v>
      </c>
      <c r="AZ14" t="s">
        <v>74</v>
      </c>
      <c r="BA14" t="s">
        <v>74</v>
      </c>
      <c r="BB14">
        <v>15</v>
      </c>
      <c r="BC14">
        <v>23</v>
      </c>
      <c r="BD14" t="s">
        <v>74</v>
      </c>
      <c r="BE14" t="s">
        <v>292</v>
      </c>
      <c r="BF14" t="str">
        <f>HYPERLINK("http://dx.doi.org/10.1111/j.1745-493X.2012.03268.x","http://dx.doi.org/10.1111/j.1745-493X.2012.03268.x")</f>
        <v>http://dx.doi.org/10.1111/j.1745-493X.2012.03268.x</v>
      </c>
      <c r="BG14" t="s">
        <v>74</v>
      </c>
      <c r="BH14" t="s">
        <v>74</v>
      </c>
      <c r="BI14" t="s">
        <v>74</v>
      </c>
      <c r="BJ14" t="s">
        <v>293</v>
      </c>
      <c r="BK14" t="s">
        <v>108</v>
      </c>
      <c r="BL14" t="s">
        <v>144</v>
      </c>
      <c r="BM14" t="s">
        <v>74</v>
      </c>
      <c r="BN14" t="s">
        <v>74</v>
      </c>
      <c r="BO14" t="s">
        <v>74</v>
      </c>
      <c r="BP14" t="s">
        <v>74</v>
      </c>
      <c r="BQ14" t="s">
        <v>74</v>
      </c>
      <c r="BR14" t="s">
        <v>92</v>
      </c>
      <c r="BS14" t="s">
        <v>294</v>
      </c>
      <c r="BT14" t="str">
        <f>HYPERLINK("https%3A%2F%2Fwww.webofscience.com%2Fwos%2Fwoscc%2Ffull-record%2FWOS:000306898400003","View Full Record in Web of Science")</f>
        <v>View Full Record in Web of Science</v>
      </c>
    </row>
    <row r="15" spans="1:72" x14ac:dyDescent="0.35">
      <c r="A15" t="s">
        <v>72</v>
      </c>
      <c r="B15" t="s">
        <v>295</v>
      </c>
      <c r="C15" t="s">
        <v>74</v>
      </c>
      <c r="D15" t="s">
        <v>74</v>
      </c>
      <c r="E15" t="s">
        <v>74</v>
      </c>
      <c r="F15" t="s">
        <v>296</v>
      </c>
      <c r="G15" t="s">
        <v>74</v>
      </c>
      <c r="H15" t="s">
        <v>74</v>
      </c>
      <c r="I15" t="s">
        <v>297</v>
      </c>
      <c r="J15" t="s">
        <v>298</v>
      </c>
      <c r="K15" t="s">
        <v>74</v>
      </c>
      <c r="L15" t="s">
        <v>74</v>
      </c>
      <c r="M15" t="s">
        <v>74</v>
      </c>
      <c r="N15" t="s">
        <v>78</v>
      </c>
      <c r="O15" t="s">
        <v>74</v>
      </c>
      <c r="P15" t="s">
        <v>74</v>
      </c>
      <c r="Q15" t="s">
        <v>74</v>
      </c>
      <c r="R15" t="s">
        <v>74</v>
      </c>
      <c r="S15" t="s">
        <v>74</v>
      </c>
      <c r="T15" t="s">
        <v>299</v>
      </c>
      <c r="U15" t="s">
        <v>300</v>
      </c>
      <c r="V15" t="s">
        <v>301</v>
      </c>
      <c r="W15" t="s">
        <v>302</v>
      </c>
      <c r="X15" t="s">
        <v>303</v>
      </c>
      <c r="Y15" t="s">
        <v>304</v>
      </c>
      <c r="Z15" t="s">
        <v>305</v>
      </c>
      <c r="AA15" t="s">
        <v>74</v>
      </c>
      <c r="AB15" t="s">
        <v>74</v>
      </c>
      <c r="AC15" t="s">
        <v>74</v>
      </c>
      <c r="AD15" t="s">
        <v>74</v>
      </c>
      <c r="AE15" t="s">
        <v>74</v>
      </c>
      <c r="AF15" t="s">
        <v>306</v>
      </c>
      <c r="AG15">
        <v>28</v>
      </c>
      <c r="AH15">
        <v>0</v>
      </c>
      <c r="AI15">
        <v>0</v>
      </c>
      <c r="AJ15">
        <v>3</v>
      </c>
      <c r="AK15">
        <v>3</v>
      </c>
      <c r="AL15" t="s">
        <v>74</v>
      </c>
      <c r="AM15" t="s">
        <v>74</v>
      </c>
      <c r="AN15" t="s">
        <v>74</v>
      </c>
      <c r="AO15" t="s">
        <v>74</v>
      </c>
      <c r="AP15" t="s">
        <v>74</v>
      </c>
      <c r="AQ15" t="s">
        <v>74</v>
      </c>
      <c r="AR15" t="s">
        <v>74</v>
      </c>
      <c r="AS15" t="s">
        <v>74</v>
      </c>
      <c r="AT15" t="s">
        <v>74</v>
      </c>
      <c r="AU15">
        <v>2022</v>
      </c>
      <c r="AV15">
        <v>11</v>
      </c>
      <c r="AW15" t="s">
        <v>74</v>
      </c>
      <c r="AX15" t="s">
        <v>74</v>
      </c>
      <c r="AY15" t="s">
        <v>74</v>
      </c>
      <c r="AZ15" t="s">
        <v>74</v>
      </c>
      <c r="BA15" t="s">
        <v>74</v>
      </c>
      <c r="BB15" t="s">
        <v>74</v>
      </c>
      <c r="BC15" t="s">
        <v>74</v>
      </c>
      <c r="BD15">
        <v>100091</v>
      </c>
      <c r="BE15" t="s">
        <v>307</v>
      </c>
      <c r="BF15" t="str">
        <f>HYPERLINK("http://dx.doi.org/10.1016/j.ejtl.2022.100091","http://dx.doi.org/10.1016/j.ejtl.2022.100091")</f>
        <v>http://dx.doi.org/10.1016/j.ejtl.2022.100091</v>
      </c>
      <c r="BG15" t="s">
        <v>74</v>
      </c>
      <c r="BH15" t="s">
        <v>74</v>
      </c>
      <c r="BI15" t="s">
        <v>74</v>
      </c>
      <c r="BJ15" t="s">
        <v>308</v>
      </c>
      <c r="BK15" t="s">
        <v>125</v>
      </c>
      <c r="BL15" t="s">
        <v>309</v>
      </c>
      <c r="BM15" t="s">
        <v>74</v>
      </c>
      <c r="BN15" t="s">
        <v>74</v>
      </c>
      <c r="BO15" t="s">
        <v>74</v>
      </c>
      <c r="BP15" t="s">
        <v>74</v>
      </c>
      <c r="BQ15" t="s">
        <v>74</v>
      </c>
      <c r="BR15" t="s">
        <v>92</v>
      </c>
      <c r="BS15" t="s">
        <v>310</v>
      </c>
      <c r="BT15" t="str">
        <f>HYPERLINK("https%3A%2F%2Fwww.webofscience.com%2Fwos%2Fwoscc%2Ffull-record%2FWOS:000862591900001","View Full Record in Web of Science")</f>
        <v>View Full Record in Web of Science</v>
      </c>
    </row>
    <row r="16" spans="1:72" x14ac:dyDescent="0.35">
      <c r="A16" t="s">
        <v>72</v>
      </c>
      <c r="B16" t="s">
        <v>311</v>
      </c>
      <c r="C16" t="s">
        <v>74</v>
      </c>
      <c r="D16" t="s">
        <v>74</v>
      </c>
      <c r="E16" t="s">
        <v>74</v>
      </c>
      <c r="F16" t="s">
        <v>312</v>
      </c>
      <c r="G16" t="s">
        <v>74</v>
      </c>
      <c r="H16" t="s">
        <v>74</v>
      </c>
      <c r="I16" t="s">
        <v>313</v>
      </c>
      <c r="J16" t="s">
        <v>314</v>
      </c>
      <c r="K16" t="s">
        <v>74</v>
      </c>
      <c r="L16" t="s">
        <v>74</v>
      </c>
      <c r="M16" t="s">
        <v>74</v>
      </c>
      <c r="N16" t="s">
        <v>78</v>
      </c>
      <c r="O16" t="s">
        <v>74</v>
      </c>
      <c r="P16" t="s">
        <v>74</v>
      </c>
      <c r="Q16" t="s">
        <v>74</v>
      </c>
      <c r="R16" t="s">
        <v>74</v>
      </c>
      <c r="S16" t="s">
        <v>74</v>
      </c>
      <c r="T16" t="s">
        <v>74</v>
      </c>
      <c r="U16" t="s">
        <v>315</v>
      </c>
      <c r="V16" t="s">
        <v>316</v>
      </c>
      <c r="W16" t="s">
        <v>317</v>
      </c>
      <c r="X16" t="s">
        <v>318</v>
      </c>
      <c r="Y16" t="s">
        <v>319</v>
      </c>
      <c r="Z16" t="s">
        <v>320</v>
      </c>
      <c r="AA16" t="s">
        <v>74</v>
      </c>
      <c r="AB16" t="s">
        <v>74</v>
      </c>
      <c r="AC16" t="s">
        <v>74</v>
      </c>
      <c r="AD16" t="s">
        <v>74</v>
      </c>
      <c r="AE16" t="s">
        <v>74</v>
      </c>
      <c r="AF16" t="s">
        <v>321</v>
      </c>
      <c r="AG16">
        <v>36</v>
      </c>
      <c r="AH16">
        <v>7</v>
      </c>
      <c r="AI16">
        <v>7</v>
      </c>
      <c r="AJ16">
        <v>0</v>
      </c>
      <c r="AK16">
        <v>20</v>
      </c>
      <c r="AL16" t="s">
        <v>74</v>
      </c>
      <c r="AM16" t="s">
        <v>74</v>
      </c>
      <c r="AN16" t="s">
        <v>74</v>
      </c>
      <c r="AO16" t="s">
        <v>74</v>
      </c>
      <c r="AP16" t="s">
        <v>74</v>
      </c>
      <c r="AQ16" t="s">
        <v>74</v>
      </c>
      <c r="AR16" t="s">
        <v>74</v>
      </c>
      <c r="AS16" t="s">
        <v>74</v>
      </c>
      <c r="AT16" t="s">
        <v>322</v>
      </c>
      <c r="AU16">
        <v>2014</v>
      </c>
      <c r="AV16">
        <v>53</v>
      </c>
      <c r="AW16">
        <v>50</v>
      </c>
      <c r="AX16" t="s">
        <v>74</v>
      </c>
      <c r="AY16" t="s">
        <v>74</v>
      </c>
      <c r="AZ16" t="s">
        <v>74</v>
      </c>
      <c r="BA16" t="s">
        <v>74</v>
      </c>
      <c r="BB16">
        <v>19559</v>
      </c>
      <c r="BC16">
        <v>19572</v>
      </c>
      <c r="BD16" t="s">
        <v>74</v>
      </c>
      <c r="BE16" t="s">
        <v>323</v>
      </c>
      <c r="BF16" t="str">
        <f>HYPERLINK("http://dx.doi.org/10.1021/ie5020074","http://dx.doi.org/10.1021/ie5020074")</f>
        <v>http://dx.doi.org/10.1021/ie5020074</v>
      </c>
      <c r="BG16" t="s">
        <v>74</v>
      </c>
      <c r="BH16" t="s">
        <v>74</v>
      </c>
      <c r="BI16" t="s">
        <v>74</v>
      </c>
      <c r="BJ16" t="s">
        <v>324</v>
      </c>
      <c r="BK16" t="s">
        <v>90</v>
      </c>
      <c r="BL16" t="s">
        <v>325</v>
      </c>
      <c r="BM16" t="s">
        <v>74</v>
      </c>
      <c r="BN16" t="s">
        <v>74</v>
      </c>
      <c r="BO16" t="s">
        <v>74</v>
      </c>
      <c r="BP16" t="s">
        <v>74</v>
      </c>
      <c r="BQ16" t="s">
        <v>74</v>
      </c>
      <c r="BR16" t="s">
        <v>92</v>
      </c>
      <c r="BS16" t="s">
        <v>326</v>
      </c>
      <c r="BT16" t="str">
        <f>HYPERLINK("https%3A%2F%2Fwww.webofscience.com%2Fwos%2Fwoscc%2Ffull-record%2FWOS:000346684400023","View Full Record in Web of Science")</f>
        <v>View Full Record in Web of Science</v>
      </c>
    </row>
    <row r="17" spans="1:72" x14ac:dyDescent="0.35">
      <c r="A17" t="s">
        <v>72</v>
      </c>
      <c r="B17" t="s">
        <v>327</v>
      </c>
      <c r="C17" t="s">
        <v>74</v>
      </c>
      <c r="D17" t="s">
        <v>74</v>
      </c>
      <c r="E17" t="s">
        <v>74</v>
      </c>
      <c r="F17" t="s">
        <v>328</v>
      </c>
      <c r="G17" t="s">
        <v>74</v>
      </c>
      <c r="H17" t="s">
        <v>74</v>
      </c>
      <c r="I17" t="s">
        <v>329</v>
      </c>
      <c r="J17" t="s">
        <v>330</v>
      </c>
      <c r="K17" t="s">
        <v>74</v>
      </c>
      <c r="L17" t="s">
        <v>74</v>
      </c>
      <c r="M17" t="s">
        <v>74</v>
      </c>
      <c r="N17" t="s">
        <v>78</v>
      </c>
      <c r="O17" t="s">
        <v>74</v>
      </c>
      <c r="P17" t="s">
        <v>74</v>
      </c>
      <c r="Q17" t="s">
        <v>74</v>
      </c>
      <c r="R17" t="s">
        <v>74</v>
      </c>
      <c r="S17" t="s">
        <v>74</v>
      </c>
      <c r="T17" t="s">
        <v>331</v>
      </c>
      <c r="U17" t="s">
        <v>332</v>
      </c>
      <c r="V17" t="s">
        <v>333</v>
      </c>
      <c r="W17" t="s">
        <v>334</v>
      </c>
      <c r="X17" t="s">
        <v>335</v>
      </c>
      <c r="Y17" t="s">
        <v>336</v>
      </c>
      <c r="Z17" t="s">
        <v>256</v>
      </c>
      <c r="AA17" t="s">
        <v>74</v>
      </c>
      <c r="AB17" t="s">
        <v>74</v>
      </c>
      <c r="AC17" t="s">
        <v>74</v>
      </c>
      <c r="AD17" t="s">
        <v>74</v>
      </c>
      <c r="AE17" t="s">
        <v>74</v>
      </c>
      <c r="AF17" t="s">
        <v>337</v>
      </c>
      <c r="AG17">
        <v>217</v>
      </c>
      <c r="AH17">
        <v>1</v>
      </c>
      <c r="AI17">
        <v>1</v>
      </c>
      <c r="AJ17">
        <v>13</v>
      </c>
      <c r="AK17">
        <v>13</v>
      </c>
      <c r="AL17" t="s">
        <v>74</v>
      </c>
      <c r="AM17" t="s">
        <v>74</v>
      </c>
      <c r="AN17" t="s">
        <v>74</v>
      </c>
      <c r="AO17" t="s">
        <v>74</v>
      </c>
      <c r="AP17" t="s">
        <v>74</v>
      </c>
      <c r="AQ17" t="s">
        <v>74</v>
      </c>
      <c r="AR17" t="s">
        <v>74</v>
      </c>
      <c r="AS17" t="s">
        <v>74</v>
      </c>
      <c r="AT17" t="s">
        <v>338</v>
      </c>
      <c r="AU17">
        <v>2022</v>
      </c>
      <c r="AV17">
        <v>40</v>
      </c>
      <c r="AW17">
        <v>10</v>
      </c>
      <c r="AX17" t="s">
        <v>74</v>
      </c>
      <c r="AY17" t="s">
        <v>74</v>
      </c>
      <c r="AZ17" t="s">
        <v>74</v>
      </c>
      <c r="BA17" t="s">
        <v>74</v>
      </c>
      <c r="BB17">
        <v>796</v>
      </c>
      <c r="BC17">
        <v>834</v>
      </c>
      <c r="BD17" t="s">
        <v>74</v>
      </c>
      <c r="BE17" t="s">
        <v>339</v>
      </c>
      <c r="BF17" t="str">
        <f>HYPERLINK("http://dx.doi.org/10.1080/01446193.2022.2110273","http://dx.doi.org/10.1080/01446193.2022.2110273")</f>
        <v>http://dx.doi.org/10.1080/01446193.2022.2110273</v>
      </c>
      <c r="BG17" t="s">
        <v>74</v>
      </c>
      <c r="BH17" t="s">
        <v>340</v>
      </c>
      <c r="BI17" t="s">
        <v>74</v>
      </c>
      <c r="BJ17" t="s">
        <v>341</v>
      </c>
      <c r="BK17" t="s">
        <v>125</v>
      </c>
      <c r="BL17" t="s">
        <v>144</v>
      </c>
      <c r="BM17" t="s">
        <v>74</v>
      </c>
      <c r="BN17" t="s">
        <v>74</v>
      </c>
      <c r="BO17" t="s">
        <v>74</v>
      </c>
      <c r="BP17" t="s">
        <v>74</v>
      </c>
      <c r="BQ17" t="s">
        <v>74</v>
      </c>
      <c r="BR17" t="s">
        <v>92</v>
      </c>
      <c r="BS17" t="s">
        <v>342</v>
      </c>
      <c r="BT17" t="str">
        <f>HYPERLINK("https%3A%2F%2Fwww.webofscience.com%2Fwos%2Fwoscc%2Ffull-record%2FWOS:000842219700001","View Full Record in Web of Science")</f>
        <v>View Full Record in Web of Science</v>
      </c>
    </row>
    <row r="18" spans="1:72" x14ac:dyDescent="0.35">
      <c r="A18" t="s">
        <v>72</v>
      </c>
      <c r="B18" t="s">
        <v>343</v>
      </c>
      <c r="C18" t="s">
        <v>74</v>
      </c>
      <c r="D18" t="s">
        <v>74</v>
      </c>
      <c r="E18" t="s">
        <v>74</v>
      </c>
      <c r="F18" t="s">
        <v>343</v>
      </c>
      <c r="G18" t="s">
        <v>74</v>
      </c>
      <c r="H18" t="s">
        <v>74</v>
      </c>
      <c r="I18" t="s">
        <v>344</v>
      </c>
      <c r="J18" t="s">
        <v>77</v>
      </c>
      <c r="K18" t="s">
        <v>74</v>
      </c>
      <c r="L18" t="s">
        <v>74</v>
      </c>
      <c r="M18" t="s">
        <v>74</v>
      </c>
      <c r="N18" t="s">
        <v>78</v>
      </c>
      <c r="O18" t="s">
        <v>74</v>
      </c>
      <c r="P18" t="s">
        <v>74</v>
      </c>
      <c r="Q18" t="s">
        <v>74</v>
      </c>
      <c r="R18" t="s">
        <v>74</v>
      </c>
      <c r="S18" t="s">
        <v>74</v>
      </c>
      <c r="T18" t="s">
        <v>345</v>
      </c>
      <c r="U18" t="s">
        <v>346</v>
      </c>
      <c r="V18" t="s">
        <v>347</v>
      </c>
      <c r="W18" t="s">
        <v>348</v>
      </c>
      <c r="X18" t="s">
        <v>349</v>
      </c>
      <c r="Y18" t="s">
        <v>350</v>
      </c>
      <c r="Z18" t="s">
        <v>240</v>
      </c>
      <c r="AA18" t="s">
        <v>74</v>
      </c>
      <c r="AB18" t="s">
        <v>74</v>
      </c>
      <c r="AC18" t="s">
        <v>74</v>
      </c>
      <c r="AD18" t="s">
        <v>74</v>
      </c>
      <c r="AE18" t="s">
        <v>74</v>
      </c>
      <c r="AF18" t="s">
        <v>351</v>
      </c>
      <c r="AG18">
        <v>27</v>
      </c>
      <c r="AH18">
        <v>65</v>
      </c>
      <c r="AI18">
        <v>70</v>
      </c>
      <c r="AJ18">
        <v>2</v>
      </c>
      <c r="AK18">
        <v>67</v>
      </c>
      <c r="AL18" t="s">
        <v>74</v>
      </c>
      <c r="AM18" t="s">
        <v>74</v>
      </c>
      <c r="AN18" t="s">
        <v>74</v>
      </c>
      <c r="AO18" t="s">
        <v>74</v>
      </c>
      <c r="AP18" t="s">
        <v>74</v>
      </c>
      <c r="AQ18" t="s">
        <v>74</v>
      </c>
      <c r="AR18" t="s">
        <v>74</v>
      </c>
      <c r="AS18" t="s">
        <v>74</v>
      </c>
      <c r="AT18" t="s">
        <v>87</v>
      </c>
      <c r="AU18">
        <v>2005</v>
      </c>
      <c r="AV18">
        <v>28</v>
      </c>
      <c r="AW18">
        <v>3</v>
      </c>
      <c r="AX18" t="s">
        <v>74</v>
      </c>
      <c r="AY18" t="s">
        <v>74</v>
      </c>
      <c r="AZ18" t="s">
        <v>74</v>
      </c>
      <c r="BA18" t="s">
        <v>74</v>
      </c>
      <c r="BB18">
        <v>453</v>
      </c>
      <c r="BC18">
        <v>460</v>
      </c>
      <c r="BD18" t="s">
        <v>74</v>
      </c>
      <c r="BE18" t="s">
        <v>352</v>
      </c>
      <c r="BF18" t="str">
        <f>HYPERLINK("http://dx.doi.org/10.1016/j.eswa.2004.12.006","http://dx.doi.org/10.1016/j.eswa.2004.12.006")</f>
        <v>http://dx.doi.org/10.1016/j.eswa.2004.12.006</v>
      </c>
      <c r="BG18" t="s">
        <v>74</v>
      </c>
      <c r="BH18" t="s">
        <v>74</v>
      </c>
      <c r="BI18" t="s">
        <v>74</v>
      </c>
      <c r="BJ18" t="s">
        <v>89</v>
      </c>
      <c r="BK18" t="s">
        <v>90</v>
      </c>
      <c r="BL18" t="s">
        <v>91</v>
      </c>
      <c r="BM18" t="s">
        <v>74</v>
      </c>
      <c r="BN18" t="s">
        <v>74</v>
      </c>
      <c r="BO18" t="s">
        <v>74</v>
      </c>
      <c r="BP18" t="s">
        <v>74</v>
      </c>
      <c r="BQ18" t="s">
        <v>74</v>
      </c>
      <c r="BR18" t="s">
        <v>92</v>
      </c>
      <c r="BS18" t="s">
        <v>353</v>
      </c>
      <c r="BT18" t="str">
        <f>HYPERLINK("https%3A%2F%2Fwww.webofscience.com%2Fwos%2Fwoscc%2Ffull-record%2FWOS:000227546200006","View Full Record in Web of Science")</f>
        <v>View Full Record in Web of Science</v>
      </c>
    </row>
    <row r="19" spans="1:72" x14ac:dyDescent="0.35">
      <c r="A19" t="s">
        <v>72</v>
      </c>
      <c r="B19" t="s">
        <v>354</v>
      </c>
      <c r="C19" t="s">
        <v>74</v>
      </c>
      <c r="D19" t="s">
        <v>74</v>
      </c>
      <c r="E19" t="s">
        <v>74</v>
      </c>
      <c r="F19" t="s">
        <v>355</v>
      </c>
      <c r="G19" t="s">
        <v>74</v>
      </c>
      <c r="H19" t="s">
        <v>74</v>
      </c>
      <c r="I19" t="s">
        <v>356</v>
      </c>
      <c r="J19" t="s">
        <v>357</v>
      </c>
      <c r="K19" t="s">
        <v>74</v>
      </c>
      <c r="L19" t="s">
        <v>74</v>
      </c>
      <c r="M19" t="s">
        <v>74</v>
      </c>
      <c r="N19" t="s">
        <v>78</v>
      </c>
      <c r="O19" t="s">
        <v>74</v>
      </c>
      <c r="P19" t="s">
        <v>74</v>
      </c>
      <c r="Q19" t="s">
        <v>74</v>
      </c>
      <c r="R19" t="s">
        <v>74</v>
      </c>
      <c r="S19" t="s">
        <v>74</v>
      </c>
      <c r="T19" t="s">
        <v>358</v>
      </c>
      <c r="U19" t="s">
        <v>359</v>
      </c>
      <c r="V19" t="s">
        <v>360</v>
      </c>
      <c r="W19" t="s">
        <v>361</v>
      </c>
      <c r="X19" t="s">
        <v>362</v>
      </c>
      <c r="Y19" t="s">
        <v>363</v>
      </c>
      <c r="Z19" t="s">
        <v>364</v>
      </c>
      <c r="AA19" t="s">
        <v>74</v>
      </c>
      <c r="AB19" t="s">
        <v>74</v>
      </c>
      <c r="AC19" t="s">
        <v>74</v>
      </c>
      <c r="AD19" t="s">
        <v>74</v>
      </c>
      <c r="AE19" t="s">
        <v>74</v>
      </c>
      <c r="AF19" t="s">
        <v>365</v>
      </c>
      <c r="AG19">
        <v>50</v>
      </c>
      <c r="AH19">
        <v>0</v>
      </c>
      <c r="AI19">
        <v>0</v>
      </c>
      <c r="AJ19">
        <v>2</v>
      </c>
      <c r="AK19">
        <v>2</v>
      </c>
      <c r="AL19" t="s">
        <v>74</v>
      </c>
      <c r="AM19" t="s">
        <v>74</v>
      </c>
      <c r="AN19" t="s">
        <v>74</v>
      </c>
      <c r="AO19" t="s">
        <v>74</v>
      </c>
      <c r="AP19" t="s">
        <v>74</v>
      </c>
      <c r="AQ19" t="s">
        <v>74</v>
      </c>
      <c r="AR19" t="s">
        <v>74</v>
      </c>
      <c r="AS19" t="s">
        <v>74</v>
      </c>
      <c r="AT19" t="s">
        <v>74</v>
      </c>
      <c r="AU19">
        <v>2022</v>
      </c>
      <c r="AV19">
        <v>18</v>
      </c>
      <c r="AW19">
        <v>1</v>
      </c>
      <c r="AX19" t="s">
        <v>74</v>
      </c>
      <c r="AY19" t="s">
        <v>74</v>
      </c>
      <c r="AZ19" t="s">
        <v>74</v>
      </c>
      <c r="BA19" t="s">
        <v>74</v>
      </c>
      <c r="BB19">
        <v>123</v>
      </c>
      <c r="BC19">
        <v>136</v>
      </c>
      <c r="BD19" t="s">
        <v>74</v>
      </c>
      <c r="BE19" t="s">
        <v>366</v>
      </c>
      <c r="BF19" t="str">
        <f>HYPERLINK("http://dx.doi.org/10.17270/J.LOG.2022.676","http://dx.doi.org/10.17270/J.LOG.2022.676")</f>
        <v>http://dx.doi.org/10.17270/J.LOG.2022.676</v>
      </c>
      <c r="BG19" t="s">
        <v>74</v>
      </c>
      <c r="BH19" t="s">
        <v>74</v>
      </c>
      <c r="BI19" t="s">
        <v>74</v>
      </c>
      <c r="BJ19" t="s">
        <v>293</v>
      </c>
      <c r="BK19" t="s">
        <v>125</v>
      </c>
      <c r="BL19" t="s">
        <v>144</v>
      </c>
      <c r="BM19" t="s">
        <v>74</v>
      </c>
      <c r="BN19" t="s">
        <v>74</v>
      </c>
      <c r="BO19" t="s">
        <v>74</v>
      </c>
      <c r="BP19" t="s">
        <v>74</v>
      </c>
      <c r="BQ19" t="s">
        <v>74</v>
      </c>
      <c r="BR19" t="s">
        <v>92</v>
      </c>
      <c r="BS19" t="s">
        <v>367</v>
      </c>
      <c r="BT19" t="str">
        <f>HYPERLINK("https%3A%2F%2Fwww.webofscience.com%2Fwos%2Fwoscc%2Ffull-record%2FWOS:000866669200001","View Full Record in Web of Science")</f>
        <v>View Full Record in Web of Science</v>
      </c>
    </row>
    <row r="20" spans="1:72" x14ac:dyDescent="0.35">
      <c r="A20" t="s">
        <v>72</v>
      </c>
      <c r="B20" t="s">
        <v>368</v>
      </c>
      <c r="C20" t="s">
        <v>74</v>
      </c>
      <c r="D20" t="s">
        <v>74</v>
      </c>
      <c r="E20" t="s">
        <v>74</v>
      </c>
      <c r="F20" t="s">
        <v>369</v>
      </c>
      <c r="G20" t="s">
        <v>74</v>
      </c>
      <c r="H20" t="s">
        <v>74</v>
      </c>
      <c r="I20" t="s">
        <v>370</v>
      </c>
      <c r="J20" t="s">
        <v>371</v>
      </c>
      <c r="K20" t="s">
        <v>74</v>
      </c>
      <c r="L20" t="s">
        <v>74</v>
      </c>
      <c r="M20" t="s">
        <v>74</v>
      </c>
      <c r="N20" t="s">
        <v>78</v>
      </c>
      <c r="O20" t="s">
        <v>74</v>
      </c>
      <c r="P20" t="s">
        <v>74</v>
      </c>
      <c r="Q20" t="s">
        <v>74</v>
      </c>
      <c r="R20" t="s">
        <v>74</v>
      </c>
      <c r="S20" t="s">
        <v>74</v>
      </c>
      <c r="T20" t="s">
        <v>372</v>
      </c>
      <c r="U20" t="s">
        <v>373</v>
      </c>
      <c r="V20" t="s">
        <v>374</v>
      </c>
      <c r="W20" t="s">
        <v>375</v>
      </c>
      <c r="X20" t="s">
        <v>376</v>
      </c>
      <c r="Y20" t="s">
        <v>377</v>
      </c>
      <c r="Z20" t="s">
        <v>378</v>
      </c>
      <c r="AA20" t="s">
        <v>74</v>
      </c>
      <c r="AB20" t="s">
        <v>74</v>
      </c>
      <c r="AC20" t="s">
        <v>74</v>
      </c>
      <c r="AD20" t="s">
        <v>74</v>
      </c>
      <c r="AE20" t="s">
        <v>74</v>
      </c>
      <c r="AF20" t="s">
        <v>379</v>
      </c>
      <c r="AG20">
        <v>40</v>
      </c>
      <c r="AH20">
        <v>32</v>
      </c>
      <c r="AI20">
        <v>32</v>
      </c>
      <c r="AJ20">
        <v>1</v>
      </c>
      <c r="AK20">
        <v>25</v>
      </c>
      <c r="AL20" t="s">
        <v>74</v>
      </c>
      <c r="AM20" t="s">
        <v>74</v>
      </c>
      <c r="AN20" t="s">
        <v>74</v>
      </c>
      <c r="AO20" t="s">
        <v>74</v>
      </c>
      <c r="AP20" t="s">
        <v>74</v>
      </c>
      <c r="AQ20" t="s">
        <v>74</v>
      </c>
      <c r="AR20" t="s">
        <v>74</v>
      </c>
      <c r="AS20" t="s">
        <v>74</v>
      </c>
      <c r="AT20" t="s">
        <v>380</v>
      </c>
      <c r="AU20">
        <v>2008</v>
      </c>
      <c r="AV20">
        <v>44</v>
      </c>
      <c r="AW20">
        <v>6</v>
      </c>
      <c r="AX20" t="s">
        <v>74</v>
      </c>
      <c r="AY20" t="s">
        <v>74</v>
      </c>
      <c r="AZ20" t="s">
        <v>74</v>
      </c>
      <c r="BA20" t="s">
        <v>74</v>
      </c>
      <c r="BB20">
        <v>955</v>
      </c>
      <c r="BC20">
        <v>969</v>
      </c>
      <c r="BD20" t="s">
        <v>74</v>
      </c>
      <c r="BE20" t="s">
        <v>381</v>
      </c>
      <c r="BF20" t="str">
        <f>HYPERLINK("http://dx.doi.org/10.1016/j.tre.2007.05.012","http://dx.doi.org/10.1016/j.tre.2007.05.012")</f>
        <v>http://dx.doi.org/10.1016/j.tre.2007.05.012</v>
      </c>
      <c r="BG20" t="s">
        <v>74</v>
      </c>
      <c r="BH20" t="s">
        <v>74</v>
      </c>
      <c r="BI20" t="s">
        <v>74</v>
      </c>
      <c r="BJ20" t="s">
        <v>382</v>
      </c>
      <c r="BK20" t="s">
        <v>228</v>
      </c>
      <c r="BL20" t="s">
        <v>383</v>
      </c>
      <c r="BM20" t="s">
        <v>74</v>
      </c>
      <c r="BN20" t="s">
        <v>74</v>
      </c>
      <c r="BO20" t="s">
        <v>74</v>
      </c>
      <c r="BP20" t="s">
        <v>74</v>
      </c>
      <c r="BQ20" t="s">
        <v>74</v>
      </c>
      <c r="BR20" t="s">
        <v>92</v>
      </c>
      <c r="BS20" t="s">
        <v>384</v>
      </c>
      <c r="BT20" t="str">
        <f>HYPERLINK("https%3A%2F%2Fwww.webofscience.com%2Fwos%2Fwoscc%2Ffull-record%2FWOS:000259461200001","View Full Record in Web of Science")</f>
        <v>View Full Record in Web of Science</v>
      </c>
    </row>
    <row r="21" spans="1:72" x14ac:dyDescent="0.35">
      <c r="A21" t="s">
        <v>72</v>
      </c>
      <c r="B21" t="s">
        <v>385</v>
      </c>
      <c r="C21" t="s">
        <v>74</v>
      </c>
      <c r="D21" t="s">
        <v>74</v>
      </c>
      <c r="E21" t="s">
        <v>74</v>
      </c>
      <c r="F21" t="s">
        <v>386</v>
      </c>
      <c r="G21" t="s">
        <v>74</v>
      </c>
      <c r="H21" t="s">
        <v>74</v>
      </c>
      <c r="I21" t="s">
        <v>387</v>
      </c>
      <c r="J21" t="s">
        <v>388</v>
      </c>
      <c r="K21" t="s">
        <v>74</v>
      </c>
      <c r="L21" t="s">
        <v>74</v>
      </c>
      <c r="M21" t="s">
        <v>74</v>
      </c>
      <c r="N21" t="s">
        <v>78</v>
      </c>
      <c r="O21" t="s">
        <v>74</v>
      </c>
      <c r="P21" t="s">
        <v>74</v>
      </c>
      <c r="Q21" t="s">
        <v>74</v>
      </c>
      <c r="R21" t="s">
        <v>74</v>
      </c>
      <c r="S21" t="s">
        <v>74</v>
      </c>
      <c r="T21" t="s">
        <v>389</v>
      </c>
      <c r="U21" t="s">
        <v>390</v>
      </c>
      <c r="V21" t="s">
        <v>391</v>
      </c>
      <c r="W21" t="s">
        <v>392</v>
      </c>
      <c r="X21" t="s">
        <v>393</v>
      </c>
      <c r="Y21" t="s">
        <v>394</v>
      </c>
      <c r="Z21" t="s">
        <v>395</v>
      </c>
      <c r="AA21" t="s">
        <v>74</v>
      </c>
      <c r="AB21" t="s">
        <v>74</v>
      </c>
      <c r="AC21" t="s">
        <v>74</v>
      </c>
      <c r="AD21" t="s">
        <v>74</v>
      </c>
      <c r="AE21" t="s">
        <v>74</v>
      </c>
      <c r="AF21" t="s">
        <v>396</v>
      </c>
      <c r="AG21">
        <v>109</v>
      </c>
      <c r="AH21">
        <v>125</v>
      </c>
      <c r="AI21">
        <v>127</v>
      </c>
      <c r="AJ21">
        <v>7</v>
      </c>
      <c r="AK21">
        <v>222</v>
      </c>
      <c r="AL21" t="s">
        <v>74</v>
      </c>
      <c r="AM21" t="s">
        <v>74</v>
      </c>
      <c r="AN21" t="s">
        <v>74</v>
      </c>
      <c r="AO21" t="s">
        <v>74</v>
      </c>
      <c r="AP21" t="s">
        <v>74</v>
      </c>
      <c r="AQ21" t="s">
        <v>74</v>
      </c>
      <c r="AR21" t="s">
        <v>74</v>
      </c>
      <c r="AS21" t="s">
        <v>74</v>
      </c>
      <c r="AT21" t="s">
        <v>397</v>
      </c>
      <c r="AU21">
        <v>2015</v>
      </c>
      <c r="AV21">
        <v>229</v>
      </c>
      <c r="AW21">
        <v>1</v>
      </c>
      <c r="AX21" t="s">
        <v>74</v>
      </c>
      <c r="AY21" t="s">
        <v>74</v>
      </c>
      <c r="AZ21" t="s">
        <v>74</v>
      </c>
      <c r="BA21" t="s">
        <v>74</v>
      </c>
      <c r="BB21">
        <v>213</v>
      </c>
      <c r="BC21">
        <v>252</v>
      </c>
      <c r="BD21" t="s">
        <v>74</v>
      </c>
      <c r="BE21" t="s">
        <v>398</v>
      </c>
      <c r="BF21" t="str">
        <f>HYPERLINK("http://dx.doi.org/10.1007/s10479-015-1853-1","http://dx.doi.org/10.1007/s10479-015-1853-1")</f>
        <v>http://dx.doi.org/10.1007/s10479-015-1853-1</v>
      </c>
      <c r="BG21" t="s">
        <v>74</v>
      </c>
      <c r="BH21" t="s">
        <v>74</v>
      </c>
      <c r="BI21" t="s">
        <v>74</v>
      </c>
      <c r="BJ21" t="s">
        <v>399</v>
      </c>
      <c r="BK21" t="s">
        <v>228</v>
      </c>
      <c r="BL21" t="s">
        <v>399</v>
      </c>
      <c r="BM21" t="s">
        <v>74</v>
      </c>
      <c r="BN21" t="s">
        <v>74</v>
      </c>
      <c r="BO21" t="s">
        <v>74</v>
      </c>
      <c r="BP21" t="s">
        <v>74</v>
      </c>
      <c r="BQ21" t="s">
        <v>74</v>
      </c>
      <c r="BR21" t="s">
        <v>92</v>
      </c>
      <c r="BS21" t="s">
        <v>400</v>
      </c>
      <c r="BT21" t="str">
        <f>HYPERLINK("https%3A%2F%2Fwww.webofscience.com%2Fwos%2Fwoscc%2Ffull-record%2FWOS:000354387600009","View Full Record in Web of Science")</f>
        <v>View Full Record in Web of Science</v>
      </c>
    </row>
    <row r="22" spans="1:72" x14ac:dyDescent="0.35">
      <c r="A22" t="s">
        <v>72</v>
      </c>
      <c r="B22" t="s">
        <v>401</v>
      </c>
      <c r="C22" t="s">
        <v>74</v>
      </c>
      <c r="D22" t="s">
        <v>74</v>
      </c>
      <c r="E22" t="s">
        <v>74</v>
      </c>
      <c r="F22" t="s">
        <v>402</v>
      </c>
      <c r="G22" t="s">
        <v>74</v>
      </c>
      <c r="H22" t="s">
        <v>74</v>
      </c>
      <c r="I22" t="s">
        <v>403</v>
      </c>
      <c r="J22" t="s">
        <v>371</v>
      </c>
      <c r="K22" t="s">
        <v>74</v>
      </c>
      <c r="L22" t="s">
        <v>74</v>
      </c>
      <c r="M22" t="s">
        <v>74</v>
      </c>
      <c r="N22" t="s">
        <v>78</v>
      </c>
      <c r="O22" t="s">
        <v>74</v>
      </c>
      <c r="P22" t="s">
        <v>74</v>
      </c>
      <c r="Q22" t="s">
        <v>74</v>
      </c>
      <c r="R22" t="s">
        <v>74</v>
      </c>
      <c r="S22" t="s">
        <v>74</v>
      </c>
      <c r="T22" t="s">
        <v>404</v>
      </c>
      <c r="U22" t="s">
        <v>405</v>
      </c>
      <c r="V22" t="s">
        <v>406</v>
      </c>
      <c r="W22" t="s">
        <v>407</v>
      </c>
      <c r="X22" t="s">
        <v>408</v>
      </c>
      <c r="Y22" t="s">
        <v>409</v>
      </c>
      <c r="Z22" t="s">
        <v>410</v>
      </c>
      <c r="AA22" t="s">
        <v>74</v>
      </c>
      <c r="AB22" t="s">
        <v>74</v>
      </c>
      <c r="AC22" t="s">
        <v>74</v>
      </c>
      <c r="AD22" t="s">
        <v>74</v>
      </c>
      <c r="AE22" t="s">
        <v>74</v>
      </c>
      <c r="AF22" t="s">
        <v>411</v>
      </c>
      <c r="AG22">
        <v>71</v>
      </c>
      <c r="AH22">
        <v>126</v>
      </c>
      <c r="AI22">
        <v>126</v>
      </c>
      <c r="AJ22">
        <v>8</v>
      </c>
      <c r="AK22">
        <v>148</v>
      </c>
      <c r="AL22" t="s">
        <v>74</v>
      </c>
      <c r="AM22" t="s">
        <v>74</v>
      </c>
      <c r="AN22" t="s">
        <v>74</v>
      </c>
      <c r="AO22" t="s">
        <v>74</v>
      </c>
      <c r="AP22" t="s">
        <v>74</v>
      </c>
      <c r="AQ22" t="s">
        <v>74</v>
      </c>
      <c r="AR22" t="s">
        <v>74</v>
      </c>
      <c r="AS22" t="s">
        <v>74</v>
      </c>
      <c r="AT22" t="s">
        <v>397</v>
      </c>
      <c r="AU22">
        <v>2018</v>
      </c>
      <c r="AV22">
        <v>114</v>
      </c>
      <c r="AW22" t="s">
        <v>74</v>
      </c>
      <c r="AX22" t="s">
        <v>74</v>
      </c>
      <c r="AY22" t="s">
        <v>74</v>
      </c>
      <c r="AZ22" t="s">
        <v>74</v>
      </c>
      <c r="BA22" t="s">
        <v>74</v>
      </c>
      <c r="BB22">
        <v>398</v>
      </c>
      <c r="BC22">
        <v>415</v>
      </c>
      <c r="BD22" t="s">
        <v>74</v>
      </c>
      <c r="BE22" t="s">
        <v>412</v>
      </c>
      <c r="BF22" t="str">
        <f>HYPERLINK("http://dx.doi.org/10.1016/j.tre.2017.05.008","http://dx.doi.org/10.1016/j.tre.2017.05.008")</f>
        <v>http://dx.doi.org/10.1016/j.tre.2017.05.008</v>
      </c>
      <c r="BG22" t="s">
        <v>74</v>
      </c>
      <c r="BH22" t="s">
        <v>74</v>
      </c>
      <c r="BI22" t="s">
        <v>74</v>
      </c>
      <c r="BJ22" t="s">
        <v>382</v>
      </c>
      <c r="BK22" t="s">
        <v>228</v>
      </c>
      <c r="BL22" t="s">
        <v>383</v>
      </c>
      <c r="BM22" t="s">
        <v>74</v>
      </c>
      <c r="BN22" t="s">
        <v>74</v>
      </c>
      <c r="BO22" t="s">
        <v>74</v>
      </c>
      <c r="BP22" t="s">
        <v>74</v>
      </c>
      <c r="BQ22" t="s">
        <v>74</v>
      </c>
      <c r="BR22" t="s">
        <v>92</v>
      </c>
      <c r="BS22" t="s">
        <v>413</v>
      </c>
      <c r="BT22" t="str">
        <f>HYPERLINK("https%3A%2F%2Fwww.webofscience.com%2Fwos%2Fwoscc%2Ffull-record%2FWOS:000436214900022","View Full Record in Web of Science")</f>
        <v>View Full Record in Web of Science</v>
      </c>
    </row>
    <row r="23" spans="1:72" x14ac:dyDescent="0.35">
      <c r="A23" t="s">
        <v>72</v>
      </c>
      <c r="B23" t="s">
        <v>414</v>
      </c>
      <c r="C23" t="s">
        <v>74</v>
      </c>
      <c r="D23" t="s">
        <v>74</v>
      </c>
      <c r="E23" t="s">
        <v>74</v>
      </c>
      <c r="F23" t="s">
        <v>415</v>
      </c>
      <c r="G23" t="s">
        <v>74</v>
      </c>
      <c r="H23" t="s">
        <v>74</v>
      </c>
      <c r="I23" t="s">
        <v>416</v>
      </c>
      <c r="J23" t="s">
        <v>217</v>
      </c>
      <c r="K23" t="s">
        <v>74</v>
      </c>
      <c r="L23" t="s">
        <v>74</v>
      </c>
      <c r="M23" t="s">
        <v>74</v>
      </c>
      <c r="N23" t="s">
        <v>249</v>
      </c>
      <c r="O23" t="s">
        <v>74</v>
      </c>
      <c r="P23" t="s">
        <v>74</v>
      </c>
      <c r="Q23" t="s">
        <v>74</v>
      </c>
      <c r="R23" t="s">
        <v>74</v>
      </c>
      <c r="S23" t="s">
        <v>74</v>
      </c>
      <c r="T23" t="s">
        <v>417</v>
      </c>
      <c r="U23" t="s">
        <v>418</v>
      </c>
      <c r="V23" t="s">
        <v>419</v>
      </c>
      <c r="W23" t="s">
        <v>420</v>
      </c>
      <c r="X23" t="s">
        <v>421</v>
      </c>
      <c r="Y23" t="s">
        <v>422</v>
      </c>
      <c r="Z23" t="s">
        <v>423</v>
      </c>
      <c r="AA23" t="s">
        <v>74</v>
      </c>
      <c r="AB23" t="s">
        <v>74</v>
      </c>
      <c r="AC23" t="s">
        <v>74</v>
      </c>
      <c r="AD23" t="s">
        <v>74</v>
      </c>
      <c r="AE23" t="s">
        <v>74</v>
      </c>
      <c r="AF23" t="s">
        <v>424</v>
      </c>
      <c r="AG23">
        <v>112</v>
      </c>
      <c r="AH23">
        <v>26</v>
      </c>
      <c r="AI23">
        <v>26</v>
      </c>
      <c r="AJ23">
        <v>58</v>
      </c>
      <c r="AK23">
        <v>232</v>
      </c>
      <c r="AL23" t="s">
        <v>74</v>
      </c>
      <c r="AM23" t="s">
        <v>74</v>
      </c>
      <c r="AN23" t="s">
        <v>74</v>
      </c>
      <c r="AO23" t="s">
        <v>74</v>
      </c>
      <c r="AP23" t="s">
        <v>74</v>
      </c>
      <c r="AQ23" t="s">
        <v>74</v>
      </c>
      <c r="AR23" t="s">
        <v>74</v>
      </c>
      <c r="AS23" t="s">
        <v>74</v>
      </c>
      <c r="AT23" t="s">
        <v>425</v>
      </c>
      <c r="AU23">
        <v>2020</v>
      </c>
      <c r="AV23">
        <v>12</v>
      </c>
      <c r="AW23">
        <v>5</v>
      </c>
      <c r="AX23" t="s">
        <v>74</v>
      </c>
      <c r="AY23" t="s">
        <v>74</v>
      </c>
      <c r="AZ23" t="s">
        <v>74</v>
      </c>
      <c r="BA23" t="s">
        <v>74</v>
      </c>
      <c r="BB23" t="s">
        <v>74</v>
      </c>
      <c r="BC23" t="s">
        <v>74</v>
      </c>
      <c r="BD23">
        <v>1878</v>
      </c>
      <c r="BE23" t="s">
        <v>426</v>
      </c>
      <c r="BF23" t="str">
        <f>HYPERLINK("http://dx.doi.org/10.3390/su12051878","http://dx.doi.org/10.3390/su12051878")</f>
        <v>http://dx.doi.org/10.3390/su12051878</v>
      </c>
      <c r="BG23" t="s">
        <v>74</v>
      </c>
      <c r="BH23" t="s">
        <v>74</v>
      </c>
      <c r="BI23" t="s">
        <v>74</v>
      </c>
      <c r="BJ23" t="s">
        <v>227</v>
      </c>
      <c r="BK23" t="s">
        <v>228</v>
      </c>
      <c r="BL23" t="s">
        <v>229</v>
      </c>
      <c r="BM23" t="s">
        <v>74</v>
      </c>
      <c r="BN23" t="s">
        <v>74</v>
      </c>
      <c r="BO23" t="s">
        <v>74</v>
      </c>
      <c r="BP23" t="s">
        <v>74</v>
      </c>
      <c r="BQ23" t="s">
        <v>74</v>
      </c>
      <c r="BR23" t="s">
        <v>92</v>
      </c>
      <c r="BS23" t="s">
        <v>427</v>
      </c>
      <c r="BT23" t="str">
        <f>HYPERLINK("https%3A%2F%2Fwww.webofscience.com%2Fwos%2Fwoscc%2Ffull-record%2FWOS:000522470900179","View Full Record in Web of Science")</f>
        <v>View Full Record in Web of Science</v>
      </c>
    </row>
    <row r="24" spans="1:72" x14ac:dyDescent="0.35">
      <c r="A24" t="s">
        <v>72</v>
      </c>
      <c r="B24" t="s">
        <v>428</v>
      </c>
      <c r="C24" t="s">
        <v>74</v>
      </c>
      <c r="D24" t="s">
        <v>74</v>
      </c>
      <c r="E24" t="s">
        <v>74</v>
      </c>
      <c r="F24" t="s">
        <v>429</v>
      </c>
      <c r="G24" t="s">
        <v>74</v>
      </c>
      <c r="H24" t="s">
        <v>74</v>
      </c>
      <c r="I24" t="s">
        <v>430</v>
      </c>
      <c r="J24" t="s">
        <v>431</v>
      </c>
      <c r="K24" t="s">
        <v>74</v>
      </c>
      <c r="L24" t="s">
        <v>74</v>
      </c>
      <c r="M24" t="s">
        <v>74</v>
      </c>
      <c r="N24" t="s">
        <v>78</v>
      </c>
      <c r="O24" t="s">
        <v>74</v>
      </c>
      <c r="P24" t="s">
        <v>74</v>
      </c>
      <c r="Q24" t="s">
        <v>74</v>
      </c>
      <c r="R24" t="s">
        <v>74</v>
      </c>
      <c r="S24" t="s">
        <v>74</v>
      </c>
      <c r="T24" t="s">
        <v>432</v>
      </c>
      <c r="U24" t="s">
        <v>433</v>
      </c>
      <c r="V24" t="s">
        <v>434</v>
      </c>
      <c r="W24" t="s">
        <v>435</v>
      </c>
      <c r="X24" t="s">
        <v>436</v>
      </c>
      <c r="Y24" t="s">
        <v>437</v>
      </c>
      <c r="Z24" t="s">
        <v>438</v>
      </c>
      <c r="AA24" t="s">
        <v>74</v>
      </c>
      <c r="AB24" t="s">
        <v>74</v>
      </c>
      <c r="AC24" t="s">
        <v>74</v>
      </c>
      <c r="AD24" t="s">
        <v>74</v>
      </c>
      <c r="AE24" t="s">
        <v>74</v>
      </c>
      <c r="AF24" t="s">
        <v>439</v>
      </c>
      <c r="AG24">
        <v>61</v>
      </c>
      <c r="AH24">
        <v>0</v>
      </c>
      <c r="AI24">
        <v>0</v>
      </c>
      <c r="AJ24">
        <v>2</v>
      </c>
      <c r="AK24">
        <v>3</v>
      </c>
      <c r="AL24" t="s">
        <v>74</v>
      </c>
      <c r="AM24" t="s">
        <v>74</v>
      </c>
      <c r="AN24" t="s">
        <v>74</v>
      </c>
      <c r="AO24" t="s">
        <v>74</v>
      </c>
      <c r="AP24" t="s">
        <v>74</v>
      </c>
      <c r="AQ24" t="s">
        <v>74</v>
      </c>
      <c r="AR24" t="s">
        <v>74</v>
      </c>
      <c r="AS24" t="s">
        <v>74</v>
      </c>
      <c r="AT24" t="s">
        <v>440</v>
      </c>
      <c r="AU24">
        <v>2022</v>
      </c>
      <c r="AV24">
        <v>13</v>
      </c>
      <c r="AW24">
        <v>5</v>
      </c>
      <c r="AX24" t="s">
        <v>74</v>
      </c>
      <c r="AY24" t="s">
        <v>74</v>
      </c>
      <c r="AZ24" t="s">
        <v>74</v>
      </c>
      <c r="BA24" t="s">
        <v>74</v>
      </c>
      <c r="BB24" t="s">
        <v>74</v>
      </c>
      <c r="BC24" t="s">
        <v>74</v>
      </c>
      <c r="BD24">
        <v>261</v>
      </c>
      <c r="BE24" t="s">
        <v>441</v>
      </c>
      <c r="BF24" t="str">
        <f>HYPERLINK("http://dx.doi.org/10.3390/info13050261","http://dx.doi.org/10.3390/info13050261")</f>
        <v>http://dx.doi.org/10.3390/info13050261</v>
      </c>
      <c r="BG24" t="s">
        <v>74</v>
      </c>
      <c r="BH24" t="s">
        <v>74</v>
      </c>
      <c r="BI24" t="s">
        <v>74</v>
      </c>
      <c r="BJ24" t="s">
        <v>212</v>
      </c>
      <c r="BK24" t="s">
        <v>125</v>
      </c>
      <c r="BL24" t="s">
        <v>126</v>
      </c>
      <c r="BM24" t="s">
        <v>74</v>
      </c>
      <c r="BN24" t="s">
        <v>74</v>
      </c>
      <c r="BO24" t="s">
        <v>74</v>
      </c>
      <c r="BP24" t="s">
        <v>74</v>
      </c>
      <c r="BQ24" t="s">
        <v>74</v>
      </c>
      <c r="BR24" t="s">
        <v>92</v>
      </c>
      <c r="BS24" t="s">
        <v>442</v>
      </c>
      <c r="BT24" t="str">
        <f>HYPERLINK("https%3A%2F%2Fwww.webofscience.com%2Fwos%2Fwoscc%2Ffull-record%2FWOS:000802624500001","View Full Record in Web of Science")</f>
        <v>View Full Record in Web of Science</v>
      </c>
    </row>
    <row r="25" spans="1:72" x14ac:dyDescent="0.35">
      <c r="A25" t="s">
        <v>72</v>
      </c>
      <c r="B25" t="s">
        <v>443</v>
      </c>
      <c r="C25" t="s">
        <v>74</v>
      </c>
      <c r="D25" t="s">
        <v>74</v>
      </c>
      <c r="E25" t="s">
        <v>74</v>
      </c>
      <c r="F25" t="s">
        <v>444</v>
      </c>
      <c r="G25" t="s">
        <v>74</v>
      </c>
      <c r="H25" t="s">
        <v>74</v>
      </c>
      <c r="I25" t="s">
        <v>445</v>
      </c>
      <c r="J25" t="s">
        <v>446</v>
      </c>
      <c r="K25" t="s">
        <v>74</v>
      </c>
      <c r="L25" t="s">
        <v>74</v>
      </c>
      <c r="M25" t="s">
        <v>74</v>
      </c>
      <c r="N25" t="s">
        <v>249</v>
      </c>
      <c r="O25" t="s">
        <v>74</v>
      </c>
      <c r="P25" t="s">
        <v>74</v>
      </c>
      <c r="Q25" t="s">
        <v>74</v>
      </c>
      <c r="R25" t="s">
        <v>74</v>
      </c>
      <c r="S25" t="s">
        <v>74</v>
      </c>
      <c r="T25" t="s">
        <v>447</v>
      </c>
      <c r="U25" t="s">
        <v>448</v>
      </c>
      <c r="V25" t="s">
        <v>449</v>
      </c>
      <c r="W25" t="s">
        <v>450</v>
      </c>
      <c r="X25" t="s">
        <v>451</v>
      </c>
      <c r="Y25" t="s">
        <v>452</v>
      </c>
      <c r="Z25" t="s">
        <v>74</v>
      </c>
      <c r="AA25" t="s">
        <v>74</v>
      </c>
      <c r="AB25" t="s">
        <v>74</v>
      </c>
      <c r="AC25" t="s">
        <v>74</v>
      </c>
      <c r="AD25" t="s">
        <v>74</v>
      </c>
      <c r="AE25" t="s">
        <v>74</v>
      </c>
      <c r="AF25" t="s">
        <v>453</v>
      </c>
      <c r="AG25">
        <v>112</v>
      </c>
      <c r="AH25">
        <v>0</v>
      </c>
      <c r="AI25">
        <v>0</v>
      </c>
      <c r="AJ25">
        <v>2</v>
      </c>
      <c r="AK25">
        <v>2</v>
      </c>
      <c r="AL25" t="s">
        <v>74</v>
      </c>
      <c r="AM25" t="s">
        <v>74</v>
      </c>
      <c r="AN25" t="s">
        <v>74</v>
      </c>
      <c r="AO25" t="s">
        <v>74</v>
      </c>
      <c r="AP25" t="s">
        <v>74</v>
      </c>
      <c r="AQ25" t="s">
        <v>74</v>
      </c>
      <c r="AR25" t="s">
        <v>74</v>
      </c>
      <c r="AS25" t="s">
        <v>74</v>
      </c>
      <c r="AT25" t="s">
        <v>242</v>
      </c>
      <c r="AU25">
        <v>2022</v>
      </c>
      <c r="AV25">
        <v>13</v>
      </c>
      <c r="AW25">
        <v>8</v>
      </c>
      <c r="AX25" t="s">
        <v>74</v>
      </c>
      <c r="AY25" t="s">
        <v>74</v>
      </c>
      <c r="AZ25" t="s">
        <v>74</v>
      </c>
      <c r="BA25" t="s">
        <v>74</v>
      </c>
      <c r="BB25">
        <v>404</v>
      </c>
      <c r="BC25">
        <v>422</v>
      </c>
      <c r="BD25" t="s">
        <v>74</v>
      </c>
      <c r="BE25" t="s">
        <v>74</v>
      </c>
      <c r="BF25" t="s">
        <v>74</v>
      </c>
      <c r="BG25" t="s">
        <v>74</v>
      </c>
      <c r="BH25" t="s">
        <v>74</v>
      </c>
      <c r="BI25" t="s">
        <v>74</v>
      </c>
      <c r="BJ25" t="s">
        <v>278</v>
      </c>
      <c r="BK25" t="s">
        <v>125</v>
      </c>
      <c r="BL25" t="s">
        <v>126</v>
      </c>
      <c r="BM25" t="s">
        <v>74</v>
      </c>
      <c r="BN25" t="s">
        <v>74</v>
      </c>
      <c r="BO25" t="s">
        <v>74</v>
      </c>
      <c r="BP25" t="s">
        <v>74</v>
      </c>
      <c r="BQ25" t="s">
        <v>74</v>
      </c>
      <c r="BR25" t="s">
        <v>92</v>
      </c>
      <c r="BS25" t="s">
        <v>454</v>
      </c>
      <c r="BT25" t="str">
        <f>HYPERLINK("https%3A%2F%2Fwww.webofscience.com%2Fwos%2Fwoscc%2Ffull-record%2FWOS:000859863000001","View Full Record in Web of Science")</f>
        <v>View Full Record in Web of Science</v>
      </c>
    </row>
    <row r="26" spans="1:72" x14ac:dyDescent="0.35">
      <c r="A26" t="s">
        <v>72</v>
      </c>
      <c r="B26" t="s">
        <v>455</v>
      </c>
      <c r="C26" t="s">
        <v>74</v>
      </c>
      <c r="D26" t="s">
        <v>74</v>
      </c>
      <c r="E26" t="s">
        <v>74</v>
      </c>
      <c r="F26" t="s">
        <v>456</v>
      </c>
      <c r="G26" t="s">
        <v>74</v>
      </c>
      <c r="H26" t="s">
        <v>74</v>
      </c>
      <c r="I26" t="s">
        <v>457</v>
      </c>
      <c r="J26" t="s">
        <v>458</v>
      </c>
      <c r="K26" t="s">
        <v>74</v>
      </c>
      <c r="L26" t="s">
        <v>74</v>
      </c>
      <c r="M26" t="s">
        <v>74</v>
      </c>
      <c r="N26" t="s">
        <v>169</v>
      </c>
      <c r="O26" t="s">
        <v>459</v>
      </c>
      <c r="P26" t="s">
        <v>460</v>
      </c>
      <c r="Q26" t="s">
        <v>461</v>
      </c>
      <c r="R26" t="s">
        <v>74</v>
      </c>
      <c r="S26" t="s">
        <v>74</v>
      </c>
      <c r="T26" t="s">
        <v>462</v>
      </c>
      <c r="U26" t="s">
        <v>463</v>
      </c>
      <c r="V26" t="s">
        <v>464</v>
      </c>
      <c r="W26" t="s">
        <v>465</v>
      </c>
      <c r="X26" t="s">
        <v>466</v>
      </c>
      <c r="Y26" t="s">
        <v>467</v>
      </c>
      <c r="Z26" t="s">
        <v>468</v>
      </c>
      <c r="AA26" t="s">
        <v>74</v>
      </c>
      <c r="AB26" t="s">
        <v>74</v>
      </c>
      <c r="AC26" t="s">
        <v>74</v>
      </c>
      <c r="AD26" t="s">
        <v>74</v>
      </c>
      <c r="AE26" t="s">
        <v>74</v>
      </c>
      <c r="AF26" t="s">
        <v>469</v>
      </c>
      <c r="AG26">
        <v>45</v>
      </c>
      <c r="AH26">
        <v>72</v>
      </c>
      <c r="AI26">
        <v>73</v>
      </c>
      <c r="AJ26">
        <v>1</v>
      </c>
      <c r="AK26">
        <v>24</v>
      </c>
      <c r="AL26" t="s">
        <v>74</v>
      </c>
      <c r="AM26" t="s">
        <v>74</v>
      </c>
      <c r="AN26" t="s">
        <v>74</v>
      </c>
      <c r="AO26" t="s">
        <v>74</v>
      </c>
      <c r="AP26" t="s">
        <v>74</v>
      </c>
      <c r="AQ26" t="s">
        <v>74</v>
      </c>
      <c r="AR26" t="s">
        <v>74</v>
      </c>
      <c r="AS26" t="s">
        <v>74</v>
      </c>
      <c r="AT26" t="s">
        <v>87</v>
      </c>
      <c r="AU26">
        <v>2008</v>
      </c>
      <c r="AV26">
        <v>21</v>
      </c>
      <c r="AW26">
        <v>3</v>
      </c>
      <c r="AX26" t="s">
        <v>74</v>
      </c>
      <c r="AY26" t="s">
        <v>74</v>
      </c>
      <c r="AZ26" t="s">
        <v>74</v>
      </c>
      <c r="BA26" t="s">
        <v>74</v>
      </c>
      <c r="BB26">
        <v>367</v>
      </c>
      <c r="BC26">
        <v>385</v>
      </c>
      <c r="BD26" t="s">
        <v>74</v>
      </c>
      <c r="BE26" t="s">
        <v>470</v>
      </c>
      <c r="BF26" t="str">
        <f>HYPERLINK("http://dx.doi.org/10.1016/j.engappai.2007.07.004","http://dx.doi.org/10.1016/j.engappai.2007.07.004")</f>
        <v>http://dx.doi.org/10.1016/j.engappai.2007.07.004</v>
      </c>
      <c r="BG26" t="s">
        <v>74</v>
      </c>
      <c r="BH26" t="s">
        <v>74</v>
      </c>
      <c r="BI26" t="s">
        <v>74</v>
      </c>
      <c r="BJ26" t="s">
        <v>471</v>
      </c>
      <c r="BK26" t="s">
        <v>472</v>
      </c>
      <c r="BL26" t="s">
        <v>473</v>
      </c>
      <c r="BM26" t="s">
        <v>74</v>
      </c>
      <c r="BN26" t="s">
        <v>74</v>
      </c>
      <c r="BO26" t="s">
        <v>74</v>
      </c>
      <c r="BP26" t="s">
        <v>74</v>
      </c>
      <c r="BQ26" t="s">
        <v>74</v>
      </c>
      <c r="BR26" t="s">
        <v>92</v>
      </c>
      <c r="BS26" t="s">
        <v>474</v>
      </c>
      <c r="BT26" t="str">
        <f>HYPERLINK("https%3A%2F%2Fwww.webofscience.com%2Fwos%2Fwoscc%2Ffull-record%2FWOS:000256710200007","View Full Record in Web of Science")</f>
        <v>View Full Record in Web of Science</v>
      </c>
    </row>
    <row r="27" spans="1:72" x14ac:dyDescent="0.35">
      <c r="A27" t="s">
        <v>72</v>
      </c>
      <c r="B27" t="s">
        <v>475</v>
      </c>
      <c r="C27" t="s">
        <v>74</v>
      </c>
      <c r="D27" t="s">
        <v>74</v>
      </c>
      <c r="E27" t="s">
        <v>74</v>
      </c>
      <c r="F27" t="s">
        <v>476</v>
      </c>
      <c r="G27" t="s">
        <v>74</v>
      </c>
      <c r="H27" t="s">
        <v>74</v>
      </c>
      <c r="I27" t="s">
        <v>477</v>
      </c>
      <c r="J27" t="s">
        <v>478</v>
      </c>
      <c r="K27" t="s">
        <v>74</v>
      </c>
      <c r="L27" t="s">
        <v>74</v>
      </c>
      <c r="M27" t="s">
        <v>74</v>
      </c>
      <c r="N27" t="s">
        <v>78</v>
      </c>
      <c r="O27" t="s">
        <v>74</v>
      </c>
      <c r="P27" t="s">
        <v>74</v>
      </c>
      <c r="Q27" t="s">
        <v>74</v>
      </c>
      <c r="R27" t="s">
        <v>74</v>
      </c>
      <c r="S27" t="s">
        <v>74</v>
      </c>
      <c r="T27" t="s">
        <v>479</v>
      </c>
      <c r="U27" t="s">
        <v>480</v>
      </c>
      <c r="V27" t="s">
        <v>481</v>
      </c>
      <c r="W27" t="s">
        <v>482</v>
      </c>
      <c r="X27" t="s">
        <v>483</v>
      </c>
      <c r="Y27" t="s">
        <v>484</v>
      </c>
      <c r="Z27" t="s">
        <v>485</v>
      </c>
      <c r="AA27" t="s">
        <v>74</v>
      </c>
      <c r="AB27" t="s">
        <v>74</v>
      </c>
      <c r="AC27" t="s">
        <v>74</v>
      </c>
      <c r="AD27" t="s">
        <v>74</v>
      </c>
      <c r="AE27" t="s">
        <v>74</v>
      </c>
      <c r="AF27" t="s">
        <v>486</v>
      </c>
      <c r="AG27">
        <v>87</v>
      </c>
      <c r="AH27">
        <v>45</v>
      </c>
      <c r="AI27">
        <v>46</v>
      </c>
      <c r="AJ27">
        <v>1</v>
      </c>
      <c r="AK27">
        <v>68</v>
      </c>
      <c r="AL27" t="s">
        <v>74</v>
      </c>
      <c r="AM27" t="s">
        <v>74</v>
      </c>
      <c r="AN27" t="s">
        <v>74</v>
      </c>
      <c r="AO27" t="s">
        <v>74</v>
      </c>
      <c r="AP27" t="s">
        <v>74</v>
      </c>
      <c r="AQ27" t="s">
        <v>74</v>
      </c>
      <c r="AR27" t="s">
        <v>74</v>
      </c>
      <c r="AS27" t="s">
        <v>74</v>
      </c>
      <c r="AT27" t="s">
        <v>74</v>
      </c>
      <c r="AU27">
        <v>2013</v>
      </c>
      <c r="AV27">
        <v>43</v>
      </c>
      <c r="AW27" t="s">
        <v>487</v>
      </c>
      <c r="AX27" t="s">
        <v>74</v>
      </c>
      <c r="AY27" t="s">
        <v>74</v>
      </c>
      <c r="AZ27" t="s">
        <v>122</v>
      </c>
      <c r="BA27" t="s">
        <v>74</v>
      </c>
      <c r="BB27">
        <v>380</v>
      </c>
      <c r="BC27">
        <v>406</v>
      </c>
      <c r="BD27" t="s">
        <v>74</v>
      </c>
      <c r="BE27" t="s">
        <v>488</v>
      </c>
      <c r="BF27" t="str">
        <f>HYPERLINK("http://dx.doi.org/10.1108/IJPDLM-03-2012-0081","http://dx.doi.org/10.1108/IJPDLM-03-2012-0081")</f>
        <v>http://dx.doi.org/10.1108/IJPDLM-03-2012-0081</v>
      </c>
      <c r="BG27" t="s">
        <v>74</v>
      </c>
      <c r="BH27" t="s">
        <v>74</v>
      </c>
      <c r="BI27" t="s">
        <v>74</v>
      </c>
      <c r="BJ27" t="s">
        <v>293</v>
      </c>
      <c r="BK27" t="s">
        <v>108</v>
      </c>
      <c r="BL27" t="s">
        <v>144</v>
      </c>
      <c r="BM27" t="s">
        <v>74</v>
      </c>
      <c r="BN27" t="s">
        <v>74</v>
      </c>
      <c r="BO27" t="s">
        <v>74</v>
      </c>
      <c r="BP27" t="s">
        <v>74</v>
      </c>
      <c r="BQ27" t="s">
        <v>74</v>
      </c>
      <c r="BR27" t="s">
        <v>92</v>
      </c>
      <c r="BS27" t="s">
        <v>489</v>
      </c>
      <c r="BT27" t="str">
        <f>HYPERLINK("https%3A%2F%2Fwww.webofscience.com%2Fwos%2Fwoscc%2Ffull-record%2FWOS:000332269500003","View Full Record in Web of Science")</f>
        <v>View Full Record in Web of Science</v>
      </c>
    </row>
    <row r="28" spans="1:72" x14ac:dyDescent="0.35">
      <c r="A28" t="s">
        <v>72</v>
      </c>
      <c r="B28" t="s">
        <v>490</v>
      </c>
      <c r="C28" t="s">
        <v>74</v>
      </c>
      <c r="D28" t="s">
        <v>74</v>
      </c>
      <c r="E28" t="s">
        <v>74</v>
      </c>
      <c r="F28" t="s">
        <v>491</v>
      </c>
      <c r="G28" t="s">
        <v>74</v>
      </c>
      <c r="H28" t="s">
        <v>74</v>
      </c>
      <c r="I28" t="s">
        <v>492</v>
      </c>
      <c r="J28" t="s">
        <v>248</v>
      </c>
      <c r="K28" t="s">
        <v>74</v>
      </c>
      <c r="L28" t="s">
        <v>74</v>
      </c>
      <c r="M28" t="s">
        <v>74</v>
      </c>
      <c r="N28" t="s">
        <v>78</v>
      </c>
      <c r="O28" t="s">
        <v>74</v>
      </c>
      <c r="P28" t="s">
        <v>74</v>
      </c>
      <c r="Q28" t="s">
        <v>74</v>
      </c>
      <c r="R28" t="s">
        <v>74</v>
      </c>
      <c r="S28" t="s">
        <v>74</v>
      </c>
      <c r="T28" t="s">
        <v>493</v>
      </c>
      <c r="U28" t="s">
        <v>494</v>
      </c>
      <c r="V28" t="s">
        <v>495</v>
      </c>
      <c r="W28" t="s">
        <v>496</v>
      </c>
      <c r="X28" t="s">
        <v>466</v>
      </c>
      <c r="Y28" t="s">
        <v>497</v>
      </c>
      <c r="Z28" t="s">
        <v>498</v>
      </c>
      <c r="AA28" t="s">
        <v>74</v>
      </c>
      <c r="AB28" t="s">
        <v>74</v>
      </c>
      <c r="AC28" t="s">
        <v>74</v>
      </c>
      <c r="AD28" t="s">
        <v>74</v>
      </c>
      <c r="AE28" t="s">
        <v>74</v>
      </c>
      <c r="AF28" t="s">
        <v>499</v>
      </c>
      <c r="AG28">
        <v>41</v>
      </c>
      <c r="AH28">
        <v>43</v>
      </c>
      <c r="AI28">
        <v>43</v>
      </c>
      <c r="AJ28">
        <v>2</v>
      </c>
      <c r="AK28">
        <v>19</v>
      </c>
      <c r="AL28" t="s">
        <v>74</v>
      </c>
      <c r="AM28" t="s">
        <v>74</v>
      </c>
      <c r="AN28" t="s">
        <v>74</v>
      </c>
      <c r="AO28" t="s">
        <v>74</v>
      </c>
      <c r="AP28" t="s">
        <v>74</v>
      </c>
      <c r="AQ28" t="s">
        <v>74</v>
      </c>
      <c r="AR28" t="s">
        <v>74</v>
      </c>
      <c r="AS28" t="s">
        <v>74</v>
      </c>
      <c r="AT28" t="s">
        <v>500</v>
      </c>
      <c r="AU28">
        <v>2007</v>
      </c>
      <c r="AV28">
        <v>45</v>
      </c>
      <c r="AW28">
        <v>6</v>
      </c>
      <c r="AX28" t="s">
        <v>74</v>
      </c>
      <c r="AY28" t="s">
        <v>74</v>
      </c>
      <c r="AZ28" t="s">
        <v>74</v>
      </c>
      <c r="BA28" t="s">
        <v>74</v>
      </c>
      <c r="BB28">
        <v>1323</v>
      </c>
      <c r="BC28">
        <v>1353</v>
      </c>
      <c r="BD28" t="s">
        <v>74</v>
      </c>
      <c r="BE28" t="s">
        <v>501</v>
      </c>
      <c r="BF28" t="str">
        <f>HYPERLINK("http://dx.doi.org/10.1080/00207540600665836","http://dx.doi.org/10.1080/00207540600665836")</f>
        <v>http://dx.doi.org/10.1080/00207540600665836</v>
      </c>
      <c r="BG28" t="s">
        <v>74</v>
      </c>
      <c r="BH28" t="s">
        <v>74</v>
      </c>
      <c r="BI28" t="s">
        <v>74</v>
      </c>
      <c r="BJ28" t="s">
        <v>261</v>
      </c>
      <c r="BK28" t="s">
        <v>228</v>
      </c>
      <c r="BL28" t="s">
        <v>262</v>
      </c>
      <c r="BM28" t="s">
        <v>74</v>
      </c>
      <c r="BN28" t="s">
        <v>74</v>
      </c>
      <c r="BO28" t="s">
        <v>74</v>
      </c>
      <c r="BP28" t="s">
        <v>74</v>
      </c>
      <c r="BQ28" t="s">
        <v>74</v>
      </c>
      <c r="BR28" t="s">
        <v>92</v>
      </c>
      <c r="BS28" t="s">
        <v>502</v>
      </c>
      <c r="BT28" t="str">
        <f>HYPERLINK("https%3A%2F%2Fwww.webofscience.com%2Fwos%2Fwoscc%2Ffull-record%2FWOS:000244144300004","View Full Record in Web of Science")</f>
        <v>View Full Record in Web of Science</v>
      </c>
    </row>
    <row r="29" spans="1:72" x14ac:dyDescent="0.35">
      <c r="A29" t="s">
        <v>72</v>
      </c>
      <c r="B29" t="s">
        <v>503</v>
      </c>
      <c r="C29" t="s">
        <v>74</v>
      </c>
      <c r="D29" t="s">
        <v>74</v>
      </c>
      <c r="E29" t="s">
        <v>74</v>
      </c>
      <c r="F29" t="s">
        <v>504</v>
      </c>
      <c r="G29" t="s">
        <v>74</v>
      </c>
      <c r="H29" t="s">
        <v>74</v>
      </c>
      <c r="I29" t="s">
        <v>505</v>
      </c>
      <c r="J29" t="s">
        <v>506</v>
      </c>
      <c r="K29" t="s">
        <v>74</v>
      </c>
      <c r="L29" t="s">
        <v>74</v>
      </c>
      <c r="M29" t="s">
        <v>74</v>
      </c>
      <c r="N29" t="s">
        <v>78</v>
      </c>
      <c r="O29" t="s">
        <v>74</v>
      </c>
      <c r="P29" t="s">
        <v>74</v>
      </c>
      <c r="Q29" t="s">
        <v>74</v>
      </c>
      <c r="R29" t="s">
        <v>74</v>
      </c>
      <c r="S29" t="s">
        <v>74</v>
      </c>
      <c r="T29" t="s">
        <v>507</v>
      </c>
      <c r="U29" t="s">
        <v>508</v>
      </c>
      <c r="V29" t="s">
        <v>509</v>
      </c>
      <c r="W29" t="s">
        <v>510</v>
      </c>
      <c r="X29" t="s">
        <v>74</v>
      </c>
      <c r="Y29" t="s">
        <v>511</v>
      </c>
      <c r="Z29" t="s">
        <v>512</v>
      </c>
      <c r="AA29" t="s">
        <v>74</v>
      </c>
      <c r="AB29" t="s">
        <v>74</v>
      </c>
      <c r="AC29" t="s">
        <v>74</v>
      </c>
      <c r="AD29" t="s">
        <v>74</v>
      </c>
      <c r="AE29" t="s">
        <v>74</v>
      </c>
      <c r="AF29" t="s">
        <v>513</v>
      </c>
      <c r="AG29">
        <v>162</v>
      </c>
      <c r="AH29">
        <v>116</v>
      </c>
      <c r="AI29">
        <v>120</v>
      </c>
      <c r="AJ29">
        <v>12</v>
      </c>
      <c r="AK29">
        <v>238</v>
      </c>
      <c r="AL29" t="s">
        <v>74</v>
      </c>
      <c r="AM29" t="s">
        <v>74</v>
      </c>
      <c r="AN29" t="s">
        <v>74</v>
      </c>
      <c r="AO29" t="s">
        <v>74</v>
      </c>
      <c r="AP29" t="s">
        <v>74</v>
      </c>
      <c r="AQ29" t="s">
        <v>74</v>
      </c>
      <c r="AR29" t="s">
        <v>74</v>
      </c>
      <c r="AS29" t="s">
        <v>74</v>
      </c>
      <c r="AT29" t="s">
        <v>440</v>
      </c>
      <c r="AU29">
        <v>2018</v>
      </c>
      <c r="AV29">
        <v>130</v>
      </c>
      <c r="AW29" t="s">
        <v>74</v>
      </c>
      <c r="AX29" t="s">
        <v>74</v>
      </c>
      <c r="AY29" t="s">
        <v>74</v>
      </c>
      <c r="AZ29" t="s">
        <v>74</v>
      </c>
      <c r="BA29" t="s">
        <v>74</v>
      </c>
      <c r="BB29">
        <v>135</v>
      </c>
      <c r="BC29">
        <v>149</v>
      </c>
      <c r="BD29" t="s">
        <v>74</v>
      </c>
      <c r="BE29" t="s">
        <v>514</v>
      </c>
      <c r="BF29" t="str">
        <f>HYPERLINK("http://dx.doi.org/10.1016/j.techfore.2017.10.005","http://dx.doi.org/10.1016/j.techfore.2017.10.005")</f>
        <v>http://dx.doi.org/10.1016/j.techfore.2017.10.005</v>
      </c>
      <c r="BG29" t="s">
        <v>74</v>
      </c>
      <c r="BH29" t="s">
        <v>74</v>
      </c>
      <c r="BI29" t="s">
        <v>74</v>
      </c>
      <c r="BJ29" t="s">
        <v>515</v>
      </c>
      <c r="BK29" t="s">
        <v>108</v>
      </c>
      <c r="BL29" t="s">
        <v>516</v>
      </c>
      <c r="BM29" t="s">
        <v>74</v>
      </c>
      <c r="BN29" t="s">
        <v>74</v>
      </c>
      <c r="BO29" t="s">
        <v>74</v>
      </c>
      <c r="BP29" t="s">
        <v>74</v>
      </c>
      <c r="BQ29" t="s">
        <v>74</v>
      </c>
      <c r="BR29" t="s">
        <v>92</v>
      </c>
      <c r="BS29" t="s">
        <v>517</v>
      </c>
      <c r="BT29" t="str">
        <f>HYPERLINK("https%3A%2F%2Fwww.webofscience.com%2Fwos%2Fwoscc%2Ffull-record%2FWOS:000429891100014","View Full Record in Web of Science")</f>
        <v>View Full Record in Web of Science</v>
      </c>
    </row>
    <row r="30" spans="1:72" x14ac:dyDescent="0.35">
      <c r="A30" t="s">
        <v>72</v>
      </c>
      <c r="B30" t="s">
        <v>518</v>
      </c>
      <c r="C30" t="s">
        <v>74</v>
      </c>
      <c r="D30" t="s">
        <v>74</v>
      </c>
      <c r="E30" t="s">
        <v>74</v>
      </c>
      <c r="F30" t="s">
        <v>519</v>
      </c>
      <c r="G30" t="s">
        <v>74</v>
      </c>
      <c r="H30" t="s">
        <v>74</v>
      </c>
      <c r="I30" t="s">
        <v>520</v>
      </c>
      <c r="J30" t="s">
        <v>248</v>
      </c>
      <c r="K30" t="s">
        <v>74</v>
      </c>
      <c r="L30" t="s">
        <v>74</v>
      </c>
      <c r="M30" t="s">
        <v>74</v>
      </c>
      <c r="N30" t="s">
        <v>249</v>
      </c>
      <c r="O30" t="s">
        <v>74</v>
      </c>
      <c r="P30" t="s">
        <v>74</v>
      </c>
      <c r="Q30" t="s">
        <v>74</v>
      </c>
      <c r="R30" t="s">
        <v>74</v>
      </c>
      <c r="S30" t="s">
        <v>74</v>
      </c>
      <c r="T30" t="s">
        <v>521</v>
      </c>
      <c r="U30" t="s">
        <v>522</v>
      </c>
      <c r="V30" t="s">
        <v>523</v>
      </c>
      <c r="W30" t="s">
        <v>524</v>
      </c>
      <c r="X30" t="s">
        <v>525</v>
      </c>
      <c r="Y30" t="s">
        <v>526</v>
      </c>
      <c r="Z30" t="s">
        <v>527</v>
      </c>
      <c r="AA30" t="s">
        <v>74</v>
      </c>
      <c r="AB30" t="s">
        <v>74</v>
      </c>
      <c r="AC30" t="s">
        <v>74</v>
      </c>
      <c r="AD30" t="s">
        <v>74</v>
      </c>
      <c r="AE30" t="s">
        <v>74</v>
      </c>
      <c r="AF30" t="s">
        <v>528</v>
      </c>
      <c r="AG30">
        <v>97</v>
      </c>
      <c r="AH30">
        <v>32</v>
      </c>
      <c r="AI30">
        <v>33</v>
      </c>
      <c r="AJ30">
        <v>6</v>
      </c>
      <c r="AK30">
        <v>45</v>
      </c>
      <c r="AL30" t="s">
        <v>74</v>
      </c>
      <c r="AM30" t="s">
        <v>74</v>
      </c>
      <c r="AN30" t="s">
        <v>74</v>
      </c>
      <c r="AO30" t="s">
        <v>74</v>
      </c>
      <c r="AP30" t="s">
        <v>74</v>
      </c>
      <c r="AQ30" t="s">
        <v>74</v>
      </c>
      <c r="AR30" t="s">
        <v>74</v>
      </c>
      <c r="AS30" t="s">
        <v>74</v>
      </c>
      <c r="AT30" t="s">
        <v>529</v>
      </c>
      <c r="AU30">
        <v>2019</v>
      </c>
      <c r="AV30">
        <v>57</v>
      </c>
      <c r="AW30" t="s">
        <v>530</v>
      </c>
      <c r="AX30" t="s">
        <v>74</v>
      </c>
      <c r="AY30" t="s">
        <v>74</v>
      </c>
      <c r="AZ30" t="s">
        <v>122</v>
      </c>
      <c r="BA30" t="s">
        <v>74</v>
      </c>
      <c r="BB30">
        <v>5318</v>
      </c>
      <c r="BC30">
        <v>5339</v>
      </c>
      <c r="BD30" t="s">
        <v>74</v>
      </c>
      <c r="BE30" t="s">
        <v>531</v>
      </c>
      <c r="BF30" t="str">
        <f>HYPERLINK("http://dx.doi.org/10.1080/00207543.2019.1570376","http://dx.doi.org/10.1080/00207543.2019.1570376")</f>
        <v>http://dx.doi.org/10.1080/00207543.2019.1570376</v>
      </c>
      <c r="BG30" t="s">
        <v>74</v>
      </c>
      <c r="BH30" t="s">
        <v>74</v>
      </c>
      <c r="BI30" t="s">
        <v>74</v>
      </c>
      <c r="BJ30" t="s">
        <v>261</v>
      </c>
      <c r="BK30" t="s">
        <v>228</v>
      </c>
      <c r="BL30" t="s">
        <v>262</v>
      </c>
      <c r="BM30" t="s">
        <v>74</v>
      </c>
      <c r="BN30" t="s">
        <v>74</v>
      </c>
      <c r="BO30" t="s">
        <v>74</v>
      </c>
      <c r="BP30" t="s">
        <v>74</v>
      </c>
      <c r="BQ30" t="s">
        <v>74</v>
      </c>
      <c r="BR30" t="s">
        <v>92</v>
      </c>
      <c r="BS30" t="s">
        <v>532</v>
      </c>
      <c r="BT30" t="str">
        <f>HYPERLINK("https%3A%2F%2Fwww.webofscience.com%2Fwos%2Fwoscc%2Ffull-record%2FWOS:000479054800031","View Full Record in Web of Science")</f>
        <v>View Full Record in Web of Science</v>
      </c>
    </row>
    <row r="31" spans="1:72" x14ac:dyDescent="0.35">
      <c r="A31" t="s">
        <v>72</v>
      </c>
      <c r="B31" t="s">
        <v>533</v>
      </c>
      <c r="C31" t="s">
        <v>74</v>
      </c>
      <c r="D31" t="s">
        <v>74</v>
      </c>
      <c r="E31" t="s">
        <v>74</v>
      </c>
      <c r="F31" t="s">
        <v>534</v>
      </c>
      <c r="G31" t="s">
        <v>74</v>
      </c>
      <c r="H31" t="s">
        <v>74</v>
      </c>
      <c r="I31" t="s">
        <v>535</v>
      </c>
      <c r="J31" t="s">
        <v>77</v>
      </c>
      <c r="K31" t="s">
        <v>74</v>
      </c>
      <c r="L31" t="s">
        <v>74</v>
      </c>
      <c r="M31" t="s">
        <v>74</v>
      </c>
      <c r="N31" t="s">
        <v>78</v>
      </c>
      <c r="O31" t="s">
        <v>74</v>
      </c>
      <c r="P31" t="s">
        <v>74</v>
      </c>
      <c r="Q31" t="s">
        <v>74</v>
      </c>
      <c r="R31" t="s">
        <v>74</v>
      </c>
      <c r="S31" t="s">
        <v>74</v>
      </c>
      <c r="T31" t="s">
        <v>536</v>
      </c>
      <c r="U31" t="s">
        <v>537</v>
      </c>
      <c r="V31" t="s">
        <v>538</v>
      </c>
      <c r="W31" t="s">
        <v>539</v>
      </c>
      <c r="X31" t="s">
        <v>540</v>
      </c>
      <c r="Y31" t="s">
        <v>541</v>
      </c>
      <c r="Z31" t="s">
        <v>542</v>
      </c>
      <c r="AA31" t="s">
        <v>74</v>
      </c>
      <c r="AB31" t="s">
        <v>74</v>
      </c>
      <c r="AC31" t="s">
        <v>74</v>
      </c>
      <c r="AD31" t="s">
        <v>74</v>
      </c>
      <c r="AE31" t="s">
        <v>74</v>
      </c>
      <c r="AF31" t="s">
        <v>543</v>
      </c>
      <c r="AG31">
        <v>25</v>
      </c>
      <c r="AH31">
        <v>6</v>
      </c>
      <c r="AI31">
        <v>6</v>
      </c>
      <c r="AJ31">
        <v>5</v>
      </c>
      <c r="AK31">
        <v>13</v>
      </c>
      <c r="AL31" t="s">
        <v>74</v>
      </c>
      <c r="AM31" t="s">
        <v>74</v>
      </c>
      <c r="AN31" t="s">
        <v>74</v>
      </c>
      <c r="AO31" t="s">
        <v>74</v>
      </c>
      <c r="AP31" t="s">
        <v>74</v>
      </c>
      <c r="AQ31" t="s">
        <v>74</v>
      </c>
      <c r="AR31" t="s">
        <v>74</v>
      </c>
      <c r="AS31" t="s">
        <v>74</v>
      </c>
      <c r="AT31" t="s">
        <v>544</v>
      </c>
      <c r="AU31">
        <v>2021</v>
      </c>
      <c r="AV31">
        <v>185</v>
      </c>
      <c r="AW31" t="s">
        <v>74</v>
      </c>
      <c r="AX31" t="s">
        <v>74</v>
      </c>
      <c r="AY31" t="s">
        <v>74</v>
      </c>
      <c r="AZ31" t="s">
        <v>74</v>
      </c>
      <c r="BA31" t="s">
        <v>74</v>
      </c>
      <c r="BB31" t="s">
        <v>74</v>
      </c>
      <c r="BC31" t="s">
        <v>74</v>
      </c>
      <c r="BD31">
        <v>115622</v>
      </c>
      <c r="BE31" t="s">
        <v>545</v>
      </c>
      <c r="BF31" t="str">
        <f>HYPERLINK("http://dx.doi.org/10.1016/j.eswa.2021.115622","http://dx.doi.org/10.1016/j.eswa.2021.115622")</f>
        <v>http://dx.doi.org/10.1016/j.eswa.2021.115622</v>
      </c>
      <c r="BG31" t="s">
        <v>74</v>
      </c>
      <c r="BH31" t="s">
        <v>260</v>
      </c>
      <c r="BI31" t="s">
        <v>74</v>
      </c>
      <c r="BJ31" t="s">
        <v>89</v>
      </c>
      <c r="BK31" t="s">
        <v>90</v>
      </c>
      <c r="BL31" t="s">
        <v>91</v>
      </c>
      <c r="BM31" t="s">
        <v>74</v>
      </c>
      <c r="BN31" t="s">
        <v>74</v>
      </c>
      <c r="BO31" t="s">
        <v>74</v>
      </c>
      <c r="BP31" t="s">
        <v>74</v>
      </c>
      <c r="BQ31" t="s">
        <v>74</v>
      </c>
      <c r="BR31" t="s">
        <v>92</v>
      </c>
      <c r="BS31" t="s">
        <v>546</v>
      </c>
      <c r="BT31" t="str">
        <f>HYPERLINK("https%3A%2F%2Fwww.webofscience.com%2Fwos%2Fwoscc%2Ffull-record%2FWOS:000707414500005","View Full Record in Web of Science")</f>
        <v>View Full Record in Web of Science</v>
      </c>
    </row>
    <row r="32" spans="1:72" x14ac:dyDescent="0.35">
      <c r="A32" t="s">
        <v>72</v>
      </c>
      <c r="B32" t="s">
        <v>547</v>
      </c>
      <c r="C32" t="s">
        <v>74</v>
      </c>
      <c r="D32" t="s">
        <v>74</v>
      </c>
      <c r="E32" t="s">
        <v>74</v>
      </c>
      <c r="F32" t="s">
        <v>548</v>
      </c>
      <c r="G32" t="s">
        <v>74</v>
      </c>
      <c r="H32" t="s">
        <v>74</v>
      </c>
      <c r="I32" t="s">
        <v>549</v>
      </c>
      <c r="J32" t="s">
        <v>550</v>
      </c>
      <c r="K32" t="s">
        <v>74</v>
      </c>
      <c r="L32" t="s">
        <v>74</v>
      </c>
      <c r="M32" t="s">
        <v>74</v>
      </c>
      <c r="N32" t="s">
        <v>78</v>
      </c>
      <c r="O32" t="s">
        <v>74</v>
      </c>
      <c r="P32" t="s">
        <v>74</v>
      </c>
      <c r="Q32" t="s">
        <v>74</v>
      </c>
      <c r="R32" t="s">
        <v>74</v>
      </c>
      <c r="S32" t="s">
        <v>74</v>
      </c>
      <c r="T32" t="s">
        <v>551</v>
      </c>
      <c r="U32" t="s">
        <v>552</v>
      </c>
      <c r="V32" t="s">
        <v>553</v>
      </c>
      <c r="W32" t="s">
        <v>554</v>
      </c>
      <c r="X32" t="s">
        <v>555</v>
      </c>
      <c r="Y32" t="s">
        <v>556</v>
      </c>
      <c r="Z32" t="s">
        <v>557</v>
      </c>
      <c r="AA32" t="s">
        <v>74</v>
      </c>
      <c r="AB32" t="s">
        <v>74</v>
      </c>
      <c r="AC32" t="s">
        <v>74</v>
      </c>
      <c r="AD32" t="s">
        <v>74</v>
      </c>
      <c r="AE32" t="s">
        <v>74</v>
      </c>
      <c r="AF32" t="s">
        <v>558</v>
      </c>
      <c r="AG32">
        <v>125</v>
      </c>
      <c r="AH32">
        <v>8</v>
      </c>
      <c r="AI32">
        <v>8</v>
      </c>
      <c r="AJ32">
        <v>6</v>
      </c>
      <c r="AK32">
        <v>59</v>
      </c>
      <c r="AL32" t="s">
        <v>74</v>
      </c>
      <c r="AM32" t="s">
        <v>74</v>
      </c>
      <c r="AN32" t="s">
        <v>74</v>
      </c>
      <c r="AO32" t="s">
        <v>74</v>
      </c>
      <c r="AP32" t="s">
        <v>74</v>
      </c>
      <c r="AQ32" t="s">
        <v>74</v>
      </c>
      <c r="AR32" t="s">
        <v>74</v>
      </c>
      <c r="AS32" t="s">
        <v>74</v>
      </c>
      <c r="AT32" t="s">
        <v>559</v>
      </c>
      <c r="AU32">
        <v>2020</v>
      </c>
      <c r="AV32">
        <v>58</v>
      </c>
      <c r="AW32">
        <v>7</v>
      </c>
      <c r="AX32" t="s">
        <v>74</v>
      </c>
      <c r="AY32" t="s">
        <v>74</v>
      </c>
      <c r="AZ32" t="s">
        <v>74</v>
      </c>
      <c r="BA32" t="s">
        <v>74</v>
      </c>
      <c r="BB32">
        <v>1449</v>
      </c>
      <c r="BC32">
        <v>1474</v>
      </c>
      <c r="BD32" t="s">
        <v>74</v>
      </c>
      <c r="BE32" t="s">
        <v>560</v>
      </c>
      <c r="BF32" t="str">
        <f>HYPERLINK("http://dx.doi.org/10.1108/MD-01-2018-0010","http://dx.doi.org/10.1108/MD-01-2018-0010")</f>
        <v>http://dx.doi.org/10.1108/MD-01-2018-0010</v>
      </c>
      <c r="BG32" t="s">
        <v>74</v>
      </c>
      <c r="BH32" t="s">
        <v>561</v>
      </c>
      <c r="BI32" t="s">
        <v>74</v>
      </c>
      <c r="BJ32" t="s">
        <v>562</v>
      </c>
      <c r="BK32" t="s">
        <v>108</v>
      </c>
      <c r="BL32" t="s">
        <v>144</v>
      </c>
      <c r="BM32" t="s">
        <v>74</v>
      </c>
      <c r="BN32" t="s">
        <v>74</v>
      </c>
      <c r="BO32" t="s">
        <v>74</v>
      </c>
      <c r="BP32" t="s">
        <v>74</v>
      </c>
      <c r="BQ32" t="s">
        <v>74</v>
      </c>
      <c r="BR32" t="s">
        <v>92</v>
      </c>
      <c r="BS32" t="s">
        <v>563</v>
      </c>
      <c r="BT32" t="str">
        <f>HYPERLINK("https%3A%2F%2Fwww.webofscience.com%2Fwos%2Fwoscc%2Ffull-record%2FWOS:000526359300001","View Full Record in Web of Science")</f>
        <v>View Full Record in Web of Science</v>
      </c>
    </row>
    <row r="33" spans="1:72" x14ac:dyDescent="0.35">
      <c r="A33" t="s">
        <v>72</v>
      </c>
      <c r="B33" t="s">
        <v>564</v>
      </c>
      <c r="C33" t="s">
        <v>74</v>
      </c>
      <c r="D33" t="s">
        <v>74</v>
      </c>
      <c r="E33" t="s">
        <v>74</v>
      </c>
      <c r="F33" t="s">
        <v>565</v>
      </c>
      <c r="G33" t="s">
        <v>74</v>
      </c>
      <c r="H33" t="s">
        <v>74</v>
      </c>
      <c r="I33" t="s">
        <v>566</v>
      </c>
      <c r="J33" t="s">
        <v>567</v>
      </c>
      <c r="K33" t="s">
        <v>74</v>
      </c>
      <c r="L33" t="s">
        <v>74</v>
      </c>
      <c r="M33" t="s">
        <v>74</v>
      </c>
      <c r="N33" t="s">
        <v>78</v>
      </c>
      <c r="O33" t="s">
        <v>74</v>
      </c>
      <c r="P33" t="s">
        <v>74</v>
      </c>
      <c r="Q33" t="s">
        <v>74</v>
      </c>
      <c r="R33" t="s">
        <v>74</v>
      </c>
      <c r="S33" t="s">
        <v>74</v>
      </c>
      <c r="T33" t="s">
        <v>568</v>
      </c>
      <c r="U33" t="s">
        <v>569</v>
      </c>
      <c r="V33" t="s">
        <v>570</v>
      </c>
      <c r="W33" t="s">
        <v>571</v>
      </c>
      <c r="X33" t="s">
        <v>572</v>
      </c>
      <c r="Y33" t="s">
        <v>573</v>
      </c>
      <c r="Z33" t="s">
        <v>320</v>
      </c>
      <c r="AA33" t="s">
        <v>74</v>
      </c>
      <c r="AB33" t="s">
        <v>74</v>
      </c>
      <c r="AC33" t="s">
        <v>74</v>
      </c>
      <c r="AD33" t="s">
        <v>74</v>
      </c>
      <c r="AE33" t="s">
        <v>74</v>
      </c>
      <c r="AF33" t="s">
        <v>574</v>
      </c>
      <c r="AG33">
        <v>40</v>
      </c>
      <c r="AH33">
        <v>58</v>
      </c>
      <c r="AI33">
        <v>58</v>
      </c>
      <c r="AJ33">
        <v>0</v>
      </c>
      <c r="AK33">
        <v>36</v>
      </c>
      <c r="AL33" t="s">
        <v>74</v>
      </c>
      <c r="AM33" t="s">
        <v>74</v>
      </c>
      <c r="AN33" t="s">
        <v>74</v>
      </c>
      <c r="AO33" t="s">
        <v>74</v>
      </c>
      <c r="AP33" t="s">
        <v>74</v>
      </c>
      <c r="AQ33" t="s">
        <v>74</v>
      </c>
      <c r="AR33" t="s">
        <v>74</v>
      </c>
      <c r="AS33" t="s">
        <v>74</v>
      </c>
      <c r="AT33" t="s">
        <v>575</v>
      </c>
      <c r="AU33">
        <v>2012</v>
      </c>
      <c r="AV33">
        <v>69</v>
      </c>
      <c r="AW33">
        <v>1</v>
      </c>
      <c r="AX33" t="s">
        <v>74</v>
      </c>
      <c r="AY33" t="s">
        <v>74</v>
      </c>
      <c r="AZ33" t="s">
        <v>74</v>
      </c>
      <c r="BA33" t="s">
        <v>74</v>
      </c>
      <c r="BB33">
        <v>146</v>
      </c>
      <c r="BC33">
        <v>158</v>
      </c>
      <c r="BD33" t="s">
        <v>74</v>
      </c>
      <c r="BE33" t="s">
        <v>576</v>
      </c>
      <c r="BF33" t="str">
        <f>HYPERLINK("http://dx.doi.org/10.1016/j.ces.2011.10.018","http://dx.doi.org/10.1016/j.ces.2011.10.018")</f>
        <v>http://dx.doi.org/10.1016/j.ces.2011.10.018</v>
      </c>
      <c r="BG33" t="s">
        <v>74</v>
      </c>
      <c r="BH33" t="s">
        <v>74</v>
      </c>
      <c r="BI33" t="s">
        <v>74</v>
      </c>
      <c r="BJ33" t="s">
        <v>324</v>
      </c>
      <c r="BK33" t="s">
        <v>90</v>
      </c>
      <c r="BL33" t="s">
        <v>325</v>
      </c>
      <c r="BM33" t="s">
        <v>74</v>
      </c>
      <c r="BN33" t="s">
        <v>74</v>
      </c>
      <c r="BO33" t="s">
        <v>74</v>
      </c>
      <c r="BP33" t="s">
        <v>74</v>
      </c>
      <c r="BQ33" t="s">
        <v>74</v>
      </c>
      <c r="BR33" t="s">
        <v>92</v>
      </c>
      <c r="BS33" t="s">
        <v>577</v>
      </c>
      <c r="BT33" t="str">
        <f>HYPERLINK("https%3A%2F%2Fwww.webofscience.com%2Fwos%2Fwoscc%2Ffull-record%2FWOS:000298325800012","View Full Record in Web of Science")</f>
        <v>View Full Record in Web of Science</v>
      </c>
    </row>
    <row r="34" spans="1:72" x14ac:dyDescent="0.35">
      <c r="A34" t="s">
        <v>72</v>
      </c>
      <c r="B34" t="s">
        <v>578</v>
      </c>
      <c r="C34" t="s">
        <v>74</v>
      </c>
      <c r="D34" t="s">
        <v>74</v>
      </c>
      <c r="E34" t="s">
        <v>74</v>
      </c>
      <c r="F34" t="s">
        <v>579</v>
      </c>
      <c r="G34" t="s">
        <v>74</v>
      </c>
      <c r="H34" t="s">
        <v>74</v>
      </c>
      <c r="I34" t="s">
        <v>580</v>
      </c>
      <c r="J34" t="s">
        <v>581</v>
      </c>
      <c r="K34" t="s">
        <v>74</v>
      </c>
      <c r="L34" t="s">
        <v>74</v>
      </c>
      <c r="M34" t="s">
        <v>74</v>
      </c>
      <c r="N34" t="s">
        <v>78</v>
      </c>
      <c r="O34" t="s">
        <v>74</v>
      </c>
      <c r="P34" t="s">
        <v>74</v>
      </c>
      <c r="Q34" t="s">
        <v>74</v>
      </c>
      <c r="R34" t="s">
        <v>74</v>
      </c>
      <c r="S34" t="s">
        <v>74</v>
      </c>
      <c r="T34" t="s">
        <v>582</v>
      </c>
      <c r="U34" t="s">
        <v>583</v>
      </c>
      <c r="V34" t="s">
        <v>584</v>
      </c>
      <c r="W34" t="s">
        <v>585</v>
      </c>
      <c r="X34" t="s">
        <v>586</v>
      </c>
      <c r="Y34" t="s">
        <v>587</v>
      </c>
      <c r="Z34" t="s">
        <v>588</v>
      </c>
      <c r="AA34" t="s">
        <v>74</v>
      </c>
      <c r="AB34" t="s">
        <v>74</v>
      </c>
      <c r="AC34" t="s">
        <v>74</v>
      </c>
      <c r="AD34" t="s">
        <v>74</v>
      </c>
      <c r="AE34" t="s">
        <v>74</v>
      </c>
      <c r="AF34" t="s">
        <v>589</v>
      </c>
      <c r="AG34">
        <v>27</v>
      </c>
      <c r="AH34">
        <v>0</v>
      </c>
      <c r="AI34">
        <v>0</v>
      </c>
      <c r="AJ34">
        <v>0</v>
      </c>
      <c r="AK34">
        <v>1</v>
      </c>
      <c r="AL34" t="s">
        <v>74</v>
      </c>
      <c r="AM34" t="s">
        <v>74</v>
      </c>
      <c r="AN34" t="s">
        <v>74</v>
      </c>
      <c r="AO34" t="s">
        <v>74</v>
      </c>
      <c r="AP34" t="s">
        <v>74</v>
      </c>
      <c r="AQ34" t="s">
        <v>74</v>
      </c>
      <c r="AR34" t="s">
        <v>74</v>
      </c>
      <c r="AS34" t="s">
        <v>74</v>
      </c>
      <c r="AT34" t="s">
        <v>590</v>
      </c>
      <c r="AU34">
        <v>2021</v>
      </c>
      <c r="AV34" t="s">
        <v>74</v>
      </c>
      <c r="AW34" t="s">
        <v>74</v>
      </c>
      <c r="AX34" t="s">
        <v>74</v>
      </c>
      <c r="AY34" t="s">
        <v>74</v>
      </c>
      <c r="AZ34" t="s">
        <v>74</v>
      </c>
      <c r="BA34" t="s">
        <v>74</v>
      </c>
      <c r="BB34" t="s">
        <v>74</v>
      </c>
      <c r="BC34" t="s">
        <v>74</v>
      </c>
      <c r="BD34" t="s">
        <v>591</v>
      </c>
      <c r="BE34" t="s">
        <v>592</v>
      </c>
      <c r="BF34" t="str">
        <f>HYPERLINK("http://dx.doi.org/10.7717/peerj-cs.332","http://dx.doi.org/10.7717/peerj-cs.332")</f>
        <v>http://dx.doi.org/10.7717/peerj-cs.332</v>
      </c>
      <c r="BG34" t="s">
        <v>74</v>
      </c>
      <c r="BH34" t="s">
        <v>74</v>
      </c>
      <c r="BI34" t="s">
        <v>74</v>
      </c>
      <c r="BJ34" t="s">
        <v>593</v>
      </c>
      <c r="BK34" t="s">
        <v>90</v>
      </c>
      <c r="BL34" t="s">
        <v>126</v>
      </c>
      <c r="BM34" t="s">
        <v>74</v>
      </c>
      <c r="BN34" t="s">
        <v>74</v>
      </c>
      <c r="BO34" t="s">
        <v>74</v>
      </c>
      <c r="BP34" t="s">
        <v>74</v>
      </c>
      <c r="BQ34" t="s">
        <v>74</v>
      </c>
      <c r="BR34" t="s">
        <v>92</v>
      </c>
      <c r="BS34" t="s">
        <v>594</v>
      </c>
      <c r="BT34" t="str">
        <f>HYPERLINK("https%3A%2F%2Fwww.webofscience.com%2Fwos%2Fwoscc%2Ffull-record%2FWOS:000616110700001","View Full Record in Web of Science")</f>
        <v>View Full Record in Web of Science</v>
      </c>
    </row>
    <row r="35" spans="1:72" x14ac:dyDescent="0.35">
      <c r="A35" t="s">
        <v>72</v>
      </c>
      <c r="B35" t="s">
        <v>595</v>
      </c>
      <c r="C35" t="s">
        <v>74</v>
      </c>
      <c r="D35" t="s">
        <v>74</v>
      </c>
      <c r="E35" t="s">
        <v>74</v>
      </c>
      <c r="F35" t="s">
        <v>596</v>
      </c>
      <c r="G35" t="s">
        <v>74</v>
      </c>
      <c r="H35" t="s">
        <v>74</v>
      </c>
      <c r="I35" t="s">
        <v>597</v>
      </c>
      <c r="J35" t="s">
        <v>598</v>
      </c>
      <c r="K35" t="s">
        <v>74</v>
      </c>
      <c r="L35" t="s">
        <v>74</v>
      </c>
      <c r="M35" t="s">
        <v>74</v>
      </c>
      <c r="N35" t="s">
        <v>78</v>
      </c>
      <c r="O35" t="s">
        <v>74</v>
      </c>
      <c r="P35" t="s">
        <v>74</v>
      </c>
      <c r="Q35" t="s">
        <v>74</v>
      </c>
      <c r="R35" t="s">
        <v>74</v>
      </c>
      <c r="S35" t="s">
        <v>74</v>
      </c>
      <c r="T35" t="s">
        <v>74</v>
      </c>
      <c r="U35" t="s">
        <v>74</v>
      </c>
      <c r="V35" t="s">
        <v>599</v>
      </c>
      <c r="W35" t="s">
        <v>600</v>
      </c>
      <c r="X35" t="s">
        <v>601</v>
      </c>
      <c r="Y35" t="s">
        <v>602</v>
      </c>
      <c r="Z35" t="s">
        <v>603</v>
      </c>
      <c r="AA35" t="s">
        <v>74</v>
      </c>
      <c r="AB35" t="s">
        <v>74</v>
      </c>
      <c r="AC35" t="s">
        <v>74</v>
      </c>
      <c r="AD35" t="s">
        <v>74</v>
      </c>
      <c r="AE35" t="s">
        <v>74</v>
      </c>
      <c r="AF35" t="s">
        <v>604</v>
      </c>
      <c r="AG35">
        <v>30</v>
      </c>
      <c r="AH35">
        <v>0</v>
      </c>
      <c r="AI35">
        <v>0</v>
      </c>
      <c r="AJ35">
        <v>7</v>
      </c>
      <c r="AK35">
        <v>27</v>
      </c>
      <c r="AL35" t="s">
        <v>74</v>
      </c>
      <c r="AM35" t="s">
        <v>74</v>
      </c>
      <c r="AN35" t="s">
        <v>74</v>
      </c>
      <c r="AO35" t="s">
        <v>74</v>
      </c>
      <c r="AP35" t="s">
        <v>74</v>
      </c>
      <c r="AQ35" t="s">
        <v>74</v>
      </c>
      <c r="AR35" t="s">
        <v>74</v>
      </c>
      <c r="AS35" t="s">
        <v>74</v>
      </c>
      <c r="AT35" t="s">
        <v>605</v>
      </c>
      <c r="AU35">
        <v>2021</v>
      </c>
      <c r="AV35">
        <v>2021</v>
      </c>
      <c r="AW35" t="s">
        <v>74</v>
      </c>
      <c r="AX35" t="s">
        <v>74</v>
      </c>
      <c r="AY35" t="s">
        <v>74</v>
      </c>
      <c r="AZ35" t="s">
        <v>74</v>
      </c>
      <c r="BA35" t="s">
        <v>74</v>
      </c>
      <c r="BB35" t="s">
        <v>74</v>
      </c>
      <c r="BC35" t="s">
        <v>74</v>
      </c>
      <c r="BD35">
        <v>9969357</v>
      </c>
      <c r="BE35" t="s">
        <v>606</v>
      </c>
      <c r="BF35" t="str">
        <f>HYPERLINK("http://dx.doi.org/10.1155/2021/9969357","http://dx.doi.org/10.1155/2021/9969357")</f>
        <v>http://dx.doi.org/10.1155/2021/9969357</v>
      </c>
      <c r="BG35" t="s">
        <v>74</v>
      </c>
      <c r="BH35" t="s">
        <v>74</v>
      </c>
      <c r="BI35" t="s">
        <v>74</v>
      </c>
      <c r="BJ35" t="s">
        <v>607</v>
      </c>
      <c r="BK35" t="s">
        <v>90</v>
      </c>
      <c r="BL35" t="s">
        <v>608</v>
      </c>
      <c r="BM35" t="s">
        <v>74</v>
      </c>
      <c r="BN35" t="s">
        <v>74</v>
      </c>
      <c r="BO35" t="s">
        <v>74</v>
      </c>
      <c r="BP35" t="s">
        <v>74</v>
      </c>
      <c r="BQ35" t="s">
        <v>74</v>
      </c>
      <c r="BR35" t="s">
        <v>92</v>
      </c>
      <c r="BS35" t="s">
        <v>609</v>
      </c>
      <c r="BT35" t="str">
        <f>HYPERLINK("https%3A%2F%2Fwww.webofscience.com%2Fwos%2Fwoscc%2Ffull-record%2FWOS:000730711800006","View Full Record in Web of Science")</f>
        <v>View Full Record in Web of Science</v>
      </c>
    </row>
    <row r="36" spans="1:72" x14ac:dyDescent="0.35">
      <c r="A36" t="s">
        <v>72</v>
      </c>
      <c r="B36" t="s">
        <v>610</v>
      </c>
      <c r="C36" t="s">
        <v>74</v>
      </c>
      <c r="D36" t="s">
        <v>74</v>
      </c>
      <c r="E36" t="s">
        <v>74</v>
      </c>
      <c r="F36" t="s">
        <v>611</v>
      </c>
      <c r="G36" t="s">
        <v>74</v>
      </c>
      <c r="H36" t="s">
        <v>74</v>
      </c>
      <c r="I36" t="s">
        <v>612</v>
      </c>
      <c r="J36" t="s">
        <v>613</v>
      </c>
      <c r="K36" t="s">
        <v>74</v>
      </c>
      <c r="L36" t="s">
        <v>74</v>
      </c>
      <c r="M36" t="s">
        <v>74</v>
      </c>
      <c r="N36" t="s">
        <v>249</v>
      </c>
      <c r="O36" t="s">
        <v>74</v>
      </c>
      <c r="P36" t="s">
        <v>74</v>
      </c>
      <c r="Q36" t="s">
        <v>74</v>
      </c>
      <c r="R36" t="s">
        <v>74</v>
      </c>
      <c r="S36" t="s">
        <v>74</v>
      </c>
      <c r="T36" t="s">
        <v>614</v>
      </c>
      <c r="U36" t="s">
        <v>615</v>
      </c>
      <c r="V36" t="s">
        <v>616</v>
      </c>
      <c r="W36" t="s">
        <v>617</v>
      </c>
      <c r="X36" t="s">
        <v>618</v>
      </c>
      <c r="Y36" t="s">
        <v>619</v>
      </c>
      <c r="Z36" t="s">
        <v>620</v>
      </c>
      <c r="AA36" t="s">
        <v>74</v>
      </c>
      <c r="AB36" t="s">
        <v>74</v>
      </c>
      <c r="AC36" t="s">
        <v>74</v>
      </c>
      <c r="AD36" t="s">
        <v>74</v>
      </c>
      <c r="AE36" t="s">
        <v>74</v>
      </c>
      <c r="AF36" t="s">
        <v>621</v>
      </c>
      <c r="AG36">
        <v>82</v>
      </c>
      <c r="AH36">
        <v>7</v>
      </c>
      <c r="AI36">
        <v>7</v>
      </c>
      <c r="AJ36">
        <v>62</v>
      </c>
      <c r="AK36">
        <v>98</v>
      </c>
      <c r="AL36" t="s">
        <v>74</v>
      </c>
      <c r="AM36" t="s">
        <v>74</v>
      </c>
      <c r="AN36" t="s">
        <v>74</v>
      </c>
      <c r="AO36" t="s">
        <v>74</v>
      </c>
      <c r="AP36" t="s">
        <v>74</v>
      </c>
      <c r="AQ36" t="s">
        <v>74</v>
      </c>
      <c r="AR36" t="s">
        <v>74</v>
      </c>
      <c r="AS36" t="s">
        <v>74</v>
      </c>
      <c r="AT36" t="s">
        <v>440</v>
      </c>
      <c r="AU36">
        <v>2022</v>
      </c>
      <c r="AV36">
        <v>10</v>
      </c>
      <c r="AW36">
        <v>5</v>
      </c>
      <c r="AX36" t="s">
        <v>74</v>
      </c>
      <c r="AY36" t="s">
        <v>74</v>
      </c>
      <c r="AZ36" t="s">
        <v>74</v>
      </c>
      <c r="BA36" t="s">
        <v>74</v>
      </c>
      <c r="BB36" t="s">
        <v>74</v>
      </c>
      <c r="BC36" t="s">
        <v>74</v>
      </c>
      <c r="BD36">
        <v>842</v>
      </c>
      <c r="BE36" t="s">
        <v>622</v>
      </c>
      <c r="BF36" t="str">
        <f>HYPERLINK("http://dx.doi.org/10.3390/pr10050842","http://dx.doi.org/10.3390/pr10050842")</f>
        <v>http://dx.doi.org/10.3390/pr10050842</v>
      </c>
      <c r="BG36" t="s">
        <v>74</v>
      </c>
      <c r="BH36" t="s">
        <v>74</v>
      </c>
      <c r="BI36" t="s">
        <v>74</v>
      </c>
      <c r="BJ36" t="s">
        <v>324</v>
      </c>
      <c r="BK36" t="s">
        <v>90</v>
      </c>
      <c r="BL36" t="s">
        <v>325</v>
      </c>
      <c r="BM36" t="s">
        <v>74</v>
      </c>
      <c r="BN36" t="s">
        <v>74</v>
      </c>
      <c r="BO36" t="s">
        <v>74</v>
      </c>
      <c r="BP36" t="s">
        <v>74</v>
      </c>
      <c r="BQ36" t="s">
        <v>74</v>
      </c>
      <c r="BR36" t="s">
        <v>92</v>
      </c>
      <c r="BS36" t="s">
        <v>623</v>
      </c>
      <c r="BT36" t="str">
        <f>HYPERLINK("https%3A%2F%2Fwww.webofscience.com%2Fwos%2Fwoscc%2Ffull-record%2FWOS:000803625200001","View Full Record in Web of Science")</f>
        <v>View Full Record in Web of Science</v>
      </c>
    </row>
    <row r="37" spans="1:72" x14ac:dyDescent="0.35">
      <c r="A37" t="s">
        <v>72</v>
      </c>
      <c r="B37" t="s">
        <v>624</v>
      </c>
      <c r="C37" t="s">
        <v>74</v>
      </c>
      <c r="D37" t="s">
        <v>74</v>
      </c>
      <c r="E37" t="s">
        <v>74</v>
      </c>
      <c r="F37" t="s">
        <v>625</v>
      </c>
      <c r="G37" t="s">
        <v>74</v>
      </c>
      <c r="H37" t="s">
        <v>74</v>
      </c>
      <c r="I37" t="s">
        <v>626</v>
      </c>
      <c r="J37" t="s">
        <v>627</v>
      </c>
      <c r="K37" t="s">
        <v>74</v>
      </c>
      <c r="L37" t="s">
        <v>74</v>
      </c>
      <c r="M37" t="s">
        <v>74</v>
      </c>
      <c r="N37" t="s">
        <v>78</v>
      </c>
      <c r="O37" t="s">
        <v>74</v>
      </c>
      <c r="P37" t="s">
        <v>74</v>
      </c>
      <c r="Q37" t="s">
        <v>74</v>
      </c>
      <c r="R37" t="s">
        <v>74</v>
      </c>
      <c r="S37" t="s">
        <v>74</v>
      </c>
      <c r="T37" t="s">
        <v>628</v>
      </c>
      <c r="U37" t="s">
        <v>629</v>
      </c>
      <c r="V37" t="s">
        <v>630</v>
      </c>
      <c r="W37" t="s">
        <v>631</v>
      </c>
      <c r="X37" t="s">
        <v>632</v>
      </c>
      <c r="Y37" t="s">
        <v>633</v>
      </c>
      <c r="Z37" t="s">
        <v>634</v>
      </c>
      <c r="AA37" t="s">
        <v>74</v>
      </c>
      <c r="AB37" t="s">
        <v>74</v>
      </c>
      <c r="AC37" t="s">
        <v>74</v>
      </c>
      <c r="AD37" t="s">
        <v>74</v>
      </c>
      <c r="AE37" t="s">
        <v>74</v>
      </c>
      <c r="AF37" t="s">
        <v>635</v>
      </c>
      <c r="AG37">
        <v>60</v>
      </c>
      <c r="AH37">
        <v>11</v>
      </c>
      <c r="AI37">
        <v>13</v>
      </c>
      <c r="AJ37">
        <v>2</v>
      </c>
      <c r="AK37">
        <v>35</v>
      </c>
      <c r="AL37" t="s">
        <v>74</v>
      </c>
      <c r="AM37" t="s">
        <v>74</v>
      </c>
      <c r="AN37" t="s">
        <v>74</v>
      </c>
      <c r="AO37" t="s">
        <v>74</v>
      </c>
      <c r="AP37" t="s">
        <v>74</v>
      </c>
      <c r="AQ37" t="s">
        <v>74</v>
      </c>
      <c r="AR37" t="s">
        <v>74</v>
      </c>
      <c r="AS37" t="s">
        <v>74</v>
      </c>
      <c r="AT37" t="s">
        <v>74</v>
      </c>
      <c r="AU37">
        <v>2018</v>
      </c>
      <c r="AV37">
        <v>25</v>
      </c>
      <c r="AW37">
        <v>5</v>
      </c>
      <c r="AX37" t="s">
        <v>74</v>
      </c>
      <c r="AY37" t="s">
        <v>74</v>
      </c>
      <c r="AZ37" t="s">
        <v>74</v>
      </c>
      <c r="BA37" t="s">
        <v>74</v>
      </c>
      <c r="BB37">
        <v>1302</v>
      </c>
      <c r="BC37">
        <v>1318</v>
      </c>
      <c r="BD37" t="s">
        <v>74</v>
      </c>
      <c r="BE37" t="s">
        <v>636</v>
      </c>
      <c r="BF37" t="str">
        <f>HYPERLINK("http://dx.doi.org/10.1108/BIJ-06-2015-0059","http://dx.doi.org/10.1108/BIJ-06-2015-0059")</f>
        <v>http://dx.doi.org/10.1108/BIJ-06-2015-0059</v>
      </c>
      <c r="BG37" t="s">
        <v>74</v>
      </c>
      <c r="BH37" t="s">
        <v>74</v>
      </c>
      <c r="BI37" t="s">
        <v>74</v>
      </c>
      <c r="BJ37" t="s">
        <v>293</v>
      </c>
      <c r="BK37" t="s">
        <v>125</v>
      </c>
      <c r="BL37" t="s">
        <v>144</v>
      </c>
      <c r="BM37" t="s">
        <v>74</v>
      </c>
      <c r="BN37" t="s">
        <v>74</v>
      </c>
      <c r="BO37" t="s">
        <v>74</v>
      </c>
      <c r="BP37" t="s">
        <v>74</v>
      </c>
      <c r="BQ37" t="s">
        <v>74</v>
      </c>
      <c r="BR37" t="s">
        <v>92</v>
      </c>
      <c r="BS37" t="s">
        <v>637</v>
      </c>
      <c r="BT37" t="str">
        <f>HYPERLINK("https%3A%2F%2Fwww.webofscience.com%2Fwos%2Fwoscc%2Ffull-record%2FWOS:000435821300003","View Full Record in Web of Science")</f>
        <v>View Full Record in Web of Science</v>
      </c>
    </row>
    <row r="38" spans="1:72" x14ac:dyDescent="0.35">
      <c r="A38" t="s">
        <v>72</v>
      </c>
      <c r="B38" t="s">
        <v>638</v>
      </c>
      <c r="C38" t="s">
        <v>74</v>
      </c>
      <c r="D38" t="s">
        <v>74</v>
      </c>
      <c r="E38" t="s">
        <v>74</v>
      </c>
      <c r="F38" t="s">
        <v>639</v>
      </c>
      <c r="G38" t="s">
        <v>74</v>
      </c>
      <c r="H38" t="s">
        <v>74</v>
      </c>
      <c r="I38" t="s">
        <v>640</v>
      </c>
      <c r="J38" t="s">
        <v>641</v>
      </c>
      <c r="K38" t="s">
        <v>74</v>
      </c>
      <c r="L38" t="s">
        <v>74</v>
      </c>
      <c r="M38" t="s">
        <v>74</v>
      </c>
      <c r="N38" t="s">
        <v>78</v>
      </c>
      <c r="O38" t="s">
        <v>74</v>
      </c>
      <c r="P38" t="s">
        <v>74</v>
      </c>
      <c r="Q38" t="s">
        <v>74</v>
      </c>
      <c r="R38" t="s">
        <v>74</v>
      </c>
      <c r="S38" t="s">
        <v>74</v>
      </c>
      <c r="T38" t="s">
        <v>642</v>
      </c>
      <c r="U38" t="s">
        <v>643</v>
      </c>
      <c r="V38" t="s">
        <v>644</v>
      </c>
      <c r="W38" t="s">
        <v>645</v>
      </c>
      <c r="X38" t="s">
        <v>646</v>
      </c>
      <c r="Y38" t="s">
        <v>647</v>
      </c>
      <c r="Z38" t="s">
        <v>648</v>
      </c>
      <c r="AA38" t="s">
        <v>74</v>
      </c>
      <c r="AB38" t="s">
        <v>74</v>
      </c>
      <c r="AC38" t="s">
        <v>74</v>
      </c>
      <c r="AD38" t="s">
        <v>74</v>
      </c>
      <c r="AE38" t="s">
        <v>74</v>
      </c>
      <c r="AF38" t="s">
        <v>649</v>
      </c>
      <c r="AG38">
        <v>37</v>
      </c>
      <c r="AH38">
        <v>10</v>
      </c>
      <c r="AI38">
        <v>10</v>
      </c>
      <c r="AJ38">
        <v>5</v>
      </c>
      <c r="AK38">
        <v>120</v>
      </c>
      <c r="AL38" t="s">
        <v>74</v>
      </c>
      <c r="AM38" t="s">
        <v>74</v>
      </c>
      <c r="AN38" t="s">
        <v>74</v>
      </c>
      <c r="AO38" t="s">
        <v>74</v>
      </c>
      <c r="AP38" t="s">
        <v>74</v>
      </c>
      <c r="AQ38" t="s">
        <v>74</v>
      </c>
      <c r="AR38" t="s">
        <v>74</v>
      </c>
      <c r="AS38" t="s">
        <v>74</v>
      </c>
      <c r="AT38" t="s">
        <v>650</v>
      </c>
      <c r="AU38">
        <v>2020</v>
      </c>
      <c r="AV38">
        <v>280</v>
      </c>
      <c r="AW38">
        <v>2</v>
      </c>
      <c r="AX38" t="s">
        <v>74</v>
      </c>
      <c r="AY38" t="s">
        <v>74</v>
      </c>
      <c r="AZ38" t="s">
        <v>74</v>
      </c>
      <c r="BA38" t="s">
        <v>74</v>
      </c>
      <c r="BB38">
        <v>707</v>
      </c>
      <c r="BC38">
        <v>729</v>
      </c>
      <c r="BD38" t="s">
        <v>74</v>
      </c>
      <c r="BE38" t="s">
        <v>651</v>
      </c>
      <c r="BF38" t="str">
        <f>HYPERLINK("http://dx.doi.org/10.1016/j.ejor.2019.07.053","http://dx.doi.org/10.1016/j.ejor.2019.07.053")</f>
        <v>http://dx.doi.org/10.1016/j.ejor.2019.07.053</v>
      </c>
      <c r="BG38" t="s">
        <v>74</v>
      </c>
      <c r="BH38" t="s">
        <v>74</v>
      </c>
      <c r="BI38" t="s">
        <v>74</v>
      </c>
      <c r="BJ38" t="s">
        <v>160</v>
      </c>
      <c r="BK38" t="s">
        <v>90</v>
      </c>
      <c r="BL38" t="s">
        <v>161</v>
      </c>
      <c r="BM38" t="s">
        <v>74</v>
      </c>
      <c r="BN38" t="s">
        <v>74</v>
      </c>
      <c r="BO38" t="s">
        <v>74</v>
      </c>
      <c r="BP38" t="s">
        <v>74</v>
      </c>
      <c r="BQ38" t="s">
        <v>74</v>
      </c>
      <c r="BR38" t="s">
        <v>92</v>
      </c>
      <c r="BS38" t="s">
        <v>652</v>
      </c>
      <c r="BT38" t="str">
        <f>HYPERLINK("https%3A%2F%2Fwww.webofscience.com%2Fwos%2Fwoscc%2Ffull-record%2FWOS:000488997700022","View Full Record in Web of Science")</f>
        <v>View Full Record in Web of Science</v>
      </c>
    </row>
    <row r="39" spans="1:72" x14ac:dyDescent="0.35">
      <c r="A39" t="s">
        <v>72</v>
      </c>
      <c r="B39" t="s">
        <v>653</v>
      </c>
      <c r="C39" t="s">
        <v>74</v>
      </c>
      <c r="D39" t="s">
        <v>74</v>
      </c>
      <c r="E39" t="s">
        <v>74</v>
      </c>
      <c r="F39" t="s">
        <v>654</v>
      </c>
      <c r="G39" t="s">
        <v>74</v>
      </c>
      <c r="H39" t="s">
        <v>74</v>
      </c>
      <c r="I39" t="s">
        <v>655</v>
      </c>
      <c r="J39" t="s">
        <v>656</v>
      </c>
      <c r="K39" t="s">
        <v>74</v>
      </c>
      <c r="L39" t="s">
        <v>74</v>
      </c>
      <c r="M39" t="s">
        <v>74</v>
      </c>
      <c r="N39" t="s">
        <v>78</v>
      </c>
      <c r="O39" t="s">
        <v>74</v>
      </c>
      <c r="P39" t="s">
        <v>74</v>
      </c>
      <c r="Q39" t="s">
        <v>74</v>
      </c>
      <c r="R39" t="s">
        <v>74</v>
      </c>
      <c r="S39" t="s">
        <v>74</v>
      </c>
      <c r="T39" t="s">
        <v>657</v>
      </c>
      <c r="U39" t="s">
        <v>74</v>
      </c>
      <c r="V39" t="s">
        <v>658</v>
      </c>
      <c r="W39" t="s">
        <v>659</v>
      </c>
      <c r="X39" t="s">
        <v>660</v>
      </c>
      <c r="Y39" t="s">
        <v>661</v>
      </c>
      <c r="Z39" t="s">
        <v>662</v>
      </c>
      <c r="AA39" t="s">
        <v>74</v>
      </c>
      <c r="AB39" t="s">
        <v>74</v>
      </c>
      <c r="AC39" t="s">
        <v>74</v>
      </c>
      <c r="AD39" t="s">
        <v>74</v>
      </c>
      <c r="AE39" t="s">
        <v>74</v>
      </c>
      <c r="AF39" t="s">
        <v>663</v>
      </c>
      <c r="AG39">
        <v>20</v>
      </c>
      <c r="AH39">
        <v>9</v>
      </c>
      <c r="AI39">
        <v>9</v>
      </c>
      <c r="AJ39">
        <v>10</v>
      </c>
      <c r="AK39">
        <v>40</v>
      </c>
      <c r="AL39" t="s">
        <v>74</v>
      </c>
      <c r="AM39" t="s">
        <v>74</v>
      </c>
      <c r="AN39" t="s">
        <v>74</v>
      </c>
      <c r="AO39" t="s">
        <v>74</v>
      </c>
      <c r="AP39" t="s">
        <v>74</v>
      </c>
      <c r="AQ39" t="s">
        <v>74</v>
      </c>
      <c r="AR39" t="s">
        <v>74</v>
      </c>
      <c r="AS39" t="s">
        <v>74</v>
      </c>
      <c r="AT39" t="s">
        <v>121</v>
      </c>
      <c r="AU39">
        <v>2019</v>
      </c>
      <c r="AV39">
        <v>22</v>
      </c>
      <c r="AW39">
        <v>2</v>
      </c>
      <c r="AX39" t="s">
        <v>74</v>
      </c>
      <c r="AY39" t="s">
        <v>74</v>
      </c>
      <c r="AZ39" t="s">
        <v>122</v>
      </c>
      <c r="BA39" t="s">
        <v>74</v>
      </c>
      <c r="BB39" t="s">
        <v>664</v>
      </c>
      <c r="BC39" t="s">
        <v>665</v>
      </c>
      <c r="BD39" t="s">
        <v>74</v>
      </c>
      <c r="BE39" t="s">
        <v>666</v>
      </c>
      <c r="BF39" t="str">
        <f>HYPERLINK("http://dx.doi.org/10.1007/s10586-018-2544-x","http://dx.doi.org/10.1007/s10586-018-2544-x")</f>
        <v>http://dx.doi.org/10.1007/s10586-018-2544-x</v>
      </c>
      <c r="BG39" t="s">
        <v>74</v>
      </c>
      <c r="BH39" t="s">
        <v>74</v>
      </c>
      <c r="BI39" t="s">
        <v>74</v>
      </c>
      <c r="BJ39" t="s">
        <v>667</v>
      </c>
      <c r="BK39" t="s">
        <v>90</v>
      </c>
      <c r="BL39" t="s">
        <v>126</v>
      </c>
      <c r="BM39" t="s">
        <v>74</v>
      </c>
      <c r="BN39" t="s">
        <v>74</v>
      </c>
      <c r="BO39" t="s">
        <v>74</v>
      </c>
      <c r="BP39" t="s">
        <v>74</v>
      </c>
      <c r="BQ39" t="s">
        <v>74</v>
      </c>
      <c r="BR39" t="s">
        <v>92</v>
      </c>
      <c r="BS39" t="s">
        <v>668</v>
      </c>
      <c r="BT39" t="str">
        <f>HYPERLINK("https%3A%2F%2Fwww.webofscience.com%2Fwos%2Fwoscc%2Ffull-record%2FWOS:000492605300136","View Full Record in Web of Science")</f>
        <v>View Full Record in Web of Science</v>
      </c>
    </row>
    <row r="40" spans="1:72" x14ac:dyDescent="0.35">
      <c r="A40" t="s">
        <v>72</v>
      </c>
      <c r="B40" t="s">
        <v>669</v>
      </c>
      <c r="C40" t="s">
        <v>74</v>
      </c>
      <c r="D40" t="s">
        <v>74</v>
      </c>
      <c r="E40" t="s">
        <v>74</v>
      </c>
      <c r="F40" t="s">
        <v>670</v>
      </c>
      <c r="G40" t="s">
        <v>74</v>
      </c>
      <c r="H40" t="s">
        <v>74</v>
      </c>
      <c r="I40" t="s">
        <v>671</v>
      </c>
      <c r="J40" t="s">
        <v>371</v>
      </c>
      <c r="K40" t="s">
        <v>74</v>
      </c>
      <c r="L40" t="s">
        <v>74</v>
      </c>
      <c r="M40" t="s">
        <v>74</v>
      </c>
      <c r="N40" t="s">
        <v>78</v>
      </c>
      <c r="O40" t="s">
        <v>74</v>
      </c>
      <c r="P40" t="s">
        <v>74</v>
      </c>
      <c r="Q40" t="s">
        <v>74</v>
      </c>
      <c r="R40" t="s">
        <v>74</v>
      </c>
      <c r="S40" t="s">
        <v>74</v>
      </c>
      <c r="T40" t="s">
        <v>672</v>
      </c>
      <c r="U40" t="s">
        <v>673</v>
      </c>
      <c r="V40" t="s">
        <v>674</v>
      </c>
      <c r="W40" t="s">
        <v>675</v>
      </c>
      <c r="X40" t="s">
        <v>676</v>
      </c>
      <c r="Y40" t="s">
        <v>677</v>
      </c>
      <c r="Z40" t="s">
        <v>678</v>
      </c>
      <c r="AA40" t="s">
        <v>74</v>
      </c>
      <c r="AB40" t="s">
        <v>74</v>
      </c>
      <c r="AC40" t="s">
        <v>74</v>
      </c>
      <c r="AD40" t="s">
        <v>74</v>
      </c>
      <c r="AE40" t="s">
        <v>74</v>
      </c>
      <c r="AF40" t="s">
        <v>679</v>
      </c>
      <c r="AG40">
        <v>88</v>
      </c>
      <c r="AH40">
        <v>15</v>
      </c>
      <c r="AI40">
        <v>15</v>
      </c>
      <c r="AJ40">
        <v>22</v>
      </c>
      <c r="AK40">
        <v>30</v>
      </c>
      <c r="AL40" t="s">
        <v>74</v>
      </c>
      <c r="AM40" t="s">
        <v>74</v>
      </c>
      <c r="AN40" t="s">
        <v>74</v>
      </c>
      <c r="AO40" t="s">
        <v>74</v>
      </c>
      <c r="AP40" t="s">
        <v>74</v>
      </c>
      <c r="AQ40" t="s">
        <v>74</v>
      </c>
      <c r="AR40" t="s">
        <v>74</v>
      </c>
      <c r="AS40" t="s">
        <v>74</v>
      </c>
      <c r="AT40" t="s">
        <v>680</v>
      </c>
      <c r="AU40">
        <v>2022</v>
      </c>
      <c r="AV40">
        <v>157</v>
      </c>
      <c r="AW40" t="s">
        <v>74</v>
      </c>
      <c r="AX40" t="s">
        <v>74</v>
      </c>
      <c r="AY40" t="s">
        <v>74</v>
      </c>
      <c r="AZ40" t="s">
        <v>74</v>
      </c>
      <c r="BA40" t="s">
        <v>74</v>
      </c>
      <c r="BB40" t="s">
        <v>74</v>
      </c>
      <c r="BC40" t="s">
        <v>74</v>
      </c>
      <c r="BD40">
        <v>102582</v>
      </c>
      <c r="BE40" t="s">
        <v>681</v>
      </c>
      <c r="BF40" t="str">
        <f>HYPERLINK("http://dx.doi.org/10.1016/j.tre.2021.102582","http://dx.doi.org/10.1016/j.tre.2021.102582")</f>
        <v>http://dx.doi.org/10.1016/j.tre.2021.102582</v>
      </c>
      <c r="BG40" t="s">
        <v>74</v>
      </c>
      <c r="BH40" t="s">
        <v>74</v>
      </c>
      <c r="BI40" t="s">
        <v>74</v>
      </c>
      <c r="BJ40" t="s">
        <v>382</v>
      </c>
      <c r="BK40" t="s">
        <v>228</v>
      </c>
      <c r="BL40" t="s">
        <v>383</v>
      </c>
      <c r="BM40" t="s">
        <v>74</v>
      </c>
      <c r="BN40" t="s">
        <v>74</v>
      </c>
      <c r="BO40" t="s">
        <v>74</v>
      </c>
      <c r="BP40" t="s">
        <v>74</v>
      </c>
      <c r="BQ40" t="s">
        <v>74</v>
      </c>
      <c r="BR40" t="s">
        <v>92</v>
      </c>
      <c r="BS40" t="s">
        <v>682</v>
      </c>
      <c r="BT40" t="str">
        <f>HYPERLINK("https%3A%2F%2Fwww.webofscience.com%2Fwos%2Fwoscc%2Ffull-record%2FWOS:000793142700005","View Full Record in Web of Science")</f>
        <v>View Full Record in Web of Science</v>
      </c>
    </row>
    <row r="41" spans="1:72" x14ac:dyDescent="0.35">
      <c r="A41" t="s">
        <v>72</v>
      </c>
      <c r="B41" t="s">
        <v>683</v>
      </c>
      <c r="C41" t="s">
        <v>74</v>
      </c>
      <c r="D41" t="s">
        <v>74</v>
      </c>
      <c r="E41" t="s">
        <v>74</v>
      </c>
      <c r="F41" t="s">
        <v>684</v>
      </c>
      <c r="G41" t="s">
        <v>74</v>
      </c>
      <c r="H41" t="s">
        <v>74</v>
      </c>
      <c r="I41" t="s">
        <v>685</v>
      </c>
      <c r="J41" t="s">
        <v>686</v>
      </c>
      <c r="K41" t="s">
        <v>74</v>
      </c>
      <c r="L41" t="s">
        <v>74</v>
      </c>
      <c r="M41" t="s">
        <v>74</v>
      </c>
      <c r="N41" t="s">
        <v>249</v>
      </c>
      <c r="O41" t="s">
        <v>74</v>
      </c>
      <c r="P41" t="s">
        <v>74</v>
      </c>
      <c r="Q41" t="s">
        <v>74</v>
      </c>
      <c r="R41" t="s">
        <v>74</v>
      </c>
      <c r="S41" t="s">
        <v>74</v>
      </c>
      <c r="T41" t="s">
        <v>687</v>
      </c>
      <c r="U41" t="s">
        <v>688</v>
      </c>
      <c r="V41" t="s">
        <v>689</v>
      </c>
      <c r="W41" t="s">
        <v>690</v>
      </c>
      <c r="X41" t="s">
        <v>691</v>
      </c>
      <c r="Y41" t="s">
        <v>692</v>
      </c>
      <c r="Z41" t="s">
        <v>693</v>
      </c>
      <c r="AA41" t="s">
        <v>74</v>
      </c>
      <c r="AB41" t="s">
        <v>74</v>
      </c>
      <c r="AC41" t="s">
        <v>74</v>
      </c>
      <c r="AD41" t="s">
        <v>74</v>
      </c>
      <c r="AE41" t="s">
        <v>74</v>
      </c>
      <c r="AF41" t="s">
        <v>694</v>
      </c>
      <c r="AG41">
        <v>176</v>
      </c>
      <c r="AH41">
        <v>55</v>
      </c>
      <c r="AI41">
        <v>55</v>
      </c>
      <c r="AJ41">
        <v>21</v>
      </c>
      <c r="AK41">
        <v>66</v>
      </c>
      <c r="AL41" t="s">
        <v>74</v>
      </c>
      <c r="AM41" t="s">
        <v>74</v>
      </c>
      <c r="AN41" t="s">
        <v>74</v>
      </c>
      <c r="AO41" t="s">
        <v>74</v>
      </c>
      <c r="AP41" t="s">
        <v>74</v>
      </c>
      <c r="AQ41" t="s">
        <v>74</v>
      </c>
      <c r="AR41" t="s">
        <v>74</v>
      </c>
      <c r="AS41" t="s">
        <v>74</v>
      </c>
      <c r="AT41" t="s">
        <v>140</v>
      </c>
      <c r="AU41">
        <v>2020</v>
      </c>
      <c r="AV41">
        <v>12</v>
      </c>
      <c r="AW41" t="s">
        <v>74</v>
      </c>
      <c r="AX41" t="s">
        <v>74</v>
      </c>
      <c r="AY41" t="s">
        <v>74</v>
      </c>
      <c r="AZ41" t="s">
        <v>74</v>
      </c>
      <c r="BA41" t="s">
        <v>74</v>
      </c>
      <c r="BB41" t="s">
        <v>74</v>
      </c>
      <c r="BC41" t="s">
        <v>74</v>
      </c>
      <c r="BD41">
        <v>100318</v>
      </c>
      <c r="BE41" t="s">
        <v>695</v>
      </c>
      <c r="BF41" t="str">
        <f>HYPERLINK("http://dx.doi.org/10.1016/j.iot.2020.100318","http://dx.doi.org/10.1016/j.iot.2020.100318")</f>
        <v>http://dx.doi.org/10.1016/j.iot.2020.100318</v>
      </c>
      <c r="BG41" t="s">
        <v>74</v>
      </c>
      <c r="BH41" t="s">
        <v>74</v>
      </c>
      <c r="BI41" t="s">
        <v>74</v>
      </c>
      <c r="BJ41" t="s">
        <v>607</v>
      </c>
      <c r="BK41" t="s">
        <v>90</v>
      </c>
      <c r="BL41" t="s">
        <v>608</v>
      </c>
      <c r="BM41" t="s">
        <v>74</v>
      </c>
      <c r="BN41" t="s">
        <v>74</v>
      </c>
      <c r="BO41" t="s">
        <v>74</v>
      </c>
      <c r="BP41" t="s">
        <v>74</v>
      </c>
      <c r="BQ41" t="s">
        <v>74</v>
      </c>
      <c r="BR41" t="s">
        <v>92</v>
      </c>
      <c r="BS41" t="s">
        <v>696</v>
      </c>
      <c r="BT41" t="str">
        <f>HYPERLINK("https%3A%2F%2Fwww.webofscience.com%2Fwos%2Fwoscc%2Ffull-record%2FWOS:000695695600029","View Full Record in Web of Science")</f>
        <v>View Full Record in Web of Science</v>
      </c>
    </row>
    <row r="42" spans="1:72" x14ac:dyDescent="0.35">
      <c r="A42" t="s">
        <v>72</v>
      </c>
      <c r="B42" t="s">
        <v>697</v>
      </c>
      <c r="C42" t="s">
        <v>74</v>
      </c>
      <c r="D42" t="s">
        <v>74</v>
      </c>
      <c r="E42" t="s">
        <v>74</v>
      </c>
      <c r="F42" t="s">
        <v>698</v>
      </c>
      <c r="G42" t="s">
        <v>74</v>
      </c>
      <c r="H42" t="s">
        <v>74</v>
      </c>
      <c r="I42" t="s">
        <v>699</v>
      </c>
      <c r="J42" t="s">
        <v>77</v>
      </c>
      <c r="K42" t="s">
        <v>74</v>
      </c>
      <c r="L42" t="s">
        <v>74</v>
      </c>
      <c r="M42" t="s">
        <v>74</v>
      </c>
      <c r="N42" t="s">
        <v>78</v>
      </c>
      <c r="O42" t="s">
        <v>74</v>
      </c>
      <c r="P42" t="s">
        <v>74</v>
      </c>
      <c r="Q42" t="s">
        <v>74</v>
      </c>
      <c r="R42" t="s">
        <v>74</v>
      </c>
      <c r="S42" t="s">
        <v>74</v>
      </c>
      <c r="T42" t="s">
        <v>700</v>
      </c>
      <c r="U42" t="s">
        <v>701</v>
      </c>
      <c r="V42" t="s">
        <v>702</v>
      </c>
      <c r="W42" t="s">
        <v>703</v>
      </c>
      <c r="X42" t="s">
        <v>704</v>
      </c>
      <c r="Y42" t="s">
        <v>705</v>
      </c>
      <c r="Z42" t="s">
        <v>706</v>
      </c>
      <c r="AA42" t="s">
        <v>74</v>
      </c>
      <c r="AB42" t="s">
        <v>74</v>
      </c>
      <c r="AC42" t="s">
        <v>74</v>
      </c>
      <c r="AD42" t="s">
        <v>74</v>
      </c>
      <c r="AE42" t="s">
        <v>74</v>
      </c>
      <c r="AF42" t="s">
        <v>707</v>
      </c>
      <c r="AG42">
        <v>26</v>
      </c>
      <c r="AH42">
        <v>32</v>
      </c>
      <c r="AI42">
        <v>33</v>
      </c>
      <c r="AJ42">
        <v>0</v>
      </c>
      <c r="AK42">
        <v>54</v>
      </c>
      <c r="AL42" t="s">
        <v>74</v>
      </c>
      <c r="AM42" t="s">
        <v>74</v>
      </c>
      <c r="AN42" t="s">
        <v>74</v>
      </c>
      <c r="AO42" t="s">
        <v>74</v>
      </c>
      <c r="AP42" t="s">
        <v>74</v>
      </c>
      <c r="AQ42" t="s">
        <v>74</v>
      </c>
      <c r="AR42" t="s">
        <v>74</v>
      </c>
      <c r="AS42" t="s">
        <v>74</v>
      </c>
      <c r="AT42" t="s">
        <v>121</v>
      </c>
      <c r="AU42">
        <v>2012</v>
      </c>
      <c r="AV42">
        <v>39</v>
      </c>
      <c r="AW42">
        <v>4</v>
      </c>
      <c r="AX42" t="s">
        <v>74</v>
      </c>
      <c r="AY42" t="s">
        <v>74</v>
      </c>
      <c r="AZ42" t="s">
        <v>74</v>
      </c>
      <c r="BA42" t="s">
        <v>74</v>
      </c>
      <c r="BB42">
        <v>3906</v>
      </c>
      <c r="BC42">
        <v>3924</v>
      </c>
      <c r="BD42" t="s">
        <v>74</v>
      </c>
      <c r="BE42" t="s">
        <v>708</v>
      </c>
      <c r="BF42" t="str">
        <f>HYPERLINK("http://dx.doi.org/10.1016/j.eswa.2011.08.096","http://dx.doi.org/10.1016/j.eswa.2011.08.096")</f>
        <v>http://dx.doi.org/10.1016/j.eswa.2011.08.096</v>
      </c>
      <c r="BG42" t="s">
        <v>74</v>
      </c>
      <c r="BH42" t="s">
        <v>74</v>
      </c>
      <c r="BI42" t="s">
        <v>74</v>
      </c>
      <c r="BJ42" t="s">
        <v>89</v>
      </c>
      <c r="BK42" t="s">
        <v>90</v>
      </c>
      <c r="BL42" t="s">
        <v>91</v>
      </c>
      <c r="BM42" t="s">
        <v>74</v>
      </c>
      <c r="BN42" t="s">
        <v>74</v>
      </c>
      <c r="BO42" t="s">
        <v>74</v>
      </c>
      <c r="BP42" t="s">
        <v>74</v>
      </c>
      <c r="BQ42" t="s">
        <v>74</v>
      </c>
      <c r="BR42" t="s">
        <v>92</v>
      </c>
      <c r="BS42" t="s">
        <v>709</v>
      </c>
      <c r="BT42" t="str">
        <f>HYPERLINK("https%3A%2F%2Fwww.webofscience.com%2Fwos%2Fwoscc%2Ffull-record%2FWOS:000299583700002","View Full Record in Web of Science")</f>
        <v>View Full Record in Web of Science</v>
      </c>
    </row>
    <row r="43" spans="1:72" x14ac:dyDescent="0.35">
      <c r="A43" t="s">
        <v>72</v>
      </c>
      <c r="B43" t="s">
        <v>710</v>
      </c>
      <c r="C43" t="s">
        <v>74</v>
      </c>
      <c r="D43" t="s">
        <v>74</v>
      </c>
      <c r="E43" t="s">
        <v>74</v>
      </c>
      <c r="F43" t="s">
        <v>711</v>
      </c>
      <c r="G43" t="s">
        <v>74</v>
      </c>
      <c r="H43" t="s">
        <v>74</v>
      </c>
      <c r="I43" t="s">
        <v>712</v>
      </c>
      <c r="J43" t="s">
        <v>713</v>
      </c>
      <c r="K43" t="s">
        <v>74</v>
      </c>
      <c r="L43" t="s">
        <v>74</v>
      </c>
      <c r="M43" t="s">
        <v>74</v>
      </c>
      <c r="N43" t="s">
        <v>78</v>
      </c>
      <c r="O43" t="s">
        <v>74</v>
      </c>
      <c r="P43" t="s">
        <v>74</v>
      </c>
      <c r="Q43" t="s">
        <v>74</v>
      </c>
      <c r="R43" t="s">
        <v>74</v>
      </c>
      <c r="S43" t="s">
        <v>74</v>
      </c>
      <c r="T43" t="s">
        <v>714</v>
      </c>
      <c r="U43" t="s">
        <v>715</v>
      </c>
      <c r="V43" t="s">
        <v>716</v>
      </c>
      <c r="W43" t="s">
        <v>717</v>
      </c>
      <c r="X43" t="s">
        <v>718</v>
      </c>
      <c r="Y43" t="s">
        <v>719</v>
      </c>
      <c r="Z43" t="s">
        <v>720</v>
      </c>
      <c r="AA43" t="s">
        <v>74</v>
      </c>
      <c r="AB43" t="s">
        <v>74</v>
      </c>
      <c r="AC43" t="s">
        <v>74</v>
      </c>
      <c r="AD43" t="s">
        <v>74</v>
      </c>
      <c r="AE43" t="s">
        <v>74</v>
      </c>
      <c r="AF43" t="s">
        <v>721</v>
      </c>
      <c r="AG43">
        <v>78</v>
      </c>
      <c r="AH43">
        <v>6</v>
      </c>
      <c r="AI43">
        <v>6</v>
      </c>
      <c r="AJ43">
        <v>1</v>
      </c>
      <c r="AK43">
        <v>14</v>
      </c>
      <c r="AL43" t="s">
        <v>74</v>
      </c>
      <c r="AM43" t="s">
        <v>74</v>
      </c>
      <c r="AN43" t="s">
        <v>74</v>
      </c>
      <c r="AO43" t="s">
        <v>74</v>
      </c>
      <c r="AP43" t="s">
        <v>74</v>
      </c>
      <c r="AQ43" t="s">
        <v>74</v>
      </c>
      <c r="AR43" t="s">
        <v>74</v>
      </c>
      <c r="AS43" t="s">
        <v>74</v>
      </c>
      <c r="AT43" t="s">
        <v>722</v>
      </c>
      <c r="AU43">
        <v>2021</v>
      </c>
      <c r="AV43">
        <v>34</v>
      </c>
      <c r="AW43">
        <v>1</v>
      </c>
      <c r="AX43" t="s">
        <v>74</v>
      </c>
      <c r="AY43" t="s">
        <v>74</v>
      </c>
      <c r="AZ43" t="s">
        <v>122</v>
      </c>
      <c r="BA43" t="s">
        <v>74</v>
      </c>
      <c r="BB43">
        <v>199</v>
      </c>
      <c r="BC43">
        <v>229</v>
      </c>
      <c r="BD43" t="s">
        <v>74</v>
      </c>
      <c r="BE43" t="s">
        <v>723</v>
      </c>
      <c r="BF43" t="str">
        <f>HYPERLINK("http://dx.doi.org/10.1108/JEIM-09-2019-0262","http://dx.doi.org/10.1108/JEIM-09-2019-0262")</f>
        <v>http://dx.doi.org/10.1108/JEIM-09-2019-0262</v>
      </c>
      <c r="BG43" t="s">
        <v>74</v>
      </c>
      <c r="BH43" t="s">
        <v>724</v>
      </c>
      <c r="BI43" t="s">
        <v>74</v>
      </c>
      <c r="BJ43" t="s">
        <v>725</v>
      </c>
      <c r="BK43" t="s">
        <v>108</v>
      </c>
      <c r="BL43" t="s">
        <v>726</v>
      </c>
      <c r="BM43" t="s">
        <v>74</v>
      </c>
      <c r="BN43" t="s">
        <v>74</v>
      </c>
      <c r="BO43" t="s">
        <v>74</v>
      </c>
      <c r="BP43" t="s">
        <v>74</v>
      </c>
      <c r="BQ43" t="s">
        <v>74</v>
      </c>
      <c r="BR43" t="s">
        <v>92</v>
      </c>
      <c r="BS43" t="s">
        <v>727</v>
      </c>
      <c r="BT43" t="str">
        <f>HYPERLINK("https%3A%2F%2Fwww.webofscience.com%2Fwos%2Fwoscc%2Ffull-record%2FWOS:000541724500001","View Full Record in Web of Science")</f>
        <v>View Full Record in Web of Science</v>
      </c>
    </row>
    <row r="44" spans="1:72" x14ac:dyDescent="0.35">
      <c r="A44" t="s">
        <v>72</v>
      </c>
      <c r="B44" t="s">
        <v>728</v>
      </c>
      <c r="C44" t="s">
        <v>74</v>
      </c>
      <c r="D44" t="s">
        <v>74</v>
      </c>
      <c r="E44" t="s">
        <v>74</v>
      </c>
      <c r="F44" t="s">
        <v>729</v>
      </c>
      <c r="G44" t="s">
        <v>74</v>
      </c>
      <c r="H44" t="s">
        <v>74</v>
      </c>
      <c r="I44" t="s">
        <v>730</v>
      </c>
      <c r="J44" t="s">
        <v>731</v>
      </c>
      <c r="K44" t="s">
        <v>74</v>
      </c>
      <c r="L44" t="s">
        <v>74</v>
      </c>
      <c r="M44" t="s">
        <v>74</v>
      </c>
      <c r="N44" t="s">
        <v>732</v>
      </c>
      <c r="O44" t="s">
        <v>74</v>
      </c>
      <c r="P44" t="s">
        <v>74</v>
      </c>
      <c r="Q44" t="s">
        <v>74</v>
      </c>
      <c r="R44" t="s">
        <v>74</v>
      </c>
      <c r="S44" t="s">
        <v>74</v>
      </c>
      <c r="T44" t="s">
        <v>733</v>
      </c>
      <c r="U44" t="s">
        <v>734</v>
      </c>
      <c r="V44" t="s">
        <v>735</v>
      </c>
      <c r="W44" t="s">
        <v>736</v>
      </c>
      <c r="X44" t="s">
        <v>737</v>
      </c>
      <c r="Y44" t="s">
        <v>738</v>
      </c>
      <c r="Z44" t="s">
        <v>739</v>
      </c>
      <c r="AA44" t="s">
        <v>74</v>
      </c>
      <c r="AB44" t="s">
        <v>74</v>
      </c>
      <c r="AC44" t="s">
        <v>74</v>
      </c>
      <c r="AD44" t="s">
        <v>74</v>
      </c>
      <c r="AE44" t="s">
        <v>74</v>
      </c>
      <c r="AF44" t="s">
        <v>740</v>
      </c>
      <c r="AG44">
        <v>57</v>
      </c>
      <c r="AH44">
        <v>0</v>
      </c>
      <c r="AI44">
        <v>0</v>
      </c>
      <c r="AJ44">
        <v>14</v>
      </c>
      <c r="AK44">
        <v>14</v>
      </c>
      <c r="AL44" t="s">
        <v>74</v>
      </c>
      <c r="AM44" t="s">
        <v>74</v>
      </c>
      <c r="AN44" t="s">
        <v>74</v>
      </c>
      <c r="AO44" t="s">
        <v>74</v>
      </c>
      <c r="AP44" t="s">
        <v>74</v>
      </c>
      <c r="AQ44" t="s">
        <v>74</v>
      </c>
      <c r="AR44" t="s">
        <v>74</v>
      </c>
      <c r="AS44" t="s">
        <v>74</v>
      </c>
      <c r="AT44" t="s">
        <v>74</v>
      </c>
      <c r="AU44" t="s">
        <v>74</v>
      </c>
      <c r="AV44" t="s">
        <v>74</v>
      </c>
      <c r="AW44" t="s">
        <v>74</v>
      </c>
      <c r="AX44" t="s">
        <v>74</v>
      </c>
      <c r="AY44" t="s">
        <v>74</v>
      </c>
      <c r="AZ44" t="s">
        <v>74</v>
      </c>
      <c r="BA44" t="s">
        <v>74</v>
      </c>
      <c r="BB44" t="s">
        <v>74</v>
      </c>
      <c r="BC44" t="s">
        <v>74</v>
      </c>
      <c r="BD44" t="s">
        <v>74</v>
      </c>
      <c r="BE44" t="s">
        <v>741</v>
      </c>
      <c r="BF44" t="str">
        <f>HYPERLINK("http://dx.doi.org/10.1080/03088839.2022.2135036","http://dx.doi.org/10.1080/03088839.2022.2135036")</f>
        <v>http://dx.doi.org/10.1080/03088839.2022.2135036</v>
      </c>
      <c r="BG44" t="s">
        <v>74</v>
      </c>
      <c r="BH44" t="s">
        <v>742</v>
      </c>
      <c r="BI44" t="s">
        <v>74</v>
      </c>
      <c r="BJ44" t="s">
        <v>743</v>
      </c>
      <c r="BK44" t="s">
        <v>108</v>
      </c>
      <c r="BL44" t="s">
        <v>743</v>
      </c>
      <c r="BM44" t="s">
        <v>74</v>
      </c>
      <c r="BN44" t="s">
        <v>74</v>
      </c>
      <c r="BO44" t="s">
        <v>74</v>
      </c>
      <c r="BP44" t="s">
        <v>74</v>
      </c>
      <c r="BQ44" t="s">
        <v>74</v>
      </c>
      <c r="BR44" t="s">
        <v>92</v>
      </c>
      <c r="BS44" t="s">
        <v>744</v>
      </c>
      <c r="BT44" t="str">
        <f>HYPERLINK("https%3A%2F%2Fwww.webofscience.com%2Fwos%2Fwoscc%2Ffull-record%2FWOS:000869624000001","View Full Record in Web of Science")</f>
        <v>View Full Record in Web of Science</v>
      </c>
    </row>
    <row r="45" spans="1:72" x14ac:dyDescent="0.35">
      <c r="A45" t="s">
        <v>72</v>
      </c>
      <c r="B45" t="s">
        <v>745</v>
      </c>
      <c r="C45" t="s">
        <v>74</v>
      </c>
      <c r="D45" t="s">
        <v>74</v>
      </c>
      <c r="E45" t="s">
        <v>74</v>
      </c>
      <c r="F45" t="s">
        <v>746</v>
      </c>
      <c r="G45" t="s">
        <v>74</v>
      </c>
      <c r="H45" t="s">
        <v>74</v>
      </c>
      <c r="I45" t="s">
        <v>747</v>
      </c>
      <c r="J45" t="s">
        <v>748</v>
      </c>
      <c r="K45" t="s">
        <v>74</v>
      </c>
      <c r="L45" t="s">
        <v>74</v>
      </c>
      <c r="M45" t="s">
        <v>74</v>
      </c>
      <c r="N45" t="s">
        <v>78</v>
      </c>
      <c r="O45" t="s">
        <v>74</v>
      </c>
      <c r="P45" t="s">
        <v>74</v>
      </c>
      <c r="Q45" t="s">
        <v>74</v>
      </c>
      <c r="R45" t="s">
        <v>74</v>
      </c>
      <c r="S45" t="s">
        <v>74</v>
      </c>
      <c r="T45" t="s">
        <v>749</v>
      </c>
      <c r="U45" t="s">
        <v>750</v>
      </c>
      <c r="V45" t="s">
        <v>751</v>
      </c>
      <c r="W45" t="s">
        <v>752</v>
      </c>
      <c r="X45" t="s">
        <v>753</v>
      </c>
      <c r="Y45" t="s">
        <v>754</v>
      </c>
      <c r="Z45" t="s">
        <v>755</v>
      </c>
      <c r="AA45" t="s">
        <v>74</v>
      </c>
      <c r="AB45" t="s">
        <v>74</v>
      </c>
      <c r="AC45" t="s">
        <v>74</v>
      </c>
      <c r="AD45" t="s">
        <v>74</v>
      </c>
      <c r="AE45" t="s">
        <v>74</v>
      </c>
      <c r="AF45" t="s">
        <v>756</v>
      </c>
      <c r="AG45">
        <v>44</v>
      </c>
      <c r="AH45">
        <v>6</v>
      </c>
      <c r="AI45">
        <v>6</v>
      </c>
      <c r="AJ45">
        <v>1</v>
      </c>
      <c r="AK45">
        <v>30</v>
      </c>
      <c r="AL45" t="s">
        <v>74</v>
      </c>
      <c r="AM45" t="s">
        <v>74</v>
      </c>
      <c r="AN45" t="s">
        <v>74</v>
      </c>
      <c r="AO45" t="s">
        <v>74</v>
      </c>
      <c r="AP45" t="s">
        <v>74</v>
      </c>
      <c r="AQ45" t="s">
        <v>74</v>
      </c>
      <c r="AR45" t="s">
        <v>74</v>
      </c>
      <c r="AS45" t="s">
        <v>74</v>
      </c>
      <c r="AT45" t="s">
        <v>757</v>
      </c>
      <c r="AU45">
        <v>2022</v>
      </c>
      <c r="AV45">
        <v>14</v>
      </c>
      <c r="AW45">
        <v>2</v>
      </c>
      <c r="AX45" t="s">
        <v>74</v>
      </c>
      <c r="AY45" t="s">
        <v>74</v>
      </c>
      <c r="AZ45" t="s">
        <v>74</v>
      </c>
      <c r="BA45" t="s">
        <v>74</v>
      </c>
      <c r="BB45">
        <v>143</v>
      </c>
      <c r="BC45">
        <v>156</v>
      </c>
      <c r="BD45" t="s">
        <v>74</v>
      </c>
      <c r="BE45" t="s">
        <v>758</v>
      </c>
      <c r="BF45" t="str">
        <f>HYPERLINK("http://dx.doi.org/10.1080/19427867.2020.1824311","http://dx.doi.org/10.1080/19427867.2020.1824311")</f>
        <v>http://dx.doi.org/10.1080/19427867.2020.1824311</v>
      </c>
      <c r="BG45" t="s">
        <v>74</v>
      </c>
      <c r="BH45" t="s">
        <v>759</v>
      </c>
      <c r="BI45" t="s">
        <v>74</v>
      </c>
      <c r="BJ45" t="s">
        <v>760</v>
      </c>
      <c r="BK45" t="s">
        <v>228</v>
      </c>
      <c r="BL45" t="s">
        <v>743</v>
      </c>
      <c r="BM45" t="s">
        <v>74</v>
      </c>
      <c r="BN45" t="s">
        <v>74</v>
      </c>
      <c r="BO45" t="s">
        <v>74</v>
      </c>
      <c r="BP45" t="s">
        <v>74</v>
      </c>
      <c r="BQ45" t="s">
        <v>74</v>
      </c>
      <c r="BR45" t="s">
        <v>92</v>
      </c>
      <c r="BS45" t="s">
        <v>761</v>
      </c>
      <c r="BT45" t="str">
        <f>HYPERLINK("https%3A%2F%2Fwww.webofscience.com%2Fwos%2Fwoscc%2Ffull-record%2FWOS:000574404600001","View Full Record in Web of Science")</f>
        <v>View Full Record in Web of Science</v>
      </c>
    </row>
    <row r="46" spans="1:72" x14ac:dyDescent="0.35">
      <c r="A46" t="s">
        <v>72</v>
      </c>
      <c r="B46" t="s">
        <v>762</v>
      </c>
      <c r="C46" t="s">
        <v>74</v>
      </c>
      <c r="D46" t="s">
        <v>74</v>
      </c>
      <c r="E46" t="s">
        <v>74</v>
      </c>
      <c r="F46" t="s">
        <v>763</v>
      </c>
      <c r="G46" t="s">
        <v>74</v>
      </c>
      <c r="H46" t="s">
        <v>74</v>
      </c>
      <c r="I46" t="s">
        <v>764</v>
      </c>
      <c r="J46" t="s">
        <v>765</v>
      </c>
      <c r="K46" t="s">
        <v>74</v>
      </c>
      <c r="L46" t="s">
        <v>74</v>
      </c>
      <c r="M46" t="s">
        <v>74</v>
      </c>
      <c r="N46" t="s">
        <v>249</v>
      </c>
      <c r="O46" t="s">
        <v>74</v>
      </c>
      <c r="P46" t="s">
        <v>74</v>
      </c>
      <c r="Q46" t="s">
        <v>74</v>
      </c>
      <c r="R46" t="s">
        <v>74</v>
      </c>
      <c r="S46" t="s">
        <v>74</v>
      </c>
      <c r="T46" t="s">
        <v>766</v>
      </c>
      <c r="U46" t="s">
        <v>767</v>
      </c>
      <c r="V46" t="s">
        <v>768</v>
      </c>
      <c r="W46" t="s">
        <v>769</v>
      </c>
      <c r="X46" t="s">
        <v>74</v>
      </c>
      <c r="Y46" t="s">
        <v>770</v>
      </c>
      <c r="Z46" t="s">
        <v>771</v>
      </c>
      <c r="AA46" t="s">
        <v>74</v>
      </c>
      <c r="AB46" t="s">
        <v>74</v>
      </c>
      <c r="AC46" t="s">
        <v>74</v>
      </c>
      <c r="AD46" t="s">
        <v>74</v>
      </c>
      <c r="AE46" t="s">
        <v>74</v>
      </c>
      <c r="AF46" t="s">
        <v>772</v>
      </c>
      <c r="AG46">
        <v>87</v>
      </c>
      <c r="AH46">
        <v>8</v>
      </c>
      <c r="AI46">
        <v>8</v>
      </c>
      <c r="AJ46">
        <v>2</v>
      </c>
      <c r="AK46">
        <v>15</v>
      </c>
      <c r="AL46" t="s">
        <v>74</v>
      </c>
      <c r="AM46" t="s">
        <v>74</v>
      </c>
      <c r="AN46" t="s">
        <v>74</v>
      </c>
      <c r="AO46" t="s">
        <v>74</v>
      </c>
      <c r="AP46" t="s">
        <v>74</v>
      </c>
      <c r="AQ46" t="s">
        <v>74</v>
      </c>
      <c r="AR46" t="s">
        <v>74</v>
      </c>
      <c r="AS46" t="s">
        <v>74</v>
      </c>
      <c r="AT46" t="s">
        <v>87</v>
      </c>
      <c r="AU46">
        <v>2018</v>
      </c>
      <c r="AV46">
        <v>9</v>
      </c>
      <c r="AW46">
        <v>4</v>
      </c>
      <c r="AX46" t="s">
        <v>74</v>
      </c>
      <c r="AY46" t="s">
        <v>74</v>
      </c>
      <c r="AZ46" t="s">
        <v>74</v>
      </c>
      <c r="BA46" t="s">
        <v>74</v>
      </c>
      <c r="BB46" t="s">
        <v>74</v>
      </c>
      <c r="BC46" t="s">
        <v>74</v>
      </c>
      <c r="BD46">
        <v>186</v>
      </c>
      <c r="BE46" t="s">
        <v>773</v>
      </c>
      <c r="BF46" t="str">
        <f>HYPERLINK("http://dx.doi.org/10.3390/f9040186","http://dx.doi.org/10.3390/f9040186")</f>
        <v>http://dx.doi.org/10.3390/f9040186</v>
      </c>
      <c r="BG46" t="s">
        <v>74</v>
      </c>
      <c r="BH46" t="s">
        <v>74</v>
      </c>
      <c r="BI46" t="s">
        <v>74</v>
      </c>
      <c r="BJ46" t="s">
        <v>774</v>
      </c>
      <c r="BK46" t="s">
        <v>228</v>
      </c>
      <c r="BL46" t="s">
        <v>774</v>
      </c>
      <c r="BM46" t="s">
        <v>74</v>
      </c>
      <c r="BN46" t="s">
        <v>74</v>
      </c>
      <c r="BO46" t="s">
        <v>74</v>
      </c>
      <c r="BP46" t="s">
        <v>74</v>
      </c>
      <c r="BQ46" t="s">
        <v>74</v>
      </c>
      <c r="BR46" t="s">
        <v>92</v>
      </c>
      <c r="BS46" t="s">
        <v>775</v>
      </c>
      <c r="BT46" t="str">
        <f>HYPERLINK("https%3A%2F%2Fwww.webofscience.com%2Fwos%2Fwoscc%2Ffull-record%2FWOS:000434856800030","View Full Record in Web of Science")</f>
        <v>View Full Record in Web of Science</v>
      </c>
    </row>
    <row r="47" spans="1:72" x14ac:dyDescent="0.35">
      <c r="A47" t="s">
        <v>72</v>
      </c>
      <c r="B47" t="s">
        <v>776</v>
      </c>
      <c r="C47" t="s">
        <v>74</v>
      </c>
      <c r="D47" t="s">
        <v>74</v>
      </c>
      <c r="E47" t="s">
        <v>74</v>
      </c>
      <c r="F47" t="s">
        <v>777</v>
      </c>
      <c r="G47" t="s">
        <v>74</v>
      </c>
      <c r="H47" t="s">
        <v>74</v>
      </c>
      <c r="I47" t="s">
        <v>778</v>
      </c>
      <c r="J47" t="s">
        <v>779</v>
      </c>
      <c r="K47" t="s">
        <v>74</v>
      </c>
      <c r="L47" t="s">
        <v>74</v>
      </c>
      <c r="M47" t="s">
        <v>74</v>
      </c>
      <c r="N47" t="s">
        <v>78</v>
      </c>
      <c r="O47" t="s">
        <v>74</v>
      </c>
      <c r="P47" t="s">
        <v>74</v>
      </c>
      <c r="Q47" t="s">
        <v>74</v>
      </c>
      <c r="R47" t="s">
        <v>74</v>
      </c>
      <c r="S47" t="s">
        <v>74</v>
      </c>
      <c r="T47" t="s">
        <v>780</v>
      </c>
      <c r="U47" t="s">
        <v>781</v>
      </c>
      <c r="V47" t="s">
        <v>782</v>
      </c>
      <c r="W47" t="s">
        <v>783</v>
      </c>
      <c r="X47" t="s">
        <v>784</v>
      </c>
      <c r="Y47" t="s">
        <v>785</v>
      </c>
      <c r="Z47" t="s">
        <v>786</v>
      </c>
      <c r="AA47" t="s">
        <v>74</v>
      </c>
      <c r="AB47" t="s">
        <v>74</v>
      </c>
      <c r="AC47" t="s">
        <v>74</v>
      </c>
      <c r="AD47" t="s">
        <v>74</v>
      </c>
      <c r="AE47" t="s">
        <v>74</v>
      </c>
      <c r="AF47" t="s">
        <v>787</v>
      </c>
      <c r="AG47">
        <v>53</v>
      </c>
      <c r="AH47">
        <v>32</v>
      </c>
      <c r="AI47">
        <v>33</v>
      </c>
      <c r="AJ47">
        <v>1</v>
      </c>
      <c r="AK47">
        <v>70</v>
      </c>
      <c r="AL47" t="s">
        <v>74</v>
      </c>
      <c r="AM47" t="s">
        <v>74</v>
      </c>
      <c r="AN47" t="s">
        <v>74</v>
      </c>
      <c r="AO47" t="s">
        <v>74</v>
      </c>
      <c r="AP47" t="s">
        <v>74</v>
      </c>
      <c r="AQ47" t="s">
        <v>74</v>
      </c>
      <c r="AR47" t="s">
        <v>74</v>
      </c>
      <c r="AS47" t="s">
        <v>74</v>
      </c>
      <c r="AT47" t="s">
        <v>74</v>
      </c>
      <c r="AU47">
        <v>2012</v>
      </c>
      <c r="AV47">
        <v>112</v>
      </c>
      <c r="AW47" t="s">
        <v>788</v>
      </c>
      <c r="AX47" t="s">
        <v>74</v>
      </c>
      <c r="AY47" t="s">
        <v>74</v>
      </c>
      <c r="AZ47" t="s">
        <v>74</v>
      </c>
      <c r="BA47" t="s">
        <v>74</v>
      </c>
      <c r="BB47">
        <v>1255</v>
      </c>
      <c r="BC47">
        <v>1271</v>
      </c>
      <c r="BD47" t="s">
        <v>74</v>
      </c>
      <c r="BE47" t="s">
        <v>789</v>
      </c>
      <c r="BF47" t="str">
        <f>HYPERLINK("http://dx.doi.org/10.1108/02635571211264654","http://dx.doi.org/10.1108/02635571211264654")</f>
        <v>http://dx.doi.org/10.1108/02635571211264654</v>
      </c>
      <c r="BG47" t="s">
        <v>74</v>
      </c>
      <c r="BH47" t="s">
        <v>74</v>
      </c>
      <c r="BI47" t="s">
        <v>74</v>
      </c>
      <c r="BJ47" t="s">
        <v>790</v>
      </c>
      <c r="BK47" t="s">
        <v>228</v>
      </c>
      <c r="BL47" t="s">
        <v>791</v>
      </c>
      <c r="BM47" t="s">
        <v>74</v>
      </c>
      <c r="BN47" t="s">
        <v>74</v>
      </c>
      <c r="BO47" t="s">
        <v>74</v>
      </c>
      <c r="BP47" t="s">
        <v>74</v>
      </c>
      <c r="BQ47" t="s">
        <v>74</v>
      </c>
      <c r="BR47" t="s">
        <v>92</v>
      </c>
      <c r="BS47" t="s">
        <v>792</v>
      </c>
      <c r="BT47" t="str">
        <f>HYPERLINK("https%3A%2F%2Fwww.webofscience.com%2Fwos%2Fwoscc%2Ffull-record%2FWOS:000311815400006","View Full Record in Web of Science")</f>
        <v>View Full Record in Web of Science</v>
      </c>
    </row>
    <row r="48" spans="1:72" x14ac:dyDescent="0.35">
      <c r="A48" t="s">
        <v>72</v>
      </c>
      <c r="B48" t="s">
        <v>793</v>
      </c>
      <c r="C48" t="s">
        <v>74</v>
      </c>
      <c r="D48" t="s">
        <v>74</v>
      </c>
      <c r="E48" t="s">
        <v>74</v>
      </c>
      <c r="F48" t="s">
        <v>794</v>
      </c>
      <c r="G48" t="s">
        <v>74</v>
      </c>
      <c r="H48" t="s">
        <v>74</v>
      </c>
      <c r="I48" t="s">
        <v>795</v>
      </c>
      <c r="J48" t="s">
        <v>796</v>
      </c>
      <c r="K48" t="s">
        <v>74</v>
      </c>
      <c r="L48" t="s">
        <v>74</v>
      </c>
      <c r="M48" t="s">
        <v>74</v>
      </c>
      <c r="N48" t="s">
        <v>78</v>
      </c>
      <c r="O48" t="s">
        <v>74</v>
      </c>
      <c r="P48" t="s">
        <v>74</v>
      </c>
      <c r="Q48" t="s">
        <v>74</v>
      </c>
      <c r="R48" t="s">
        <v>74</v>
      </c>
      <c r="S48" t="s">
        <v>74</v>
      </c>
      <c r="T48" t="s">
        <v>74</v>
      </c>
      <c r="U48" t="s">
        <v>797</v>
      </c>
      <c r="V48" t="s">
        <v>798</v>
      </c>
      <c r="W48" t="s">
        <v>799</v>
      </c>
      <c r="X48" t="s">
        <v>800</v>
      </c>
      <c r="Y48" t="s">
        <v>801</v>
      </c>
      <c r="Z48" t="s">
        <v>802</v>
      </c>
      <c r="AA48" t="s">
        <v>74</v>
      </c>
      <c r="AB48" t="s">
        <v>74</v>
      </c>
      <c r="AC48" t="s">
        <v>74</v>
      </c>
      <c r="AD48" t="s">
        <v>74</v>
      </c>
      <c r="AE48" t="s">
        <v>74</v>
      </c>
      <c r="AF48" t="s">
        <v>803</v>
      </c>
      <c r="AG48">
        <v>24</v>
      </c>
      <c r="AH48">
        <v>1</v>
      </c>
      <c r="AI48">
        <v>1</v>
      </c>
      <c r="AJ48">
        <v>13</v>
      </c>
      <c r="AK48">
        <v>14</v>
      </c>
      <c r="AL48" t="s">
        <v>74</v>
      </c>
      <c r="AM48" t="s">
        <v>74</v>
      </c>
      <c r="AN48" t="s">
        <v>74</v>
      </c>
      <c r="AO48" t="s">
        <v>74</v>
      </c>
      <c r="AP48" t="s">
        <v>74</v>
      </c>
      <c r="AQ48" t="s">
        <v>74</v>
      </c>
      <c r="AR48" t="s">
        <v>74</v>
      </c>
      <c r="AS48" t="s">
        <v>74</v>
      </c>
      <c r="AT48" t="s">
        <v>804</v>
      </c>
      <c r="AU48">
        <v>2022</v>
      </c>
      <c r="AV48">
        <v>2022</v>
      </c>
      <c r="AW48" t="s">
        <v>74</v>
      </c>
      <c r="AX48" t="s">
        <v>74</v>
      </c>
      <c r="AY48" t="s">
        <v>74</v>
      </c>
      <c r="AZ48" t="s">
        <v>74</v>
      </c>
      <c r="BA48" t="s">
        <v>74</v>
      </c>
      <c r="BB48" t="s">
        <v>74</v>
      </c>
      <c r="BC48" t="s">
        <v>74</v>
      </c>
      <c r="BD48">
        <v>9679050</v>
      </c>
      <c r="BE48" t="s">
        <v>805</v>
      </c>
      <c r="BF48" t="str">
        <f>HYPERLINK("http://dx.doi.org/10.1155/2022/9679050","http://dx.doi.org/10.1155/2022/9679050")</f>
        <v>http://dx.doi.org/10.1155/2022/9679050</v>
      </c>
      <c r="BG48" t="s">
        <v>74</v>
      </c>
      <c r="BH48" t="s">
        <v>74</v>
      </c>
      <c r="BI48" t="s">
        <v>74</v>
      </c>
      <c r="BJ48" t="s">
        <v>806</v>
      </c>
      <c r="BK48" t="s">
        <v>90</v>
      </c>
      <c r="BL48" t="s">
        <v>807</v>
      </c>
      <c r="BM48" t="s">
        <v>74</v>
      </c>
      <c r="BN48" t="s">
        <v>74</v>
      </c>
      <c r="BO48" t="s">
        <v>74</v>
      </c>
      <c r="BP48" t="s">
        <v>74</v>
      </c>
      <c r="BQ48" t="s">
        <v>74</v>
      </c>
      <c r="BR48" t="s">
        <v>92</v>
      </c>
      <c r="BS48" t="s">
        <v>808</v>
      </c>
      <c r="BT48" t="str">
        <f>HYPERLINK("https%3A%2F%2Fwww.webofscience.com%2Fwos%2Fwoscc%2Ffull-record%2FWOS:000835075400006","View Full Record in Web of Science")</f>
        <v>View Full Record in Web of Science</v>
      </c>
    </row>
    <row r="49" spans="1:72" x14ac:dyDescent="0.35">
      <c r="A49" t="s">
        <v>72</v>
      </c>
      <c r="B49" t="s">
        <v>809</v>
      </c>
      <c r="C49" t="s">
        <v>74</v>
      </c>
      <c r="D49" t="s">
        <v>74</v>
      </c>
      <c r="E49" t="s">
        <v>74</v>
      </c>
      <c r="F49" t="s">
        <v>810</v>
      </c>
      <c r="G49" t="s">
        <v>74</v>
      </c>
      <c r="H49" t="s">
        <v>74</v>
      </c>
      <c r="I49" t="s">
        <v>811</v>
      </c>
      <c r="J49" t="s">
        <v>812</v>
      </c>
      <c r="K49" t="s">
        <v>74</v>
      </c>
      <c r="L49" t="s">
        <v>74</v>
      </c>
      <c r="M49" t="s">
        <v>74</v>
      </c>
      <c r="N49" t="s">
        <v>78</v>
      </c>
      <c r="O49" t="s">
        <v>74</v>
      </c>
      <c r="P49" t="s">
        <v>74</v>
      </c>
      <c r="Q49" t="s">
        <v>74</v>
      </c>
      <c r="R49" t="s">
        <v>74</v>
      </c>
      <c r="S49" t="s">
        <v>74</v>
      </c>
      <c r="T49" t="s">
        <v>813</v>
      </c>
      <c r="U49" t="s">
        <v>74</v>
      </c>
      <c r="V49" t="s">
        <v>814</v>
      </c>
      <c r="W49" t="s">
        <v>815</v>
      </c>
      <c r="X49" t="s">
        <v>816</v>
      </c>
      <c r="Y49" t="s">
        <v>817</v>
      </c>
      <c r="Z49" t="s">
        <v>818</v>
      </c>
      <c r="AA49" t="s">
        <v>74</v>
      </c>
      <c r="AB49" t="s">
        <v>74</v>
      </c>
      <c r="AC49" t="s">
        <v>74</v>
      </c>
      <c r="AD49" t="s">
        <v>74</v>
      </c>
      <c r="AE49" t="s">
        <v>74</v>
      </c>
      <c r="AF49" t="s">
        <v>819</v>
      </c>
      <c r="AG49">
        <v>23</v>
      </c>
      <c r="AH49">
        <v>1</v>
      </c>
      <c r="AI49">
        <v>1</v>
      </c>
      <c r="AJ49">
        <v>1</v>
      </c>
      <c r="AK49">
        <v>22</v>
      </c>
      <c r="AL49" t="s">
        <v>74</v>
      </c>
      <c r="AM49" t="s">
        <v>74</v>
      </c>
      <c r="AN49" t="s">
        <v>74</v>
      </c>
      <c r="AO49" t="s">
        <v>74</v>
      </c>
      <c r="AP49" t="s">
        <v>74</v>
      </c>
      <c r="AQ49" t="s">
        <v>74</v>
      </c>
      <c r="AR49" t="s">
        <v>74</v>
      </c>
      <c r="AS49" t="s">
        <v>74</v>
      </c>
      <c r="AT49" t="s">
        <v>74</v>
      </c>
      <c r="AU49">
        <v>2021</v>
      </c>
      <c r="AV49">
        <v>27</v>
      </c>
      <c r="AW49">
        <v>4</v>
      </c>
      <c r="AX49" t="s">
        <v>74</v>
      </c>
      <c r="AY49" t="s">
        <v>74</v>
      </c>
      <c r="AZ49" t="s">
        <v>74</v>
      </c>
      <c r="BA49" t="s">
        <v>74</v>
      </c>
      <c r="BB49">
        <v>520</v>
      </c>
      <c r="BC49">
        <v>531</v>
      </c>
      <c r="BD49" t="s">
        <v>74</v>
      </c>
      <c r="BE49" t="s">
        <v>820</v>
      </c>
      <c r="BF49" t="str">
        <f>HYPERLINK("http://dx.doi.org/10.5505/pajes.2021.34979","http://dx.doi.org/10.5505/pajes.2021.34979")</f>
        <v>http://dx.doi.org/10.5505/pajes.2021.34979</v>
      </c>
      <c r="BG49" t="s">
        <v>74</v>
      </c>
      <c r="BH49" t="s">
        <v>74</v>
      </c>
      <c r="BI49" t="s">
        <v>74</v>
      </c>
      <c r="BJ49" t="s">
        <v>821</v>
      </c>
      <c r="BK49" t="s">
        <v>125</v>
      </c>
      <c r="BL49" t="s">
        <v>325</v>
      </c>
      <c r="BM49" t="s">
        <v>74</v>
      </c>
      <c r="BN49" t="s">
        <v>74</v>
      </c>
      <c r="BO49" t="s">
        <v>74</v>
      </c>
      <c r="BP49" t="s">
        <v>74</v>
      </c>
      <c r="BQ49" t="s">
        <v>74</v>
      </c>
      <c r="BR49" t="s">
        <v>92</v>
      </c>
      <c r="BS49" t="s">
        <v>822</v>
      </c>
      <c r="BT49" t="str">
        <f>HYPERLINK("https%3A%2F%2Fwww.webofscience.com%2Fwos%2Fwoscc%2Ffull-record%2FWOS:000686210300010","View Full Record in Web of Science")</f>
        <v>View Full Record in Web of Science</v>
      </c>
    </row>
    <row r="50" spans="1:72" x14ac:dyDescent="0.35">
      <c r="A50" t="s">
        <v>72</v>
      </c>
      <c r="B50" t="s">
        <v>823</v>
      </c>
      <c r="C50" t="s">
        <v>74</v>
      </c>
      <c r="D50" t="s">
        <v>74</v>
      </c>
      <c r="E50" t="s">
        <v>74</v>
      </c>
      <c r="F50" t="s">
        <v>824</v>
      </c>
      <c r="G50" t="s">
        <v>74</v>
      </c>
      <c r="H50" t="s">
        <v>74</v>
      </c>
      <c r="I50" t="s">
        <v>825</v>
      </c>
      <c r="J50" t="s">
        <v>826</v>
      </c>
      <c r="K50" t="s">
        <v>74</v>
      </c>
      <c r="L50" t="s">
        <v>74</v>
      </c>
      <c r="M50" t="s">
        <v>74</v>
      </c>
      <c r="N50" t="s">
        <v>249</v>
      </c>
      <c r="O50" t="s">
        <v>74</v>
      </c>
      <c r="P50" t="s">
        <v>74</v>
      </c>
      <c r="Q50" t="s">
        <v>74</v>
      </c>
      <c r="R50" t="s">
        <v>74</v>
      </c>
      <c r="S50" t="s">
        <v>74</v>
      </c>
      <c r="T50" t="s">
        <v>827</v>
      </c>
      <c r="U50" t="s">
        <v>828</v>
      </c>
      <c r="V50" t="s">
        <v>829</v>
      </c>
      <c r="W50" t="s">
        <v>830</v>
      </c>
      <c r="X50" t="s">
        <v>831</v>
      </c>
      <c r="Y50" t="s">
        <v>832</v>
      </c>
      <c r="Z50" t="s">
        <v>833</v>
      </c>
      <c r="AA50" t="s">
        <v>74</v>
      </c>
      <c r="AB50" t="s">
        <v>74</v>
      </c>
      <c r="AC50" t="s">
        <v>74</v>
      </c>
      <c r="AD50" t="s">
        <v>74</v>
      </c>
      <c r="AE50" t="s">
        <v>74</v>
      </c>
      <c r="AF50" t="s">
        <v>834</v>
      </c>
      <c r="AG50">
        <v>210</v>
      </c>
      <c r="AH50">
        <v>29</v>
      </c>
      <c r="AI50">
        <v>29</v>
      </c>
      <c r="AJ50">
        <v>30</v>
      </c>
      <c r="AK50">
        <v>141</v>
      </c>
      <c r="AL50" t="s">
        <v>74</v>
      </c>
      <c r="AM50" t="s">
        <v>74</v>
      </c>
      <c r="AN50" t="s">
        <v>74</v>
      </c>
      <c r="AO50" t="s">
        <v>74</v>
      </c>
      <c r="AP50" t="s">
        <v>74</v>
      </c>
      <c r="AQ50" t="s">
        <v>74</v>
      </c>
      <c r="AR50" t="s">
        <v>74</v>
      </c>
      <c r="AS50" t="s">
        <v>74</v>
      </c>
      <c r="AT50" t="s">
        <v>835</v>
      </c>
      <c r="AU50">
        <v>2021</v>
      </c>
      <c r="AV50">
        <v>310</v>
      </c>
      <c r="AW50" t="s">
        <v>74</v>
      </c>
      <c r="AX50" t="s">
        <v>74</v>
      </c>
      <c r="AY50" t="s">
        <v>74</v>
      </c>
      <c r="AZ50" t="s">
        <v>74</v>
      </c>
      <c r="BA50" t="s">
        <v>74</v>
      </c>
      <c r="BB50" t="s">
        <v>74</v>
      </c>
      <c r="BC50" t="s">
        <v>74</v>
      </c>
      <c r="BD50">
        <v>127503</v>
      </c>
      <c r="BE50" t="s">
        <v>836</v>
      </c>
      <c r="BF50" t="str">
        <f>HYPERLINK("http://dx.doi.org/10.1016/j.jclepro.2021.127503","http://dx.doi.org/10.1016/j.jclepro.2021.127503")</f>
        <v>http://dx.doi.org/10.1016/j.jclepro.2021.127503</v>
      </c>
      <c r="BG50" t="s">
        <v>74</v>
      </c>
      <c r="BH50" t="s">
        <v>837</v>
      </c>
      <c r="BI50" t="s">
        <v>74</v>
      </c>
      <c r="BJ50" t="s">
        <v>838</v>
      </c>
      <c r="BK50" t="s">
        <v>90</v>
      </c>
      <c r="BL50" t="s">
        <v>839</v>
      </c>
      <c r="BM50" t="s">
        <v>74</v>
      </c>
      <c r="BN50" t="s">
        <v>74</v>
      </c>
      <c r="BO50" t="s">
        <v>74</v>
      </c>
      <c r="BP50" t="s">
        <v>74</v>
      </c>
      <c r="BQ50" t="s">
        <v>74</v>
      </c>
      <c r="BR50" t="s">
        <v>92</v>
      </c>
      <c r="BS50" t="s">
        <v>840</v>
      </c>
      <c r="BT50" t="str">
        <f>HYPERLINK("https%3A%2F%2Fwww.webofscience.com%2Fwos%2Fwoscc%2Ffull-record%2FWOS:000663764900006","View Full Record in Web of Science")</f>
        <v>View Full Record in Web of Science</v>
      </c>
    </row>
    <row r="51" spans="1:72" x14ac:dyDescent="0.35">
      <c r="A51" t="s">
        <v>72</v>
      </c>
      <c r="B51" t="s">
        <v>841</v>
      </c>
      <c r="C51" t="s">
        <v>74</v>
      </c>
      <c r="D51" t="s">
        <v>74</v>
      </c>
      <c r="E51" t="s">
        <v>74</v>
      </c>
      <c r="F51" t="s">
        <v>842</v>
      </c>
      <c r="G51" t="s">
        <v>74</v>
      </c>
      <c r="H51" t="s">
        <v>74</v>
      </c>
      <c r="I51" t="s">
        <v>843</v>
      </c>
      <c r="J51" t="s">
        <v>844</v>
      </c>
      <c r="K51" t="s">
        <v>74</v>
      </c>
      <c r="L51" t="s">
        <v>74</v>
      </c>
      <c r="M51" t="s">
        <v>74</v>
      </c>
      <c r="N51" t="s">
        <v>78</v>
      </c>
      <c r="O51" t="s">
        <v>74</v>
      </c>
      <c r="P51" t="s">
        <v>74</v>
      </c>
      <c r="Q51" t="s">
        <v>74</v>
      </c>
      <c r="R51" t="s">
        <v>74</v>
      </c>
      <c r="S51" t="s">
        <v>74</v>
      </c>
      <c r="T51" t="s">
        <v>74</v>
      </c>
      <c r="U51" t="s">
        <v>74</v>
      </c>
      <c r="V51" t="s">
        <v>845</v>
      </c>
      <c r="W51" t="s">
        <v>846</v>
      </c>
      <c r="X51" t="s">
        <v>847</v>
      </c>
      <c r="Y51" t="s">
        <v>848</v>
      </c>
      <c r="Z51" t="s">
        <v>849</v>
      </c>
      <c r="AA51" t="s">
        <v>74</v>
      </c>
      <c r="AB51" t="s">
        <v>74</v>
      </c>
      <c r="AC51" t="s">
        <v>74</v>
      </c>
      <c r="AD51" t="s">
        <v>74</v>
      </c>
      <c r="AE51" t="s">
        <v>74</v>
      </c>
      <c r="AF51" t="s">
        <v>850</v>
      </c>
      <c r="AG51">
        <v>23</v>
      </c>
      <c r="AH51">
        <v>0</v>
      </c>
      <c r="AI51">
        <v>0</v>
      </c>
      <c r="AJ51">
        <v>0</v>
      </c>
      <c r="AK51">
        <v>0</v>
      </c>
      <c r="AL51" t="s">
        <v>74</v>
      </c>
      <c r="AM51" t="s">
        <v>74</v>
      </c>
      <c r="AN51" t="s">
        <v>74</v>
      </c>
      <c r="AO51" t="s">
        <v>74</v>
      </c>
      <c r="AP51" t="s">
        <v>74</v>
      </c>
      <c r="AQ51" t="s">
        <v>74</v>
      </c>
      <c r="AR51" t="s">
        <v>74</v>
      </c>
      <c r="AS51" t="s">
        <v>74</v>
      </c>
      <c r="AT51" t="s">
        <v>851</v>
      </c>
      <c r="AU51">
        <v>2021</v>
      </c>
      <c r="AV51">
        <v>21</v>
      </c>
      <c r="AW51">
        <v>1</v>
      </c>
      <c r="AX51" t="s">
        <v>74</v>
      </c>
      <c r="AY51" t="s">
        <v>74</v>
      </c>
      <c r="AZ51" t="s">
        <v>74</v>
      </c>
      <c r="BA51" t="s">
        <v>74</v>
      </c>
      <c r="BB51" t="s">
        <v>74</v>
      </c>
      <c r="BC51" t="s">
        <v>74</v>
      </c>
      <c r="BD51" t="s">
        <v>852</v>
      </c>
      <c r="BE51" t="s">
        <v>853</v>
      </c>
      <c r="BF51" t="str">
        <f>HYPERLINK("http://dx.doi.org/10.1002/pa.1963","http://dx.doi.org/10.1002/pa.1963")</f>
        <v>http://dx.doi.org/10.1002/pa.1963</v>
      </c>
      <c r="BG51" t="s">
        <v>74</v>
      </c>
      <c r="BH51" t="s">
        <v>74</v>
      </c>
      <c r="BI51" t="s">
        <v>74</v>
      </c>
      <c r="BJ51" t="s">
        <v>854</v>
      </c>
      <c r="BK51" t="s">
        <v>125</v>
      </c>
      <c r="BL51" t="s">
        <v>854</v>
      </c>
      <c r="BM51" t="s">
        <v>74</v>
      </c>
      <c r="BN51" t="s">
        <v>74</v>
      </c>
      <c r="BO51" t="s">
        <v>74</v>
      </c>
      <c r="BP51" t="s">
        <v>74</v>
      </c>
      <c r="BQ51" t="s">
        <v>74</v>
      </c>
      <c r="BR51" t="s">
        <v>92</v>
      </c>
      <c r="BS51" t="s">
        <v>855</v>
      </c>
      <c r="BT51" t="str">
        <f>HYPERLINK("https%3A%2F%2Fwww.webofscience.com%2Fwos%2Fwoscc%2Ffull-record%2FWOS:000621026900029","View Full Record in Web of Science")</f>
        <v>View Full Record in Web of Science</v>
      </c>
    </row>
    <row r="52" spans="1:72" x14ac:dyDescent="0.35">
      <c r="A52" t="s">
        <v>72</v>
      </c>
      <c r="B52" t="s">
        <v>856</v>
      </c>
      <c r="C52" t="s">
        <v>74</v>
      </c>
      <c r="D52" t="s">
        <v>74</v>
      </c>
      <c r="E52" t="s">
        <v>74</v>
      </c>
      <c r="F52" t="s">
        <v>857</v>
      </c>
      <c r="G52" t="s">
        <v>74</v>
      </c>
      <c r="H52" t="s">
        <v>74</v>
      </c>
      <c r="I52" t="s">
        <v>858</v>
      </c>
      <c r="J52" t="s">
        <v>859</v>
      </c>
      <c r="K52" t="s">
        <v>74</v>
      </c>
      <c r="L52" t="s">
        <v>74</v>
      </c>
      <c r="M52" t="s">
        <v>74</v>
      </c>
      <c r="N52" t="s">
        <v>249</v>
      </c>
      <c r="O52" t="s">
        <v>74</v>
      </c>
      <c r="P52" t="s">
        <v>74</v>
      </c>
      <c r="Q52" t="s">
        <v>74</v>
      </c>
      <c r="R52" t="s">
        <v>74</v>
      </c>
      <c r="S52" t="s">
        <v>74</v>
      </c>
      <c r="T52" t="s">
        <v>860</v>
      </c>
      <c r="U52" t="s">
        <v>861</v>
      </c>
      <c r="V52" t="s">
        <v>862</v>
      </c>
      <c r="W52" t="s">
        <v>863</v>
      </c>
      <c r="X52" t="s">
        <v>864</v>
      </c>
      <c r="Y52" t="s">
        <v>865</v>
      </c>
      <c r="Z52" t="s">
        <v>866</v>
      </c>
      <c r="AA52" t="s">
        <v>74</v>
      </c>
      <c r="AB52" t="s">
        <v>74</v>
      </c>
      <c r="AC52" t="s">
        <v>74</v>
      </c>
      <c r="AD52" t="s">
        <v>74</v>
      </c>
      <c r="AE52" t="s">
        <v>74</v>
      </c>
      <c r="AF52" t="s">
        <v>867</v>
      </c>
      <c r="AG52">
        <v>109</v>
      </c>
      <c r="AH52">
        <v>3</v>
      </c>
      <c r="AI52">
        <v>3</v>
      </c>
      <c r="AJ52">
        <v>2</v>
      </c>
      <c r="AK52">
        <v>19</v>
      </c>
      <c r="AL52" t="s">
        <v>74</v>
      </c>
      <c r="AM52" t="s">
        <v>74</v>
      </c>
      <c r="AN52" t="s">
        <v>74</v>
      </c>
      <c r="AO52" t="s">
        <v>74</v>
      </c>
      <c r="AP52" t="s">
        <v>74</v>
      </c>
      <c r="AQ52" t="s">
        <v>74</v>
      </c>
      <c r="AR52" t="s">
        <v>74</v>
      </c>
      <c r="AS52" t="s">
        <v>74</v>
      </c>
      <c r="AT52" t="s">
        <v>380</v>
      </c>
      <c r="AU52">
        <v>2021</v>
      </c>
      <c r="AV52">
        <v>38</v>
      </c>
      <c r="AW52">
        <v>6</v>
      </c>
      <c r="AX52" t="s">
        <v>74</v>
      </c>
      <c r="AY52" t="s">
        <v>74</v>
      </c>
      <c r="AZ52" t="s">
        <v>74</v>
      </c>
      <c r="BA52" t="s">
        <v>74</v>
      </c>
      <c r="BB52">
        <v>738</v>
      </c>
      <c r="BC52">
        <v>755</v>
      </c>
      <c r="BD52" t="s">
        <v>74</v>
      </c>
      <c r="BE52" t="s">
        <v>868</v>
      </c>
      <c r="BF52" t="str">
        <f>HYPERLINK("http://dx.doi.org/10.1002/sres.2731","http://dx.doi.org/10.1002/sres.2731")</f>
        <v>http://dx.doi.org/10.1002/sres.2731</v>
      </c>
      <c r="BG52" t="s">
        <v>74</v>
      </c>
      <c r="BH52" t="s">
        <v>195</v>
      </c>
      <c r="BI52" t="s">
        <v>74</v>
      </c>
      <c r="BJ52" t="s">
        <v>869</v>
      </c>
      <c r="BK52" t="s">
        <v>108</v>
      </c>
      <c r="BL52" t="s">
        <v>870</v>
      </c>
      <c r="BM52" t="s">
        <v>74</v>
      </c>
      <c r="BN52" t="s">
        <v>74</v>
      </c>
      <c r="BO52" t="s">
        <v>74</v>
      </c>
      <c r="BP52" t="s">
        <v>74</v>
      </c>
      <c r="BQ52" t="s">
        <v>74</v>
      </c>
      <c r="BR52" t="s">
        <v>92</v>
      </c>
      <c r="BS52" t="s">
        <v>871</v>
      </c>
      <c r="BT52" t="str">
        <f>HYPERLINK("https%3A%2F%2Fwww.webofscience.com%2Fwos%2Fwoscc%2Ffull-record%2FWOS:000558699600001","View Full Record in Web of Science")</f>
        <v>View Full Record in Web of Science</v>
      </c>
    </row>
    <row r="53" spans="1:72" x14ac:dyDescent="0.35">
      <c r="A53" t="s">
        <v>72</v>
      </c>
      <c r="B53" t="s">
        <v>872</v>
      </c>
      <c r="C53" t="s">
        <v>74</v>
      </c>
      <c r="D53" t="s">
        <v>74</v>
      </c>
      <c r="E53" t="s">
        <v>74</v>
      </c>
      <c r="F53" t="s">
        <v>873</v>
      </c>
      <c r="G53" t="s">
        <v>74</v>
      </c>
      <c r="H53" t="s">
        <v>74</v>
      </c>
      <c r="I53" t="s">
        <v>874</v>
      </c>
      <c r="J53" t="s">
        <v>875</v>
      </c>
      <c r="K53" t="s">
        <v>74</v>
      </c>
      <c r="L53" t="s">
        <v>74</v>
      </c>
      <c r="M53" t="s">
        <v>74</v>
      </c>
      <c r="N53" t="s">
        <v>78</v>
      </c>
      <c r="O53" t="s">
        <v>74</v>
      </c>
      <c r="P53" t="s">
        <v>74</v>
      </c>
      <c r="Q53" t="s">
        <v>74</v>
      </c>
      <c r="R53" t="s">
        <v>74</v>
      </c>
      <c r="S53" t="s">
        <v>74</v>
      </c>
      <c r="T53" t="s">
        <v>876</v>
      </c>
      <c r="U53" t="s">
        <v>877</v>
      </c>
      <c r="V53" t="s">
        <v>878</v>
      </c>
      <c r="W53" t="s">
        <v>879</v>
      </c>
      <c r="X53" t="s">
        <v>880</v>
      </c>
      <c r="Y53" t="s">
        <v>881</v>
      </c>
      <c r="Z53" t="s">
        <v>882</v>
      </c>
      <c r="AA53" t="s">
        <v>74</v>
      </c>
      <c r="AB53" t="s">
        <v>74</v>
      </c>
      <c r="AC53" t="s">
        <v>74</v>
      </c>
      <c r="AD53" t="s">
        <v>74</v>
      </c>
      <c r="AE53" t="s">
        <v>74</v>
      </c>
      <c r="AF53" t="s">
        <v>883</v>
      </c>
      <c r="AG53">
        <v>96</v>
      </c>
      <c r="AH53">
        <v>44</v>
      </c>
      <c r="AI53">
        <v>45</v>
      </c>
      <c r="AJ53">
        <v>2</v>
      </c>
      <c r="AK53">
        <v>32</v>
      </c>
      <c r="AL53" t="s">
        <v>74</v>
      </c>
      <c r="AM53" t="s">
        <v>74</v>
      </c>
      <c r="AN53" t="s">
        <v>74</v>
      </c>
      <c r="AO53" t="s">
        <v>74</v>
      </c>
      <c r="AP53" t="s">
        <v>74</v>
      </c>
      <c r="AQ53" t="s">
        <v>74</v>
      </c>
      <c r="AR53" t="s">
        <v>74</v>
      </c>
      <c r="AS53" t="s">
        <v>74</v>
      </c>
      <c r="AT53" t="s">
        <v>397</v>
      </c>
      <c r="AU53">
        <v>2013</v>
      </c>
      <c r="AV53">
        <v>40</v>
      </c>
      <c r="AW53">
        <v>2</v>
      </c>
      <c r="AX53" t="s">
        <v>74</v>
      </c>
      <c r="AY53" t="s">
        <v>74</v>
      </c>
      <c r="AZ53" t="s">
        <v>122</v>
      </c>
      <c r="BA53" t="s">
        <v>74</v>
      </c>
      <c r="BB53">
        <v>207</v>
      </c>
      <c r="BC53">
        <v>240</v>
      </c>
      <c r="BD53" t="s">
        <v>74</v>
      </c>
      <c r="BE53" t="s">
        <v>74</v>
      </c>
      <c r="BF53" t="s">
        <v>74</v>
      </c>
      <c r="BG53" t="s">
        <v>74</v>
      </c>
      <c r="BH53" t="s">
        <v>74</v>
      </c>
      <c r="BI53" t="s">
        <v>74</v>
      </c>
      <c r="BJ53" t="s">
        <v>884</v>
      </c>
      <c r="BK53" t="s">
        <v>108</v>
      </c>
      <c r="BL53" t="s">
        <v>885</v>
      </c>
      <c r="BM53" t="s">
        <v>74</v>
      </c>
      <c r="BN53" t="s">
        <v>74</v>
      </c>
      <c r="BO53" t="s">
        <v>74</v>
      </c>
      <c r="BP53" t="s">
        <v>74</v>
      </c>
      <c r="BQ53" t="s">
        <v>74</v>
      </c>
      <c r="BR53" t="s">
        <v>92</v>
      </c>
      <c r="BS53" t="s">
        <v>886</v>
      </c>
      <c r="BT53" t="str">
        <f>HYPERLINK("https%3A%2F%2Fwww.webofscience.com%2Fwos%2Fwoscc%2Ffull-record%2FWOS:000322859000004","View Full Record in Web of Science")</f>
        <v>View Full Record in Web of Science</v>
      </c>
    </row>
    <row r="54" spans="1:72" x14ac:dyDescent="0.35">
      <c r="A54" t="s">
        <v>72</v>
      </c>
      <c r="B54" t="s">
        <v>887</v>
      </c>
      <c r="C54" t="s">
        <v>74</v>
      </c>
      <c r="D54" t="s">
        <v>74</v>
      </c>
      <c r="E54" t="s">
        <v>74</v>
      </c>
      <c r="F54" t="s">
        <v>888</v>
      </c>
      <c r="G54" t="s">
        <v>74</v>
      </c>
      <c r="H54" t="s">
        <v>74</v>
      </c>
      <c r="I54" t="s">
        <v>889</v>
      </c>
      <c r="J54" t="s">
        <v>890</v>
      </c>
      <c r="K54" t="s">
        <v>74</v>
      </c>
      <c r="L54" t="s">
        <v>74</v>
      </c>
      <c r="M54" t="s">
        <v>74</v>
      </c>
      <c r="N54" t="s">
        <v>78</v>
      </c>
      <c r="O54" t="s">
        <v>74</v>
      </c>
      <c r="P54" t="s">
        <v>74</v>
      </c>
      <c r="Q54" t="s">
        <v>74</v>
      </c>
      <c r="R54" t="s">
        <v>74</v>
      </c>
      <c r="S54" t="s">
        <v>74</v>
      </c>
      <c r="T54" t="s">
        <v>891</v>
      </c>
      <c r="U54" t="s">
        <v>892</v>
      </c>
      <c r="V54" t="s">
        <v>893</v>
      </c>
      <c r="W54" t="s">
        <v>894</v>
      </c>
      <c r="X54" t="s">
        <v>895</v>
      </c>
      <c r="Y54" t="s">
        <v>896</v>
      </c>
      <c r="Z54" t="s">
        <v>897</v>
      </c>
      <c r="AA54" t="s">
        <v>74</v>
      </c>
      <c r="AB54" t="s">
        <v>74</v>
      </c>
      <c r="AC54" t="s">
        <v>74</v>
      </c>
      <c r="AD54" t="s">
        <v>74</v>
      </c>
      <c r="AE54" t="s">
        <v>74</v>
      </c>
      <c r="AF54" t="s">
        <v>898</v>
      </c>
      <c r="AG54">
        <v>204</v>
      </c>
      <c r="AH54">
        <v>12</v>
      </c>
      <c r="AI54">
        <v>12</v>
      </c>
      <c r="AJ54">
        <v>20</v>
      </c>
      <c r="AK54">
        <v>80</v>
      </c>
      <c r="AL54" t="s">
        <v>74</v>
      </c>
      <c r="AM54" t="s">
        <v>74</v>
      </c>
      <c r="AN54" t="s">
        <v>74</v>
      </c>
      <c r="AO54" t="s">
        <v>74</v>
      </c>
      <c r="AP54" t="s">
        <v>74</v>
      </c>
      <c r="AQ54" t="s">
        <v>74</v>
      </c>
      <c r="AR54" t="s">
        <v>74</v>
      </c>
      <c r="AS54" t="s">
        <v>74</v>
      </c>
      <c r="AT54" t="s">
        <v>140</v>
      </c>
      <c r="AU54">
        <v>2020</v>
      </c>
      <c r="AV54">
        <v>41</v>
      </c>
      <c r="AW54">
        <v>4</v>
      </c>
      <c r="AX54" t="s">
        <v>74</v>
      </c>
      <c r="AY54" t="s">
        <v>74</v>
      </c>
      <c r="AZ54" t="s">
        <v>74</v>
      </c>
      <c r="BA54" t="s">
        <v>74</v>
      </c>
      <c r="BB54">
        <v>356</v>
      </c>
      <c r="BC54">
        <v>383</v>
      </c>
      <c r="BD54" t="s">
        <v>74</v>
      </c>
      <c r="BE54" t="s">
        <v>899</v>
      </c>
      <c r="BF54" t="str">
        <f>HYPERLINK("http://dx.doi.org/10.1111/jbl.12259","http://dx.doi.org/10.1111/jbl.12259")</f>
        <v>http://dx.doi.org/10.1111/jbl.12259</v>
      </c>
      <c r="BG54" t="s">
        <v>74</v>
      </c>
      <c r="BH54" t="s">
        <v>74</v>
      </c>
      <c r="BI54" t="s">
        <v>74</v>
      </c>
      <c r="BJ54" t="s">
        <v>293</v>
      </c>
      <c r="BK54" t="s">
        <v>108</v>
      </c>
      <c r="BL54" t="s">
        <v>144</v>
      </c>
      <c r="BM54" t="s">
        <v>74</v>
      </c>
      <c r="BN54" t="s">
        <v>74</v>
      </c>
      <c r="BO54" t="s">
        <v>74</v>
      </c>
      <c r="BP54" t="s">
        <v>74</v>
      </c>
      <c r="BQ54" t="s">
        <v>74</v>
      </c>
      <c r="BR54" t="s">
        <v>92</v>
      </c>
      <c r="BS54" t="s">
        <v>900</v>
      </c>
      <c r="BT54" t="str">
        <f>HYPERLINK("https%3A%2F%2Fwww.webofscience.com%2Fwos%2Fwoscc%2Ffull-record%2FWOS:000606384800006","View Full Record in Web of Science")</f>
        <v>View Full Record in Web of Science</v>
      </c>
    </row>
    <row r="55" spans="1:72" x14ac:dyDescent="0.35">
      <c r="A55" t="s">
        <v>72</v>
      </c>
      <c r="B55" t="s">
        <v>901</v>
      </c>
      <c r="C55" t="s">
        <v>74</v>
      </c>
      <c r="D55" t="s">
        <v>74</v>
      </c>
      <c r="E55" t="s">
        <v>74</v>
      </c>
      <c r="F55" t="s">
        <v>902</v>
      </c>
      <c r="G55" t="s">
        <v>74</v>
      </c>
      <c r="H55" t="s">
        <v>74</v>
      </c>
      <c r="I55" t="s">
        <v>903</v>
      </c>
      <c r="J55" t="s">
        <v>904</v>
      </c>
      <c r="K55" t="s">
        <v>74</v>
      </c>
      <c r="L55" t="s">
        <v>74</v>
      </c>
      <c r="M55" t="s">
        <v>74</v>
      </c>
      <c r="N55" t="s">
        <v>78</v>
      </c>
      <c r="O55" t="s">
        <v>74</v>
      </c>
      <c r="P55" t="s">
        <v>74</v>
      </c>
      <c r="Q55" t="s">
        <v>74</v>
      </c>
      <c r="R55" t="s">
        <v>74</v>
      </c>
      <c r="S55" t="s">
        <v>74</v>
      </c>
      <c r="T55" t="s">
        <v>905</v>
      </c>
      <c r="U55" t="s">
        <v>906</v>
      </c>
      <c r="V55" t="s">
        <v>907</v>
      </c>
      <c r="W55" t="s">
        <v>908</v>
      </c>
      <c r="X55" t="s">
        <v>909</v>
      </c>
      <c r="Y55" t="s">
        <v>910</v>
      </c>
      <c r="Z55" t="s">
        <v>911</v>
      </c>
      <c r="AA55" t="s">
        <v>74</v>
      </c>
      <c r="AB55" t="s">
        <v>74</v>
      </c>
      <c r="AC55" t="s">
        <v>74</v>
      </c>
      <c r="AD55" t="s">
        <v>74</v>
      </c>
      <c r="AE55" t="s">
        <v>74</v>
      </c>
      <c r="AF55" t="s">
        <v>912</v>
      </c>
      <c r="AG55">
        <v>39</v>
      </c>
      <c r="AH55">
        <v>8</v>
      </c>
      <c r="AI55">
        <v>11</v>
      </c>
      <c r="AJ55">
        <v>0</v>
      </c>
      <c r="AK55">
        <v>23</v>
      </c>
      <c r="AL55" t="s">
        <v>74</v>
      </c>
      <c r="AM55" t="s">
        <v>74</v>
      </c>
      <c r="AN55" t="s">
        <v>74</v>
      </c>
      <c r="AO55" t="s">
        <v>74</v>
      </c>
      <c r="AP55" t="s">
        <v>74</v>
      </c>
      <c r="AQ55" t="s">
        <v>74</v>
      </c>
      <c r="AR55" t="s">
        <v>74</v>
      </c>
      <c r="AS55" t="s">
        <v>74</v>
      </c>
      <c r="AT55" t="s">
        <v>851</v>
      </c>
      <c r="AU55">
        <v>2014</v>
      </c>
      <c r="AV55">
        <v>42</v>
      </c>
      <c r="AW55">
        <v>1</v>
      </c>
      <c r="AX55" t="s">
        <v>74</v>
      </c>
      <c r="AY55" t="s">
        <v>74</v>
      </c>
      <c r="AZ55" t="s">
        <v>74</v>
      </c>
      <c r="BA55" t="s">
        <v>74</v>
      </c>
      <c r="BB55">
        <v>155</v>
      </c>
      <c r="BC55">
        <v>177</v>
      </c>
      <c r="BD55" t="s">
        <v>74</v>
      </c>
      <c r="BE55" t="s">
        <v>913</v>
      </c>
      <c r="BF55" t="str">
        <f>HYPERLINK("http://dx.doi.org/10.1007/s10844-013-0267-2","http://dx.doi.org/10.1007/s10844-013-0267-2")</f>
        <v>http://dx.doi.org/10.1007/s10844-013-0267-2</v>
      </c>
      <c r="BG55" t="s">
        <v>74</v>
      </c>
      <c r="BH55" t="s">
        <v>74</v>
      </c>
      <c r="BI55" t="s">
        <v>74</v>
      </c>
      <c r="BJ55" t="s">
        <v>914</v>
      </c>
      <c r="BK55" t="s">
        <v>90</v>
      </c>
      <c r="BL55" t="s">
        <v>126</v>
      </c>
      <c r="BM55" t="s">
        <v>74</v>
      </c>
      <c r="BN55" t="s">
        <v>74</v>
      </c>
      <c r="BO55" t="s">
        <v>74</v>
      </c>
      <c r="BP55" t="s">
        <v>74</v>
      </c>
      <c r="BQ55" t="s">
        <v>74</v>
      </c>
      <c r="BR55" t="s">
        <v>92</v>
      </c>
      <c r="BS55" t="s">
        <v>915</v>
      </c>
      <c r="BT55" t="str">
        <f>HYPERLINK("https%3A%2F%2Fwww.webofscience.com%2Fwos%2Fwoscc%2Ffull-record%2FWOS:000330743700008","View Full Record in Web of Science")</f>
        <v>View Full Record in Web of Science</v>
      </c>
    </row>
    <row r="56" spans="1:72" x14ac:dyDescent="0.35">
      <c r="A56" t="s">
        <v>72</v>
      </c>
      <c r="B56" t="s">
        <v>916</v>
      </c>
      <c r="C56" t="s">
        <v>74</v>
      </c>
      <c r="D56" t="s">
        <v>74</v>
      </c>
      <c r="E56" t="s">
        <v>74</v>
      </c>
      <c r="F56" t="s">
        <v>917</v>
      </c>
      <c r="G56" t="s">
        <v>74</v>
      </c>
      <c r="H56" t="s">
        <v>74</v>
      </c>
      <c r="I56" t="s">
        <v>918</v>
      </c>
      <c r="J56" t="s">
        <v>713</v>
      </c>
      <c r="K56" t="s">
        <v>74</v>
      </c>
      <c r="L56" t="s">
        <v>74</v>
      </c>
      <c r="M56" t="s">
        <v>74</v>
      </c>
      <c r="N56" t="s">
        <v>78</v>
      </c>
      <c r="O56" t="s">
        <v>74</v>
      </c>
      <c r="P56" t="s">
        <v>74</v>
      </c>
      <c r="Q56" t="s">
        <v>74</v>
      </c>
      <c r="R56" t="s">
        <v>74</v>
      </c>
      <c r="S56" t="s">
        <v>74</v>
      </c>
      <c r="T56" t="s">
        <v>919</v>
      </c>
      <c r="U56" t="s">
        <v>920</v>
      </c>
      <c r="V56" t="s">
        <v>921</v>
      </c>
      <c r="W56" t="s">
        <v>922</v>
      </c>
      <c r="X56" t="s">
        <v>923</v>
      </c>
      <c r="Y56" t="s">
        <v>924</v>
      </c>
      <c r="Z56" t="s">
        <v>925</v>
      </c>
      <c r="AA56" t="s">
        <v>74</v>
      </c>
      <c r="AB56" t="s">
        <v>74</v>
      </c>
      <c r="AC56" t="s">
        <v>74</v>
      </c>
      <c r="AD56" t="s">
        <v>74</v>
      </c>
      <c r="AE56" t="s">
        <v>74</v>
      </c>
      <c r="AF56" t="s">
        <v>926</v>
      </c>
      <c r="AG56">
        <v>63</v>
      </c>
      <c r="AH56">
        <v>9</v>
      </c>
      <c r="AI56">
        <v>9</v>
      </c>
      <c r="AJ56">
        <v>2</v>
      </c>
      <c r="AK56">
        <v>11</v>
      </c>
      <c r="AL56" t="s">
        <v>74</v>
      </c>
      <c r="AM56" t="s">
        <v>74</v>
      </c>
      <c r="AN56" t="s">
        <v>74</v>
      </c>
      <c r="AO56" t="s">
        <v>74</v>
      </c>
      <c r="AP56" t="s">
        <v>74</v>
      </c>
      <c r="AQ56" t="s">
        <v>74</v>
      </c>
      <c r="AR56" t="s">
        <v>74</v>
      </c>
      <c r="AS56" t="s">
        <v>74</v>
      </c>
      <c r="AT56" t="s">
        <v>927</v>
      </c>
      <c r="AU56">
        <v>2020</v>
      </c>
      <c r="AV56">
        <v>33</v>
      </c>
      <c r="AW56">
        <v>5</v>
      </c>
      <c r="AX56" t="s">
        <v>74</v>
      </c>
      <c r="AY56" t="s">
        <v>74</v>
      </c>
      <c r="AZ56" t="s">
        <v>122</v>
      </c>
      <c r="BA56" t="s">
        <v>74</v>
      </c>
      <c r="BB56">
        <v>1059</v>
      </c>
      <c r="BC56">
        <v>1076</v>
      </c>
      <c r="BD56" t="s">
        <v>74</v>
      </c>
      <c r="BE56" t="s">
        <v>928</v>
      </c>
      <c r="BF56" t="str">
        <f>HYPERLINK("http://dx.doi.org/10.1108/JEIM-09-2019-0289","http://dx.doi.org/10.1108/JEIM-09-2019-0289")</f>
        <v>http://dx.doi.org/10.1108/JEIM-09-2019-0289</v>
      </c>
      <c r="BG56" t="s">
        <v>74</v>
      </c>
      <c r="BH56" t="s">
        <v>929</v>
      </c>
      <c r="BI56" t="s">
        <v>74</v>
      </c>
      <c r="BJ56" t="s">
        <v>725</v>
      </c>
      <c r="BK56" t="s">
        <v>108</v>
      </c>
      <c r="BL56" t="s">
        <v>726</v>
      </c>
      <c r="BM56" t="s">
        <v>74</v>
      </c>
      <c r="BN56" t="s">
        <v>74</v>
      </c>
      <c r="BO56" t="s">
        <v>74</v>
      </c>
      <c r="BP56" t="s">
        <v>74</v>
      </c>
      <c r="BQ56" t="s">
        <v>74</v>
      </c>
      <c r="BR56" t="s">
        <v>92</v>
      </c>
      <c r="BS56" t="s">
        <v>930</v>
      </c>
      <c r="BT56" t="str">
        <f>HYPERLINK("https%3A%2F%2Fwww.webofscience.com%2Fwos%2Fwoscc%2Ffull-record%2FWOS:000547981600001","View Full Record in Web of Science")</f>
        <v>View Full Record in Web of Science</v>
      </c>
    </row>
    <row r="57" spans="1:72" x14ac:dyDescent="0.35">
      <c r="A57" t="s">
        <v>72</v>
      </c>
      <c r="B57" t="s">
        <v>931</v>
      </c>
      <c r="C57" t="s">
        <v>74</v>
      </c>
      <c r="D57" t="s">
        <v>74</v>
      </c>
      <c r="E57" t="s">
        <v>74</v>
      </c>
      <c r="F57" t="s">
        <v>932</v>
      </c>
      <c r="G57" t="s">
        <v>74</v>
      </c>
      <c r="H57" t="s">
        <v>74</v>
      </c>
      <c r="I57" t="s">
        <v>933</v>
      </c>
      <c r="J57" t="s">
        <v>934</v>
      </c>
      <c r="K57" t="s">
        <v>74</v>
      </c>
      <c r="L57" t="s">
        <v>74</v>
      </c>
      <c r="M57" t="s">
        <v>74</v>
      </c>
      <c r="N57" t="s">
        <v>78</v>
      </c>
      <c r="O57" t="s">
        <v>74</v>
      </c>
      <c r="P57" t="s">
        <v>74</v>
      </c>
      <c r="Q57" t="s">
        <v>74</v>
      </c>
      <c r="R57" t="s">
        <v>74</v>
      </c>
      <c r="S57" t="s">
        <v>74</v>
      </c>
      <c r="T57" t="s">
        <v>935</v>
      </c>
      <c r="U57" t="s">
        <v>936</v>
      </c>
      <c r="V57" t="s">
        <v>937</v>
      </c>
      <c r="W57" t="s">
        <v>938</v>
      </c>
      <c r="X57" t="s">
        <v>939</v>
      </c>
      <c r="Y57" t="s">
        <v>940</v>
      </c>
      <c r="Z57" t="s">
        <v>941</v>
      </c>
      <c r="AA57" t="s">
        <v>74</v>
      </c>
      <c r="AB57" t="s">
        <v>74</v>
      </c>
      <c r="AC57" t="s">
        <v>74</v>
      </c>
      <c r="AD57" t="s">
        <v>74</v>
      </c>
      <c r="AE57" t="s">
        <v>74</v>
      </c>
      <c r="AF57" t="s">
        <v>942</v>
      </c>
      <c r="AG57">
        <v>27</v>
      </c>
      <c r="AH57">
        <v>3</v>
      </c>
      <c r="AI57">
        <v>3</v>
      </c>
      <c r="AJ57">
        <v>1</v>
      </c>
      <c r="AK57">
        <v>11</v>
      </c>
      <c r="AL57" t="s">
        <v>74</v>
      </c>
      <c r="AM57" t="s">
        <v>74</v>
      </c>
      <c r="AN57" t="s">
        <v>74</v>
      </c>
      <c r="AO57" t="s">
        <v>74</v>
      </c>
      <c r="AP57" t="s">
        <v>74</v>
      </c>
      <c r="AQ57" t="s">
        <v>74</v>
      </c>
      <c r="AR57" t="s">
        <v>74</v>
      </c>
      <c r="AS57" t="s">
        <v>74</v>
      </c>
      <c r="AT57" t="s">
        <v>943</v>
      </c>
      <c r="AU57">
        <v>2021</v>
      </c>
      <c r="AV57">
        <v>14</v>
      </c>
      <c r="AW57">
        <v>20</v>
      </c>
      <c r="AX57" t="s">
        <v>74</v>
      </c>
      <c r="AY57" t="s">
        <v>74</v>
      </c>
      <c r="AZ57" t="s">
        <v>74</v>
      </c>
      <c r="BA57" t="s">
        <v>74</v>
      </c>
      <c r="BB57" t="s">
        <v>74</v>
      </c>
      <c r="BC57" t="s">
        <v>74</v>
      </c>
      <c r="BD57">
        <v>6682</v>
      </c>
      <c r="BE57" t="s">
        <v>944</v>
      </c>
      <c r="BF57" t="str">
        <f>HYPERLINK("http://dx.doi.org/10.3390/en14206682","http://dx.doi.org/10.3390/en14206682")</f>
        <v>http://dx.doi.org/10.3390/en14206682</v>
      </c>
      <c r="BG57" t="s">
        <v>74</v>
      </c>
      <c r="BH57" t="s">
        <v>74</v>
      </c>
      <c r="BI57" t="s">
        <v>74</v>
      </c>
      <c r="BJ57" t="s">
        <v>945</v>
      </c>
      <c r="BK57" t="s">
        <v>90</v>
      </c>
      <c r="BL57" t="s">
        <v>945</v>
      </c>
      <c r="BM57" t="s">
        <v>74</v>
      </c>
      <c r="BN57" t="s">
        <v>74</v>
      </c>
      <c r="BO57" t="s">
        <v>74</v>
      </c>
      <c r="BP57" t="s">
        <v>74</v>
      </c>
      <c r="BQ57" t="s">
        <v>74</v>
      </c>
      <c r="BR57" t="s">
        <v>92</v>
      </c>
      <c r="BS57" t="s">
        <v>946</v>
      </c>
      <c r="BT57" t="str">
        <f>HYPERLINK("https%3A%2F%2Fwww.webofscience.com%2Fwos%2Fwoscc%2Ffull-record%2FWOS:000714667600001","View Full Record in Web of Science")</f>
        <v>View Full Record in Web of Science</v>
      </c>
    </row>
    <row r="58" spans="1:72" x14ac:dyDescent="0.35">
      <c r="A58" t="s">
        <v>163</v>
      </c>
      <c r="B58" t="s">
        <v>947</v>
      </c>
      <c r="C58" t="s">
        <v>74</v>
      </c>
      <c r="D58" t="s">
        <v>948</v>
      </c>
      <c r="E58" t="s">
        <v>74</v>
      </c>
      <c r="F58" t="s">
        <v>949</v>
      </c>
      <c r="G58" t="s">
        <v>74</v>
      </c>
      <c r="H58" t="s">
        <v>74</v>
      </c>
      <c r="I58" t="s">
        <v>950</v>
      </c>
      <c r="J58" t="s">
        <v>951</v>
      </c>
      <c r="K58" t="s">
        <v>952</v>
      </c>
      <c r="L58" t="s">
        <v>74</v>
      </c>
      <c r="M58" t="s">
        <v>74</v>
      </c>
      <c r="N58" t="s">
        <v>169</v>
      </c>
      <c r="O58" t="s">
        <v>953</v>
      </c>
      <c r="P58" t="s">
        <v>954</v>
      </c>
      <c r="Q58" t="s">
        <v>955</v>
      </c>
      <c r="R58" t="s">
        <v>74</v>
      </c>
      <c r="S58" t="s">
        <v>74</v>
      </c>
      <c r="T58" t="s">
        <v>74</v>
      </c>
      <c r="U58" t="s">
        <v>74</v>
      </c>
      <c r="V58" t="s">
        <v>956</v>
      </c>
      <c r="W58" t="s">
        <v>957</v>
      </c>
      <c r="X58" t="s">
        <v>958</v>
      </c>
      <c r="Y58" t="s">
        <v>959</v>
      </c>
      <c r="Z58" t="s">
        <v>960</v>
      </c>
      <c r="AA58" t="s">
        <v>74</v>
      </c>
      <c r="AB58" t="s">
        <v>74</v>
      </c>
      <c r="AC58" t="s">
        <v>74</v>
      </c>
      <c r="AD58" t="s">
        <v>74</v>
      </c>
      <c r="AE58" t="s">
        <v>74</v>
      </c>
      <c r="AF58" t="s">
        <v>961</v>
      </c>
      <c r="AG58">
        <v>15</v>
      </c>
      <c r="AH58">
        <v>3</v>
      </c>
      <c r="AI58">
        <v>3</v>
      </c>
      <c r="AJ58">
        <v>0</v>
      </c>
      <c r="AK58">
        <v>3</v>
      </c>
      <c r="AL58" t="s">
        <v>74</v>
      </c>
      <c r="AM58" t="s">
        <v>74</v>
      </c>
      <c r="AN58" t="s">
        <v>74</v>
      </c>
      <c r="AO58" t="s">
        <v>74</v>
      </c>
      <c r="AP58" t="s">
        <v>74</v>
      </c>
      <c r="AQ58" t="s">
        <v>74</v>
      </c>
      <c r="AR58" t="s">
        <v>74</v>
      </c>
      <c r="AS58" t="s">
        <v>74</v>
      </c>
      <c r="AT58" t="s">
        <v>74</v>
      </c>
      <c r="AU58">
        <v>2006</v>
      </c>
      <c r="AV58">
        <v>3937</v>
      </c>
      <c r="AW58" t="s">
        <v>74</v>
      </c>
      <c r="AX58" t="s">
        <v>74</v>
      </c>
      <c r="AY58" t="s">
        <v>74</v>
      </c>
      <c r="AZ58" t="s">
        <v>74</v>
      </c>
      <c r="BA58" t="s">
        <v>74</v>
      </c>
      <c r="BB58">
        <v>113</v>
      </c>
      <c r="BC58">
        <v>125</v>
      </c>
      <c r="BD58" t="s">
        <v>74</v>
      </c>
      <c r="BE58" t="s">
        <v>74</v>
      </c>
      <c r="BF58" t="s">
        <v>74</v>
      </c>
      <c r="BG58" t="s">
        <v>74</v>
      </c>
      <c r="BH58" t="s">
        <v>74</v>
      </c>
      <c r="BI58" t="s">
        <v>74</v>
      </c>
      <c r="BJ58" t="s">
        <v>179</v>
      </c>
      <c r="BK58" t="s">
        <v>180</v>
      </c>
      <c r="BL58" t="s">
        <v>126</v>
      </c>
      <c r="BM58" t="s">
        <v>74</v>
      </c>
      <c r="BN58" t="s">
        <v>74</v>
      </c>
      <c r="BO58" t="s">
        <v>74</v>
      </c>
      <c r="BP58" t="s">
        <v>74</v>
      </c>
      <c r="BQ58" t="s">
        <v>74</v>
      </c>
      <c r="BR58" t="s">
        <v>92</v>
      </c>
      <c r="BS58" t="s">
        <v>962</v>
      </c>
      <c r="BT58" t="str">
        <f>HYPERLINK("https%3A%2F%2Fwww.webofscience.com%2Fwos%2Fwoscc%2Ffull-record%2FWOS:000241593000009","View Full Record in Web of Science")</f>
        <v>View Full Record in Web of Science</v>
      </c>
    </row>
    <row r="59" spans="1:72" x14ac:dyDescent="0.35">
      <c r="A59" t="s">
        <v>72</v>
      </c>
      <c r="B59" t="s">
        <v>963</v>
      </c>
      <c r="C59" t="s">
        <v>74</v>
      </c>
      <c r="D59" t="s">
        <v>74</v>
      </c>
      <c r="E59" t="s">
        <v>74</v>
      </c>
      <c r="F59" t="s">
        <v>963</v>
      </c>
      <c r="G59" t="s">
        <v>74</v>
      </c>
      <c r="H59" t="s">
        <v>74</v>
      </c>
      <c r="I59" t="s">
        <v>964</v>
      </c>
      <c r="J59" t="s">
        <v>965</v>
      </c>
      <c r="K59" t="s">
        <v>74</v>
      </c>
      <c r="L59" t="s">
        <v>74</v>
      </c>
      <c r="M59" t="s">
        <v>74</v>
      </c>
      <c r="N59" t="s">
        <v>78</v>
      </c>
      <c r="O59" t="s">
        <v>74</v>
      </c>
      <c r="P59" t="s">
        <v>74</v>
      </c>
      <c r="Q59" t="s">
        <v>74</v>
      </c>
      <c r="R59" t="s">
        <v>74</v>
      </c>
      <c r="S59" t="s">
        <v>74</v>
      </c>
      <c r="T59" t="s">
        <v>966</v>
      </c>
      <c r="U59" t="s">
        <v>74</v>
      </c>
      <c r="V59" t="s">
        <v>967</v>
      </c>
      <c r="W59" t="s">
        <v>968</v>
      </c>
      <c r="X59" t="s">
        <v>969</v>
      </c>
      <c r="Y59" t="s">
        <v>74</v>
      </c>
      <c r="Z59" t="s">
        <v>74</v>
      </c>
      <c r="AA59" t="s">
        <v>74</v>
      </c>
      <c r="AB59" t="s">
        <v>74</v>
      </c>
      <c r="AC59" t="s">
        <v>74</v>
      </c>
      <c r="AD59" t="s">
        <v>74</v>
      </c>
      <c r="AE59" t="s">
        <v>74</v>
      </c>
      <c r="AF59" t="s">
        <v>74</v>
      </c>
      <c r="AG59">
        <v>0</v>
      </c>
      <c r="AH59">
        <v>13</v>
      </c>
      <c r="AI59">
        <v>13</v>
      </c>
      <c r="AJ59">
        <v>0</v>
      </c>
      <c r="AK59">
        <v>27</v>
      </c>
      <c r="AL59" t="s">
        <v>74</v>
      </c>
      <c r="AM59" t="s">
        <v>74</v>
      </c>
      <c r="AN59" t="s">
        <v>74</v>
      </c>
      <c r="AO59" t="s">
        <v>74</v>
      </c>
      <c r="AP59" t="s">
        <v>74</v>
      </c>
      <c r="AQ59" t="s">
        <v>74</v>
      </c>
      <c r="AR59" t="s">
        <v>74</v>
      </c>
      <c r="AS59" t="s">
        <v>74</v>
      </c>
      <c r="AT59" t="s">
        <v>74</v>
      </c>
      <c r="AU59">
        <v>2003</v>
      </c>
      <c r="AV59">
        <v>8</v>
      </c>
      <c r="AW59">
        <v>1</v>
      </c>
      <c r="AX59" t="s">
        <v>74</v>
      </c>
      <c r="AY59" t="s">
        <v>74</v>
      </c>
      <c r="AZ59" t="s">
        <v>74</v>
      </c>
      <c r="BA59" t="s">
        <v>74</v>
      </c>
      <c r="BB59">
        <v>12</v>
      </c>
      <c r="BC59">
        <v>16</v>
      </c>
      <c r="BD59" t="s">
        <v>74</v>
      </c>
      <c r="BE59" t="s">
        <v>970</v>
      </c>
      <c r="BF59" t="str">
        <f>HYPERLINK("http://dx.doi.org/10.1108/13598540310463314","http://dx.doi.org/10.1108/13598540310463314")</f>
        <v>http://dx.doi.org/10.1108/13598540310463314</v>
      </c>
      <c r="BG59" t="s">
        <v>74</v>
      </c>
      <c r="BH59" t="s">
        <v>74</v>
      </c>
      <c r="BI59" t="s">
        <v>74</v>
      </c>
      <c r="BJ59" t="s">
        <v>562</v>
      </c>
      <c r="BK59" t="s">
        <v>108</v>
      </c>
      <c r="BL59" t="s">
        <v>144</v>
      </c>
      <c r="BM59" t="s">
        <v>74</v>
      </c>
      <c r="BN59" t="s">
        <v>74</v>
      </c>
      <c r="BO59" t="s">
        <v>74</v>
      </c>
      <c r="BP59" t="s">
        <v>74</v>
      </c>
      <c r="BQ59" t="s">
        <v>74</v>
      </c>
      <c r="BR59" t="s">
        <v>92</v>
      </c>
      <c r="BS59" t="s">
        <v>971</v>
      </c>
      <c r="BT59" t="str">
        <f>HYPERLINK("https%3A%2F%2Fwww.webofscience.com%2Fwos%2Fwoscc%2Ffull-record%2FWOS:000184623500002","View Full Record in Web of Science")</f>
        <v>View Full Record in Web of Science</v>
      </c>
    </row>
    <row r="60" spans="1:72" x14ac:dyDescent="0.35">
      <c r="A60" t="s">
        <v>72</v>
      </c>
      <c r="B60" t="s">
        <v>972</v>
      </c>
      <c r="C60" t="s">
        <v>74</v>
      </c>
      <c r="D60" t="s">
        <v>74</v>
      </c>
      <c r="E60" t="s">
        <v>74</v>
      </c>
      <c r="F60" t="s">
        <v>973</v>
      </c>
      <c r="G60" t="s">
        <v>74</v>
      </c>
      <c r="H60" t="s">
        <v>74</v>
      </c>
      <c r="I60" t="s">
        <v>974</v>
      </c>
      <c r="J60" t="s">
        <v>641</v>
      </c>
      <c r="K60" t="s">
        <v>74</v>
      </c>
      <c r="L60" t="s">
        <v>74</v>
      </c>
      <c r="M60" t="s">
        <v>74</v>
      </c>
      <c r="N60" t="s">
        <v>249</v>
      </c>
      <c r="O60" t="s">
        <v>74</v>
      </c>
      <c r="P60" t="s">
        <v>74</v>
      </c>
      <c r="Q60" t="s">
        <v>74</v>
      </c>
      <c r="R60" t="s">
        <v>74</v>
      </c>
      <c r="S60" t="s">
        <v>74</v>
      </c>
      <c r="T60" t="s">
        <v>975</v>
      </c>
      <c r="U60" t="s">
        <v>976</v>
      </c>
      <c r="V60" t="s">
        <v>977</v>
      </c>
      <c r="W60" t="s">
        <v>978</v>
      </c>
      <c r="X60" t="s">
        <v>979</v>
      </c>
      <c r="Y60" t="s">
        <v>980</v>
      </c>
      <c r="Z60" t="s">
        <v>981</v>
      </c>
      <c r="AA60" t="s">
        <v>74</v>
      </c>
      <c r="AB60" t="s">
        <v>74</v>
      </c>
      <c r="AC60" t="s">
        <v>74</v>
      </c>
      <c r="AD60" t="s">
        <v>74</v>
      </c>
      <c r="AE60" t="s">
        <v>74</v>
      </c>
      <c r="AF60" t="s">
        <v>982</v>
      </c>
      <c r="AG60">
        <v>228</v>
      </c>
      <c r="AH60">
        <v>49</v>
      </c>
      <c r="AI60">
        <v>49</v>
      </c>
      <c r="AJ60">
        <v>127</v>
      </c>
      <c r="AK60">
        <v>385</v>
      </c>
      <c r="AL60" t="s">
        <v>74</v>
      </c>
      <c r="AM60" t="s">
        <v>74</v>
      </c>
      <c r="AN60" t="s">
        <v>74</v>
      </c>
      <c r="AO60" t="s">
        <v>74</v>
      </c>
      <c r="AP60" t="s">
        <v>74</v>
      </c>
      <c r="AQ60" t="s">
        <v>74</v>
      </c>
      <c r="AR60" t="s">
        <v>74</v>
      </c>
      <c r="AS60" t="s">
        <v>74</v>
      </c>
      <c r="AT60" t="s">
        <v>983</v>
      </c>
      <c r="AU60">
        <v>2021</v>
      </c>
      <c r="AV60">
        <v>290</v>
      </c>
      <c r="AW60">
        <v>3</v>
      </c>
      <c r="AX60" t="s">
        <v>74</v>
      </c>
      <c r="AY60" t="s">
        <v>74</v>
      </c>
      <c r="AZ60" t="s">
        <v>74</v>
      </c>
      <c r="BA60" t="s">
        <v>74</v>
      </c>
      <c r="BB60">
        <v>807</v>
      </c>
      <c r="BC60">
        <v>828</v>
      </c>
      <c r="BD60" t="s">
        <v>74</v>
      </c>
      <c r="BE60" t="s">
        <v>984</v>
      </c>
      <c r="BF60" t="str">
        <f>HYPERLINK("http://dx.doi.org/10.1016/j.ejor.2020.08.045","http://dx.doi.org/10.1016/j.ejor.2020.08.045")</f>
        <v>http://dx.doi.org/10.1016/j.ejor.2020.08.045</v>
      </c>
      <c r="BG60" t="s">
        <v>74</v>
      </c>
      <c r="BH60" t="s">
        <v>985</v>
      </c>
      <c r="BI60" t="s">
        <v>74</v>
      </c>
      <c r="BJ60" t="s">
        <v>160</v>
      </c>
      <c r="BK60" t="s">
        <v>228</v>
      </c>
      <c r="BL60" t="s">
        <v>161</v>
      </c>
      <c r="BM60" t="s">
        <v>74</v>
      </c>
      <c r="BN60" t="s">
        <v>74</v>
      </c>
      <c r="BO60" t="s">
        <v>74</v>
      </c>
      <c r="BP60" t="s">
        <v>74</v>
      </c>
      <c r="BQ60" t="s">
        <v>74</v>
      </c>
      <c r="BR60" t="s">
        <v>92</v>
      </c>
      <c r="BS60" t="s">
        <v>986</v>
      </c>
      <c r="BT60" t="str">
        <f>HYPERLINK("https%3A%2F%2Fwww.webofscience.com%2Fwos%2Fwoscc%2Ffull-record%2FWOS:000605460600001","View Full Record in Web of Science")</f>
        <v>View Full Record in Web of Science</v>
      </c>
    </row>
    <row r="61" spans="1:72" x14ac:dyDescent="0.35">
      <c r="A61" t="s">
        <v>72</v>
      </c>
      <c r="B61" t="s">
        <v>987</v>
      </c>
      <c r="C61" t="s">
        <v>74</v>
      </c>
      <c r="D61" t="s">
        <v>74</v>
      </c>
      <c r="E61" t="s">
        <v>74</v>
      </c>
      <c r="F61" t="s">
        <v>988</v>
      </c>
      <c r="G61" t="s">
        <v>74</v>
      </c>
      <c r="H61" t="s">
        <v>74</v>
      </c>
      <c r="I61" t="s">
        <v>989</v>
      </c>
      <c r="J61" t="s">
        <v>627</v>
      </c>
      <c r="K61" t="s">
        <v>74</v>
      </c>
      <c r="L61" t="s">
        <v>74</v>
      </c>
      <c r="M61" t="s">
        <v>74</v>
      </c>
      <c r="N61" t="s">
        <v>732</v>
      </c>
      <c r="O61" t="s">
        <v>74</v>
      </c>
      <c r="P61" t="s">
        <v>74</v>
      </c>
      <c r="Q61" t="s">
        <v>74</v>
      </c>
      <c r="R61" t="s">
        <v>74</v>
      </c>
      <c r="S61" t="s">
        <v>74</v>
      </c>
      <c r="T61" t="s">
        <v>990</v>
      </c>
      <c r="U61" t="s">
        <v>991</v>
      </c>
      <c r="V61" t="s">
        <v>992</v>
      </c>
      <c r="W61" t="s">
        <v>993</v>
      </c>
      <c r="X61" t="s">
        <v>994</v>
      </c>
      <c r="Y61" t="s">
        <v>995</v>
      </c>
      <c r="Z61" t="s">
        <v>996</v>
      </c>
      <c r="AA61" t="s">
        <v>74</v>
      </c>
      <c r="AB61" t="s">
        <v>74</v>
      </c>
      <c r="AC61" t="s">
        <v>74</v>
      </c>
      <c r="AD61" t="s">
        <v>74</v>
      </c>
      <c r="AE61" t="s">
        <v>74</v>
      </c>
      <c r="AF61" t="s">
        <v>997</v>
      </c>
      <c r="AG61">
        <v>250</v>
      </c>
      <c r="AH61">
        <v>2</v>
      </c>
      <c r="AI61">
        <v>2</v>
      </c>
      <c r="AJ61">
        <v>6</v>
      </c>
      <c r="AK61">
        <v>23</v>
      </c>
      <c r="AL61" t="s">
        <v>74</v>
      </c>
      <c r="AM61" t="s">
        <v>74</v>
      </c>
      <c r="AN61" t="s">
        <v>74</v>
      </c>
      <c r="AO61" t="s">
        <v>74</v>
      </c>
      <c r="AP61" t="s">
        <v>74</v>
      </c>
      <c r="AQ61" t="s">
        <v>74</v>
      </c>
      <c r="AR61" t="s">
        <v>74</v>
      </c>
      <c r="AS61" t="s">
        <v>74</v>
      </c>
      <c r="AT61" t="s">
        <v>74</v>
      </c>
      <c r="AU61" t="s">
        <v>74</v>
      </c>
      <c r="AV61" t="s">
        <v>74</v>
      </c>
      <c r="AW61" t="s">
        <v>74</v>
      </c>
      <c r="AX61" t="s">
        <v>74</v>
      </c>
      <c r="AY61" t="s">
        <v>74</v>
      </c>
      <c r="AZ61" t="s">
        <v>74</v>
      </c>
      <c r="BA61" t="s">
        <v>74</v>
      </c>
      <c r="BB61" t="s">
        <v>74</v>
      </c>
      <c r="BC61" t="s">
        <v>74</v>
      </c>
      <c r="BD61" t="s">
        <v>74</v>
      </c>
      <c r="BE61" t="s">
        <v>998</v>
      </c>
      <c r="BF61" t="str">
        <f>HYPERLINK("http://dx.doi.org/10.1108/BIJ-12-2021-0755","http://dx.doi.org/10.1108/BIJ-12-2021-0755")</f>
        <v>http://dx.doi.org/10.1108/BIJ-12-2021-0755</v>
      </c>
      <c r="BG61" t="s">
        <v>74</v>
      </c>
      <c r="BH61" t="s">
        <v>999</v>
      </c>
      <c r="BI61" t="s">
        <v>74</v>
      </c>
      <c r="BJ61" t="s">
        <v>293</v>
      </c>
      <c r="BK61" t="s">
        <v>125</v>
      </c>
      <c r="BL61" t="s">
        <v>144</v>
      </c>
      <c r="BM61" t="s">
        <v>74</v>
      </c>
      <c r="BN61" t="s">
        <v>74</v>
      </c>
      <c r="BO61" t="s">
        <v>74</v>
      </c>
      <c r="BP61" t="s">
        <v>74</v>
      </c>
      <c r="BQ61" t="s">
        <v>74</v>
      </c>
      <c r="BR61" t="s">
        <v>92</v>
      </c>
      <c r="BS61" t="s">
        <v>1000</v>
      </c>
      <c r="BT61" t="str">
        <f>HYPERLINK("https%3A%2F%2Fwww.webofscience.com%2Fwos%2Fwoscc%2Ffull-record%2FWOS:000775899300001","View Full Record in Web of Science")</f>
        <v>View Full Record in Web of Science</v>
      </c>
    </row>
    <row r="62" spans="1:72" x14ac:dyDescent="0.35">
      <c r="A62" t="s">
        <v>72</v>
      </c>
      <c r="B62" t="s">
        <v>1001</v>
      </c>
      <c r="C62" t="s">
        <v>74</v>
      </c>
      <c r="D62" t="s">
        <v>74</v>
      </c>
      <c r="E62" t="s">
        <v>74</v>
      </c>
      <c r="F62" t="s">
        <v>1002</v>
      </c>
      <c r="G62" t="s">
        <v>74</v>
      </c>
      <c r="H62" t="s">
        <v>74</v>
      </c>
      <c r="I62" t="s">
        <v>1003</v>
      </c>
      <c r="J62" t="s">
        <v>1004</v>
      </c>
      <c r="K62" t="s">
        <v>74</v>
      </c>
      <c r="L62" t="s">
        <v>74</v>
      </c>
      <c r="M62" t="s">
        <v>74</v>
      </c>
      <c r="N62" t="s">
        <v>249</v>
      </c>
      <c r="O62" t="s">
        <v>74</v>
      </c>
      <c r="P62" t="s">
        <v>74</v>
      </c>
      <c r="Q62" t="s">
        <v>74</v>
      </c>
      <c r="R62" t="s">
        <v>74</v>
      </c>
      <c r="S62" t="s">
        <v>74</v>
      </c>
      <c r="T62" t="s">
        <v>1005</v>
      </c>
      <c r="U62" t="s">
        <v>1006</v>
      </c>
      <c r="V62" t="s">
        <v>1007</v>
      </c>
      <c r="W62" t="s">
        <v>1008</v>
      </c>
      <c r="X62" t="s">
        <v>1009</v>
      </c>
      <c r="Y62" t="s">
        <v>1010</v>
      </c>
      <c r="Z62" t="s">
        <v>1011</v>
      </c>
      <c r="AA62" t="s">
        <v>74</v>
      </c>
      <c r="AB62" t="s">
        <v>74</v>
      </c>
      <c r="AC62" t="s">
        <v>74</v>
      </c>
      <c r="AD62" t="s">
        <v>74</v>
      </c>
      <c r="AE62" t="s">
        <v>74</v>
      </c>
      <c r="AF62" t="s">
        <v>1012</v>
      </c>
      <c r="AG62">
        <v>64</v>
      </c>
      <c r="AH62">
        <v>8</v>
      </c>
      <c r="AI62">
        <v>8</v>
      </c>
      <c r="AJ62">
        <v>14</v>
      </c>
      <c r="AK62">
        <v>17</v>
      </c>
      <c r="AL62" t="s">
        <v>74</v>
      </c>
      <c r="AM62" t="s">
        <v>74</v>
      </c>
      <c r="AN62" t="s">
        <v>74</v>
      </c>
      <c r="AO62" t="s">
        <v>74</v>
      </c>
      <c r="AP62" t="s">
        <v>74</v>
      </c>
      <c r="AQ62" t="s">
        <v>74</v>
      </c>
      <c r="AR62" t="s">
        <v>74</v>
      </c>
      <c r="AS62" t="s">
        <v>74</v>
      </c>
      <c r="AT62" t="s">
        <v>87</v>
      </c>
      <c r="AU62">
        <v>2022</v>
      </c>
      <c r="AV62">
        <v>8</v>
      </c>
      <c r="AW62">
        <v>4</v>
      </c>
      <c r="AX62" t="s">
        <v>74</v>
      </c>
      <c r="AY62" t="s">
        <v>74</v>
      </c>
      <c r="AZ62" t="s">
        <v>74</v>
      </c>
      <c r="BA62" t="s">
        <v>74</v>
      </c>
      <c r="BB62" t="s">
        <v>74</v>
      </c>
      <c r="BC62" t="s">
        <v>74</v>
      </c>
      <c r="BD62" t="s">
        <v>1013</v>
      </c>
      <c r="BE62" t="s">
        <v>1014</v>
      </c>
      <c r="BF62" t="str">
        <f>HYPERLINK("http://dx.doi.org/10.1016/j.heliyon.2022.e09270","http://dx.doi.org/10.1016/j.heliyon.2022.e09270")</f>
        <v>http://dx.doi.org/10.1016/j.heliyon.2022.e09270</v>
      </c>
      <c r="BG62" t="s">
        <v>74</v>
      </c>
      <c r="BH62" t="s">
        <v>999</v>
      </c>
      <c r="BI62" t="s">
        <v>74</v>
      </c>
      <c r="BJ62" t="s">
        <v>1015</v>
      </c>
      <c r="BK62" t="s">
        <v>90</v>
      </c>
      <c r="BL62" t="s">
        <v>1016</v>
      </c>
      <c r="BM62" t="s">
        <v>74</v>
      </c>
      <c r="BN62" t="s">
        <v>74</v>
      </c>
      <c r="BO62" t="s">
        <v>74</v>
      </c>
      <c r="BP62" t="s">
        <v>74</v>
      </c>
      <c r="BQ62" t="s">
        <v>74</v>
      </c>
      <c r="BR62" t="s">
        <v>92</v>
      </c>
      <c r="BS62" t="s">
        <v>1017</v>
      </c>
      <c r="BT62" t="str">
        <f>HYPERLINK("https%3A%2F%2Fwww.webofscience.com%2Fwos%2Fwoscc%2Ffull-record%2FWOS:000807485800009","View Full Record in Web of Science")</f>
        <v>View Full Record in Web of Science</v>
      </c>
    </row>
    <row r="63" spans="1:72" x14ac:dyDescent="0.35">
      <c r="A63" t="s">
        <v>72</v>
      </c>
      <c r="B63" t="s">
        <v>1018</v>
      </c>
      <c r="C63" t="s">
        <v>74</v>
      </c>
      <c r="D63" t="s">
        <v>74</v>
      </c>
      <c r="E63" t="s">
        <v>74</v>
      </c>
      <c r="F63" t="s">
        <v>1019</v>
      </c>
      <c r="G63" t="s">
        <v>74</v>
      </c>
      <c r="H63" t="s">
        <v>74</v>
      </c>
      <c r="I63" t="s">
        <v>1020</v>
      </c>
      <c r="J63" t="s">
        <v>1021</v>
      </c>
      <c r="K63" t="s">
        <v>74</v>
      </c>
      <c r="L63" t="s">
        <v>74</v>
      </c>
      <c r="M63" t="s">
        <v>74</v>
      </c>
      <c r="N63" t="s">
        <v>78</v>
      </c>
      <c r="O63" t="s">
        <v>74</v>
      </c>
      <c r="P63" t="s">
        <v>74</v>
      </c>
      <c r="Q63" t="s">
        <v>74</v>
      </c>
      <c r="R63" t="s">
        <v>74</v>
      </c>
      <c r="S63" t="s">
        <v>74</v>
      </c>
      <c r="T63" t="s">
        <v>1022</v>
      </c>
      <c r="U63" t="s">
        <v>1023</v>
      </c>
      <c r="V63" t="s">
        <v>1024</v>
      </c>
      <c r="W63" t="s">
        <v>1025</v>
      </c>
      <c r="X63" t="s">
        <v>1026</v>
      </c>
      <c r="Y63" t="s">
        <v>1027</v>
      </c>
      <c r="Z63" t="s">
        <v>1028</v>
      </c>
      <c r="AA63" t="s">
        <v>74</v>
      </c>
      <c r="AB63" t="s">
        <v>74</v>
      </c>
      <c r="AC63" t="s">
        <v>74</v>
      </c>
      <c r="AD63" t="s">
        <v>74</v>
      </c>
      <c r="AE63" t="s">
        <v>74</v>
      </c>
      <c r="AF63" t="s">
        <v>1029</v>
      </c>
      <c r="AG63">
        <v>37</v>
      </c>
      <c r="AH63">
        <v>7</v>
      </c>
      <c r="AI63">
        <v>7</v>
      </c>
      <c r="AJ63">
        <v>2</v>
      </c>
      <c r="AK63">
        <v>36</v>
      </c>
      <c r="AL63" t="s">
        <v>74</v>
      </c>
      <c r="AM63" t="s">
        <v>74</v>
      </c>
      <c r="AN63" t="s">
        <v>74</v>
      </c>
      <c r="AO63" t="s">
        <v>74</v>
      </c>
      <c r="AP63" t="s">
        <v>74</v>
      </c>
      <c r="AQ63" t="s">
        <v>74</v>
      </c>
      <c r="AR63" t="s">
        <v>74</v>
      </c>
      <c r="AS63" t="s">
        <v>74</v>
      </c>
      <c r="AT63" t="s">
        <v>440</v>
      </c>
      <c r="AU63">
        <v>2018</v>
      </c>
      <c r="AV63">
        <v>37</v>
      </c>
      <c r="AW63">
        <v>2</v>
      </c>
      <c r="AX63" t="s">
        <v>74</v>
      </c>
      <c r="AY63" t="s">
        <v>74</v>
      </c>
      <c r="AZ63" t="s">
        <v>74</v>
      </c>
      <c r="BA63" t="s">
        <v>74</v>
      </c>
      <c r="BB63">
        <v>2065</v>
      </c>
      <c r="BC63">
        <v>2093</v>
      </c>
      <c r="BD63" t="s">
        <v>74</v>
      </c>
      <c r="BE63" t="s">
        <v>1030</v>
      </c>
      <c r="BF63" t="str">
        <f>HYPERLINK("http://dx.doi.org/10.1007/s40314-017-0439-8","http://dx.doi.org/10.1007/s40314-017-0439-8")</f>
        <v>http://dx.doi.org/10.1007/s40314-017-0439-8</v>
      </c>
      <c r="BG63" t="s">
        <v>74</v>
      </c>
      <c r="BH63" t="s">
        <v>74</v>
      </c>
      <c r="BI63" t="s">
        <v>74</v>
      </c>
      <c r="BJ63" t="s">
        <v>1031</v>
      </c>
      <c r="BK63" t="s">
        <v>90</v>
      </c>
      <c r="BL63" t="s">
        <v>1032</v>
      </c>
      <c r="BM63" t="s">
        <v>74</v>
      </c>
      <c r="BN63" t="s">
        <v>74</v>
      </c>
      <c r="BO63" t="s">
        <v>74</v>
      </c>
      <c r="BP63" t="s">
        <v>74</v>
      </c>
      <c r="BQ63" t="s">
        <v>74</v>
      </c>
      <c r="BR63" t="s">
        <v>92</v>
      </c>
      <c r="BS63" t="s">
        <v>1033</v>
      </c>
      <c r="BT63" t="str">
        <f>HYPERLINK("https%3A%2F%2Fwww.webofscience.com%2Fwos%2Fwoscc%2Ffull-record%2FWOS:000432815000066","View Full Record in Web of Science")</f>
        <v>View Full Record in Web of Science</v>
      </c>
    </row>
    <row r="64" spans="1:72" x14ac:dyDescent="0.35">
      <c r="A64" t="s">
        <v>72</v>
      </c>
      <c r="B64" t="s">
        <v>1034</v>
      </c>
      <c r="C64" t="s">
        <v>74</v>
      </c>
      <c r="D64" t="s">
        <v>74</v>
      </c>
      <c r="E64" t="s">
        <v>74</v>
      </c>
      <c r="F64" t="s">
        <v>1035</v>
      </c>
      <c r="G64" t="s">
        <v>74</v>
      </c>
      <c r="H64" t="s">
        <v>74</v>
      </c>
      <c r="I64" t="s">
        <v>1036</v>
      </c>
      <c r="J64" t="s">
        <v>217</v>
      </c>
      <c r="K64" t="s">
        <v>74</v>
      </c>
      <c r="L64" t="s">
        <v>74</v>
      </c>
      <c r="M64" t="s">
        <v>74</v>
      </c>
      <c r="N64" t="s">
        <v>78</v>
      </c>
      <c r="O64" t="s">
        <v>74</v>
      </c>
      <c r="P64" t="s">
        <v>74</v>
      </c>
      <c r="Q64" t="s">
        <v>74</v>
      </c>
      <c r="R64" t="s">
        <v>74</v>
      </c>
      <c r="S64" t="s">
        <v>74</v>
      </c>
      <c r="T64" t="s">
        <v>1037</v>
      </c>
      <c r="U64" t="s">
        <v>74</v>
      </c>
      <c r="V64" t="s">
        <v>1038</v>
      </c>
      <c r="W64" t="s">
        <v>1039</v>
      </c>
      <c r="X64" t="s">
        <v>1040</v>
      </c>
      <c r="Y64" t="s">
        <v>1041</v>
      </c>
      <c r="Z64" t="s">
        <v>1042</v>
      </c>
      <c r="AA64" t="s">
        <v>74</v>
      </c>
      <c r="AB64" t="s">
        <v>74</v>
      </c>
      <c r="AC64" t="s">
        <v>74</v>
      </c>
      <c r="AD64" t="s">
        <v>74</v>
      </c>
      <c r="AE64" t="s">
        <v>74</v>
      </c>
      <c r="AF64" t="s">
        <v>1043</v>
      </c>
      <c r="AG64">
        <v>46</v>
      </c>
      <c r="AH64">
        <v>6</v>
      </c>
      <c r="AI64">
        <v>6</v>
      </c>
      <c r="AJ64">
        <v>9</v>
      </c>
      <c r="AK64">
        <v>27</v>
      </c>
      <c r="AL64" t="s">
        <v>74</v>
      </c>
      <c r="AM64" t="s">
        <v>74</v>
      </c>
      <c r="AN64" t="s">
        <v>74</v>
      </c>
      <c r="AO64" t="s">
        <v>74</v>
      </c>
      <c r="AP64" t="s">
        <v>74</v>
      </c>
      <c r="AQ64" t="s">
        <v>74</v>
      </c>
      <c r="AR64" t="s">
        <v>74</v>
      </c>
      <c r="AS64" t="s">
        <v>74</v>
      </c>
      <c r="AT64" t="s">
        <v>87</v>
      </c>
      <c r="AU64">
        <v>2021</v>
      </c>
      <c r="AV64">
        <v>13</v>
      </c>
      <c r="AW64">
        <v>7</v>
      </c>
      <c r="AX64" t="s">
        <v>74</v>
      </c>
      <c r="AY64" t="s">
        <v>74</v>
      </c>
      <c r="AZ64" t="s">
        <v>74</v>
      </c>
      <c r="BA64" t="s">
        <v>74</v>
      </c>
      <c r="BB64" t="s">
        <v>74</v>
      </c>
      <c r="BC64" t="s">
        <v>74</v>
      </c>
      <c r="BD64">
        <v>3641</v>
      </c>
      <c r="BE64" t="s">
        <v>1044</v>
      </c>
      <c r="BF64" t="str">
        <f>HYPERLINK("http://dx.doi.org/10.3390/su13073641","http://dx.doi.org/10.3390/su13073641")</f>
        <v>http://dx.doi.org/10.3390/su13073641</v>
      </c>
      <c r="BG64" t="s">
        <v>74</v>
      </c>
      <c r="BH64" t="s">
        <v>74</v>
      </c>
      <c r="BI64" t="s">
        <v>74</v>
      </c>
      <c r="BJ64" t="s">
        <v>227</v>
      </c>
      <c r="BK64" t="s">
        <v>228</v>
      </c>
      <c r="BL64" t="s">
        <v>229</v>
      </c>
      <c r="BM64" t="s">
        <v>74</v>
      </c>
      <c r="BN64" t="s">
        <v>74</v>
      </c>
      <c r="BO64" t="s">
        <v>74</v>
      </c>
      <c r="BP64" t="s">
        <v>74</v>
      </c>
      <c r="BQ64" t="s">
        <v>74</v>
      </c>
      <c r="BR64" t="s">
        <v>92</v>
      </c>
      <c r="BS64" t="s">
        <v>1045</v>
      </c>
      <c r="BT64" t="str">
        <f>HYPERLINK("https%3A%2F%2Fwww.webofscience.com%2Fwos%2Fwoscc%2Ffull-record%2FWOS:000638907100001","View Full Record in Web of Science")</f>
        <v>View Full Record in Web of Science</v>
      </c>
    </row>
    <row r="65" spans="1:72" x14ac:dyDescent="0.35">
      <c r="A65" t="s">
        <v>72</v>
      </c>
      <c r="B65" t="s">
        <v>1046</v>
      </c>
      <c r="C65" t="s">
        <v>74</v>
      </c>
      <c r="D65" t="s">
        <v>74</v>
      </c>
      <c r="E65" t="s">
        <v>74</v>
      </c>
      <c r="F65" t="s">
        <v>1047</v>
      </c>
      <c r="G65" t="s">
        <v>74</v>
      </c>
      <c r="H65" t="s">
        <v>74</v>
      </c>
      <c r="I65" t="s">
        <v>1048</v>
      </c>
      <c r="J65" t="s">
        <v>1049</v>
      </c>
      <c r="K65" t="s">
        <v>74</v>
      </c>
      <c r="L65" t="s">
        <v>74</v>
      </c>
      <c r="M65" t="s">
        <v>74</v>
      </c>
      <c r="N65" t="s">
        <v>78</v>
      </c>
      <c r="O65" t="s">
        <v>74</v>
      </c>
      <c r="P65" t="s">
        <v>74</v>
      </c>
      <c r="Q65" t="s">
        <v>74</v>
      </c>
      <c r="R65" t="s">
        <v>74</v>
      </c>
      <c r="S65" t="s">
        <v>74</v>
      </c>
      <c r="T65" t="s">
        <v>1050</v>
      </c>
      <c r="U65" t="s">
        <v>1051</v>
      </c>
      <c r="V65" t="s">
        <v>1052</v>
      </c>
      <c r="W65" t="s">
        <v>1053</v>
      </c>
      <c r="X65" t="s">
        <v>1054</v>
      </c>
      <c r="Y65" t="s">
        <v>1055</v>
      </c>
      <c r="Z65" t="s">
        <v>1056</v>
      </c>
      <c r="AA65" t="s">
        <v>74</v>
      </c>
      <c r="AB65" t="s">
        <v>74</v>
      </c>
      <c r="AC65" t="s">
        <v>74</v>
      </c>
      <c r="AD65" t="s">
        <v>74</v>
      </c>
      <c r="AE65" t="s">
        <v>74</v>
      </c>
      <c r="AF65" t="s">
        <v>1057</v>
      </c>
      <c r="AG65">
        <v>35</v>
      </c>
      <c r="AH65">
        <v>8</v>
      </c>
      <c r="AI65">
        <v>8</v>
      </c>
      <c r="AJ65">
        <v>1</v>
      </c>
      <c r="AK65">
        <v>9</v>
      </c>
      <c r="AL65" t="s">
        <v>74</v>
      </c>
      <c r="AM65" t="s">
        <v>74</v>
      </c>
      <c r="AN65" t="s">
        <v>74</v>
      </c>
      <c r="AO65" t="s">
        <v>74</v>
      </c>
      <c r="AP65" t="s">
        <v>74</v>
      </c>
      <c r="AQ65" t="s">
        <v>74</v>
      </c>
      <c r="AR65" t="s">
        <v>74</v>
      </c>
      <c r="AS65" t="s">
        <v>74</v>
      </c>
      <c r="AT65" t="s">
        <v>291</v>
      </c>
      <c r="AU65">
        <v>2011</v>
      </c>
      <c r="AV65">
        <v>70</v>
      </c>
      <c r="AW65">
        <v>1</v>
      </c>
      <c r="AX65" t="s">
        <v>74</v>
      </c>
      <c r="AY65" t="s">
        <v>74</v>
      </c>
      <c r="AZ65" t="s">
        <v>74</v>
      </c>
      <c r="BA65" t="s">
        <v>74</v>
      </c>
      <c r="BB65">
        <v>32</v>
      </c>
      <c r="BC65">
        <v>46</v>
      </c>
      <c r="BD65" t="s">
        <v>74</v>
      </c>
      <c r="BE65" t="s">
        <v>1058</v>
      </c>
      <c r="BF65" t="str">
        <f>HYPERLINK("http://dx.doi.org/10.1016/j.jue.2011.01.003","http://dx.doi.org/10.1016/j.jue.2011.01.003")</f>
        <v>http://dx.doi.org/10.1016/j.jue.2011.01.003</v>
      </c>
      <c r="BG65" t="s">
        <v>74</v>
      </c>
      <c r="BH65" t="s">
        <v>74</v>
      </c>
      <c r="BI65" t="s">
        <v>74</v>
      </c>
      <c r="BJ65" t="s">
        <v>1059</v>
      </c>
      <c r="BK65" t="s">
        <v>108</v>
      </c>
      <c r="BL65" t="s">
        <v>1060</v>
      </c>
      <c r="BM65" t="s">
        <v>74</v>
      </c>
      <c r="BN65" t="s">
        <v>74</v>
      </c>
      <c r="BO65" t="s">
        <v>74</v>
      </c>
      <c r="BP65" t="s">
        <v>74</v>
      </c>
      <c r="BQ65" t="s">
        <v>74</v>
      </c>
      <c r="BR65" t="s">
        <v>92</v>
      </c>
      <c r="BS65" t="s">
        <v>1061</v>
      </c>
      <c r="BT65" t="str">
        <f>HYPERLINK("https%3A%2F%2Fwww.webofscience.com%2Fwos%2Fwoscc%2Ffull-record%2FWOS:000290780800004","View Full Record in Web of Science")</f>
        <v>View Full Record in Web of Science</v>
      </c>
    </row>
    <row r="66" spans="1:72" x14ac:dyDescent="0.35">
      <c r="A66" t="s">
        <v>72</v>
      </c>
      <c r="B66" t="s">
        <v>1062</v>
      </c>
      <c r="C66" t="s">
        <v>74</v>
      </c>
      <c r="D66" t="s">
        <v>74</v>
      </c>
      <c r="E66" t="s">
        <v>74</v>
      </c>
      <c r="F66" t="s">
        <v>1063</v>
      </c>
      <c r="G66" t="s">
        <v>74</v>
      </c>
      <c r="H66" t="s">
        <v>74</v>
      </c>
      <c r="I66" t="s">
        <v>1064</v>
      </c>
      <c r="J66" t="s">
        <v>1065</v>
      </c>
      <c r="K66" t="s">
        <v>74</v>
      </c>
      <c r="L66" t="s">
        <v>74</v>
      </c>
      <c r="M66" t="s">
        <v>74</v>
      </c>
      <c r="N66" t="s">
        <v>78</v>
      </c>
      <c r="O66" t="s">
        <v>74</v>
      </c>
      <c r="P66" t="s">
        <v>74</v>
      </c>
      <c r="Q66" t="s">
        <v>74</v>
      </c>
      <c r="R66" t="s">
        <v>74</v>
      </c>
      <c r="S66" t="s">
        <v>74</v>
      </c>
      <c r="T66" t="s">
        <v>1066</v>
      </c>
      <c r="U66" t="s">
        <v>1067</v>
      </c>
      <c r="V66" t="s">
        <v>1068</v>
      </c>
      <c r="W66" t="s">
        <v>1069</v>
      </c>
      <c r="X66" t="s">
        <v>1070</v>
      </c>
      <c r="Y66" t="s">
        <v>1071</v>
      </c>
      <c r="Z66" t="s">
        <v>1072</v>
      </c>
      <c r="AA66" t="s">
        <v>74</v>
      </c>
      <c r="AB66" t="s">
        <v>74</v>
      </c>
      <c r="AC66" t="s">
        <v>74</v>
      </c>
      <c r="AD66" t="s">
        <v>74</v>
      </c>
      <c r="AE66" t="s">
        <v>74</v>
      </c>
      <c r="AF66" t="s">
        <v>1073</v>
      </c>
      <c r="AG66">
        <v>48</v>
      </c>
      <c r="AH66">
        <v>19</v>
      </c>
      <c r="AI66">
        <v>19</v>
      </c>
      <c r="AJ66">
        <v>0</v>
      </c>
      <c r="AK66">
        <v>25</v>
      </c>
      <c r="AL66" t="s">
        <v>74</v>
      </c>
      <c r="AM66" t="s">
        <v>74</v>
      </c>
      <c r="AN66" t="s">
        <v>74</v>
      </c>
      <c r="AO66" t="s">
        <v>74</v>
      </c>
      <c r="AP66" t="s">
        <v>74</v>
      </c>
      <c r="AQ66" t="s">
        <v>74</v>
      </c>
      <c r="AR66" t="s">
        <v>74</v>
      </c>
      <c r="AS66" t="s">
        <v>74</v>
      </c>
      <c r="AT66" t="s">
        <v>397</v>
      </c>
      <c r="AU66">
        <v>2013</v>
      </c>
      <c r="AV66">
        <v>20</v>
      </c>
      <c r="AW66">
        <v>3</v>
      </c>
      <c r="AX66" t="s">
        <v>74</v>
      </c>
      <c r="AY66" t="s">
        <v>74</v>
      </c>
      <c r="AZ66" t="s">
        <v>74</v>
      </c>
      <c r="BA66" t="s">
        <v>74</v>
      </c>
      <c r="BB66">
        <v>879</v>
      </c>
      <c r="BC66">
        <v>899</v>
      </c>
      <c r="BD66" t="s">
        <v>74</v>
      </c>
      <c r="BE66" t="s">
        <v>1074</v>
      </c>
      <c r="BF66" t="str">
        <f>HYPERLINK("http://dx.doi.org/10.1016/j.scient.2013.05.004","http://dx.doi.org/10.1016/j.scient.2013.05.004")</f>
        <v>http://dx.doi.org/10.1016/j.scient.2013.05.004</v>
      </c>
      <c r="BG66" t="s">
        <v>74</v>
      </c>
      <c r="BH66" t="s">
        <v>74</v>
      </c>
      <c r="BI66" t="s">
        <v>74</v>
      </c>
      <c r="BJ66" t="s">
        <v>821</v>
      </c>
      <c r="BK66" t="s">
        <v>90</v>
      </c>
      <c r="BL66" t="s">
        <v>325</v>
      </c>
      <c r="BM66" t="s">
        <v>74</v>
      </c>
      <c r="BN66" t="s">
        <v>74</v>
      </c>
      <c r="BO66" t="s">
        <v>74</v>
      </c>
      <c r="BP66" t="s">
        <v>74</v>
      </c>
      <c r="BQ66" t="s">
        <v>74</v>
      </c>
      <c r="BR66" t="s">
        <v>92</v>
      </c>
      <c r="BS66" t="s">
        <v>1075</v>
      </c>
      <c r="BT66" t="str">
        <f>HYPERLINK("https%3A%2F%2Fwww.webofscience.com%2Fwos%2Fwoscc%2Ffull-record%2FWOS:000324896800052","View Full Record in Web of Science")</f>
        <v>View Full Record in Web of Science</v>
      </c>
    </row>
    <row r="67" spans="1:72" x14ac:dyDescent="0.35">
      <c r="A67" t="s">
        <v>72</v>
      </c>
      <c r="B67" t="s">
        <v>1076</v>
      </c>
      <c r="C67" t="s">
        <v>74</v>
      </c>
      <c r="D67" t="s">
        <v>74</v>
      </c>
      <c r="E67" t="s">
        <v>74</v>
      </c>
      <c r="F67" t="s">
        <v>1077</v>
      </c>
      <c r="G67" t="s">
        <v>74</v>
      </c>
      <c r="H67" t="s">
        <v>74</v>
      </c>
      <c r="I67" t="s">
        <v>1078</v>
      </c>
      <c r="J67" t="s">
        <v>1079</v>
      </c>
      <c r="K67" t="s">
        <v>74</v>
      </c>
      <c r="L67" t="s">
        <v>74</v>
      </c>
      <c r="M67" t="s">
        <v>74</v>
      </c>
      <c r="N67" t="s">
        <v>78</v>
      </c>
      <c r="O67" t="s">
        <v>74</v>
      </c>
      <c r="P67" t="s">
        <v>74</v>
      </c>
      <c r="Q67" t="s">
        <v>74</v>
      </c>
      <c r="R67" t="s">
        <v>74</v>
      </c>
      <c r="S67" t="s">
        <v>74</v>
      </c>
      <c r="T67" t="s">
        <v>74</v>
      </c>
      <c r="U67" t="s">
        <v>74</v>
      </c>
      <c r="V67" t="s">
        <v>1080</v>
      </c>
      <c r="W67" t="s">
        <v>1081</v>
      </c>
      <c r="X67" t="s">
        <v>1082</v>
      </c>
      <c r="Y67" t="s">
        <v>1083</v>
      </c>
      <c r="Z67" t="s">
        <v>1084</v>
      </c>
      <c r="AA67" t="s">
        <v>74</v>
      </c>
      <c r="AB67" t="s">
        <v>74</v>
      </c>
      <c r="AC67" t="s">
        <v>74</v>
      </c>
      <c r="AD67" t="s">
        <v>74</v>
      </c>
      <c r="AE67" t="s">
        <v>74</v>
      </c>
      <c r="AF67" t="s">
        <v>1085</v>
      </c>
      <c r="AG67">
        <v>26</v>
      </c>
      <c r="AH67">
        <v>0</v>
      </c>
      <c r="AI67">
        <v>0</v>
      </c>
      <c r="AJ67">
        <v>6</v>
      </c>
      <c r="AK67">
        <v>25</v>
      </c>
      <c r="AL67" t="s">
        <v>74</v>
      </c>
      <c r="AM67" t="s">
        <v>74</v>
      </c>
      <c r="AN67" t="s">
        <v>74</v>
      </c>
      <c r="AO67" t="s">
        <v>74</v>
      </c>
      <c r="AP67" t="s">
        <v>74</v>
      </c>
      <c r="AQ67" t="s">
        <v>74</v>
      </c>
      <c r="AR67" t="s">
        <v>74</v>
      </c>
      <c r="AS67" t="s">
        <v>74</v>
      </c>
      <c r="AT67" t="s">
        <v>1086</v>
      </c>
      <c r="AU67">
        <v>2021</v>
      </c>
      <c r="AV67">
        <v>2021</v>
      </c>
      <c r="AW67" t="s">
        <v>74</v>
      </c>
      <c r="AX67" t="s">
        <v>74</v>
      </c>
      <c r="AY67" t="s">
        <v>74</v>
      </c>
      <c r="AZ67" t="s">
        <v>74</v>
      </c>
      <c r="BA67" t="s">
        <v>74</v>
      </c>
      <c r="BB67" t="s">
        <v>74</v>
      </c>
      <c r="BC67" t="s">
        <v>74</v>
      </c>
      <c r="BD67">
        <v>4827903</v>
      </c>
      <c r="BE67" t="s">
        <v>1087</v>
      </c>
      <c r="BF67" t="str">
        <f>HYPERLINK("http://dx.doi.org/10.1155/2021/4827903","http://dx.doi.org/10.1155/2021/4827903")</f>
        <v>http://dx.doi.org/10.1155/2021/4827903</v>
      </c>
      <c r="BG67" t="s">
        <v>74</v>
      </c>
      <c r="BH67" t="s">
        <v>74</v>
      </c>
      <c r="BI67" t="s">
        <v>74</v>
      </c>
      <c r="BJ67" t="s">
        <v>1032</v>
      </c>
      <c r="BK67" t="s">
        <v>90</v>
      </c>
      <c r="BL67" t="s">
        <v>1032</v>
      </c>
      <c r="BM67" t="s">
        <v>74</v>
      </c>
      <c r="BN67" t="s">
        <v>74</v>
      </c>
      <c r="BO67" t="s">
        <v>74</v>
      </c>
      <c r="BP67" t="s">
        <v>74</v>
      </c>
      <c r="BQ67" t="s">
        <v>74</v>
      </c>
      <c r="BR67" t="s">
        <v>92</v>
      </c>
      <c r="BS67" t="s">
        <v>1088</v>
      </c>
      <c r="BT67" t="str">
        <f>HYPERLINK("https%3A%2F%2Fwww.webofscience.com%2Fwos%2Fwoscc%2Ffull-record%2FWOS:000741154000002","View Full Record in Web of Science")</f>
        <v>View Full Record in Web of Science</v>
      </c>
    </row>
    <row r="68" spans="1:72" x14ac:dyDescent="0.35">
      <c r="A68" t="s">
        <v>72</v>
      </c>
      <c r="B68" t="s">
        <v>1089</v>
      </c>
      <c r="C68" t="s">
        <v>74</v>
      </c>
      <c r="D68" t="s">
        <v>74</v>
      </c>
      <c r="E68" t="s">
        <v>74</v>
      </c>
      <c r="F68" t="s">
        <v>1090</v>
      </c>
      <c r="G68" t="s">
        <v>74</v>
      </c>
      <c r="H68" t="s">
        <v>74</v>
      </c>
      <c r="I68" t="s">
        <v>1091</v>
      </c>
      <c r="J68" t="s">
        <v>1092</v>
      </c>
      <c r="K68" t="s">
        <v>74</v>
      </c>
      <c r="L68" t="s">
        <v>74</v>
      </c>
      <c r="M68" t="s">
        <v>74</v>
      </c>
      <c r="N68" t="s">
        <v>78</v>
      </c>
      <c r="O68" t="s">
        <v>74</v>
      </c>
      <c r="P68" t="s">
        <v>74</v>
      </c>
      <c r="Q68" t="s">
        <v>74</v>
      </c>
      <c r="R68" t="s">
        <v>74</v>
      </c>
      <c r="S68" t="s">
        <v>74</v>
      </c>
      <c r="T68" t="s">
        <v>1093</v>
      </c>
      <c r="U68" t="s">
        <v>74</v>
      </c>
      <c r="V68" t="s">
        <v>1094</v>
      </c>
      <c r="W68" t="s">
        <v>1095</v>
      </c>
      <c r="X68" t="s">
        <v>1096</v>
      </c>
      <c r="Y68" t="s">
        <v>1097</v>
      </c>
      <c r="Z68" t="s">
        <v>1098</v>
      </c>
      <c r="AA68" t="s">
        <v>74</v>
      </c>
      <c r="AB68" t="s">
        <v>74</v>
      </c>
      <c r="AC68" t="s">
        <v>74</v>
      </c>
      <c r="AD68" t="s">
        <v>74</v>
      </c>
      <c r="AE68" t="s">
        <v>74</v>
      </c>
      <c r="AF68" t="s">
        <v>1099</v>
      </c>
      <c r="AG68">
        <v>5</v>
      </c>
      <c r="AH68">
        <v>4</v>
      </c>
      <c r="AI68">
        <v>4</v>
      </c>
      <c r="AJ68">
        <v>1</v>
      </c>
      <c r="AK68">
        <v>31</v>
      </c>
      <c r="AL68" t="s">
        <v>74</v>
      </c>
      <c r="AM68" t="s">
        <v>74</v>
      </c>
      <c r="AN68" t="s">
        <v>74</v>
      </c>
      <c r="AO68" t="s">
        <v>74</v>
      </c>
      <c r="AP68" t="s">
        <v>74</v>
      </c>
      <c r="AQ68" t="s">
        <v>74</v>
      </c>
      <c r="AR68" t="s">
        <v>74</v>
      </c>
      <c r="AS68" t="s">
        <v>74</v>
      </c>
      <c r="AT68" t="s">
        <v>87</v>
      </c>
      <c r="AU68">
        <v>2015</v>
      </c>
      <c r="AV68">
        <v>10</v>
      </c>
      <c r="AW68">
        <v>2</v>
      </c>
      <c r="AX68" t="s">
        <v>74</v>
      </c>
      <c r="AY68" t="s">
        <v>74</v>
      </c>
      <c r="AZ68" t="s">
        <v>74</v>
      </c>
      <c r="BA68" t="s">
        <v>74</v>
      </c>
      <c r="BB68">
        <v>238</v>
      </c>
      <c r="BC68">
        <v>247</v>
      </c>
      <c r="BD68" t="s">
        <v>74</v>
      </c>
      <c r="BE68" t="s">
        <v>1100</v>
      </c>
      <c r="BF68" t="str">
        <f>HYPERLINK("http://dx.doi.org/10.15837/ijccc.2015.2.1755","http://dx.doi.org/10.15837/ijccc.2015.2.1755")</f>
        <v>http://dx.doi.org/10.15837/ijccc.2015.2.1755</v>
      </c>
      <c r="BG68" t="s">
        <v>74</v>
      </c>
      <c r="BH68" t="s">
        <v>74</v>
      </c>
      <c r="BI68" t="s">
        <v>74</v>
      </c>
      <c r="BJ68" t="s">
        <v>1101</v>
      </c>
      <c r="BK68" t="s">
        <v>90</v>
      </c>
      <c r="BL68" t="s">
        <v>1102</v>
      </c>
      <c r="BM68" t="s">
        <v>74</v>
      </c>
      <c r="BN68" t="s">
        <v>74</v>
      </c>
      <c r="BO68" t="s">
        <v>74</v>
      </c>
      <c r="BP68" t="s">
        <v>74</v>
      </c>
      <c r="BQ68" t="s">
        <v>74</v>
      </c>
      <c r="BR68" t="s">
        <v>92</v>
      </c>
      <c r="BS68" t="s">
        <v>1103</v>
      </c>
      <c r="BT68" t="str">
        <f>HYPERLINK("https%3A%2F%2Fwww.webofscience.com%2Fwos%2Fwoscc%2Ffull-record%2FWOS:000349814800009","View Full Record in Web of Science")</f>
        <v>View Full Record in Web of Science</v>
      </c>
    </row>
    <row r="69" spans="1:72" x14ac:dyDescent="0.35">
      <c r="A69" t="s">
        <v>72</v>
      </c>
      <c r="B69" t="s">
        <v>1104</v>
      </c>
      <c r="C69" t="s">
        <v>74</v>
      </c>
      <c r="D69" t="s">
        <v>74</v>
      </c>
      <c r="E69" t="s">
        <v>74</v>
      </c>
      <c r="F69" t="s">
        <v>1105</v>
      </c>
      <c r="G69" t="s">
        <v>74</v>
      </c>
      <c r="H69" t="s">
        <v>74</v>
      </c>
      <c r="I69" t="s">
        <v>1106</v>
      </c>
      <c r="J69" t="s">
        <v>1107</v>
      </c>
      <c r="K69" t="s">
        <v>74</v>
      </c>
      <c r="L69" t="s">
        <v>74</v>
      </c>
      <c r="M69" t="s">
        <v>74</v>
      </c>
      <c r="N69" t="s">
        <v>78</v>
      </c>
      <c r="O69" t="s">
        <v>74</v>
      </c>
      <c r="P69" t="s">
        <v>74</v>
      </c>
      <c r="Q69" t="s">
        <v>74</v>
      </c>
      <c r="R69" t="s">
        <v>74</v>
      </c>
      <c r="S69" t="s">
        <v>74</v>
      </c>
      <c r="T69" t="s">
        <v>1108</v>
      </c>
      <c r="U69" t="s">
        <v>1109</v>
      </c>
      <c r="V69" t="s">
        <v>1110</v>
      </c>
      <c r="W69" t="s">
        <v>1111</v>
      </c>
      <c r="X69" t="s">
        <v>1112</v>
      </c>
      <c r="Y69" t="s">
        <v>1113</v>
      </c>
      <c r="Z69" t="s">
        <v>1114</v>
      </c>
      <c r="AA69" t="s">
        <v>74</v>
      </c>
      <c r="AB69" t="s">
        <v>74</v>
      </c>
      <c r="AC69" t="s">
        <v>74</v>
      </c>
      <c r="AD69" t="s">
        <v>74</v>
      </c>
      <c r="AE69" t="s">
        <v>74</v>
      </c>
      <c r="AF69" t="s">
        <v>1115</v>
      </c>
      <c r="AG69">
        <v>37</v>
      </c>
      <c r="AH69">
        <v>7</v>
      </c>
      <c r="AI69">
        <v>8</v>
      </c>
      <c r="AJ69">
        <v>2</v>
      </c>
      <c r="AK69">
        <v>34</v>
      </c>
      <c r="AL69" t="s">
        <v>74</v>
      </c>
      <c r="AM69" t="s">
        <v>74</v>
      </c>
      <c r="AN69" t="s">
        <v>74</v>
      </c>
      <c r="AO69" t="s">
        <v>74</v>
      </c>
      <c r="AP69" t="s">
        <v>74</v>
      </c>
      <c r="AQ69" t="s">
        <v>74</v>
      </c>
      <c r="AR69" t="s">
        <v>74</v>
      </c>
      <c r="AS69" t="s">
        <v>74</v>
      </c>
      <c r="AT69" t="s">
        <v>140</v>
      </c>
      <c r="AU69">
        <v>2016</v>
      </c>
      <c r="AV69">
        <v>19</v>
      </c>
      <c r="AW69">
        <v>4</v>
      </c>
      <c r="AX69" t="s">
        <v>74</v>
      </c>
      <c r="AY69" t="s">
        <v>74</v>
      </c>
      <c r="AZ69" t="s">
        <v>122</v>
      </c>
      <c r="BA69" t="s">
        <v>74</v>
      </c>
      <c r="BB69">
        <v>2211</v>
      </c>
      <c r="BC69">
        <v>2223</v>
      </c>
      <c r="BD69" t="s">
        <v>74</v>
      </c>
      <c r="BE69" t="s">
        <v>1116</v>
      </c>
      <c r="BF69" t="str">
        <f>HYPERLINK("http://dx.doi.org/10.1007/s10586-016-0624-3","http://dx.doi.org/10.1007/s10586-016-0624-3")</f>
        <v>http://dx.doi.org/10.1007/s10586-016-0624-3</v>
      </c>
      <c r="BG69" t="s">
        <v>74</v>
      </c>
      <c r="BH69" t="s">
        <v>74</v>
      </c>
      <c r="BI69" t="s">
        <v>74</v>
      </c>
      <c r="BJ69" t="s">
        <v>667</v>
      </c>
      <c r="BK69" t="s">
        <v>228</v>
      </c>
      <c r="BL69" t="s">
        <v>126</v>
      </c>
      <c r="BM69" t="s">
        <v>74</v>
      </c>
      <c r="BN69" t="s">
        <v>74</v>
      </c>
      <c r="BO69" t="s">
        <v>74</v>
      </c>
      <c r="BP69" t="s">
        <v>74</v>
      </c>
      <c r="BQ69" t="s">
        <v>74</v>
      </c>
      <c r="BR69" t="s">
        <v>92</v>
      </c>
      <c r="BS69" t="s">
        <v>1117</v>
      </c>
      <c r="BT69" t="str">
        <f>HYPERLINK("https%3A%2F%2Fwww.webofscience.com%2Fwos%2Fwoscc%2Ffull-record%2FWOS:000388972000041","View Full Record in Web of Science")</f>
        <v>View Full Record in Web of Science</v>
      </c>
    </row>
    <row r="70" spans="1:72" x14ac:dyDescent="0.35">
      <c r="A70" t="s">
        <v>72</v>
      </c>
      <c r="B70" t="s">
        <v>1118</v>
      </c>
      <c r="C70" t="s">
        <v>74</v>
      </c>
      <c r="D70" t="s">
        <v>74</v>
      </c>
      <c r="E70" t="s">
        <v>74</v>
      </c>
      <c r="F70" t="s">
        <v>1119</v>
      </c>
      <c r="G70" t="s">
        <v>74</v>
      </c>
      <c r="H70" t="s">
        <v>74</v>
      </c>
      <c r="I70" t="s">
        <v>1120</v>
      </c>
      <c r="J70" t="s">
        <v>1121</v>
      </c>
      <c r="K70" t="s">
        <v>74</v>
      </c>
      <c r="L70" t="s">
        <v>74</v>
      </c>
      <c r="M70" t="s">
        <v>74</v>
      </c>
      <c r="N70" t="s">
        <v>78</v>
      </c>
      <c r="O70" t="s">
        <v>74</v>
      </c>
      <c r="P70" t="s">
        <v>74</v>
      </c>
      <c r="Q70" t="s">
        <v>74</v>
      </c>
      <c r="R70" t="s">
        <v>74</v>
      </c>
      <c r="S70" t="s">
        <v>74</v>
      </c>
      <c r="T70" t="s">
        <v>1122</v>
      </c>
      <c r="U70" t="s">
        <v>1123</v>
      </c>
      <c r="V70" t="s">
        <v>1124</v>
      </c>
      <c r="W70" t="s">
        <v>1125</v>
      </c>
      <c r="X70" t="s">
        <v>1126</v>
      </c>
      <c r="Y70" t="s">
        <v>1127</v>
      </c>
      <c r="Z70" t="s">
        <v>1128</v>
      </c>
      <c r="AA70" t="s">
        <v>74</v>
      </c>
      <c r="AB70" t="s">
        <v>74</v>
      </c>
      <c r="AC70" t="s">
        <v>74</v>
      </c>
      <c r="AD70" t="s">
        <v>74</v>
      </c>
      <c r="AE70" t="s">
        <v>74</v>
      </c>
      <c r="AF70" t="s">
        <v>1129</v>
      </c>
      <c r="AG70">
        <v>28</v>
      </c>
      <c r="AH70">
        <v>9</v>
      </c>
      <c r="AI70">
        <v>9</v>
      </c>
      <c r="AJ70">
        <v>12</v>
      </c>
      <c r="AK70">
        <v>47</v>
      </c>
      <c r="AL70" t="s">
        <v>74</v>
      </c>
      <c r="AM70" t="s">
        <v>74</v>
      </c>
      <c r="AN70" t="s">
        <v>74</v>
      </c>
      <c r="AO70" t="s">
        <v>74</v>
      </c>
      <c r="AP70" t="s">
        <v>74</v>
      </c>
      <c r="AQ70" t="s">
        <v>74</v>
      </c>
      <c r="AR70" t="s">
        <v>74</v>
      </c>
      <c r="AS70" t="s">
        <v>74</v>
      </c>
      <c r="AT70" t="s">
        <v>242</v>
      </c>
      <c r="AU70">
        <v>2018</v>
      </c>
      <c r="AV70">
        <v>150</v>
      </c>
      <c r="AW70" t="s">
        <v>74</v>
      </c>
      <c r="AX70" t="s">
        <v>74</v>
      </c>
      <c r="AY70" t="s">
        <v>74</v>
      </c>
      <c r="AZ70" t="s">
        <v>74</v>
      </c>
      <c r="BA70" t="s">
        <v>74</v>
      </c>
      <c r="BB70">
        <v>177</v>
      </c>
      <c r="BC70">
        <v>183</v>
      </c>
      <c r="BD70" t="s">
        <v>74</v>
      </c>
      <c r="BE70" t="s">
        <v>1130</v>
      </c>
      <c r="BF70" t="str">
        <f>HYPERLINK("http://dx.doi.org/10.1016/j.ecolecon.2018.04.017","http://dx.doi.org/10.1016/j.ecolecon.2018.04.017")</f>
        <v>http://dx.doi.org/10.1016/j.ecolecon.2018.04.017</v>
      </c>
      <c r="BG70" t="s">
        <v>74</v>
      </c>
      <c r="BH70" t="s">
        <v>74</v>
      </c>
      <c r="BI70" t="s">
        <v>74</v>
      </c>
      <c r="BJ70" t="s">
        <v>1131</v>
      </c>
      <c r="BK70" t="s">
        <v>228</v>
      </c>
      <c r="BL70" t="s">
        <v>1132</v>
      </c>
      <c r="BM70" t="s">
        <v>74</v>
      </c>
      <c r="BN70" t="s">
        <v>74</v>
      </c>
      <c r="BO70" t="s">
        <v>74</v>
      </c>
      <c r="BP70" t="s">
        <v>74</v>
      </c>
      <c r="BQ70" t="s">
        <v>74</v>
      </c>
      <c r="BR70" t="s">
        <v>92</v>
      </c>
      <c r="BS70" t="s">
        <v>1133</v>
      </c>
      <c r="BT70" t="str">
        <f>HYPERLINK("https%3A%2F%2Fwww.webofscience.com%2Fwos%2Fwoscc%2Ffull-record%2FWOS:000444364000015","View Full Record in Web of Science")</f>
        <v>View Full Record in Web of Science</v>
      </c>
    </row>
    <row r="71" spans="1:72" x14ac:dyDescent="0.35">
      <c r="A71" t="s">
        <v>72</v>
      </c>
      <c r="B71" t="s">
        <v>1134</v>
      </c>
      <c r="C71" t="s">
        <v>74</v>
      </c>
      <c r="D71" t="s">
        <v>74</v>
      </c>
      <c r="E71" t="s">
        <v>74</v>
      </c>
      <c r="F71" t="s">
        <v>1135</v>
      </c>
      <c r="G71" t="s">
        <v>74</v>
      </c>
      <c r="H71" t="s">
        <v>74</v>
      </c>
      <c r="I71" t="s">
        <v>1136</v>
      </c>
      <c r="J71" t="s">
        <v>1137</v>
      </c>
      <c r="K71" t="s">
        <v>74</v>
      </c>
      <c r="L71" t="s">
        <v>74</v>
      </c>
      <c r="M71" t="s">
        <v>74</v>
      </c>
      <c r="N71" t="s">
        <v>249</v>
      </c>
      <c r="O71" t="s">
        <v>74</v>
      </c>
      <c r="P71" t="s">
        <v>74</v>
      </c>
      <c r="Q71" t="s">
        <v>74</v>
      </c>
      <c r="R71" t="s">
        <v>74</v>
      </c>
      <c r="S71" t="s">
        <v>74</v>
      </c>
      <c r="T71" t="s">
        <v>1138</v>
      </c>
      <c r="U71" t="s">
        <v>1139</v>
      </c>
      <c r="V71" t="s">
        <v>1140</v>
      </c>
      <c r="W71" t="s">
        <v>1141</v>
      </c>
      <c r="X71" t="s">
        <v>1142</v>
      </c>
      <c r="Y71" t="s">
        <v>1143</v>
      </c>
      <c r="Z71" t="s">
        <v>1144</v>
      </c>
      <c r="AA71" t="s">
        <v>74</v>
      </c>
      <c r="AB71" t="s">
        <v>74</v>
      </c>
      <c r="AC71" t="s">
        <v>74</v>
      </c>
      <c r="AD71" t="s">
        <v>74</v>
      </c>
      <c r="AE71" t="s">
        <v>74</v>
      </c>
      <c r="AF71" t="s">
        <v>1145</v>
      </c>
      <c r="AG71">
        <v>156</v>
      </c>
      <c r="AH71">
        <v>21</v>
      </c>
      <c r="AI71">
        <v>21</v>
      </c>
      <c r="AJ71">
        <v>0</v>
      </c>
      <c r="AK71">
        <v>14</v>
      </c>
      <c r="AL71" t="s">
        <v>74</v>
      </c>
      <c r="AM71" t="s">
        <v>74</v>
      </c>
      <c r="AN71" t="s">
        <v>74</v>
      </c>
      <c r="AO71" t="s">
        <v>74</v>
      </c>
      <c r="AP71" t="s">
        <v>74</v>
      </c>
      <c r="AQ71" t="s">
        <v>74</v>
      </c>
      <c r="AR71" t="s">
        <v>74</v>
      </c>
      <c r="AS71" t="s">
        <v>74</v>
      </c>
      <c r="AT71" t="s">
        <v>1146</v>
      </c>
      <c r="AU71">
        <v>2020</v>
      </c>
      <c r="AV71">
        <v>17</v>
      </c>
      <c r="AW71">
        <v>3</v>
      </c>
      <c r="AX71" t="s">
        <v>74</v>
      </c>
      <c r="AY71" t="s">
        <v>74</v>
      </c>
      <c r="AZ71" t="s">
        <v>74</v>
      </c>
      <c r="BA71" t="s">
        <v>74</v>
      </c>
      <c r="BB71">
        <v>421</v>
      </c>
      <c r="BC71">
        <v>453</v>
      </c>
      <c r="BD71" t="s">
        <v>74</v>
      </c>
      <c r="BE71" t="s">
        <v>1147</v>
      </c>
      <c r="BF71" t="str">
        <f>HYPERLINK("http://dx.doi.org/10.1108/JAMR-10-2019-0193","http://dx.doi.org/10.1108/JAMR-10-2019-0193")</f>
        <v>http://dx.doi.org/10.1108/JAMR-10-2019-0193</v>
      </c>
      <c r="BG71" t="s">
        <v>74</v>
      </c>
      <c r="BH71" t="s">
        <v>561</v>
      </c>
      <c r="BI71" t="s">
        <v>74</v>
      </c>
      <c r="BJ71" t="s">
        <v>293</v>
      </c>
      <c r="BK71" t="s">
        <v>125</v>
      </c>
      <c r="BL71" t="s">
        <v>144</v>
      </c>
      <c r="BM71" t="s">
        <v>74</v>
      </c>
      <c r="BN71" t="s">
        <v>74</v>
      </c>
      <c r="BO71" t="s">
        <v>74</v>
      </c>
      <c r="BP71" t="s">
        <v>74</v>
      </c>
      <c r="BQ71" t="s">
        <v>74</v>
      </c>
      <c r="BR71" t="s">
        <v>92</v>
      </c>
      <c r="BS71" t="s">
        <v>1148</v>
      </c>
      <c r="BT71" t="str">
        <f>HYPERLINK("https%3A%2F%2Fwww.webofscience.com%2Fwos%2Fwoscc%2Ffull-record%2FWOS:000526046700001","View Full Record in Web of Science")</f>
        <v>View Full Record in Web of Science</v>
      </c>
    </row>
    <row r="72" spans="1:72" x14ac:dyDescent="0.35">
      <c r="A72" t="s">
        <v>72</v>
      </c>
      <c r="B72" t="s">
        <v>1149</v>
      </c>
      <c r="C72" t="s">
        <v>74</v>
      </c>
      <c r="D72" t="s">
        <v>74</v>
      </c>
      <c r="E72" t="s">
        <v>74</v>
      </c>
      <c r="F72" t="s">
        <v>1150</v>
      </c>
      <c r="G72" t="s">
        <v>74</v>
      </c>
      <c r="H72" t="s">
        <v>74</v>
      </c>
      <c r="I72" t="s">
        <v>1151</v>
      </c>
      <c r="J72" t="s">
        <v>1152</v>
      </c>
      <c r="K72" t="s">
        <v>74</v>
      </c>
      <c r="L72" t="s">
        <v>74</v>
      </c>
      <c r="M72" t="s">
        <v>74</v>
      </c>
      <c r="N72" t="s">
        <v>78</v>
      </c>
      <c r="O72" t="s">
        <v>74</v>
      </c>
      <c r="P72" t="s">
        <v>74</v>
      </c>
      <c r="Q72" t="s">
        <v>74</v>
      </c>
      <c r="R72" t="s">
        <v>74</v>
      </c>
      <c r="S72" t="s">
        <v>74</v>
      </c>
      <c r="T72" t="s">
        <v>1153</v>
      </c>
      <c r="U72" t="s">
        <v>1154</v>
      </c>
      <c r="V72" t="s">
        <v>1155</v>
      </c>
      <c r="W72" t="s">
        <v>1156</v>
      </c>
      <c r="X72" t="s">
        <v>1157</v>
      </c>
      <c r="Y72" t="s">
        <v>1158</v>
      </c>
      <c r="Z72" t="s">
        <v>1159</v>
      </c>
      <c r="AA72" t="s">
        <v>74</v>
      </c>
      <c r="AB72" t="s">
        <v>74</v>
      </c>
      <c r="AC72" t="s">
        <v>74</v>
      </c>
      <c r="AD72" t="s">
        <v>74</v>
      </c>
      <c r="AE72" t="s">
        <v>74</v>
      </c>
      <c r="AF72" t="s">
        <v>1160</v>
      </c>
      <c r="AG72">
        <v>70</v>
      </c>
      <c r="AH72">
        <v>1</v>
      </c>
      <c r="AI72">
        <v>1</v>
      </c>
      <c r="AJ72">
        <v>1</v>
      </c>
      <c r="AK72">
        <v>3</v>
      </c>
      <c r="AL72" t="s">
        <v>74</v>
      </c>
      <c r="AM72" t="s">
        <v>74</v>
      </c>
      <c r="AN72" t="s">
        <v>74</v>
      </c>
      <c r="AO72" t="s">
        <v>74</v>
      </c>
      <c r="AP72" t="s">
        <v>74</v>
      </c>
      <c r="AQ72" t="s">
        <v>74</v>
      </c>
      <c r="AR72" t="s">
        <v>74</v>
      </c>
      <c r="AS72" t="s">
        <v>74</v>
      </c>
      <c r="AT72" t="s">
        <v>1161</v>
      </c>
      <c r="AU72">
        <v>2022</v>
      </c>
      <c r="AV72">
        <v>17</v>
      </c>
      <c r="AW72">
        <v>2</v>
      </c>
      <c r="AX72" t="s">
        <v>74</v>
      </c>
      <c r="AY72" t="s">
        <v>74</v>
      </c>
      <c r="AZ72" t="s">
        <v>74</v>
      </c>
      <c r="BA72" t="s">
        <v>74</v>
      </c>
      <c r="BB72">
        <v>486</v>
      </c>
      <c r="BC72">
        <v>517</v>
      </c>
      <c r="BD72" t="s">
        <v>74</v>
      </c>
      <c r="BE72" t="s">
        <v>1162</v>
      </c>
      <c r="BF72" t="str">
        <f>HYPERLINK("http://dx.doi.org/10.1108/JM2-06-2020-0161","http://dx.doi.org/10.1108/JM2-06-2020-0161")</f>
        <v>http://dx.doi.org/10.1108/JM2-06-2020-0161</v>
      </c>
      <c r="BG72" t="s">
        <v>74</v>
      </c>
      <c r="BH72" t="s">
        <v>1163</v>
      </c>
      <c r="BI72" t="s">
        <v>74</v>
      </c>
      <c r="BJ72" t="s">
        <v>293</v>
      </c>
      <c r="BK72" t="s">
        <v>125</v>
      </c>
      <c r="BL72" t="s">
        <v>144</v>
      </c>
      <c r="BM72" t="s">
        <v>74</v>
      </c>
      <c r="BN72" t="s">
        <v>74</v>
      </c>
      <c r="BO72" t="s">
        <v>74</v>
      </c>
      <c r="BP72" t="s">
        <v>74</v>
      </c>
      <c r="BQ72" t="s">
        <v>74</v>
      </c>
      <c r="BR72" t="s">
        <v>92</v>
      </c>
      <c r="BS72" t="s">
        <v>1164</v>
      </c>
      <c r="BT72" t="str">
        <f>HYPERLINK("https%3A%2F%2Fwww.webofscience.com%2Fwos%2Fwoscc%2Ffull-record%2FWOS:000661408800001","View Full Record in Web of Science")</f>
        <v>View Full Record in Web of Science</v>
      </c>
    </row>
    <row r="73" spans="1:72" x14ac:dyDescent="0.35">
      <c r="A73" t="s">
        <v>72</v>
      </c>
      <c r="B73" t="s">
        <v>1165</v>
      </c>
      <c r="C73" t="s">
        <v>74</v>
      </c>
      <c r="D73" t="s">
        <v>74</v>
      </c>
      <c r="E73" t="s">
        <v>74</v>
      </c>
      <c r="F73" t="s">
        <v>1166</v>
      </c>
      <c r="G73" t="s">
        <v>74</v>
      </c>
      <c r="H73" t="s">
        <v>74</v>
      </c>
      <c r="I73" t="s">
        <v>1167</v>
      </c>
      <c r="J73" t="s">
        <v>1168</v>
      </c>
      <c r="K73" t="s">
        <v>74</v>
      </c>
      <c r="L73" t="s">
        <v>74</v>
      </c>
      <c r="M73" t="s">
        <v>74</v>
      </c>
      <c r="N73" t="s">
        <v>249</v>
      </c>
      <c r="O73" t="s">
        <v>74</v>
      </c>
      <c r="P73" t="s">
        <v>74</v>
      </c>
      <c r="Q73" t="s">
        <v>74</v>
      </c>
      <c r="R73" t="s">
        <v>74</v>
      </c>
      <c r="S73" t="s">
        <v>74</v>
      </c>
      <c r="T73" t="s">
        <v>1169</v>
      </c>
      <c r="U73" t="s">
        <v>1170</v>
      </c>
      <c r="V73" t="s">
        <v>1171</v>
      </c>
      <c r="W73" t="s">
        <v>1172</v>
      </c>
      <c r="X73" t="s">
        <v>1173</v>
      </c>
      <c r="Y73" t="s">
        <v>1174</v>
      </c>
      <c r="Z73" t="s">
        <v>1175</v>
      </c>
      <c r="AA73" t="s">
        <v>74</v>
      </c>
      <c r="AB73" t="s">
        <v>74</v>
      </c>
      <c r="AC73" t="s">
        <v>74</v>
      </c>
      <c r="AD73" t="s">
        <v>74</v>
      </c>
      <c r="AE73" t="s">
        <v>74</v>
      </c>
      <c r="AF73" t="s">
        <v>1176</v>
      </c>
      <c r="AG73">
        <v>79</v>
      </c>
      <c r="AH73">
        <v>17</v>
      </c>
      <c r="AI73">
        <v>18</v>
      </c>
      <c r="AJ73">
        <v>5</v>
      </c>
      <c r="AK73">
        <v>40</v>
      </c>
      <c r="AL73" t="s">
        <v>74</v>
      </c>
      <c r="AM73" t="s">
        <v>74</v>
      </c>
      <c r="AN73" t="s">
        <v>74</v>
      </c>
      <c r="AO73" t="s">
        <v>74</v>
      </c>
      <c r="AP73" t="s">
        <v>74</v>
      </c>
      <c r="AQ73" t="s">
        <v>74</v>
      </c>
      <c r="AR73" t="s">
        <v>74</v>
      </c>
      <c r="AS73" t="s">
        <v>74</v>
      </c>
      <c r="AT73" t="s">
        <v>1177</v>
      </c>
      <c r="AU73">
        <v>2018</v>
      </c>
      <c r="AV73">
        <v>8</v>
      </c>
      <c r="AW73">
        <v>5</v>
      </c>
      <c r="AX73" t="s">
        <v>74</v>
      </c>
      <c r="AY73" t="s">
        <v>74</v>
      </c>
      <c r="AZ73" t="s">
        <v>74</v>
      </c>
      <c r="BA73" t="s">
        <v>74</v>
      </c>
      <c r="BB73" t="s">
        <v>74</v>
      </c>
      <c r="BC73" t="s">
        <v>74</v>
      </c>
      <c r="BD73" t="s">
        <v>1178</v>
      </c>
      <c r="BE73" t="s">
        <v>1179</v>
      </c>
      <c r="BF73" t="str">
        <f>HYPERLINK("http://dx.doi.org/10.1002/widm.1268","http://dx.doi.org/10.1002/widm.1268")</f>
        <v>http://dx.doi.org/10.1002/widm.1268</v>
      </c>
      <c r="BG73" t="s">
        <v>74</v>
      </c>
      <c r="BH73" t="s">
        <v>74</v>
      </c>
      <c r="BI73" t="s">
        <v>74</v>
      </c>
      <c r="BJ73" t="s">
        <v>1180</v>
      </c>
      <c r="BK73" t="s">
        <v>90</v>
      </c>
      <c r="BL73" t="s">
        <v>126</v>
      </c>
      <c r="BM73" t="s">
        <v>74</v>
      </c>
      <c r="BN73" t="s">
        <v>74</v>
      </c>
      <c r="BO73" t="s">
        <v>74</v>
      </c>
      <c r="BP73" t="s">
        <v>74</v>
      </c>
      <c r="BQ73" t="s">
        <v>74</v>
      </c>
      <c r="BR73" t="s">
        <v>92</v>
      </c>
      <c r="BS73" t="s">
        <v>1181</v>
      </c>
      <c r="BT73" t="str">
        <f>HYPERLINK("https%3A%2F%2Fwww.webofscience.com%2Fwos%2Fwoscc%2Ffull-record%2FWOS:000441767200005","View Full Record in Web of Science")</f>
        <v>View Full Record in Web of Science</v>
      </c>
    </row>
    <row r="74" spans="1:72" x14ac:dyDescent="0.35">
      <c r="A74" t="s">
        <v>72</v>
      </c>
      <c r="B74" t="s">
        <v>1182</v>
      </c>
      <c r="C74" t="s">
        <v>74</v>
      </c>
      <c r="D74" t="s">
        <v>74</v>
      </c>
      <c r="E74" t="s">
        <v>74</v>
      </c>
      <c r="F74" t="s">
        <v>1183</v>
      </c>
      <c r="G74" t="s">
        <v>74</v>
      </c>
      <c r="H74" t="s">
        <v>74</v>
      </c>
      <c r="I74" t="s">
        <v>1184</v>
      </c>
      <c r="J74" t="s">
        <v>1185</v>
      </c>
      <c r="K74" t="s">
        <v>74</v>
      </c>
      <c r="L74" t="s">
        <v>74</v>
      </c>
      <c r="M74" t="s">
        <v>74</v>
      </c>
      <c r="N74" t="s">
        <v>78</v>
      </c>
      <c r="O74" t="s">
        <v>74</v>
      </c>
      <c r="P74" t="s">
        <v>74</v>
      </c>
      <c r="Q74" t="s">
        <v>74</v>
      </c>
      <c r="R74" t="s">
        <v>74</v>
      </c>
      <c r="S74" t="s">
        <v>74</v>
      </c>
      <c r="T74" t="s">
        <v>1186</v>
      </c>
      <c r="U74" t="s">
        <v>1187</v>
      </c>
      <c r="V74" t="s">
        <v>1188</v>
      </c>
      <c r="W74" t="s">
        <v>1189</v>
      </c>
      <c r="X74" t="s">
        <v>1190</v>
      </c>
      <c r="Y74" t="s">
        <v>1191</v>
      </c>
      <c r="Z74" t="s">
        <v>1192</v>
      </c>
      <c r="AA74" t="s">
        <v>74</v>
      </c>
      <c r="AB74" t="s">
        <v>74</v>
      </c>
      <c r="AC74" t="s">
        <v>74</v>
      </c>
      <c r="AD74" t="s">
        <v>74</v>
      </c>
      <c r="AE74" t="s">
        <v>74</v>
      </c>
      <c r="AF74" t="s">
        <v>1193</v>
      </c>
      <c r="AG74">
        <v>60</v>
      </c>
      <c r="AH74">
        <v>4</v>
      </c>
      <c r="AI74">
        <v>4</v>
      </c>
      <c r="AJ74">
        <v>5</v>
      </c>
      <c r="AK74">
        <v>12</v>
      </c>
      <c r="AL74" t="s">
        <v>74</v>
      </c>
      <c r="AM74" t="s">
        <v>74</v>
      </c>
      <c r="AN74" t="s">
        <v>74</v>
      </c>
      <c r="AO74" t="s">
        <v>74</v>
      </c>
      <c r="AP74" t="s">
        <v>74</v>
      </c>
      <c r="AQ74" t="s">
        <v>74</v>
      </c>
      <c r="AR74" t="s">
        <v>74</v>
      </c>
      <c r="AS74" t="s">
        <v>74</v>
      </c>
      <c r="AT74" t="s">
        <v>851</v>
      </c>
      <c r="AU74">
        <v>2021</v>
      </c>
      <c r="AV74">
        <v>232</v>
      </c>
      <c r="AW74" t="s">
        <v>74</v>
      </c>
      <c r="AX74" t="s">
        <v>74</v>
      </c>
      <c r="AY74" t="s">
        <v>74</v>
      </c>
      <c r="AZ74" t="s">
        <v>74</v>
      </c>
      <c r="BA74" t="s">
        <v>74</v>
      </c>
      <c r="BB74" t="s">
        <v>74</v>
      </c>
      <c r="BC74" t="s">
        <v>74</v>
      </c>
      <c r="BD74">
        <v>107963</v>
      </c>
      <c r="BE74" t="s">
        <v>1194</v>
      </c>
      <c r="BF74" t="str">
        <f>HYPERLINK("http://dx.doi.org/10.1016/j.ijpe.2020.107963","http://dx.doi.org/10.1016/j.ijpe.2020.107963")</f>
        <v>http://dx.doi.org/10.1016/j.ijpe.2020.107963</v>
      </c>
      <c r="BG74" t="s">
        <v>74</v>
      </c>
      <c r="BH74" t="s">
        <v>985</v>
      </c>
      <c r="BI74" t="s">
        <v>74</v>
      </c>
      <c r="BJ74" t="s">
        <v>261</v>
      </c>
      <c r="BK74" t="s">
        <v>228</v>
      </c>
      <c r="BL74" t="s">
        <v>262</v>
      </c>
      <c r="BM74" t="s">
        <v>74</v>
      </c>
      <c r="BN74" t="s">
        <v>74</v>
      </c>
      <c r="BO74" t="s">
        <v>74</v>
      </c>
      <c r="BP74" t="s">
        <v>74</v>
      </c>
      <c r="BQ74" t="s">
        <v>74</v>
      </c>
      <c r="BR74" t="s">
        <v>92</v>
      </c>
      <c r="BS74" t="s">
        <v>1195</v>
      </c>
      <c r="BT74" t="str">
        <f>HYPERLINK("https%3A%2F%2Fwww.webofscience.com%2Fwos%2Fwoscc%2Ffull-record%2FWOS:000615918400004","View Full Record in Web of Science")</f>
        <v>View Full Record in Web of Science</v>
      </c>
    </row>
    <row r="75" spans="1:72" x14ac:dyDescent="0.35">
      <c r="A75" t="s">
        <v>72</v>
      </c>
      <c r="B75" t="s">
        <v>1196</v>
      </c>
      <c r="C75" t="s">
        <v>74</v>
      </c>
      <c r="D75" t="s">
        <v>74</v>
      </c>
      <c r="E75" t="s">
        <v>74</v>
      </c>
      <c r="F75" t="s">
        <v>1197</v>
      </c>
      <c r="G75" t="s">
        <v>74</v>
      </c>
      <c r="H75" t="s">
        <v>74</v>
      </c>
      <c r="I75" t="s">
        <v>1198</v>
      </c>
      <c r="J75" t="s">
        <v>1199</v>
      </c>
      <c r="K75" t="s">
        <v>74</v>
      </c>
      <c r="L75" t="s">
        <v>74</v>
      </c>
      <c r="M75" t="s">
        <v>74</v>
      </c>
      <c r="N75" t="s">
        <v>78</v>
      </c>
      <c r="O75" t="s">
        <v>74</v>
      </c>
      <c r="P75" t="s">
        <v>74</v>
      </c>
      <c r="Q75" t="s">
        <v>74</v>
      </c>
      <c r="R75" t="s">
        <v>74</v>
      </c>
      <c r="S75" t="s">
        <v>74</v>
      </c>
      <c r="T75" t="s">
        <v>1200</v>
      </c>
      <c r="U75" t="s">
        <v>1201</v>
      </c>
      <c r="V75" t="s">
        <v>1202</v>
      </c>
      <c r="W75" t="s">
        <v>1203</v>
      </c>
      <c r="X75" t="s">
        <v>1204</v>
      </c>
      <c r="Y75" t="s">
        <v>1205</v>
      </c>
      <c r="Z75" t="s">
        <v>1206</v>
      </c>
      <c r="AA75" t="s">
        <v>74</v>
      </c>
      <c r="AB75" t="s">
        <v>74</v>
      </c>
      <c r="AC75" t="s">
        <v>74</v>
      </c>
      <c r="AD75" t="s">
        <v>74</v>
      </c>
      <c r="AE75" t="s">
        <v>74</v>
      </c>
      <c r="AF75" t="s">
        <v>1207</v>
      </c>
      <c r="AG75">
        <v>53</v>
      </c>
      <c r="AH75">
        <v>9</v>
      </c>
      <c r="AI75">
        <v>10</v>
      </c>
      <c r="AJ75">
        <v>3</v>
      </c>
      <c r="AK75">
        <v>45</v>
      </c>
      <c r="AL75" t="s">
        <v>74</v>
      </c>
      <c r="AM75" t="s">
        <v>74</v>
      </c>
      <c r="AN75" t="s">
        <v>74</v>
      </c>
      <c r="AO75" t="s">
        <v>74</v>
      </c>
      <c r="AP75" t="s">
        <v>74</v>
      </c>
      <c r="AQ75" t="s">
        <v>74</v>
      </c>
      <c r="AR75" t="s">
        <v>74</v>
      </c>
      <c r="AS75" t="s">
        <v>74</v>
      </c>
      <c r="AT75" t="s">
        <v>74</v>
      </c>
      <c r="AU75">
        <v>2018</v>
      </c>
      <c r="AV75">
        <v>46</v>
      </c>
      <c r="AW75">
        <v>6</v>
      </c>
      <c r="AX75" t="s">
        <v>74</v>
      </c>
      <c r="AY75" t="s">
        <v>74</v>
      </c>
      <c r="AZ75" t="s">
        <v>74</v>
      </c>
      <c r="BA75" t="s">
        <v>74</v>
      </c>
      <c r="BB75">
        <v>577</v>
      </c>
      <c r="BC75">
        <v>594</v>
      </c>
      <c r="BD75" t="s">
        <v>74</v>
      </c>
      <c r="BE75" t="s">
        <v>1208</v>
      </c>
      <c r="BF75" t="str">
        <f>HYPERLINK("http://dx.doi.org/10.1108/IJRDM-01-2018-0018","http://dx.doi.org/10.1108/IJRDM-01-2018-0018")</f>
        <v>http://dx.doi.org/10.1108/IJRDM-01-2018-0018</v>
      </c>
      <c r="BG75" t="s">
        <v>74</v>
      </c>
      <c r="BH75" t="s">
        <v>74</v>
      </c>
      <c r="BI75" t="s">
        <v>74</v>
      </c>
      <c r="BJ75" t="s">
        <v>562</v>
      </c>
      <c r="BK75" t="s">
        <v>108</v>
      </c>
      <c r="BL75" t="s">
        <v>144</v>
      </c>
      <c r="BM75" t="s">
        <v>74</v>
      </c>
      <c r="BN75" t="s">
        <v>74</v>
      </c>
      <c r="BO75" t="s">
        <v>74</v>
      </c>
      <c r="BP75" t="s">
        <v>74</v>
      </c>
      <c r="BQ75" t="s">
        <v>74</v>
      </c>
      <c r="BR75" t="s">
        <v>92</v>
      </c>
      <c r="BS75" t="s">
        <v>1209</v>
      </c>
      <c r="BT75" t="str">
        <f>HYPERLINK("https%3A%2F%2Fwww.webofscience.com%2Fwos%2Fwoscc%2Ffull-record%2FWOS:000438226000004","View Full Record in Web of Science")</f>
        <v>View Full Record in Web of Science</v>
      </c>
    </row>
    <row r="76" spans="1:72" x14ac:dyDescent="0.35">
      <c r="A76" t="s">
        <v>72</v>
      </c>
      <c r="B76" t="s">
        <v>1210</v>
      </c>
      <c r="C76" t="s">
        <v>74</v>
      </c>
      <c r="D76" t="s">
        <v>74</v>
      </c>
      <c r="E76" t="s">
        <v>74</v>
      </c>
      <c r="F76" t="s">
        <v>1211</v>
      </c>
      <c r="G76" t="s">
        <v>74</v>
      </c>
      <c r="H76" t="s">
        <v>74</v>
      </c>
      <c r="I76" t="s">
        <v>1212</v>
      </c>
      <c r="J76" t="s">
        <v>1213</v>
      </c>
      <c r="K76" t="s">
        <v>74</v>
      </c>
      <c r="L76" t="s">
        <v>74</v>
      </c>
      <c r="M76" t="s">
        <v>74</v>
      </c>
      <c r="N76" t="s">
        <v>78</v>
      </c>
      <c r="O76" t="s">
        <v>74</v>
      </c>
      <c r="P76" t="s">
        <v>74</v>
      </c>
      <c r="Q76" t="s">
        <v>74</v>
      </c>
      <c r="R76" t="s">
        <v>74</v>
      </c>
      <c r="S76" t="s">
        <v>74</v>
      </c>
      <c r="T76" t="s">
        <v>1214</v>
      </c>
      <c r="U76" t="s">
        <v>1215</v>
      </c>
      <c r="V76" t="s">
        <v>1216</v>
      </c>
      <c r="W76" t="s">
        <v>1217</v>
      </c>
      <c r="X76" t="s">
        <v>1218</v>
      </c>
      <c r="Y76" t="s">
        <v>1219</v>
      </c>
      <c r="Z76" t="s">
        <v>1220</v>
      </c>
      <c r="AA76" t="s">
        <v>74</v>
      </c>
      <c r="AB76" t="s">
        <v>74</v>
      </c>
      <c r="AC76" t="s">
        <v>74</v>
      </c>
      <c r="AD76" t="s">
        <v>74</v>
      </c>
      <c r="AE76" t="s">
        <v>74</v>
      </c>
      <c r="AF76" t="s">
        <v>1221</v>
      </c>
      <c r="AG76">
        <v>75</v>
      </c>
      <c r="AH76">
        <v>21</v>
      </c>
      <c r="AI76">
        <v>22</v>
      </c>
      <c r="AJ76">
        <v>14</v>
      </c>
      <c r="AK76">
        <v>62</v>
      </c>
      <c r="AL76" t="s">
        <v>74</v>
      </c>
      <c r="AM76" t="s">
        <v>74</v>
      </c>
      <c r="AN76" t="s">
        <v>74</v>
      </c>
      <c r="AO76" t="s">
        <v>74</v>
      </c>
      <c r="AP76" t="s">
        <v>74</v>
      </c>
      <c r="AQ76" t="s">
        <v>74</v>
      </c>
      <c r="AR76" t="s">
        <v>74</v>
      </c>
      <c r="AS76" t="s">
        <v>74</v>
      </c>
      <c r="AT76" t="s">
        <v>1222</v>
      </c>
      <c r="AU76">
        <v>2020</v>
      </c>
      <c r="AV76">
        <v>31</v>
      </c>
      <c r="AW76">
        <v>16</v>
      </c>
      <c r="AX76" t="s">
        <v>74</v>
      </c>
      <c r="AY76" t="s">
        <v>74</v>
      </c>
      <c r="AZ76" t="s">
        <v>74</v>
      </c>
      <c r="BA76" t="s">
        <v>74</v>
      </c>
      <c r="BB76">
        <v>1336</v>
      </c>
      <c r="BC76">
        <v>1348</v>
      </c>
      <c r="BD76" t="s">
        <v>74</v>
      </c>
      <c r="BE76" t="s">
        <v>1223</v>
      </c>
      <c r="BF76" t="str">
        <f>HYPERLINK("http://dx.doi.org/10.1080/09537287.2019.1707322","http://dx.doi.org/10.1080/09537287.2019.1707322")</f>
        <v>http://dx.doi.org/10.1080/09537287.2019.1707322</v>
      </c>
      <c r="BG76" t="s">
        <v>74</v>
      </c>
      <c r="BH76" t="s">
        <v>1224</v>
      </c>
      <c r="BI76" t="s">
        <v>74</v>
      </c>
      <c r="BJ76" t="s">
        <v>261</v>
      </c>
      <c r="BK76" t="s">
        <v>228</v>
      </c>
      <c r="BL76" t="s">
        <v>262</v>
      </c>
      <c r="BM76" t="s">
        <v>74</v>
      </c>
      <c r="BN76" t="s">
        <v>74</v>
      </c>
      <c r="BO76" t="s">
        <v>74</v>
      </c>
      <c r="BP76" t="s">
        <v>74</v>
      </c>
      <c r="BQ76" t="s">
        <v>74</v>
      </c>
      <c r="BR76" t="s">
        <v>92</v>
      </c>
      <c r="BS76" t="s">
        <v>1225</v>
      </c>
      <c r="BT76" t="str">
        <f>HYPERLINK("https%3A%2F%2Fwww.webofscience.com%2Fwos%2Fwoscc%2Ffull-record%2FWOS:000505885400001","View Full Record in Web of Science")</f>
        <v>View Full Record in Web of Science</v>
      </c>
    </row>
    <row r="77" spans="1:72" x14ac:dyDescent="0.35">
      <c r="A77" t="s">
        <v>72</v>
      </c>
      <c r="B77" t="s">
        <v>1226</v>
      </c>
      <c r="C77" t="s">
        <v>74</v>
      </c>
      <c r="D77" t="s">
        <v>74</v>
      </c>
      <c r="E77" t="s">
        <v>74</v>
      </c>
      <c r="F77" t="s">
        <v>1227</v>
      </c>
      <c r="G77" t="s">
        <v>74</v>
      </c>
      <c r="H77" t="s">
        <v>74</v>
      </c>
      <c r="I77" t="s">
        <v>1228</v>
      </c>
      <c r="J77" t="s">
        <v>965</v>
      </c>
      <c r="K77" t="s">
        <v>74</v>
      </c>
      <c r="L77" t="s">
        <v>74</v>
      </c>
      <c r="M77" t="s">
        <v>74</v>
      </c>
      <c r="N77" t="s">
        <v>78</v>
      </c>
      <c r="O77" t="s">
        <v>74</v>
      </c>
      <c r="P77" t="s">
        <v>74</v>
      </c>
      <c r="Q77" t="s">
        <v>74</v>
      </c>
      <c r="R77" t="s">
        <v>74</v>
      </c>
      <c r="S77" t="s">
        <v>74</v>
      </c>
      <c r="T77" t="s">
        <v>1229</v>
      </c>
      <c r="U77" t="s">
        <v>1230</v>
      </c>
      <c r="V77" t="s">
        <v>1231</v>
      </c>
      <c r="W77" t="s">
        <v>1232</v>
      </c>
      <c r="X77" t="s">
        <v>1233</v>
      </c>
      <c r="Y77" t="s">
        <v>1234</v>
      </c>
      <c r="Z77" t="s">
        <v>1235</v>
      </c>
      <c r="AA77" t="s">
        <v>74</v>
      </c>
      <c r="AB77" t="s">
        <v>74</v>
      </c>
      <c r="AC77" t="s">
        <v>74</v>
      </c>
      <c r="AD77" t="s">
        <v>74</v>
      </c>
      <c r="AE77" t="s">
        <v>74</v>
      </c>
      <c r="AF77" t="s">
        <v>1236</v>
      </c>
      <c r="AG77">
        <v>27</v>
      </c>
      <c r="AH77">
        <v>17</v>
      </c>
      <c r="AI77">
        <v>17</v>
      </c>
      <c r="AJ77">
        <v>0</v>
      </c>
      <c r="AK77">
        <v>19</v>
      </c>
      <c r="AL77" t="s">
        <v>74</v>
      </c>
      <c r="AM77" t="s">
        <v>74</v>
      </c>
      <c r="AN77" t="s">
        <v>74</v>
      </c>
      <c r="AO77" t="s">
        <v>74</v>
      </c>
      <c r="AP77" t="s">
        <v>74</v>
      </c>
      <c r="AQ77" t="s">
        <v>74</v>
      </c>
      <c r="AR77" t="s">
        <v>74</v>
      </c>
      <c r="AS77" t="s">
        <v>74</v>
      </c>
      <c r="AT77" t="s">
        <v>74</v>
      </c>
      <c r="AU77">
        <v>2013</v>
      </c>
      <c r="AV77">
        <v>18</v>
      </c>
      <c r="AW77">
        <v>4</v>
      </c>
      <c r="AX77" t="s">
        <v>74</v>
      </c>
      <c r="AY77" t="s">
        <v>74</v>
      </c>
      <c r="AZ77" t="s">
        <v>74</v>
      </c>
      <c r="BA77" t="s">
        <v>74</v>
      </c>
      <c r="BB77">
        <v>398</v>
      </c>
      <c r="BC77">
        <v>412</v>
      </c>
      <c r="BD77" t="s">
        <v>74</v>
      </c>
      <c r="BE77" t="s">
        <v>1237</v>
      </c>
      <c r="BF77" t="str">
        <f>HYPERLINK("http://dx.doi.org/10.1108/SCM-06-2012-0209","http://dx.doi.org/10.1108/SCM-06-2012-0209")</f>
        <v>http://dx.doi.org/10.1108/SCM-06-2012-0209</v>
      </c>
      <c r="BG77" t="s">
        <v>74</v>
      </c>
      <c r="BH77" t="s">
        <v>74</v>
      </c>
      <c r="BI77" t="s">
        <v>74</v>
      </c>
      <c r="BJ77" t="s">
        <v>562</v>
      </c>
      <c r="BK77" t="s">
        <v>108</v>
      </c>
      <c r="BL77" t="s">
        <v>144</v>
      </c>
      <c r="BM77" t="s">
        <v>74</v>
      </c>
      <c r="BN77" t="s">
        <v>74</v>
      </c>
      <c r="BO77" t="s">
        <v>74</v>
      </c>
      <c r="BP77" t="s">
        <v>74</v>
      </c>
      <c r="BQ77" t="s">
        <v>74</v>
      </c>
      <c r="BR77" t="s">
        <v>92</v>
      </c>
      <c r="BS77" t="s">
        <v>1238</v>
      </c>
      <c r="BT77" t="str">
        <f>HYPERLINK("https%3A%2F%2Fwww.webofscience.com%2Fwos%2Fwoscc%2Ffull-record%2FWOS:000322942600005","View Full Record in Web of Science")</f>
        <v>View Full Record in Web of Science</v>
      </c>
    </row>
    <row r="78" spans="1:72" x14ac:dyDescent="0.35">
      <c r="A78" t="s">
        <v>72</v>
      </c>
      <c r="B78" t="s">
        <v>1239</v>
      </c>
      <c r="C78" t="s">
        <v>74</v>
      </c>
      <c r="D78" t="s">
        <v>74</v>
      </c>
      <c r="E78" t="s">
        <v>74</v>
      </c>
      <c r="F78" t="s">
        <v>1240</v>
      </c>
      <c r="G78" t="s">
        <v>74</v>
      </c>
      <c r="H78" t="s">
        <v>74</v>
      </c>
      <c r="I78" t="s">
        <v>1241</v>
      </c>
      <c r="J78" t="s">
        <v>1242</v>
      </c>
      <c r="K78" t="s">
        <v>74</v>
      </c>
      <c r="L78" t="s">
        <v>74</v>
      </c>
      <c r="M78" t="s">
        <v>74</v>
      </c>
      <c r="N78" t="s">
        <v>78</v>
      </c>
      <c r="O78" t="s">
        <v>74</v>
      </c>
      <c r="P78" t="s">
        <v>74</v>
      </c>
      <c r="Q78" t="s">
        <v>74</v>
      </c>
      <c r="R78" t="s">
        <v>74</v>
      </c>
      <c r="S78" t="s">
        <v>74</v>
      </c>
      <c r="T78" t="s">
        <v>1243</v>
      </c>
      <c r="U78" t="s">
        <v>1244</v>
      </c>
      <c r="V78" t="s">
        <v>1245</v>
      </c>
      <c r="W78" t="s">
        <v>1246</v>
      </c>
      <c r="X78" t="s">
        <v>74</v>
      </c>
      <c r="Y78" t="s">
        <v>1247</v>
      </c>
      <c r="Z78" t="s">
        <v>1248</v>
      </c>
      <c r="AA78" t="s">
        <v>74</v>
      </c>
      <c r="AB78" t="s">
        <v>74</v>
      </c>
      <c r="AC78" t="s">
        <v>74</v>
      </c>
      <c r="AD78" t="s">
        <v>74</v>
      </c>
      <c r="AE78" t="s">
        <v>74</v>
      </c>
      <c r="AF78" t="s">
        <v>1249</v>
      </c>
      <c r="AG78">
        <v>21</v>
      </c>
      <c r="AH78">
        <v>3</v>
      </c>
      <c r="AI78">
        <v>3</v>
      </c>
      <c r="AJ78">
        <v>28</v>
      </c>
      <c r="AK78">
        <v>125</v>
      </c>
      <c r="AL78" t="s">
        <v>74</v>
      </c>
      <c r="AM78" t="s">
        <v>74</v>
      </c>
      <c r="AN78" t="s">
        <v>74</v>
      </c>
      <c r="AO78" t="s">
        <v>74</v>
      </c>
      <c r="AP78" t="s">
        <v>74</v>
      </c>
      <c r="AQ78" t="s">
        <v>74</v>
      </c>
      <c r="AR78" t="s">
        <v>74</v>
      </c>
      <c r="AS78" t="s">
        <v>74</v>
      </c>
      <c r="AT78" t="s">
        <v>1250</v>
      </c>
      <c r="AU78">
        <v>2019</v>
      </c>
      <c r="AV78" t="s">
        <v>74</v>
      </c>
      <c r="AW78" t="s">
        <v>74</v>
      </c>
      <c r="AX78" t="s">
        <v>74</v>
      </c>
      <c r="AY78" t="s">
        <v>74</v>
      </c>
      <c r="AZ78">
        <v>93</v>
      </c>
      <c r="BA78" t="s">
        <v>74</v>
      </c>
      <c r="BB78">
        <v>1053</v>
      </c>
      <c r="BC78">
        <v>1058</v>
      </c>
      <c r="BD78" t="s">
        <v>74</v>
      </c>
      <c r="BE78" t="s">
        <v>1251</v>
      </c>
      <c r="BF78" t="str">
        <f>HYPERLINK("http://dx.doi.org/10.2112/SI93-152.1","http://dx.doi.org/10.2112/SI93-152.1")</f>
        <v>http://dx.doi.org/10.2112/SI93-152.1</v>
      </c>
      <c r="BG78" t="s">
        <v>74</v>
      </c>
      <c r="BH78" t="s">
        <v>74</v>
      </c>
      <c r="BI78" t="s">
        <v>74</v>
      </c>
      <c r="BJ78" t="s">
        <v>1252</v>
      </c>
      <c r="BK78" t="s">
        <v>90</v>
      </c>
      <c r="BL78" t="s">
        <v>1253</v>
      </c>
      <c r="BM78" t="s">
        <v>74</v>
      </c>
      <c r="BN78" t="s">
        <v>74</v>
      </c>
      <c r="BO78" t="s">
        <v>74</v>
      </c>
      <c r="BP78" t="s">
        <v>74</v>
      </c>
      <c r="BQ78" t="s">
        <v>74</v>
      </c>
      <c r="BR78" t="s">
        <v>92</v>
      </c>
      <c r="BS78" t="s">
        <v>1254</v>
      </c>
      <c r="BT78" t="str">
        <f>HYPERLINK("https%3A%2F%2Fwww.webofscience.com%2Fwos%2Fwoscc%2Ffull-record%2FWOS:000487997100153","View Full Record in Web of Science")</f>
        <v>View Full Record in Web of Science</v>
      </c>
    </row>
    <row r="79" spans="1:72" x14ac:dyDescent="0.35">
      <c r="A79" t="s">
        <v>72</v>
      </c>
      <c r="B79" t="s">
        <v>1255</v>
      </c>
      <c r="C79" t="s">
        <v>74</v>
      </c>
      <c r="D79" t="s">
        <v>74</v>
      </c>
      <c r="E79" t="s">
        <v>74</v>
      </c>
      <c r="F79" t="s">
        <v>1256</v>
      </c>
      <c r="G79" t="s">
        <v>74</v>
      </c>
      <c r="H79" t="s">
        <v>74</v>
      </c>
      <c r="I79" t="s">
        <v>1257</v>
      </c>
      <c r="J79" t="s">
        <v>506</v>
      </c>
      <c r="K79" t="s">
        <v>74</v>
      </c>
      <c r="L79" t="s">
        <v>74</v>
      </c>
      <c r="M79" t="s">
        <v>74</v>
      </c>
      <c r="N79" t="s">
        <v>78</v>
      </c>
      <c r="O79" t="s">
        <v>74</v>
      </c>
      <c r="P79" t="s">
        <v>74</v>
      </c>
      <c r="Q79" t="s">
        <v>74</v>
      </c>
      <c r="R79" t="s">
        <v>74</v>
      </c>
      <c r="S79" t="s">
        <v>74</v>
      </c>
      <c r="T79" t="s">
        <v>1258</v>
      </c>
      <c r="U79" t="s">
        <v>1259</v>
      </c>
      <c r="V79" t="s">
        <v>1260</v>
      </c>
      <c r="W79" t="s">
        <v>1261</v>
      </c>
      <c r="X79" t="s">
        <v>1262</v>
      </c>
      <c r="Y79" t="s">
        <v>1263</v>
      </c>
      <c r="Z79" t="s">
        <v>1264</v>
      </c>
      <c r="AA79" t="s">
        <v>74</v>
      </c>
      <c r="AB79" t="s">
        <v>74</v>
      </c>
      <c r="AC79" t="s">
        <v>74</v>
      </c>
      <c r="AD79" t="s">
        <v>74</v>
      </c>
      <c r="AE79" t="s">
        <v>74</v>
      </c>
      <c r="AF79" t="s">
        <v>1265</v>
      </c>
      <c r="AG79">
        <v>155</v>
      </c>
      <c r="AH79">
        <v>4</v>
      </c>
      <c r="AI79">
        <v>4</v>
      </c>
      <c r="AJ79">
        <v>7</v>
      </c>
      <c r="AK79">
        <v>19</v>
      </c>
      <c r="AL79" t="s">
        <v>74</v>
      </c>
      <c r="AM79" t="s">
        <v>74</v>
      </c>
      <c r="AN79" t="s">
        <v>74</v>
      </c>
      <c r="AO79" t="s">
        <v>74</v>
      </c>
      <c r="AP79" t="s">
        <v>74</v>
      </c>
      <c r="AQ79" t="s">
        <v>74</v>
      </c>
      <c r="AR79" t="s">
        <v>74</v>
      </c>
      <c r="AS79" t="s">
        <v>74</v>
      </c>
      <c r="AT79" t="s">
        <v>87</v>
      </c>
      <c r="AU79">
        <v>2022</v>
      </c>
      <c r="AV79">
        <v>177</v>
      </c>
      <c r="AW79" t="s">
        <v>74</v>
      </c>
      <c r="AX79" t="s">
        <v>74</v>
      </c>
      <c r="AY79" t="s">
        <v>74</v>
      </c>
      <c r="AZ79" t="s">
        <v>74</v>
      </c>
      <c r="BA79" t="s">
        <v>74</v>
      </c>
      <c r="BB79" t="s">
        <v>74</v>
      </c>
      <c r="BC79" t="s">
        <v>74</v>
      </c>
      <c r="BD79">
        <v>121493</v>
      </c>
      <c r="BE79" t="s">
        <v>1266</v>
      </c>
      <c r="BF79" t="str">
        <f>HYPERLINK("http://dx.doi.org/10.1016/j.techfore.2022.121493","http://dx.doi.org/10.1016/j.techfore.2022.121493")</f>
        <v>http://dx.doi.org/10.1016/j.techfore.2022.121493</v>
      </c>
      <c r="BG79" t="s">
        <v>74</v>
      </c>
      <c r="BH79" t="s">
        <v>74</v>
      </c>
      <c r="BI79" t="s">
        <v>74</v>
      </c>
      <c r="BJ79" t="s">
        <v>515</v>
      </c>
      <c r="BK79" t="s">
        <v>108</v>
      </c>
      <c r="BL79" t="s">
        <v>516</v>
      </c>
      <c r="BM79" t="s">
        <v>74</v>
      </c>
      <c r="BN79" t="s">
        <v>74</v>
      </c>
      <c r="BO79" t="s">
        <v>74</v>
      </c>
      <c r="BP79" t="s">
        <v>74</v>
      </c>
      <c r="BQ79" t="s">
        <v>74</v>
      </c>
      <c r="BR79" t="s">
        <v>92</v>
      </c>
      <c r="BS79" t="s">
        <v>1267</v>
      </c>
      <c r="BT79" t="str">
        <f>HYPERLINK("https%3A%2F%2Fwww.webofscience.com%2Fwos%2Fwoscc%2Ffull-record%2FWOS:000783040300015","View Full Record in Web of Science")</f>
        <v>View Full Record in Web of Science</v>
      </c>
    </row>
    <row r="80" spans="1:72" x14ac:dyDescent="0.35">
      <c r="A80" t="s">
        <v>72</v>
      </c>
      <c r="B80" t="s">
        <v>1268</v>
      </c>
      <c r="C80" t="s">
        <v>74</v>
      </c>
      <c r="D80" t="s">
        <v>74</v>
      </c>
      <c r="E80" t="s">
        <v>74</v>
      </c>
      <c r="F80" t="s">
        <v>1269</v>
      </c>
      <c r="G80" t="s">
        <v>74</v>
      </c>
      <c r="H80" t="s">
        <v>74</v>
      </c>
      <c r="I80" t="s">
        <v>1270</v>
      </c>
      <c r="J80" t="s">
        <v>1271</v>
      </c>
      <c r="K80" t="s">
        <v>74</v>
      </c>
      <c r="L80" t="s">
        <v>74</v>
      </c>
      <c r="M80" t="s">
        <v>74</v>
      </c>
      <c r="N80" t="s">
        <v>78</v>
      </c>
      <c r="O80" t="s">
        <v>74</v>
      </c>
      <c r="P80" t="s">
        <v>74</v>
      </c>
      <c r="Q80" t="s">
        <v>74</v>
      </c>
      <c r="R80" t="s">
        <v>74</v>
      </c>
      <c r="S80" t="s">
        <v>74</v>
      </c>
      <c r="T80" t="s">
        <v>1272</v>
      </c>
      <c r="U80" t="s">
        <v>1273</v>
      </c>
      <c r="V80" t="s">
        <v>1274</v>
      </c>
      <c r="W80" t="s">
        <v>1275</v>
      </c>
      <c r="X80" t="s">
        <v>1276</v>
      </c>
      <c r="Y80" t="s">
        <v>1277</v>
      </c>
      <c r="Z80" t="s">
        <v>1278</v>
      </c>
      <c r="AA80" t="s">
        <v>74</v>
      </c>
      <c r="AB80" t="s">
        <v>74</v>
      </c>
      <c r="AC80" t="s">
        <v>74</v>
      </c>
      <c r="AD80" t="s">
        <v>74</v>
      </c>
      <c r="AE80" t="s">
        <v>74</v>
      </c>
      <c r="AF80" t="s">
        <v>1279</v>
      </c>
      <c r="AG80">
        <v>62</v>
      </c>
      <c r="AH80">
        <v>15</v>
      </c>
      <c r="AI80">
        <v>15</v>
      </c>
      <c r="AJ80">
        <v>7</v>
      </c>
      <c r="AK80">
        <v>43</v>
      </c>
      <c r="AL80" t="s">
        <v>74</v>
      </c>
      <c r="AM80" t="s">
        <v>74</v>
      </c>
      <c r="AN80" t="s">
        <v>74</v>
      </c>
      <c r="AO80" t="s">
        <v>74</v>
      </c>
      <c r="AP80" t="s">
        <v>74</v>
      </c>
      <c r="AQ80" t="s">
        <v>74</v>
      </c>
      <c r="AR80" t="s">
        <v>74</v>
      </c>
      <c r="AS80" t="s">
        <v>74</v>
      </c>
      <c r="AT80" t="s">
        <v>680</v>
      </c>
      <c r="AU80">
        <v>2020</v>
      </c>
      <c r="AV80">
        <v>139</v>
      </c>
      <c r="AW80" t="s">
        <v>74</v>
      </c>
      <c r="AX80" t="s">
        <v>74</v>
      </c>
      <c r="AY80" t="s">
        <v>74</v>
      </c>
      <c r="AZ80" t="s">
        <v>74</v>
      </c>
      <c r="BA80" t="s">
        <v>74</v>
      </c>
      <c r="BB80" t="s">
        <v>74</v>
      </c>
      <c r="BC80" t="s">
        <v>74</v>
      </c>
      <c r="BD80">
        <v>106129</v>
      </c>
      <c r="BE80" t="s">
        <v>1280</v>
      </c>
      <c r="BF80" t="str">
        <f>HYPERLINK("http://dx.doi.org/10.1016/j.cie.2019.106129","http://dx.doi.org/10.1016/j.cie.2019.106129")</f>
        <v>http://dx.doi.org/10.1016/j.cie.2019.106129</v>
      </c>
      <c r="BG80" t="s">
        <v>74</v>
      </c>
      <c r="BH80" t="s">
        <v>74</v>
      </c>
      <c r="BI80" t="s">
        <v>74</v>
      </c>
      <c r="BJ80" t="s">
        <v>790</v>
      </c>
      <c r="BK80" t="s">
        <v>228</v>
      </c>
      <c r="BL80" t="s">
        <v>791</v>
      </c>
      <c r="BM80" t="s">
        <v>74</v>
      </c>
      <c r="BN80" t="s">
        <v>74</v>
      </c>
      <c r="BO80" t="s">
        <v>74</v>
      </c>
      <c r="BP80" t="s">
        <v>74</v>
      </c>
      <c r="BQ80" t="s">
        <v>74</v>
      </c>
      <c r="BR80" t="s">
        <v>92</v>
      </c>
      <c r="BS80" t="s">
        <v>1281</v>
      </c>
      <c r="BT80" t="str">
        <f>HYPERLINK("https%3A%2F%2Fwww.webofscience.com%2Fwos%2Fwoscc%2Ffull-record%2FWOS:000509784000004","View Full Record in Web of Science")</f>
        <v>View Full Record in Web of Science</v>
      </c>
    </row>
    <row r="81" spans="1:72" x14ac:dyDescent="0.35">
      <c r="A81" t="s">
        <v>72</v>
      </c>
      <c r="B81" t="s">
        <v>1282</v>
      </c>
      <c r="C81" t="s">
        <v>74</v>
      </c>
      <c r="D81" t="s">
        <v>74</v>
      </c>
      <c r="E81" t="s">
        <v>74</v>
      </c>
      <c r="F81" t="s">
        <v>1283</v>
      </c>
      <c r="G81" t="s">
        <v>74</v>
      </c>
      <c r="H81" t="s">
        <v>74</v>
      </c>
      <c r="I81" t="s">
        <v>1284</v>
      </c>
      <c r="J81" t="s">
        <v>1285</v>
      </c>
      <c r="K81" t="s">
        <v>74</v>
      </c>
      <c r="L81" t="s">
        <v>74</v>
      </c>
      <c r="M81" t="s">
        <v>74</v>
      </c>
      <c r="N81" t="s">
        <v>249</v>
      </c>
      <c r="O81" t="s">
        <v>74</v>
      </c>
      <c r="P81" t="s">
        <v>74</v>
      </c>
      <c r="Q81" t="s">
        <v>74</v>
      </c>
      <c r="R81" t="s">
        <v>74</v>
      </c>
      <c r="S81" t="s">
        <v>74</v>
      </c>
      <c r="T81" t="s">
        <v>1286</v>
      </c>
      <c r="U81" t="s">
        <v>1287</v>
      </c>
      <c r="V81" t="s">
        <v>1288</v>
      </c>
      <c r="W81" t="s">
        <v>1289</v>
      </c>
      <c r="X81" t="s">
        <v>1290</v>
      </c>
      <c r="Y81" t="s">
        <v>1291</v>
      </c>
      <c r="Z81" t="s">
        <v>1292</v>
      </c>
      <c r="AA81" t="s">
        <v>74</v>
      </c>
      <c r="AB81" t="s">
        <v>74</v>
      </c>
      <c r="AC81" t="s">
        <v>74</v>
      </c>
      <c r="AD81" t="s">
        <v>74</v>
      </c>
      <c r="AE81" t="s">
        <v>74</v>
      </c>
      <c r="AF81" t="s">
        <v>1293</v>
      </c>
      <c r="AG81">
        <v>85</v>
      </c>
      <c r="AH81">
        <v>4</v>
      </c>
      <c r="AI81">
        <v>4</v>
      </c>
      <c r="AJ81">
        <v>16</v>
      </c>
      <c r="AK81">
        <v>74</v>
      </c>
      <c r="AL81" t="s">
        <v>74</v>
      </c>
      <c r="AM81" t="s">
        <v>74</v>
      </c>
      <c r="AN81" t="s">
        <v>74</v>
      </c>
      <c r="AO81" t="s">
        <v>74</v>
      </c>
      <c r="AP81" t="s">
        <v>74</v>
      </c>
      <c r="AQ81" t="s">
        <v>74</v>
      </c>
      <c r="AR81" t="s">
        <v>74</v>
      </c>
      <c r="AS81" t="s">
        <v>74</v>
      </c>
      <c r="AT81" t="s">
        <v>74</v>
      </c>
      <c r="AU81">
        <v>2022</v>
      </c>
      <c r="AV81">
        <v>40</v>
      </c>
      <c r="AW81">
        <v>1</v>
      </c>
      <c r="AX81" t="s">
        <v>74</v>
      </c>
      <c r="AY81" t="s">
        <v>74</v>
      </c>
      <c r="AZ81" t="s">
        <v>74</v>
      </c>
      <c r="BA81" t="s">
        <v>74</v>
      </c>
      <c r="BB81">
        <v>87</v>
      </c>
      <c r="BC81">
        <v>112</v>
      </c>
      <c r="BD81" t="s">
        <v>74</v>
      </c>
      <c r="BE81" t="s">
        <v>1294</v>
      </c>
      <c r="BF81" t="str">
        <f>HYPERLINK("http://dx.doi.org/10.32604/csse.2022.017941","http://dx.doi.org/10.32604/csse.2022.017941")</f>
        <v>http://dx.doi.org/10.32604/csse.2022.017941</v>
      </c>
      <c r="BG81" t="s">
        <v>74</v>
      </c>
      <c r="BH81" t="s">
        <v>74</v>
      </c>
      <c r="BI81" t="s">
        <v>74</v>
      </c>
      <c r="BJ81" t="s">
        <v>1295</v>
      </c>
      <c r="BK81" t="s">
        <v>90</v>
      </c>
      <c r="BL81" t="s">
        <v>126</v>
      </c>
      <c r="BM81" t="s">
        <v>74</v>
      </c>
      <c r="BN81" t="s">
        <v>74</v>
      </c>
      <c r="BO81" t="s">
        <v>74</v>
      </c>
      <c r="BP81" t="s">
        <v>74</v>
      </c>
      <c r="BQ81" t="s">
        <v>74</v>
      </c>
      <c r="BR81" t="s">
        <v>92</v>
      </c>
      <c r="BS81" t="s">
        <v>1296</v>
      </c>
      <c r="BT81" t="str">
        <f>HYPERLINK("https%3A%2F%2Fwww.webofscience.com%2Fwos%2Fwoscc%2Ffull-record%2FWOS:000689668800007","View Full Record in Web of Science")</f>
        <v>View Full Record in Web of Science</v>
      </c>
    </row>
    <row r="82" spans="1:72" x14ac:dyDescent="0.35">
      <c r="A82" t="s">
        <v>72</v>
      </c>
      <c r="B82" t="s">
        <v>1297</v>
      </c>
      <c r="C82" t="s">
        <v>74</v>
      </c>
      <c r="D82" t="s">
        <v>74</v>
      </c>
      <c r="E82" t="s">
        <v>74</v>
      </c>
      <c r="F82" t="s">
        <v>1298</v>
      </c>
      <c r="G82" t="s">
        <v>74</v>
      </c>
      <c r="H82" t="s">
        <v>74</v>
      </c>
      <c r="I82" t="s">
        <v>1299</v>
      </c>
      <c r="J82" t="s">
        <v>1185</v>
      </c>
      <c r="K82" t="s">
        <v>74</v>
      </c>
      <c r="L82" t="s">
        <v>74</v>
      </c>
      <c r="M82" t="s">
        <v>74</v>
      </c>
      <c r="N82" t="s">
        <v>78</v>
      </c>
      <c r="O82" t="s">
        <v>74</v>
      </c>
      <c r="P82" t="s">
        <v>74</v>
      </c>
      <c r="Q82" t="s">
        <v>74</v>
      </c>
      <c r="R82" t="s">
        <v>74</v>
      </c>
      <c r="S82" t="s">
        <v>74</v>
      </c>
      <c r="T82" t="s">
        <v>1300</v>
      </c>
      <c r="U82" t="s">
        <v>1301</v>
      </c>
      <c r="V82" t="s">
        <v>1302</v>
      </c>
      <c r="W82" t="s">
        <v>1303</v>
      </c>
      <c r="X82" t="s">
        <v>1304</v>
      </c>
      <c r="Y82" t="s">
        <v>1305</v>
      </c>
      <c r="Z82" t="s">
        <v>1306</v>
      </c>
      <c r="AA82" t="s">
        <v>74</v>
      </c>
      <c r="AB82" t="s">
        <v>74</v>
      </c>
      <c r="AC82" t="s">
        <v>74</v>
      </c>
      <c r="AD82" t="s">
        <v>74</v>
      </c>
      <c r="AE82" t="s">
        <v>74</v>
      </c>
      <c r="AF82" t="s">
        <v>1307</v>
      </c>
      <c r="AG82">
        <v>61</v>
      </c>
      <c r="AH82">
        <v>5</v>
      </c>
      <c r="AI82">
        <v>5</v>
      </c>
      <c r="AJ82">
        <v>0</v>
      </c>
      <c r="AK82">
        <v>23</v>
      </c>
      <c r="AL82" t="s">
        <v>74</v>
      </c>
      <c r="AM82" t="s">
        <v>74</v>
      </c>
      <c r="AN82" t="s">
        <v>74</v>
      </c>
      <c r="AO82" t="s">
        <v>74</v>
      </c>
      <c r="AP82" t="s">
        <v>74</v>
      </c>
      <c r="AQ82" t="s">
        <v>74</v>
      </c>
      <c r="AR82" t="s">
        <v>74</v>
      </c>
      <c r="AS82" t="s">
        <v>74</v>
      </c>
      <c r="AT82" t="s">
        <v>242</v>
      </c>
      <c r="AU82">
        <v>2012</v>
      </c>
      <c r="AV82">
        <v>138</v>
      </c>
      <c r="AW82">
        <v>2</v>
      </c>
      <c r="AX82" t="s">
        <v>74</v>
      </c>
      <c r="AY82" t="s">
        <v>74</v>
      </c>
      <c r="AZ82" t="s">
        <v>74</v>
      </c>
      <c r="BA82" t="s">
        <v>74</v>
      </c>
      <c r="BB82">
        <v>254</v>
      </c>
      <c r="BC82">
        <v>272</v>
      </c>
      <c r="BD82" t="s">
        <v>74</v>
      </c>
      <c r="BE82" t="s">
        <v>1308</v>
      </c>
      <c r="BF82" t="str">
        <f>HYPERLINK("http://dx.doi.org/10.1016/j.ijpe.2012.03.026","http://dx.doi.org/10.1016/j.ijpe.2012.03.026")</f>
        <v>http://dx.doi.org/10.1016/j.ijpe.2012.03.026</v>
      </c>
      <c r="BG82" t="s">
        <v>74</v>
      </c>
      <c r="BH82" t="s">
        <v>74</v>
      </c>
      <c r="BI82" t="s">
        <v>74</v>
      </c>
      <c r="BJ82" t="s">
        <v>261</v>
      </c>
      <c r="BK82" t="s">
        <v>228</v>
      </c>
      <c r="BL82" t="s">
        <v>262</v>
      </c>
      <c r="BM82" t="s">
        <v>74</v>
      </c>
      <c r="BN82" t="s">
        <v>74</v>
      </c>
      <c r="BO82" t="s">
        <v>74</v>
      </c>
      <c r="BP82" t="s">
        <v>74</v>
      </c>
      <c r="BQ82" t="s">
        <v>74</v>
      </c>
      <c r="BR82" t="s">
        <v>92</v>
      </c>
      <c r="BS82" t="s">
        <v>1309</v>
      </c>
      <c r="BT82" t="str">
        <f>HYPERLINK("https%3A%2F%2Fwww.webofscience.com%2Fwos%2Fwoscc%2Ffull-record%2FWOS:000306030700003","View Full Record in Web of Science")</f>
        <v>View Full Record in Web of Science</v>
      </c>
    </row>
    <row r="83" spans="1:72" x14ac:dyDescent="0.35">
      <c r="A83" t="s">
        <v>72</v>
      </c>
      <c r="B83" t="s">
        <v>1310</v>
      </c>
      <c r="C83" t="s">
        <v>74</v>
      </c>
      <c r="D83" t="s">
        <v>74</v>
      </c>
      <c r="E83" t="s">
        <v>74</v>
      </c>
      <c r="F83" t="s">
        <v>1311</v>
      </c>
      <c r="G83" t="s">
        <v>74</v>
      </c>
      <c r="H83" t="s">
        <v>74</v>
      </c>
      <c r="I83" t="s">
        <v>1312</v>
      </c>
      <c r="J83" t="s">
        <v>1313</v>
      </c>
      <c r="K83" t="s">
        <v>74</v>
      </c>
      <c r="L83" t="s">
        <v>74</v>
      </c>
      <c r="M83" t="s">
        <v>74</v>
      </c>
      <c r="N83" t="s">
        <v>78</v>
      </c>
      <c r="O83" t="s">
        <v>74</v>
      </c>
      <c r="P83" t="s">
        <v>74</v>
      </c>
      <c r="Q83" t="s">
        <v>74</v>
      </c>
      <c r="R83" t="s">
        <v>74</v>
      </c>
      <c r="S83" t="s">
        <v>74</v>
      </c>
      <c r="T83" t="s">
        <v>1314</v>
      </c>
      <c r="U83" t="s">
        <v>1315</v>
      </c>
      <c r="V83" t="s">
        <v>1316</v>
      </c>
      <c r="W83" t="s">
        <v>1317</v>
      </c>
      <c r="X83" t="s">
        <v>1318</v>
      </c>
      <c r="Y83" t="s">
        <v>1319</v>
      </c>
      <c r="Z83" t="s">
        <v>1320</v>
      </c>
      <c r="AA83" t="s">
        <v>74</v>
      </c>
      <c r="AB83" t="s">
        <v>74</v>
      </c>
      <c r="AC83" t="s">
        <v>74</v>
      </c>
      <c r="AD83" t="s">
        <v>74</v>
      </c>
      <c r="AE83" t="s">
        <v>74</v>
      </c>
      <c r="AF83" t="s">
        <v>1321</v>
      </c>
      <c r="AG83">
        <v>132</v>
      </c>
      <c r="AH83">
        <v>4</v>
      </c>
      <c r="AI83">
        <v>4</v>
      </c>
      <c r="AJ83">
        <v>3</v>
      </c>
      <c r="AK83">
        <v>24</v>
      </c>
      <c r="AL83" t="s">
        <v>74</v>
      </c>
      <c r="AM83" t="s">
        <v>74</v>
      </c>
      <c r="AN83" t="s">
        <v>74</v>
      </c>
      <c r="AO83" t="s">
        <v>74</v>
      </c>
      <c r="AP83" t="s">
        <v>74</v>
      </c>
      <c r="AQ83" t="s">
        <v>74</v>
      </c>
      <c r="AR83" t="s">
        <v>74</v>
      </c>
      <c r="AS83" t="s">
        <v>74</v>
      </c>
      <c r="AT83" t="s">
        <v>74</v>
      </c>
      <c r="AU83">
        <v>2018</v>
      </c>
      <c r="AV83">
        <v>6</v>
      </c>
      <c r="AW83" t="s">
        <v>74</v>
      </c>
      <c r="AX83" t="s">
        <v>74</v>
      </c>
      <c r="AY83" t="s">
        <v>74</v>
      </c>
      <c r="AZ83" t="s">
        <v>74</v>
      </c>
      <c r="BA83" t="s">
        <v>74</v>
      </c>
      <c r="BB83">
        <v>40226</v>
      </c>
      <c r="BC83">
        <v>40244</v>
      </c>
      <c r="BD83" t="s">
        <v>74</v>
      </c>
      <c r="BE83" t="s">
        <v>1322</v>
      </c>
      <c r="BF83" t="str">
        <f>HYPERLINK("http://dx.doi.org/10.1109/ACCESS.2018.2856262","http://dx.doi.org/10.1109/ACCESS.2018.2856262")</f>
        <v>http://dx.doi.org/10.1109/ACCESS.2018.2856262</v>
      </c>
      <c r="BG83" t="s">
        <v>74</v>
      </c>
      <c r="BH83" t="s">
        <v>74</v>
      </c>
      <c r="BI83" t="s">
        <v>74</v>
      </c>
      <c r="BJ83" t="s">
        <v>607</v>
      </c>
      <c r="BK83" t="s">
        <v>228</v>
      </c>
      <c r="BL83" t="s">
        <v>608</v>
      </c>
      <c r="BM83" t="s">
        <v>74</v>
      </c>
      <c r="BN83" t="s">
        <v>74</v>
      </c>
      <c r="BO83" t="s">
        <v>74</v>
      </c>
      <c r="BP83" t="s">
        <v>74</v>
      </c>
      <c r="BQ83" t="s">
        <v>74</v>
      </c>
      <c r="BR83" t="s">
        <v>92</v>
      </c>
      <c r="BS83" t="s">
        <v>1323</v>
      </c>
      <c r="BT83" t="str">
        <f>HYPERLINK("https%3A%2F%2Fwww.webofscience.com%2Fwos%2Fwoscc%2Ffull-record%2FWOS:000441019900001","View Full Record in Web of Science")</f>
        <v>View Full Record in Web of Science</v>
      </c>
    </row>
    <row r="84" spans="1:72" x14ac:dyDescent="0.35">
      <c r="A84" t="s">
        <v>72</v>
      </c>
      <c r="B84" t="s">
        <v>1324</v>
      </c>
      <c r="C84" t="s">
        <v>74</v>
      </c>
      <c r="D84" t="s">
        <v>74</v>
      </c>
      <c r="E84" t="s">
        <v>74</v>
      </c>
      <c r="F84" t="s">
        <v>1325</v>
      </c>
      <c r="G84" t="s">
        <v>74</v>
      </c>
      <c r="H84" t="s">
        <v>74</v>
      </c>
      <c r="I84" t="s">
        <v>1326</v>
      </c>
      <c r="J84" t="s">
        <v>1327</v>
      </c>
      <c r="K84" t="s">
        <v>74</v>
      </c>
      <c r="L84" t="s">
        <v>74</v>
      </c>
      <c r="M84" t="s">
        <v>74</v>
      </c>
      <c r="N84" t="s">
        <v>78</v>
      </c>
      <c r="O84" t="s">
        <v>74</v>
      </c>
      <c r="P84" t="s">
        <v>74</v>
      </c>
      <c r="Q84" t="s">
        <v>74</v>
      </c>
      <c r="R84" t="s">
        <v>74</v>
      </c>
      <c r="S84" t="s">
        <v>74</v>
      </c>
      <c r="T84" t="s">
        <v>1328</v>
      </c>
      <c r="U84" t="s">
        <v>74</v>
      </c>
      <c r="V84" t="s">
        <v>1329</v>
      </c>
      <c r="W84" t="s">
        <v>1330</v>
      </c>
      <c r="X84" t="s">
        <v>1331</v>
      </c>
      <c r="Y84" t="s">
        <v>1332</v>
      </c>
      <c r="Z84" t="s">
        <v>1333</v>
      </c>
      <c r="AA84" t="s">
        <v>74</v>
      </c>
      <c r="AB84" t="s">
        <v>74</v>
      </c>
      <c r="AC84" t="s">
        <v>74</v>
      </c>
      <c r="AD84" t="s">
        <v>74</v>
      </c>
      <c r="AE84" t="s">
        <v>74</v>
      </c>
      <c r="AF84" t="s">
        <v>1334</v>
      </c>
      <c r="AG84">
        <v>35</v>
      </c>
      <c r="AH84">
        <v>10</v>
      </c>
      <c r="AI84">
        <v>10</v>
      </c>
      <c r="AJ84">
        <v>9</v>
      </c>
      <c r="AK84">
        <v>39</v>
      </c>
      <c r="AL84" t="s">
        <v>74</v>
      </c>
      <c r="AM84" t="s">
        <v>74</v>
      </c>
      <c r="AN84" t="s">
        <v>74</v>
      </c>
      <c r="AO84" t="s">
        <v>74</v>
      </c>
      <c r="AP84" t="s">
        <v>74</v>
      </c>
      <c r="AQ84" t="s">
        <v>74</v>
      </c>
      <c r="AR84" t="s">
        <v>74</v>
      </c>
      <c r="AS84" t="s">
        <v>74</v>
      </c>
      <c r="AT84" t="s">
        <v>680</v>
      </c>
      <c r="AU84">
        <v>2021</v>
      </c>
      <c r="AV84">
        <v>14</v>
      </c>
      <c r="AW84">
        <v>1</v>
      </c>
      <c r="AX84" t="s">
        <v>74</v>
      </c>
      <c r="AY84" t="s">
        <v>74</v>
      </c>
      <c r="AZ84" t="s">
        <v>122</v>
      </c>
      <c r="BA84" t="s">
        <v>74</v>
      </c>
      <c r="BB84">
        <v>30</v>
      </c>
      <c r="BC84">
        <v>43</v>
      </c>
      <c r="BD84" t="s">
        <v>74</v>
      </c>
      <c r="BE84" t="s">
        <v>1335</v>
      </c>
      <c r="BF84" t="str">
        <f>HYPERLINK("http://dx.doi.org/10.1007/s12083-020-00943-0","http://dx.doi.org/10.1007/s12083-020-00943-0")</f>
        <v>http://dx.doi.org/10.1007/s12083-020-00943-0</v>
      </c>
      <c r="BG84" t="s">
        <v>74</v>
      </c>
      <c r="BH84" t="s">
        <v>929</v>
      </c>
      <c r="BI84" t="s">
        <v>74</v>
      </c>
      <c r="BJ84" t="s">
        <v>1336</v>
      </c>
      <c r="BK84" t="s">
        <v>90</v>
      </c>
      <c r="BL84" t="s">
        <v>1337</v>
      </c>
      <c r="BM84" t="s">
        <v>74</v>
      </c>
      <c r="BN84" t="s">
        <v>74</v>
      </c>
      <c r="BO84" t="s">
        <v>74</v>
      </c>
      <c r="BP84" t="s">
        <v>74</v>
      </c>
      <c r="BQ84" t="s">
        <v>74</v>
      </c>
      <c r="BR84" t="s">
        <v>92</v>
      </c>
      <c r="BS84" t="s">
        <v>1338</v>
      </c>
      <c r="BT84" t="str">
        <f>HYPERLINK("https%3A%2F%2Fwww.webofscience.com%2Fwos%2Fwoscc%2Ffull-record%2FWOS:000547345900001","View Full Record in Web of Science")</f>
        <v>View Full Record in Web of Science</v>
      </c>
    </row>
    <row r="85" spans="1:72" x14ac:dyDescent="0.35">
      <c r="A85" t="s">
        <v>72</v>
      </c>
      <c r="B85" t="s">
        <v>1339</v>
      </c>
      <c r="C85" t="s">
        <v>74</v>
      </c>
      <c r="D85" t="s">
        <v>74</v>
      </c>
      <c r="E85" t="s">
        <v>74</v>
      </c>
      <c r="F85" t="s">
        <v>1340</v>
      </c>
      <c r="G85" t="s">
        <v>74</v>
      </c>
      <c r="H85" t="s">
        <v>74</v>
      </c>
      <c r="I85" t="s">
        <v>1341</v>
      </c>
      <c r="J85" t="s">
        <v>1342</v>
      </c>
      <c r="K85" t="s">
        <v>74</v>
      </c>
      <c r="L85" t="s">
        <v>74</v>
      </c>
      <c r="M85" t="s">
        <v>74</v>
      </c>
      <c r="N85" t="s">
        <v>78</v>
      </c>
      <c r="O85" t="s">
        <v>74</v>
      </c>
      <c r="P85" t="s">
        <v>74</v>
      </c>
      <c r="Q85" t="s">
        <v>74</v>
      </c>
      <c r="R85" t="s">
        <v>74</v>
      </c>
      <c r="S85" t="s">
        <v>74</v>
      </c>
      <c r="T85" t="s">
        <v>1343</v>
      </c>
      <c r="U85" t="s">
        <v>1344</v>
      </c>
      <c r="V85" t="s">
        <v>1345</v>
      </c>
      <c r="W85" t="s">
        <v>1346</v>
      </c>
      <c r="X85" t="s">
        <v>1347</v>
      </c>
      <c r="Y85" t="s">
        <v>1348</v>
      </c>
      <c r="Z85" t="s">
        <v>1349</v>
      </c>
      <c r="AA85" t="s">
        <v>74</v>
      </c>
      <c r="AB85" t="s">
        <v>74</v>
      </c>
      <c r="AC85" t="s">
        <v>74</v>
      </c>
      <c r="AD85" t="s">
        <v>74</v>
      </c>
      <c r="AE85" t="s">
        <v>74</v>
      </c>
      <c r="AF85" t="s">
        <v>1350</v>
      </c>
      <c r="AG85">
        <v>93</v>
      </c>
      <c r="AH85">
        <v>0</v>
      </c>
      <c r="AI85">
        <v>0</v>
      </c>
      <c r="AJ85">
        <v>11</v>
      </c>
      <c r="AK85">
        <v>14</v>
      </c>
      <c r="AL85" t="s">
        <v>74</v>
      </c>
      <c r="AM85" t="s">
        <v>74</v>
      </c>
      <c r="AN85" t="s">
        <v>74</v>
      </c>
      <c r="AO85" t="s">
        <v>74</v>
      </c>
      <c r="AP85" t="s">
        <v>74</v>
      </c>
      <c r="AQ85" t="s">
        <v>74</v>
      </c>
      <c r="AR85" t="s">
        <v>74</v>
      </c>
      <c r="AS85" t="s">
        <v>74</v>
      </c>
      <c r="AT85" t="s">
        <v>140</v>
      </c>
      <c r="AU85">
        <v>2022</v>
      </c>
      <c r="AV85">
        <v>29</v>
      </c>
      <c r="AW85">
        <v>56</v>
      </c>
      <c r="AX85" t="s">
        <v>74</v>
      </c>
      <c r="AY85" t="s">
        <v>74</v>
      </c>
      <c r="AZ85" t="s">
        <v>74</v>
      </c>
      <c r="BA85" t="s">
        <v>74</v>
      </c>
      <c r="BB85">
        <v>84916</v>
      </c>
      <c r="BC85">
        <v>84935</v>
      </c>
      <c r="BD85" t="s">
        <v>74</v>
      </c>
      <c r="BE85" t="s">
        <v>1351</v>
      </c>
      <c r="BF85" t="str">
        <f>HYPERLINK("http://dx.doi.org/10.1007/s11356-022-21471-9","http://dx.doi.org/10.1007/s11356-022-21471-9")</f>
        <v>http://dx.doi.org/10.1007/s11356-022-21471-9</v>
      </c>
      <c r="BG85" t="s">
        <v>74</v>
      </c>
      <c r="BH85" t="s">
        <v>1352</v>
      </c>
      <c r="BI85" t="s">
        <v>74</v>
      </c>
      <c r="BJ85" t="s">
        <v>1353</v>
      </c>
      <c r="BK85" t="s">
        <v>90</v>
      </c>
      <c r="BL85" t="s">
        <v>1354</v>
      </c>
      <c r="BM85" t="s">
        <v>74</v>
      </c>
      <c r="BN85" t="s">
        <v>74</v>
      </c>
      <c r="BO85" t="s">
        <v>74</v>
      </c>
      <c r="BP85" t="s">
        <v>74</v>
      </c>
      <c r="BQ85" t="s">
        <v>74</v>
      </c>
      <c r="BR85" t="s">
        <v>92</v>
      </c>
      <c r="BS85" t="s">
        <v>1355</v>
      </c>
      <c r="BT85" t="str">
        <f>HYPERLINK("https%3A%2F%2Fwww.webofscience.com%2Fwos%2Fwoscc%2Ffull-record%2FWOS:000821984800020","View Full Record in Web of Science")</f>
        <v>View Full Record in Web of Science</v>
      </c>
    </row>
    <row r="86" spans="1:72" x14ac:dyDescent="0.35">
      <c r="A86" t="s">
        <v>72</v>
      </c>
      <c r="B86" t="s">
        <v>1356</v>
      </c>
      <c r="C86" t="s">
        <v>74</v>
      </c>
      <c r="D86" t="s">
        <v>74</v>
      </c>
      <c r="E86" t="s">
        <v>74</v>
      </c>
      <c r="F86" t="s">
        <v>1357</v>
      </c>
      <c r="G86" t="s">
        <v>74</v>
      </c>
      <c r="H86" t="s">
        <v>74</v>
      </c>
      <c r="I86" t="s">
        <v>1358</v>
      </c>
      <c r="J86" t="s">
        <v>1359</v>
      </c>
      <c r="K86" t="s">
        <v>74</v>
      </c>
      <c r="L86" t="s">
        <v>74</v>
      </c>
      <c r="M86" t="s">
        <v>74</v>
      </c>
      <c r="N86" t="s">
        <v>78</v>
      </c>
      <c r="O86" t="s">
        <v>74</v>
      </c>
      <c r="P86" t="s">
        <v>74</v>
      </c>
      <c r="Q86" t="s">
        <v>74</v>
      </c>
      <c r="R86" t="s">
        <v>74</v>
      </c>
      <c r="S86" t="s">
        <v>74</v>
      </c>
      <c r="T86" t="s">
        <v>1360</v>
      </c>
      <c r="U86" t="s">
        <v>1361</v>
      </c>
      <c r="V86" t="s">
        <v>1362</v>
      </c>
      <c r="W86" t="s">
        <v>1363</v>
      </c>
      <c r="X86" t="s">
        <v>1364</v>
      </c>
      <c r="Y86" t="s">
        <v>1365</v>
      </c>
      <c r="Z86" t="s">
        <v>1366</v>
      </c>
      <c r="AA86" t="s">
        <v>74</v>
      </c>
      <c r="AB86" t="s">
        <v>74</v>
      </c>
      <c r="AC86" t="s">
        <v>74</v>
      </c>
      <c r="AD86" t="s">
        <v>74</v>
      </c>
      <c r="AE86" t="s">
        <v>74</v>
      </c>
      <c r="AF86" t="s">
        <v>1367</v>
      </c>
      <c r="AG86">
        <v>28</v>
      </c>
      <c r="AH86">
        <v>15</v>
      </c>
      <c r="AI86">
        <v>15</v>
      </c>
      <c r="AJ86">
        <v>0</v>
      </c>
      <c r="AK86">
        <v>23</v>
      </c>
      <c r="AL86" t="s">
        <v>74</v>
      </c>
      <c r="AM86" t="s">
        <v>74</v>
      </c>
      <c r="AN86" t="s">
        <v>74</v>
      </c>
      <c r="AO86" t="s">
        <v>74</v>
      </c>
      <c r="AP86" t="s">
        <v>74</v>
      </c>
      <c r="AQ86" t="s">
        <v>74</v>
      </c>
      <c r="AR86" t="s">
        <v>74</v>
      </c>
      <c r="AS86" t="s">
        <v>74</v>
      </c>
      <c r="AT86" t="s">
        <v>397</v>
      </c>
      <c r="AU86">
        <v>2012</v>
      </c>
      <c r="AV86">
        <v>14</v>
      </c>
      <c r="AW86">
        <v>2</v>
      </c>
      <c r="AX86" t="s">
        <v>74</v>
      </c>
      <c r="AY86" t="s">
        <v>74</v>
      </c>
      <c r="AZ86" t="s">
        <v>74</v>
      </c>
      <c r="BA86" t="s">
        <v>74</v>
      </c>
      <c r="BB86">
        <v>215</v>
      </c>
      <c r="BC86">
        <v>225</v>
      </c>
      <c r="BD86" t="s">
        <v>74</v>
      </c>
      <c r="BE86" t="s">
        <v>74</v>
      </c>
      <c r="BF86" t="s">
        <v>74</v>
      </c>
      <c r="BG86" t="s">
        <v>74</v>
      </c>
      <c r="BH86" t="s">
        <v>74</v>
      </c>
      <c r="BI86" t="s">
        <v>74</v>
      </c>
      <c r="BJ86" t="s">
        <v>1368</v>
      </c>
      <c r="BK86" t="s">
        <v>90</v>
      </c>
      <c r="BL86" t="s">
        <v>1102</v>
      </c>
      <c r="BM86" t="s">
        <v>74</v>
      </c>
      <c r="BN86" t="s">
        <v>74</v>
      </c>
      <c r="BO86" t="s">
        <v>74</v>
      </c>
      <c r="BP86" t="s">
        <v>74</v>
      </c>
      <c r="BQ86" t="s">
        <v>74</v>
      </c>
      <c r="BR86" t="s">
        <v>92</v>
      </c>
      <c r="BS86" t="s">
        <v>1369</v>
      </c>
      <c r="BT86" t="str">
        <f>HYPERLINK("https%3A%2F%2Fwww.webofscience.com%2Fwos%2Fwoscc%2Ffull-record%2FWOS:000306825100004","View Full Record in Web of Science")</f>
        <v>View Full Record in Web of Science</v>
      </c>
    </row>
    <row r="87" spans="1:72" x14ac:dyDescent="0.35">
      <c r="A87" t="s">
        <v>72</v>
      </c>
      <c r="B87" t="s">
        <v>1370</v>
      </c>
      <c r="C87" t="s">
        <v>74</v>
      </c>
      <c r="D87" t="s">
        <v>74</v>
      </c>
      <c r="E87" t="s">
        <v>74</v>
      </c>
      <c r="F87" t="s">
        <v>1371</v>
      </c>
      <c r="G87" t="s">
        <v>74</v>
      </c>
      <c r="H87" t="s">
        <v>74</v>
      </c>
      <c r="I87" t="s">
        <v>1372</v>
      </c>
      <c r="J87" t="s">
        <v>1373</v>
      </c>
      <c r="K87" t="s">
        <v>74</v>
      </c>
      <c r="L87" t="s">
        <v>74</v>
      </c>
      <c r="M87" t="s">
        <v>74</v>
      </c>
      <c r="N87" t="s">
        <v>78</v>
      </c>
      <c r="O87" t="s">
        <v>74</v>
      </c>
      <c r="P87" t="s">
        <v>74</v>
      </c>
      <c r="Q87" t="s">
        <v>74</v>
      </c>
      <c r="R87" t="s">
        <v>74</v>
      </c>
      <c r="S87" t="s">
        <v>74</v>
      </c>
      <c r="T87" t="s">
        <v>1374</v>
      </c>
      <c r="U87" t="s">
        <v>1375</v>
      </c>
      <c r="V87" t="s">
        <v>1376</v>
      </c>
      <c r="W87" t="s">
        <v>1377</v>
      </c>
      <c r="X87" t="s">
        <v>1378</v>
      </c>
      <c r="Y87" t="s">
        <v>1379</v>
      </c>
      <c r="Z87" t="s">
        <v>1380</v>
      </c>
      <c r="AA87" t="s">
        <v>74</v>
      </c>
      <c r="AB87" t="s">
        <v>74</v>
      </c>
      <c r="AC87" t="s">
        <v>74</v>
      </c>
      <c r="AD87" t="s">
        <v>74</v>
      </c>
      <c r="AE87" t="s">
        <v>74</v>
      </c>
      <c r="AF87" t="s">
        <v>1381</v>
      </c>
      <c r="AG87">
        <v>19</v>
      </c>
      <c r="AH87">
        <v>41</v>
      </c>
      <c r="AI87">
        <v>42</v>
      </c>
      <c r="AJ87">
        <v>0</v>
      </c>
      <c r="AK87">
        <v>52</v>
      </c>
      <c r="AL87" t="s">
        <v>74</v>
      </c>
      <c r="AM87" t="s">
        <v>74</v>
      </c>
      <c r="AN87" t="s">
        <v>74</v>
      </c>
      <c r="AO87" t="s">
        <v>74</v>
      </c>
      <c r="AP87" t="s">
        <v>74</v>
      </c>
      <c r="AQ87" t="s">
        <v>74</v>
      </c>
      <c r="AR87" t="s">
        <v>74</v>
      </c>
      <c r="AS87" t="s">
        <v>74</v>
      </c>
      <c r="AT87" t="s">
        <v>74</v>
      </c>
      <c r="AU87">
        <v>2011</v>
      </c>
      <c r="AV87">
        <v>24</v>
      </c>
      <c r="AW87">
        <v>12</v>
      </c>
      <c r="AX87" t="s">
        <v>74</v>
      </c>
      <c r="AY87" t="s">
        <v>74</v>
      </c>
      <c r="AZ87" t="s">
        <v>74</v>
      </c>
      <c r="BA87" t="s">
        <v>74</v>
      </c>
      <c r="BB87">
        <v>1152</v>
      </c>
      <c r="BC87">
        <v>1167</v>
      </c>
      <c r="BD87" t="s">
        <v>74</v>
      </c>
      <c r="BE87" t="s">
        <v>1382</v>
      </c>
      <c r="BF87" t="str">
        <f>HYPERLINK("http://dx.doi.org/10.1080/0951192X.2011.615342","http://dx.doi.org/10.1080/0951192X.2011.615342")</f>
        <v>http://dx.doi.org/10.1080/0951192X.2011.615342</v>
      </c>
      <c r="BG87" t="s">
        <v>74</v>
      </c>
      <c r="BH87" t="s">
        <v>74</v>
      </c>
      <c r="BI87" t="s">
        <v>74</v>
      </c>
      <c r="BJ87" t="s">
        <v>1383</v>
      </c>
      <c r="BK87" t="s">
        <v>90</v>
      </c>
      <c r="BL87" t="s">
        <v>91</v>
      </c>
      <c r="BM87" t="s">
        <v>74</v>
      </c>
      <c r="BN87" t="s">
        <v>74</v>
      </c>
      <c r="BO87" t="s">
        <v>74</v>
      </c>
      <c r="BP87" t="s">
        <v>74</v>
      </c>
      <c r="BQ87" t="s">
        <v>74</v>
      </c>
      <c r="BR87" t="s">
        <v>92</v>
      </c>
      <c r="BS87" t="s">
        <v>1384</v>
      </c>
      <c r="BT87" t="str">
        <f>HYPERLINK("https%3A%2F%2Fwww.webofscience.com%2Fwos%2Fwoscc%2Ffull-record%2FWOS:000299881400006","View Full Record in Web of Science")</f>
        <v>View Full Record in Web of Science</v>
      </c>
    </row>
    <row r="88" spans="1:72" x14ac:dyDescent="0.35">
      <c r="A88" t="s">
        <v>72</v>
      </c>
      <c r="B88" t="s">
        <v>1385</v>
      </c>
      <c r="C88" t="s">
        <v>74</v>
      </c>
      <c r="D88" t="s">
        <v>74</v>
      </c>
      <c r="E88" t="s">
        <v>74</v>
      </c>
      <c r="F88" t="s">
        <v>1386</v>
      </c>
      <c r="G88" t="s">
        <v>74</v>
      </c>
      <c r="H88" t="s">
        <v>74</v>
      </c>
      <c r="I88" t="s">
        <v>1387</v>
      </c>
      <c r="J88" t="s">
        <v>613</v>
      </c>
      <c r="K88" t="s">
        <v>74</v>
      </c>
      <c r="L88" t="s">
        <v>74</v>
      </c>
      <c r="M88" t="s">
        <v>74</v>
      </c>
      <c r="N88" t="s">
        <v>78</v>
      </c>
      <c r="O88" t="s">
        <v>74</v>
      </c>
      <c r="P88" t="s">
        <v>74</v>
      </c>
      <c r="Q88" t="s">
        <v>74</v>
      </c>
      <c r="R88" t="s">
        <v>74</v>
      </c>
      <c r="S88" t="s">
        <v>74</v>
      </c>
      <c r="T88" t="s">
        <v>1388</v>
      </c>
      <c r="U88" t="s">
        <v>1389</v>
      </c>
      <c r="V88" t="s">
        <v>1390</v>
      </c>
      <c r="W88" t="s">
        <v>1391</v>
      </c>
      <c r="X88" t="s">
        <v>1392</v>
      </c>
      <c r="Y88" t="s">
        <v>1393</v>
      </c>
      <c r="Z88" t="s">
        <v>1394</v>
      </c>
      <c r="AA88" t="s">
        <v>74</v>
      </c>
      <c r="AB88" t="s">
        <v>74</v>
      </c>
      <c r="AC88" t="s">
        <v>74</v>
      </c>
      <c r="AD88" t="s">
        <v>74</v>
      </c>
      <c r="AE88" t="s">
        <v>74</v>
      </c>
      <c r="AF88" t="s">
        <v>1395</v>
      </c>
      <c r="AG88">
        <v>66</v>
      </c>
      <c r="AH88">
        <v>0</v>
      </c>
      <c r="AI88">
        <v>0</v>
      </c>
      <c r="AJ88">
        <v>10</v>
      </c>
      <c r="AK88">
        <v>11</v>
      </c>
      <c r="AL88" t="s">
        <v>74</v>
      </c>
      <c r="AM88" t="s">
        <v>74</v>
      </c>
      <c r="AN88" t="s">
        <v>74</v>
      </c>
      <c r="AO88" t="s">
        <v>74</v>
      </c>
      <c r="AP88" t="s">
        <v>74</v>
      </c>
      <c r="AQ88" t="s">
        <v>74</v>
      </c>
      <c r="AR88" t="s">
        <v>74</v>
      </c>
      <c r="AS88" t="s">
        <v>74</v>
      </c>
      <c r="AT88" t="s">
        <v>440</v>
      </c>
      <c r="AU88">
        <v>2022</v>
      </c>
      <c r="AV88">
        <v>10</v>
      </c>
      <c r="AW88">
        <v>5</v>
      </c>
      <c r="AX88" t="s">
        <v>74</v>
      </c>
      <c r="AY88" t="s">
        <v>74</v>
      </c>
      <c r="AZ88" t="s">
        <v>74</v>
      </c>
      <c r="BA88" t="s">
        <v>74</v>
      </c>
      <c r="BB88" t="s">
        <v>74</v>
      </c>
      <c r="BC88" t="s">
        <v>74</v>
      </c>
      <c r="BD88">
        <v>852</v>
      </c>
      <c r="BE88" t="s">
        <v>1396</v>
      </c>
      <c r="BF88" t="str">
        <f>HYPERLINK("http://dx.doi.org/10.3390/pr10050852","http://dx.doi.org/10.3390/pr10050852")</f>
        <v>http://dx.doi.org/10.3390/pr10050852</v>
      </c>
      <c r="BG88" t="s">
        <v>74</v>
      </c>
      <c r="BH88" t="s">
        <v>74</v>
      </c>
      <c r="BI88" t="s">
        <v>74</v>
      </c>
      <c r="BJ88" t="s">
        <v>324</v>
      </c>
      <c r="BK88" t="s">
        <v>90</v>
      </c>
      <c r="BL88" t="s">
        <v>325</v>
      </c>
      <c r="BM88" t="s">
        <v>74</v>
      </c>
      <c r="BN88" t="s">
        <v>74</v>
      </c>
      <c r="BO88" t="s">
        <v>74</v>
      </c>
      <c r="BP88" t="s">
        <v>74</v>
      </c>
      <c r="BQ88" t="s">
        <v>74</v>
      </c>
      <c r="BR88" t="s">
        <v>92</v>
      </c>
      <c r="BS88" t="s">
        <v>1397</v>
      </c>
      <c r="BT88" t="str">
        <f>HYPERLINK("https%3A%2F%2Fwww.webofscience.com%2Fwos%2Fwoscc%2Ffull-record%2FWOS:000801422300001","View Full Record in Web of Science")</f>
        <v>View Full Record in Web of Science</v>
      </c>
    </row>
    <row r="89" spans="1:72" x14ac:dyDescent="0.35">
      <c r="A89" t="s">
        <v>72</v>
      </c>
      <c r="B89" t="s">
        <v>1398</v>
      </c>
      <c r="C89" t="s">
        <v>74</v>
      </c>
      <c r="D89" t="s">
        <v>74</v>
      </c>
      <c r="E89" t="s">
        <v>74</v>
      </c>
      <c r="F89" t="s">
        <v>1399</v>
      </c>
      <c r="G89" t="s">
        <v>74</v>
      </c>
      <c r="H89" t="s">
        <v>74</v>
      </c>
      <c r="I89" t="s">
        <v>1400</v>
      </c>
      <c r="J89" t="s">
        <v>1152</v>
      </c>
      <c r="K89" t="s">
        <v>74</v>
      </c>
      <c r="L89" t="s">
        <v>74</v>
      </c>
      <c r="M89" t="s">
        <v>74</v>
      </c>
      <c r="N89" t="s">
        <v>201</v>
      </c>
      <c r="O89" t="s">
        <v>74</v>
      </c>
      <c r="P89" t="s">
        <v>74</v>
      </c>
      <c r="Q89" t="s">
        <v>74</v>
      </c>
      <c r="R89" t="s">
        <v>74</v>
      </c>
      <c r="S89" t="s">
        <v>74</v>
      </c>
      <c r="T89" t="s">
        <v>1401</v>
      </c>
      <c r="U89" t="s">
        <v>1402</v>
      </c>
      <c r="V89" t="s">
        <v>1403</v>
      </c>
      <c r="W89" t="s">
        <v>1404</v>
      </c>
      <c r="X89" t="s">
        <v>1405</v>
      </c>
      <c r="Y89" t="s">
        <v>1406</v>
      </c>
      <c r="Z89" t="s">
        <v>1407</v>
      </c>
      <c r="AA89" t="s">
        <v>74</v>
      </c>
      <c r="AB89" t="s">
        <v>74</v>
      </c>
      <c r="AC89" t="s">
        <v>74</v>
      </c>
      <c r="AD89" t="s">
        <v>74</v>
      </c>
      <c r="AE89" t="s">
        <v>74</v>
      </c>
      <c r="AF89" t="s">
        <v>1408</v>
      </c>
      <c r="AG89">
        <v>130</v>
      </c>
      <c r="AH89">
        <v>3</v>
      </c>
      <c r="AI89">
        <v>3</v>
      </c>
      <c r="AJ89">
        <v>7</v>
      </c>
      <c r="AK89">
        <v>21</v>
      </c>
      <c r="AL89" t="s">
        <v>74</v>
      </c>
      <c r="AM89" t="s">
        <v>74</v>
      </c>
      <c r="AN89" t="s">
        <v>74</v>
      </c>
      <c r="AO89" t="s">
        <v>74</v>
      </c>
      <c r="AP89" t="s">
        <v>74</v>
      </c>
      <c r="AQ89" t="s">
        <v>74</v>
      </c>
      <c r="AR89" t="s">
        <v>74</v>
      </c>
      <c r="AS89" t="s">
        <v>74</v>
      </c>
      <c r="AT89" t="s">
        <v>74</v>
      </c>
      <c r="AU89" t="s">
        <v>74</v>
      </c>
      <c r="AV89" t="s">
        <v>74</v>
      </c>
      <c r="AW89" t="s">
        <v>74</v>
      </c>
      <c r="AX89" t="s">
        <v>74</v>
      </c>
      <c r="AY89" t="s">
        <v>74</v>
      </c>
      <c r="AZ89" t="s">
        <v>74</v>
      </c>
      <c r="BA89" t="s">
        <v>74</v>
      </c>
      <c r="BB89" t="s">
        <v>74</v>
      </c>
      <c r="BC89" t="s">
        <v>74</v>
      </c>
      <c r="BD89" t="s">
        <v>74</v>
      </c>
      <c r="BE89" t="s">
        <v>1409</v>
      </c>
      <c r="BF89" t="str">
        <f>HYPERLINK("http://dx.doi.org/10.1108/JM2-03-2021-0079","http://dx.doi.org/10.1108/JM2-03-2021-0079")</f>
        <v>http://dx.doi.org/10.1108/JM2-03-2021-0079</v>
      </c>
      <c r="BG89" t="s">
        <v>74</v>
      </c>
      <c r="BH89" t="s">
        <v>1410</v>
      </c>
      <c r="BI89" t="s">
        <v>74</v>
      </c>
      <c r="BJ89" t="s">
        <v>293</v>
      </c>
      <c r="BK89" t="s">
        <v>125</v>
      </c>
      <c r="BL89" t="s">
        <v>144</v>
      </c>
      <c r="BM89" t="s">
        <v>74</v>
      </c>
      <c r="BN89" t="s">
        <v>74</v>
      </c>
      <c r="BO89" t="s">
        <v>74</v>
      </c>
      <c r="BP89" t="s">
        <v>74</v>
      </c>
      <c r="BQ89" t="s">
        <v>74</v>
      </c>
      <c r="BR89" t="s">
        <v>92</v>
      </c>
      <c r="BS89" t="s">
        <v>1411</v>
      </c>
      <c r="BT89" t="str">
        <f>HYPERLINK("https%3A%2F%2Fwww.webofscience.com%2Fwos%2Fwoscc%2Ffull-record%2FWOS:000749846900001","View Full Record in Web of Science")</f>
        <v>View Full Record in Web of Science</v>
      </c>
    </row>
    <row r="90" spans="1:72" x14ac:dyDescent="0.35">
      <c r="A90" t="s">
        <v>72</v>
      </c>
      <c r="B90" t="s">
        <v>1412</v>
      </c>
      <c r="C90" t="s">
        <v>74</v>
      </c>
      <c r="D90" t="s">
        <v>74</v>
      </c>
      <c r="E90" t="s">
        <v>74</v>
      </c>
      <c r="F90" t="s">
        <v>1413</v>
      </c>
      <c r="G90" t="s">
        <v>74</v>
      </c>
      <c r="H90" t="s">
        <v>74</v>
      </c>
      <c r="I90" t="s">
        <v>1414</v>
      </c>
      <c r="J90" t="s">
        <v>1415</v>
      </c>
      <c r="K90" t="s">
        <v>74</v>
      </c>
      <c r="L90" t="s">
        <v>74</v>
      </c>
      <c r="M90" t="s">
        <v>74</v>
      </c>
      <c r="N90" t="s">
        <v>78</v>
      </c>
      <c r="O90" t="s">
        <v>74</v>
      </c>
      <c r="P90" t="s">
        <v>74</v>
      </c>
      <c r="Q90" t="s">
        <v>74</v>
      </c>
      <c r="R90" t="s">
        <v>74</v>
      </c>
      <c r="S90" t="s">
        <v>74</v>
      </c>
      <c r="T90" t="s">
        <v>1416</v>
      </c>
      <c r="U90" t="s">
        <v>74</v>
      </c>
      <c r="V90" t="s">
        <v>1417</v>
      </c>
      <c r="W90" t="s">
        <v>1418</v>
      </c>
      <c r="X90" t="s">
        <v>1419</v>
      </c>
      <c r="Y90" t="s">
        <v>1420</v>
      </c>
      <c r="Z90" t="s">
        <v>1421</v>
      </c>
      <c r="AA90" t="s">
        <v>74</v>
      </c>
      <c r="AB90" t="s">
        <v>74</v>
      </c>
      <c r="AC90" t="s">
        <v>74</v>
      </c>
      <c r="AD90" t="s">
        <v>74</v>
      </c>
      <c r="AE90" t="s">
        <v>74</v>
      </c>
      <c r="AF90" t="s">
        <v>1422</v>
      </c>
      <c r="AG90">
        <v>40</v>
      </c>
      <c r="AH90">
        <v>7</v>
      </c>
      <c r="AI90">
        <v>7</v>
      </c>
      <c r="AJ90">
        <v>9</v>
      </c>
      <c r="AK90">
        <v>28</v>
      </c>
      <c r="AL90" t="s">
        <v>74</v>
      </c>
      <c r="AM90" t="s">
        <v>74</v>
      </c>
      <c r="AN90" t="s">
        <v>74</v>
      </c>
      <c r="AO90" t="s">
        <v>74</v>
      </c>
      <c r="AP90" t="s">
        <v>74</v>
      </c>
      <c r="AQ90" t="s">
        <v>74</v>
      </c>
      <c r="AR90" t="s">
        <v>74</v>
      </c>
      <c r="AS90" t="s">
        <v>74</v>
      </c>
      <c r="AT90" t="s">
        <v>1423</v>
      </c>
      <c r="AU90">
        <v>2022</v>
      </c>
      <c r="AV90">
        <v>44</v>
      </c>
      <c r="AW90">
        <v>4</v>
      </c>
      <c r="AX90" t="s">
        <v>74</v>
      </c>
      <c r="AY90" t="s">
        <v>74</v>
      </c>
      <c r="AZ90" t="s">
        <v>74</v>
      </c>
      <c r="BA90" t="s">
        <v>74</v>
      </c>
      <c r="BB90">
        <v>9217</v>
      </c>
      <c r="BC90">
        <v>9231</v>
      </c>
      <c r="BD90" t="s">
        <v>74</v>
      </c>
      <c r="BE90" t="s">
        <v>1424</v>
      </c>
      <c r="BF90" t="str">
        <f>HYPERLINK("http://dx.doi.org/10.1080/15567036.2020.1861133","http://dx.doi.org/10.1080/15567036.2020.1861133")</f>
        <v>http://dx.doi.org/10.1080/15567036.2020.1861133</v>
      </c>
      <c r="BG90" t="s">
        <v>74</v>
      </c>
      <c r="BH90" t="s">
        <v>1425</v>
      </c>
      <c r="BI90" t="s">
        <v>74</v>
      </c>
      <c r="BJ90" t="s">
        <v>1426</v>
      </c>
      <c r="BK90" t="s">
        <v>90</v>
      </c>
      <c r="BL90" t="s">
        <v>1427</v>
      </c>
      <c r="BM90" t="s">
        <v>74</v>
      </c>
      <c r="BN90" t="s">
        <v>74</v>
      </c>
      <c r="BO90" t="s">
        <v>74</v>
      </c>
      <c r="BP90" t="s">
        <v>74</v>
      </c>
      <c r="BQ90" t="s">
        <v>74</v>
      </c>
      <c r="BR90" t="s">
        <v>92</v>
      </c>
      <c r="BS90" t="s">
        <v>1428</v>
      </c>
      <c r="BT90" t="str">
        <f>HYPERLINK("https%3A%2F%2Fwww.webofscience.com%2Fwos%2Fwoscc%2Ffull-record%2FWOS:000603746800001","View Full Record in Web of Science")</f>
        <v>View Full Record in Web of Science</v>
      </c>
    </row>
    <row r="91" spans="1:72" x14ac:dyDescent="0.35">
      <c r="A91" t="s">
        <v>72</v>
      </c>
      <c r="B91" t="s">
        <v>1429</v>
      </c>
      <c r="C91" t="s">
        <v>74</v>
      </c>
      <c r="D91" t="s">
        <v>74</v>
      </c>
      <c r="E91" t="s">
        <v>74</v>
      </c>
      <c r="F91" t="s">
        <v>1430</v>
      </c>
      <c r="G91" t="s">
        <v>74</v>
      </c>
      <c r="H91" t="s">
        <v>74</v>
      </c>
      <c r="I91" t="s">
        <v>1431</v>
      </c>
      <c r="J91" t="s">
        <v>388</v>
      </c>
      <c r="K91" t="s">
        <v>74</v>
      </c>
      <c r="L91" t="s">
        <v>74</v>
      </c>
      <c r="M91" t="s">
        <v>74</v>
      </c>
      <c r="N91" t="s">
        <v>78</v>
      </c>
      <c r="O91" t="s">
        <v>74</v>
      </c>
      <c r="P91" t="s">
        <v>74</v>
      </c>
      <c r="Q91" t="s">
        <v>74</v>
      </c>
      <c r="R91" t="s">
        <v>74</v>
      </c>
      <c r="S91" t="s">
        <v>74</v>
      </c>
      <c r="T91" t="s">
        <v>1432</v>
      </c>
      <c r="U91" t="s">
        <v>1433</v>
      </c>
      <c r="V91" t="s">
        <v>1434</v>
      </c>
      <c r="W91" t="s">
        <v>1435</v>
      </c>
      <c r="X91" t="s">
        <v>1436</v>
      </c>
      <c r="Y91" t="s">
        <v>1437</v>
      </c>
      <c r="Z91" t="s">
        <v>1438</v>
      </c>
      <c r="AA91" t="s">
        <v>74</v>
      </c>
      <c r="AB91" t="s">
        <v>74</v>
      </c>
      <c r="AC91" t="s">
        <v>74</v>
      </c>
      <c r="AD91" t="s">
        <v>74</v>
      </c>
      <c r="AE91" t="s">
        <v>74</v>
      </c>
      <c r="AF91" t="s">
        <v>1439</v>
      </c>
      <c r="AG91">
        <v>30</v>
      </c>
      <c r="AH91">
        <v>5</v>
      </c>
      <c r="AI91">
        <v>5</v>
      </c>
      <c r="AJ91">
        <v>5</v>
      </c>
      <c r="AK91">
        <v>35</v>
      </c>
      <c r="AL91" t="s">
        <v>74</v>
      </c>
      <c r="AM91" t="s">
        <v>74</v>
      </c>
      <c r="AN91" t="s">
        <v>74</v>
      </c>
      <c r="AO91" t="s">
        <v>74</v>
      </c>
      <c r="AP91" t="s">
        <v>74</v>
      </c>
      <c r="AQ91" t="s">
        <v>74</v>
      </c>
      <c r="AR91" t="s">
        <v>74</v>
      </c>
      <c r="AS91" t="s">
        <v>74</v>
      </c>
      <c r="AT91" t="s">
        <v>242</v>
      </c>
      <c r="AU91">
        <v>2020</v>
      </c>
      <c r="AV91">
        <v>291</v>
      </c>
      <c r="AW91" t="s">
        <v>1440</v>
      </c>
      <c r="AX91" t="s">
        <v>74</v>
      </c>
      <c r="AY91" t="s">
        <v>74</v>
      </c>
      <c r="AZ91" t="s">
        <v>122</v>
      </c>
      <c r="BA91" t="s">
        <v>74</v>
      </c>
      <c r="BB91">
        <v>1077</v>
      </c>
      <c r="BC91">
        <v>1102</v>
      </c>
      <c r="BD91" t="s">
        <v>74</v>
      </c>
      <c r="BE91" t="s">
        <v>1441</v>
      </c>
      <c r="BF91" t="str">
        <f>HYPERLINK("http://dx.doi.org/10.1007/s10479-018-3058-x","http://dx.doi.org/10.1007/s10479-018-3058-x")</f>
        <v>http://dx.doi.org/10.1007/s10479-018-3058-x</v>
      </c>
      <c r="BG91" t="s">
        <v>74</v>
      </c>
      <c r="BH91" t="s">
        <v>74</v>
      </c>
      <c r="BI91" t="s">
        <v>74</v>
      </c>
      <c r="BJ91" t="s">
        <v>399</v>
      </c>
      <c r="BK91" t="s">
        <v>228</v>
      </c>
      <c r="BL91" t="s">
        <v>399</v>
      </c>
      <c r="BM91" t="s">
        <v>74</v>
      </c>
      <c r="BN91" t="s">
        <v>74</v>
      </c>
      <c r="BO91" t="s">
        <v>74</v>
      </c>
      <c r="BP91" t="s">
        <v>74</v>
      </c>
      <c r="BQ91" t="s">
        <v>74</v>
      </c>
      <c r="BR91" t="s">
        <v>92</v>
      </c>
      <c r="BS91" t="s">
        <v>1442</v>
      </c>
      <c r="BT91" t="str">
        <f>HYPERLINK("https%3A%2F%2Fwww.webofscience.com%2Fwos%2Fwoscc%2Ffull-record%2FWOS:000550377300041","View Full Record in Web of Science")</f>
        <v>View Full Record in Web of Science</v>
      </c>
    </row>
    <row r="92" spans="1:72" x14ac:dyDescent="0.35">
      <c r="A92" t="s">
        <v>72</v>
      </c>
      <c r="B92" t="s">
        <v>1443</v>
      </c>
      <c r="C92" t="s">
        <v>74</v>
      </c>
      <c r="D92" t="s">
        <v>74</v>
      </c>
      <c r="E92" t="s">
        <v>74</v>
      </c>
      <c r="F92" t="s">
        <v>1444</v>
      </c>
      <c r="G92" t="s">
        <v>74</v>
      </c>
      <c r="H92" t="s">
        <v>74</v>
      </c>
      <c r="I92" t="s">
        <v>1445</v>
      </c>
      <c r="J92" t="s">
        <v>1446</v>
      </c>
      <c r="K92" t="s">
        <v>74</v>
      </c>
      <c r="L92" t="s">
        <v>74</v>
      </c>
      <c r="M92" t="s">
        <v>74</v>
      </c>
      <c r="N92" t="s">
        <v>78</v>
      </c>
      <c r="O92" t="s">
        <v>74</v>
      </c>
      <c r="P92" t="s">
        <v>74</v>
      </c>
      <c r="Q92" t="s">
        <v>74</v>
      </c>
      <c r="R92" t="s">
        <v>74</v>
      </c>
      <c r="S92" t="s">
        <v>74</v>
      </c>
      <c r="T92" t="s">
        <v>1447</v>
      </c>
      <c r="U92" t="s">
        <v>1448</v>
      </c>
      <c r="V92" t="s">
        <v>1449</v>
      </c>
      <c r="W92" t="s">
        <v>1450</v>
      </c>
      <c r="X92" t="s">
        <v>1070</v>
      </c>
      <c r="Y92" t="s">
        <v>1451</v>
      </c>
      <c r="Z92" t="s">
        <v>1452</v>
      </c>
      <c r="AA92" t="s">
        <v>74</v>
      </c>
      <c r="AB92" t="s">
        <v>74</v>
      </c>
      <c r="AC92" t="s">
        <v>74</v>
      </c>
      <c r="AD92" t="s">
        <v>74</v>
      </c>
      <c r="AE92" t="s">
        <v>74</v>
      </c>
      <c r="AF92" t="s">
        <v>1453</v>
      </c>
      <c r="AG92">
        <v>30</v>
      </c>
      <c r="AH92">
        <v>35</v>
      </c>
      <c r="AI92">
        <v>39</v>
      </c>
      <c r="AJ92">
        <v>2</v>
      </c>
      <c r="AK92">
        <v>67</v>
      </c>
      <c r="AL92" t="s">
        <v>74</v>
      </c>
      <c r="AM92" t="s">
        <v>74</v>
      </c>
      <c r="AN92" t="s">
        <v>74</v>
      </c>
      <c r="AO92" t="s">
        <v>74</v>
      </c>
      <c r="AP92" t="s">
        <v>74</v>
      </c>
      <c r="AQ92" t="s">
        <v>74</v>
      </c>
      <c r="AR92" t="s">
        <v>74</v>
      </c>
      <c r="AS92" t="s">
        <v>74</v>
      </c>
      <c r="AT92" t="s">
        <v>158</v>
      </c>
      <c r="AU92">
        <v>2015</v>
      </c>
      <c r="AV92">
        <v>34</v>
      </c>
      <c r="AW92" t="s">
        <v>74</v>
      </c>
      <c r="AX92" t="s">
        <v>74</v>
      </c>
      <c r="AY92" t="s">
        <v>74</v>
      </c>
      <c r="AZ92" t="s">
        <v>74</v>
      </c>
      <c r="BA92" t="s">
        <v>74</v>
      </c>
      <c r="BB92">
        <v>274</v>
      </c>
      <c r="BC92">
        <v>285</v>
      </c>
      <c r="BD92" t="s">
        <v>74</v>
      </c>
      <c r="BE92" t="s">
        <v>1454</v>
      </c>
      <c r="BF92" t="str">
        <f>HYPERLINK("http://dx.doi.org/10.1016/j.asoc.2015.04.062","http://dx.doi.org/10.1016/j.asoc.2015.04.062")</f>
        <v>http://dx.doi.org/10.1016/j.asoc.2015.04.062</v>
      </c>
      <c r="BG92" t="s">
        <v>74</v>
      </c>
      <c r="BH92" t="s">
        <v>74</v>
      </c>
      <c r="BI92" t="s">
        <v>74</v>
      </c>
      <c r="BJ92" t="s">
        <v>1455</v>
      </c>
      <c r="BK92" t="s">
        <v>90</v>
      </c>
      <c r="BL92" t="s">
        <v>126</v>
      </c>
      <c r="BM92" t="s">
        <v>74</v>
      </c>
      <c r="BN92" t="s">
        <v>74</v>
      </c>
      <c r="BO92" t="s">
        <v>74</v>
      </c>
      <c r="BP92" t="s">
        <v>74</v>
      </c>
      <c r="BQ92" t="s">
        <v>74</v>
      </c>
      <c r="BR92" t="s">
        <v>92</v>
      </c>
      <c r="BS92" t="s">
        <v>1456</v>
      </c>
      <c r="BT92" t="str">
        <f>HYPERLINK("https%3A%2F%2Fwww.webofscience.com%2Fwos%2Fwoscc%2Ffull-record%2FWOS:000357469500022","View Full Record in Web of Science")</f>
        <v>View Full Record in Web of Science</v>
      </c>
    </row>
    <row r="93" spans="1:72" x14ac:dyDescent="0.35">
      <c r="A93" t="s">
        <v>72</v>
      </c>
      <c r="B93" t="s">
        <v>1457</v>
      </c>
      <c r="C93" t="s">
        <v>74</v>
      </c>
      <c r="D93" t="s">
        <v>74</v>
      </c>
      <c r="E93" t="s">
        <v>74</v>
      </c>
      <c r="F93" t="s">
        <v>1458</v>
      </c>
      <c r="G93" t="s">
        <v>74</v>
      </c>
      <c r="H93" t="s">
        <v>74</v>
      </c>
      <c r="I93" t="s">
        <v>1459</v>
      </c>
      <c r="J93" t="s">
        <v>1460</v>
      </c>
      <c r="K93" t="s">
        <v>74</v>
      </c>
      <c r="L93" t="s">
        <v>74</v>
      </c>
      <c r="M93" t="s">
        <v>74</v>
      </c>
      <c r="N93" t="s">
        <v>201</v>
      </c>
      <c r="O93" t="s">
        <v>74</v>
      </c>
      <c r="P93" t="s">
        <v>74</v>
      </c>
      <c r="Q93" t="s">
        <v>74</v>
      </c>
      <c r="R93" t="s">
        <v>74</v>
      </c>
      <c r="S93" t="s">
        <v>74</v>
      </c>
      <c r="T93" t="s">
        <v>1461</v>
      </c>
      <c r="U93" t="s">
        <v>1462</v>
      </c>
      <c r="V93" t="s">
        <v>1463</v>
      </c>
      <c r="W93" t="s">
        <v>1464</v>
      </c>
      <c r="X93" t="s">
        <v>1465</v>
      </c>
      <c r="Y93" t="s">
        <v>1466</v>
      </c>
      <c r="Z93" t="s">
        <v>1467</v>
      </c>
      <c r="AA93" t="s">
        <v>74</v>
      </c>
      <c r="AB93" t="s">
        <v>74</v>
      </c>
      <c r="AC93" t="s">
        <v>74</v>
      </c>
      <c r="AD93" t="s">
        <v>74</v>
      </c>
      <c r="AE93" t="s">
        <v>74</v>
      </c>
      <c r="AF93" t="s">
        <v>1468</v>
      </c>
      <c r="AG93">
        <v>165</v>
      </c>
      <c r="AH93">
        <v>0</v>
      </c>
      <c r="AI93">
        <v>0</v>
      </c>
      <c r="AJ93">
        <v>13</v>
      </c>
      <c r="AK93">
        <v>45</v>
      </c>
      <c r="AL93" t="s">
        <v>74</v>
      </c>
      <c r="AM93" t="s">
        <v>74</v>
      </c>
      <c r="AN93" t="s">
        <v>74</v>
      </c>
      <c r="AO93" t="s">
        <v>74</v>
      </c>
      <c r="AP93" t="s">
        <v>74</v>
      </c>
      <c r="AQ93" t="s">
        <v>74</v>
      </c>
      <c r="AR93" t="s">
        <v>74</v>
      </c>
      <c r="AS93" t="s">
        <v>74</v>
      </c>
      <c r="AT93" t="s">
        <v>74</v>
      </c>
      <c r="AU93" t="s">
        <v>74</v>
      </c>
      <c r="AV93" t="s">
        <v>74</v>
      </c>
      <c r="AW93" t="s">
        <v>74</v>
      </c>
      <c r="AX93" t="s">
        <v>74</v>
      </c>
      <c r="AY93" t="s">
        <v>74</v>
      </c>
      <c r="AZ93" t="s">
        <v>74</v>
      </c>
      <c r="BA93" t="s">
        <v>74</v>
      </c>
      <c r="BB93" t="s">
        <v>74</v>
      </c>
      <c r="BC93" t="s">
        <v>74</v>
      </c>
      <c r="BD93" t="s">
        <v>74</v>
      </c>
      <c r="BE93" t="s">
        <v>1469</v>
      </c>
      <c r="BF93" t="str">
        <f>HYPERLINK("http://dx.doi.org/10.1080/13675567.2021.2001446","http://dx.doi.org/10.1080/13675567.2021.2001446")</f>
        <v>http://dx.doi.org/10.1080/13675567.2021.2001446</v>
      </c>
      <c r="BG93" t="s">
        <v>74</v>
      </c>
      <c r="BH93" t="s">
        <v>1470</v>
      </c>
      <c r="BI93" t="s">
        <v>74</v>
      </c>
      <c r="BJ93" t="s">
        <v>293</v>
      </c>
      <c r="BK93" t="s">
        <v>108</v>
      </c>
      <c r="BL93" t="s">
        <v>144</v>
      </c>
      <c r="BM93" t="s">
        <v>74</v>
      </c>
      <c r="BN93" t="s">
        <v>74</v>
      </c>
      <c r="BO93" t="s">
        <v>74</v>
      </c>
      <c r="BP93" t="s">
        <v>74</v>
      </c>
      <c r="BQ93" t="s">
        <v>74</v>
      </c>
      <c r="BR93" t="s">
        <v>92</v>
      </c>
      <c r="BS93" t="s">
        <v>1471</v>
      </c>
      <c r="BT93" t="str">
        <f>HYPERLINK("https%3A%2F%2Fwww.webofscience.com%2Fwos%2Fwoscc%2Ffull-record%2FWOS:000716777800001","View Full Record in Web of Science")</f>
        <v>View Full Record in Web of Science</v>
      </c>
    </row>
    <row r="94" spans="1:72" x14ac:dyDescent="0.35">
      <c r="A94" t="s">
        <v>72</v>
      </c>
      <c r="B94" t="s">
        <v>1472</v>
      </c>
      <c r="C94" t="s">
        <v>74</v>
      </c>
      <c r="D94" t="s">
        <v>74</v>
      </c>
      <c r="E94" t="s">
        <v>74</v>
      </c>
      <c r="F94" t="s">
        <v>1473</v>
      </c>
      <c r="G94" t="s">
        <v>74</v>
      </c>
      <c r="H94" t="s">
        <v>74</v>
      </c>
      <c r="I94" t="s">
        <v>1474</v>
      </c>
      <c r="J94" t="s">
        <v>1185</v>
      </c>
      <c r="K94" t="s">
        <v>74</v>
      </c>
      <c r="L94" t="s">
        <v>74</v>
      </c>
      <c r="M94" t="s">
        <v>74</v>
      </c>
      <c r="N94" t="s">
        <v>78</v>
      </c>
      <c r="O94" t="s">
        <v>74</v>
      </c>
      <c r="P94" t="s">
        <v>74</v>
      </c>
      <c r="Q94" t="s">
        <v>74</v>
      </c>
      <c r="R94" t="s">
        <v>74</v>
      </c>
      <c r="S94" t="s">
        <v>74</v>
      </c>
      <c r="T94" t="s">
        <v>1475</v>
      </c>
      <c r="U94" t="s">
        <v>1476</v>
      </c>
      <c r="V94" t="s">
        <v>1477</v>
      </c>
      <c r="W94" t="s">
        <v>1478</v>
      </c>
      <c r="X94" t="s">
        <v>1479</v>
      </c>
      <c r="Y94" t="s">
        <v>1480</v>
      </c>
      <c r="Z94" t="s">
        <v>1481</v>
      </c>
      <c r="AA94" t="s">
        <v>74</v>
      </c>
      <c r="AB94" t="s">
        <v>74</v>
      </c>
      <c r="AC94" t="s">
        <v>74</v>
      </c>
      <c r="AD94" t="s">
        <v>74</v>
      </c>
      <c r="AE94" t="s">
        <v>74</v>
      </c>
      <c r="AF94" t="s">
        <v>1482</v>
      </c>
      <c r="AG94">
        <v>79</v>
      </c>
      <c r="AH94">
        <v>86</v>
      </c>
      <c r="AI94">
        <v>92</v>
      </c>
      <c r="AJ94">
        <v>13</v>
      </c>
      <c r="AK94">
        <v>133</v>
      </c>
      <c r="AL94" t="s">
        <v>74</v>
      </c>
      <c r="AM94" t="s">
        <v>74</v>
      </c>
      <c r="AN94" t="s">
        <v>74</v>
      </c>
      <c r="AO94" t="s">
        <v>74</v>
      </c>
      <c r="AP94" t="s">
        <v>74</v>
      </c>
      <c r="AQ94" t="s">
        <v>74</v>
      </c>
      <c r="AR94" t="s">
        <v>74</v>
      </c>
      <c r="AS94" t="s">
        <v>74</v>
      </c>
      <c r="AT94" t="s">
        <v>158</v>
      </c>
      <c r="AU94">
        <v>2017</v>
      </c>
      <c r="AV94">
        <v>191</v>
      </c>
      <c r="AW94" t="s">
        <v>74</v>
      </c>
      <c r="AX94" t="s">
        <v>74</v>
      </c>
      <c r="AY94" t="s">
        <v>74</v>
      </c>
      <c r="AZ94" t="s">
        <v>74</v>
      </c>
      <c r="BA94" t="s">
        <v>74</v>
      </c>
      <c r="BB94">
        <v>143</v>
      </c>
      <c r="BC94">
        <v>153</v>
      </c>
      <c r="BD94" t="s">
        <v>74</v>
      </c>
      <c r="BE94" t="s">
        <v>1483</v>
      </c>
      <c r="BF94" t="str">
        <f>HYPERLINK("http://dx.doi.org/10.1016/j.ijpe.2017.06.001","http://dx.doi.org/10.1016/j.ijpe.2017.06.001")</f>
        <v>http://dx.doi.org/10.1016/j.ijpe.2017.06.001</v>
      </c>
      <c r="BG94" t="s">
        <v>74</v>
      </c>
      <c r="BH94" t="s">
        <v>74</v>
      </c>
      <c r="BI94" t="s">
        <v>74</v>
      </c>
      <c r="BJ94" t="s">
        <v>261</v>
      </c>
      <c r="BK94" t="s">
        <v>228</v>
      </c>
      <c r="BL94" t="s">
        <v>262</v>
      </c>
      <c r="BM94" t="s">
        <v>74</v>
      </c>
      <c r="BN94" t="s">
        <v>74</v>
      </c>
      <c r="BO94" t="s">
        <v>74</v>
      </c>
      <c r="BP94" t="s">
        <v>74</v>
      </c>
      <c r="BQ94" t="s">
        <v>74</v>
      </c>
      <c r="BR94" t="s">
        <v>92</v>
      </c>
      <c r="BS94" t="s">
        <v>1484</v>
      </c>
      <c r="BT94" t="str">
        <f>HYPERLINK("https%3A%2F%2Fwww.webofscience.com%2Fwos%2Fwoscc%2Ffull-record%2FWOS:000409150000012","View Full Record in Web of Science")</f>
        <v>View Full Record in Web of Science</v>
      </c>
    </row>
    <row r="95" spans="1:72" x14ac:dyDescent="0.35">
      <c r="A95" t="s">
        <v>72</v>
      </c>
      <c r="B95" t="s">
        <v>1356</v>
      </c>
      <c r="C95" t="s">
        <v>74</v>
      </c>
      <c r="D95" t="s">
        <v>74</v>
      </c>
      <c r="E95" t="s">
        <v>74</v>
      </c>
      <c r="F95" t="s">
        <v>1357</v>
      </c>
      <c r="G95" t="s">
        <v>74</v>
      </c>
      <c r="H95" t="s">
        <v>74</v>
      </c>
      <c r="I95" t="s">
        <v>1485</v>
      </c>
      <c r="J95" t="s">
        <v>1486</v>
      </c>
      <c r="K95" t="s">
        <v>74</v>
      </c>
      <c r="L95" t="s">
        <v>74</v>
      </c>
      <c r="M95" t="s">
        <v>74</v>
      </c>
      <c r="N95" t="s">
        <v>78</v>
      </c>
      <c r="O95" t="s">
        <v>74</v>
      </c>
      <c r="P95" t="s">
        <v>74</v>
      </c>
      <c r="Q95" t="s">
        <v>74</v>
      </c>
      <c r="R95" t="s">
        <v>74</v>
      </c>
      <c r="S95" t="s">
        <v>74</v>
      </c>
      <c r="T95" t="s">
        <v>1487</v>
      </c>
      <c r="U95" t="s">
        <v>1488</v>
      </c>
      <c r="V95" t="s">
        <v>1489</v>
      </c>
      <c r="W95" t="s">
        <v>1490</v>
      </c>
      <c r="X95" t="s">
        <v>1364</v>
      </c>
      <c r="Y95" t="s">
        <v>1491</v>
      </c>
      <c r="Z95" t="s">
        <v>1366</v>
      </c>
      <c r="AA95" t="s">
        <v>74</v>
      </c>
      <c r="AB95" t="s">
        <v>74</v>
      </c>
      <c r="AC95" t="s">
        <v>74</v>
      </c>
      <c r="AD95" t="s">
        <v>74</v>
      </c>
      <c r="AE95" t="s">
        <v>74</v>
      </c>
      <c r="AF95" t="s">
        <v>1492</v>
      </c>
      <c r="AG95">
        <v>37</v>
      </c>
      <c r="AH95">
        <v>36</v>
      </c>
      <c r="AI95">
        <v>36</v>
      </c>
      <c r="AJ95">
        <v>1</v>
      </c>
      <c r="AK95">
        <v>61</v>
      </c>
      <c r="AL95" t="s">
        <v>74</v>
      </c>
      <c r="AM95" t="s">
        <v>74</v>
      </c>
      <c r="AN95" t="s">
        <v>74</v>
      </c>
      <c r="AO95" t="s">
        <v>74</v>
      </c>
      <c r="AP95" t="s">
        <v>74</v>
      </c>
      <c r="AQ95" t="s">
        <v>74</v>
      </c>
      <c r="AR95" t="s">
        <v>74</v>
      </c>
      <c r="AS95" t="s">
        <v>74</v>
      </c>
      <c r="AT95" t="s">
        <v>397</v>
      </c>
      <c r="AU95">
        <v>2012</v>
      </c>
      <c r="AV95">
        <v>11</v>
      </c>
      <c r="AW95">
        <v>2</v>
      </c>
      <c r="AX95" t="s">
        <v>74</v>
      </c>
      <c r="AY95" t="s">
        <v>74</v>
      </c>
      <c r="AZ95" t="s">
        <v>74</v>
      </c>
      <c r="BA95" t="s">
        <v>74</v>
      </c>
      <c r="BB95">
        <v>147</v>
      </c>
      <c r="BC95">
        <v>176</v>
      </c>
      <c r="BD95" t="s">
        <v>74</v>
      </c>
      <c r="BE95" t="s">
        <v>1493</v>
      </c>
      <c r="BF95" t="str">
        <f>HYPERLINK("http://dx.doi.org/10.1007/s10700-012-9117-x","http://dx.doi.org/10.1007/s10700-012-9117-x")</f>
        <v>http://dx.doi.org/10.1007/s10700-012-9117-x</v>
      </c>
      <c r="BG95" t="s">
        <v>74</v>
      </c>
      <c r="BH95" t="s">
        <v>74</v>
      </c>
      <c r="BI95" t="s">
        <v>74</v>
      </c>
      <c r="BJ95" t="s">
        <v>1494</v>
      </c>
      <c r="BK95" t="s">
        <v>90</v>
      </c>
      <c r="BL95" t="s">
        <v>1495</v>
      </c>
      <c r="BM95" t="s">
        <v>74</v>
      </c>
      <c r="BN95" t="s">
        <v>74</v>
      </c>
      <c r="BO95" t="s">
        <v>74</v>
      </c>
      <c r="BP95" t="s">
        <v>74</v>
      </c>
      <c r="BQ95" t="s">
        <v>74</v>
      </c>
      <c r="BR95" t="s">
        <v>92</v>
      </c>
      <c r="BS95" t="s">
        <v>1496</v>
      </c>
      <c r="BT95" t="str">
        <f>HYPERLINK("https%3A%2F%2Fwww.webofscience.com%2Fwos%2Fwoscc%2Ffull-record%2FWOS:000304103200003","View Full Record in Web of Science")</f>
        <v>View Full Record in Web of Science</v>
      </c>
    </row>
    <row r="96" spans="1:72" x14ac:dyDescent="0.35">
      <c r="A96" t="s">
        <v>72</v>
      </c>
      <c r="B96" t="s">
        <v>1497</v>
      </c>
      <c r="C96" t="s">
        <v>74</v>
      </c>
      <c r="D96" t="s">
        <v>74</v>
      </c>
      <c r="E96" t="s">
        <v>74</v>
      </c>
      <c r="F96" t="s">
        <v>1498</v>
      </c>
      <c r="G96" t="s">
        <v>74</v>
      </c>
      <c r="H96" t="s">
        <v>74</v>
      </c>
      <c r="I96" t="s">
        <v>1499</v>
      </c>
      <c r="J96" t="s">
        <v>1500</v>
      </c>
      <c r="K96" t="s">
        <v>74</v>
      </c>
      <c r="L96" t="s">
        <v>74</v>
      </c>
      <c r="M96" t="s">
        <v>74</v>
      </c>
      <c r="N96" t="s">
        <v>78</v>
      </c>
      <c r="O96" t="s">
        <v>74</v>
      </c>
      <c r="P96" t="s">
        <v>74</v>
      </c>
      <c r="Q96" t="s">
        <v>74</v>
      </c>
      <c r="R96" t="s">
        <v>74</v>
      </c>
      <c r="S96" t="s">
        <v>74</v>
      </c>
      <c r="T96" t="s">
        <v>1501</v>
      </c>
      <c r="U96" t="s">
        <v>1502</v>
      </c>
      <c r="V96" t="s">
        <v>1503</v>
      </c>
      <c r="W96" t="s">
        <v>1504</v>
      </c>
      <c r="X96" t="s">
        <v>1505</v>
      </c>
      <c r="Y96" t="s">
        <v>1506</v>
      </c>
      <c r="Z96" t="s">
        <v>1507</v>
      </c>
      <c r="AA96" t="s">
        <v>74</v>
      </c>
      <c r="AB96" t="s">
        <v>74</v>
      </c>
      <c r="AC96" t="s">
        <v>74</v>
      </c>
      <c r="AD96" t="s">
        <v>74</v>
      </c>
      <c r="AE96" t="s">
        <v>74</v>
      </c>
      <c r="AF96" t="s">
        <v>1508</v>
      </c>
      <c r="AG96">
        <v>21</v>
      </c>
      <c r="AH96">
        <v>0</v>
      </c>
      <c r="AI96">
        <v>0</v>
      </c>
      <c r="AJ96">
        <v>6</v>
      </c>
      <c r="AK96">
        <v>6</v>
      </c>
      <c r="AL96" t="s">
        <v>74</v>
      </c>
      <c r="AM96" t="s">
        <v>74</v>
      </c>
      <c r="AN96" t="s">
        <v>74</v>
      </c>
      <c r="AO96" t="s">
        <v>74</v>
      </c>
      <c r="AP96" t="s">
        <v>74</v>
      </c>
      <c r="AQ96" t="s">
        <v>74</v>
      </c>
      <c r="AR96" t="s">
        <v>74</v>
      </c>
      <c r="AS96" t="s">
        <v>74</v>
      </c>
      <c r="AT96" t="s">
        <v>529</v>
      </c>
      <c r="AU96">
        <v>2022</v>
      </c>
      <c r="AV96">
        <v>10</v>
      </c>
      <c r="AW96">
        <v>34</v>
      </c>
      <c r="AX96" t="s">
        <v>74</v>
      </c>
      <c r="AY96" t="s">
        <v>74</v>
      </c>
      <c r="AZ96" t="s">
        <v>74</v>
      </c>
      <c r="BA96" t="s">
        <v>74</v>
      </c>
      <c r="BB96">
        <v>11098</v>
      </c>
      <c r="BC96">
        <v>11105</v>
      </c>
      <c r="BD96" t="s">
        <v>74</v>
      </c>
      <c r="BE96" t="s">
        <v>1509</v>
      </c>
      <c r="BF96" t="str">
        <f>HYPERLINK("http://dx.doi.org/10.1021/acssuschemeng.2c01270","http://dx.doi.org/10.1021/acssuschemeng.2c01270")</f>
        <v>http://dx.doi.org/10.1021/acssuschemeng.2c01270</v>
      </c>
      <c r="BG96" t="s">
        <v>74</v>
      </c>
      <c r="BH96" t="s">
        <v>74</v>
      </c>
      <c r="BI96" t="s">
        <v>74</v>
      </c>
      <c r="BJ96" t="s">
        <v>1510</v>
      </c>
      <c r="BK96" t="s">
        <v>90</v>
      </c>
      <c r="BL96" t="s">
        <v>1511</v>
      </c>
      <c r="BM96" t="s">
        <v>74</v>
      </c>
      <c r="BN96" t="s">
        <v>74</v>
      </c>
      <c r="BO96" t="s">
        <v>74</v>
      </c>
      <c r="BP96" t="s">
        <v>74</v>
      </c>
      <c r="BQ96" t="s">
        <v>74</v>
      </c>
      <c r="BR96" t="s">
        <v>92</v>
      </c>
      <c r="BS96" t="s">
        <v>1512</v>
      </c>
      <c r="BT96" t="str">
        <f>HYPERLINK("https%3A%2F%2Fwww.webofscience.com%2Fwos%2Fwoscc%2Ffull-record%2FWOS:000849720400001","View Full Record in Web of Science")</f>
        <v>View Full Record in Web of Science</v>
      </c>
    </row>
    <row r="97" spans="1:72" x14ac:dyDescent="0.35">
      <c r="A97" t="s">
        <v>72</v>
      </c>
      <c r="B97" t="s">
        <v>1513</v>
      </c>
      <c r="C97" t="s">
        <v>74</v>
      </c>
      <c r="D97" t="s">
        <v>74</v>
      </c>
      <c r="E97" t="s">
        <v>74</v>
      </c>
      <c r="F97" t="s">
        <v>1514</v>
      </c>
      <c r="G97" t="s">
        <v>74</v>
      </c>
      <c r="H97" t="s">
        <v>74</v>
      </c>
      <c r="I97" t="s">
        <v>1515</v>
      </c>
      <c r="J97" t="s">
        <v>1516</v>
      </c>
      <c r="K97" t="s">
        <v>74</v>
      </c>
      <c r="L97" t="s">
        <v>74</v>
      </c>
      <c r="M97" t="s">
        <v>74</v>
      </c>
      <c r="N97" t="s">
        <v>78</v>
      </c>
      <c r="O97" t="s">
        <v>74</v>
      </c>
      <c r="P97" t="s">
        <v>74</v>
      </c>
      <c r="Q97" t="s">
        <v>74</v>
      </c>
      <c r="R97" t="s">
        <v>74</v>
      </c>
      <c r="S97" t="s">
        <v>74</v>
      </c>
      <c r="T97" t="s">
        <v>1517</v>
      </c>
      <c r="U97" t="s">
        <v>1518</v>
      </c>
      <c r="V97" t="s">
        <v>1519</v>
      </c>
      <c r="W97" t="s">
        <v>1520</v>
      </c>
      <c r="X97" t="s">
        <v>1521</v>
      </c>
      <c r="Y97" t="s">
        <v>1522</v>
      </c>
      <c r="Z97" t="s">
        <v>1523</v>
      </c>
      <c r="AA97" t="s">
        <v>74</v>
      </c>
      <c r="AB97" t="s">
        <v>74</v>
      </c>
      <c r="AC97" t="s">
        <v>74</v>
      </c>
      <c r="AD97" t="s">
        <v>74</v>
      </c>
      <c r="AE97" t="s">
        <v>74</v>
      </c>
      <c r="AF97" t="s">
        <v>1524</v>
      </c>
      <c r="AG97">
        <v>63</v>
      </c>
      <c r="AH97">
        <v>6</v>
      </c>
      <c r="AI97">
        <v>6</v>
      </c>
      <c r="AJ97">
        <v>1</v>
      </c>
      <c r="AK97">
        <v>13</v>
      </c>
      <c r="AL97" t="s">
        <v>74</v>
      </c>
      <c r="AM97" t="s">
        <v>74</v>
      </c>
      <c r="AN97" t="s">
        <v>74</v>
      </c>
      <c r="AO97" t="s">
        <v>74</v>
      </c>
      <c r="AP97" t="s">
        <v>74</v>
      </c>
      <c r="AQ97" t="s">
        <v>74</v>
      </c>
      <c r="AR97" t="s">
        <v>74</v>
      </c>
      <c r="AS97" t="s">
        <v>74</v>
      </c>
      <c r="AT97" t="s">
        <v>1525</v>
      </c>
      <c r="AU97">
        <v>2020</v>
      </c>
      <c r="AV97">
        <v>31</v>
      </c>
      <c r="AW97">
        <v>1</v>
      </c>
      <c r="AX97" t="s">
        <v>74</v>
      </c>
      <c r="AY97" t="s">
        <v>74</v>
      </c>
      <c r="AZ97" t="s">
        <v>74</v>
      </c>
      <c r="BA97" t="s">
        <v>74</v>
      </c>
      <c r="BB97">
        <v>146</v>
      </c>
      <c r="BC97">
        <v>166</v>
      </c>
      <c r="BD97" t="s">
        <v>74</v>
      </c>
      <c r="BE97" t="s">
        <v>1526</v>
      </c>
      <c r="BF97" t="str">
        <f>HYPERLINK("http://dx.doi.org/10.1108/MEQ-03-2019-0067","http://dx.doi.org/10.1108/MEQ-03-2019-0067")</f>
        <v>http://dx.doi.org/10.1108/MEQ-03-2019-0067</v>
      </c>
      <c r="BG97" t="s">
        <v>74</v>
      </c>
      <c r="BH97" t="s">
        <v>74</v>
      </c>
      <c r="BI97" t="s">
        <v>74</v>
      </c>
      <c r="BJ97" t="s">
        <v>1527</v>
      </c>
      <c r="BK97" t="s">
        <v>125</v>
      </c>
      <c r="BL97" t="s">
        <v>1354</v>
      </c>
      <c r="BM97" t="s">
        <v>74</v>
      </c>
      <c r="BN97" t="s">
        <v>74</v>
      </c>
      <c r="BO97" t="s">
        <v>74</v>
      </c>
      <c r="BP97" t="s">
        <v>74</v>
      </c>
      <c r="BQ97" t="s">
        <v>74</v>
      </c>
      <c r="BR97" t="s">
        <v>92</v>
      </c>
      <c r="BS97" t="s">
        <v>1528</v>
      </c>
      <c r="BT97" t="str">
        <f>HYPERLINK("https%3A%2F%2Fwww.webofscience.com%2Fwos%2Fwoscc%2Ffull-record%2FWOS:000506251000009","View Full Record in Web of Science")</f>
        <v>View Full Record in Web of Science</v>
      </c>
    </row>
    <row r="98" spans="1:72" x14ac:dyDescent="0.35">
      <c r="A98" t="s">
        <v>72</v>
      </c>
      <c r="B98" t="s">
        <v>1529</v>
      </c>
      <c r="C98" t="s">
        <v>74</v>
      </c>
      <c r="D98" t="s">
        <v>74</v>
      </c>
      <c r="E98" t="s">
        <v>74</v>
      </c>
      <c r="F98" t="s">
        <v>1530</v>
      </c>
      <c r="G98" t="s">
        <v>74</v>
      </c>
      <c r="H98" t="s">
        <v>74</v>
      </c>
      <c r="I98" t="s">
        <v>1531</v>
      </c>
      <c r="J98" t="s">
        <v>1532</v>
      </c>
      <c r="K98" t="s">
        <v>74</v>
      </c>
      <c r="L98" t="s">
        <v>74</v>
      </c>
      <c r="M98" t="s">
        <v>74</v>
      </c>
      <c r="N98" t="s">
        <v>78</v>
      </c>
      <c r="O98" t="s">
        <v>74</v>
      </c>
      <c r="P98" t="s">
        <v>74</v>
      </c>
      <c r="Q98" t="s">
        <v>74</v>
      </c>
      <c r="R98" t="s">
        <v>74</v>
      </c>
      <c r="S98" t="s">
        <v>74</v>
      </c>
      <c r="T98" t="s">
        <v>1533</v>
      </c>
      <c r="U98" t="s">
        <v>1534</v>
      </c>
      <c r="V98" t="s">
        <v>1535</v>
      </c>
      <c r="W98" t="s">
        <v>1536</v>
      </c>
      <c r="X98" t="s">
        <v>1537</v>
      </c>
      <c r="Y98" t="s">
        <v>1538</v>
      </c>
      <c r="Z98" t="s">
        <v>1539</v>
      </c>
      <c r="AA98" t="s">
        <v>74</v>
      </c>
      <c r="AB98" t="s">
        <v>74</v>
      </c>
      <c r="AC98" t="s">
        <v>74</v>
      </c>
      <c r="AD98" t="s">
        <v>74</v>
      </c>
      <c r="AE98" t="s">
        <v>74</v>
      </c>
      <c r="AF98" t="s">
        <v>1540</v>
      </c>
      <c r="AG98">
        <v>61</v>
      </c>
      <c r="AH98">
        <v>17</v>
      </c>
      <c r="AI98">
        <v>17</v>
      </c>
      <c r="AJ98">
        <v>8</v>
      </c>
      <c r="AK98">
        <v>25</v>
      </c>
      <c r="AL98" t="s">
        <v>74</v>
      </c>
      <c r="AM98" t="s">
        <v>74</v>
      </c>
      <c r="AN98" t="s">
        <v>74</v>
      </c>
      <c r="AO98" t="s">
        <v>74</v>
      </c>
      <c r="AP98" t="s">
        <v>74</v>
      </c>
      <c r="AQ98" t="s">
        <v>74</v>
      </c>
      <c r="AR98" t="s">
        <v>74</v>
      </c>
      <c r="AS98" t="s">
        <v>74</v>
      </c>
      <c r="AT98" t="s">
        <v>1541</v>
      </c>
      <c r="AU98">
        <v>2019</v>
      </c>
      <c r="AV98">
        <v>32</v>
      </c>
      <c r="AW98">
        <v>1</v>
      </c>
      <c r="AX98" t="s">
        <v>74</v>
      </c>
      <c r="AY98" t="s">
        <v>74</v>
      </c>
      <c r="AZ98" t="s">
        <v>74</v>
      </c>
      <c r="BA98" t="s">
        <v>74</v>
      </c>
      <c r="BB98">
        <v>1088</v>
      </c>
      <c r="BC98">
        <v>1113</v>
      </c>
      <c r="BD98" t="s">
        <v>74</v>
      </c>
      <c r="BE98" t="s">
        <v>1542</v>
      </c>
      <c r="BF98" t="str">
        <f>HYPERLINK("http://dx.doi.org/10.1080/1331677X.2019.1613250","http://dx.doi.org/10.1080/1331677X.2019.1613250")</f>
        <v>http://dx.doi.org/10.1080/1331677X.2019.1613250</v>
      </c>
      <c r="BG98" t="s">
        <v>74</v>
      </c>
      <c r="BH98" t="s">
        <v>74</v>
      </c>
      <c r="BI98" t="s">
        <v>74</v>
      </c>
      <c r="BJ98" t="s">
        <v>1543</v>
      </c>
      <c r="BK98" t="s">
        <v>108</v>
      </c>
      <c r="BL98" t="s">
        <v>144</v>
      </c>
      <c r="BM98" t="s">
        <v>74</v>
      </c>
      <c r="BN98" t="s">
        <v>74</v>
      </c>
      <c r="BO98" t="s">
        <v>74</v>
      </c>
      <c r="BP98" t="s">
        <v>74</v>
      </c>
      <c r="BQ98" t="s">
        <v>74</v>
      </c>
      <c r="BR98" t="s">
        <v>92</v>
      </c>
      <c r="BS98" t="s">
        <v>1544</v>
      </c>
      <c r="BT98" t="str">
        <f>HYPERLINK("https%3A%2F%2Fwww.webofscience.com%2Fwos%2Fwoscc%2Ffull-record%2FWOS:000476912300003","View Full Record in Web of Science")</f>
        <v>View Full Record in Web of Science</v>
      </c>
    </row>
    <row r="99" spans="1:72" x14ac:dyDescent="0.35">
      <c r="A99" t="s">
        <v>72</v>
      </c>
      <c r="B99" t="s">
        <v>1545</v>
      </c>
      <c r="C99" t="s">
        <v>74</v>
      </c>
      <c r="D99" t="s">
        <v>74</v>
      </c>
      <c r="E99" t="s">
        <v>74</v>
      </c>
      <c r="F99" t="s">
        <v>1546</v>
      </c>
      <c r="G99" t="s">
        <v>74</v>
      </c>
      <c r="H99" t="s">
        <v>74</v>
      </c>
      <c r="I99" t="s">
        <v>1547</v>
      </c>
      <c r="J99" t="s">
        <v>1185</v>
      </c>
      <c r="K99" t="s">
        <v>74</v>
      </c>
      <c r="L99" t="s">
        <v>74</v>
      </c>
      <c r="M99" t="s">
        <v>74</v>
      </c>
      <c r="N99" t="s">
        <v>78</v>
      </c>
      <c r="O99" t="s">
        <v>74</v>
      </c>
      <c r="P99" t="s">
        <v>74</v>
      </c>
      <c r="Q99" t="s">
        <v>74</v>
      </c>
      <c r="R99" t="s">
        <v>74</v>
      </c>
      <c r="S99" t="s">
        <v>74</v>
      </c>
      <c r="T99" t="s">
        <v>1548</v>
      </c>
      <c r="U99" t="s">
        <v>1549</v>
      </c>
      <c r="V99" t="s">
        <v>1550</v>
      </c>
      <c r="W99" t="s">
        <v>1551</v>
      </c>
      <c r="X99" t="s">
        <v>1552</v>
      </c>
      <c r="Y99" t="s">
        <v>1553</v>
      </c>
      <c r="Z99" t="s">
        <v>1554</v>
      </c>
      <c r="AA99" t="s">
        <v>74</v>
      </c>
      <c r="AB99" t="s">
        <v>74</v>
      </c>
      <c r="AC99" t="s">
        <v>74</v>
      </c>
      <c r="AD99" t="s">
        <v>74</v>
      </c>
      <c r="AE99" t="s">
        <v>74</v>
      </c>
      <c r="AF99" t="s">
        <v>1555</v>
      </c>
      <c r="AG99">
        <v>97</v>
      </c>
      <c r="AH99">
        <v>15</v>
      </c>
      <c r="AI99">
        <v>15</v>
      </c>
      <c r="AJ99">
        <v>2</v>
      </c>
      <c r="AK99">
        <v>26</v>
      </c>
      <c r="AL99" t="s">
        <v>74</v>
      </c>
      <c r="AM99" t="s">
        <v>74</v>
      </c>
      <c r="AN99" t="s">
        <v>74</v>
      </c>
      <c r="AO99" t="s">
        <v>74</v>
      </c>
      <c r="AP99" t="s">
        <v>74</v>
      </c>
      <c r="AQ99" t="s">
        <v>74</v>
      </c>
      <c r="AR99" t="s">
        <v>74</v>
      </c>
      <c r="AS99" t="s">
        <v>74</v>
      </c>
      <c r="AT99" t="s">
        <v>121</v>
      </c>
      <c r="AU99">
        <v>2021</v>
      </c>
      <c r="AV99">
        <v>233</v>
      </c>
      <c r="AW99" t="s">
        <v>74</v>
      </c>
      <c r="AX99" t="s">
        <v>74</v>
      </c>
      <c r="AY99" t="s">
        <v>74</v>
      </c>
      <c r="AZ99" t="s">
        <v>74</v>
      </c>
      <c r="BA99" t="s">
        <v>74</v>
      </c>
      <c r="BB99" t="s">
        <v>74</v>
      </c>
      <c r="BC99" t="s">
        <v>74</v>
      </c>
      <c r="BD99">
        <v>108023</v>
      </c>
      <c r="BE99" t="s">
        <v>1556</v>
      </c>
      <c r="BF99" t="str">
        <f>HYPERLINK("http://dx.doi.org/10.1016/j.ijpe.2020.108023","http://dx.doi.org/10.1016/j.ijpe.2020.108023")</f>
        <v>http://dx.doi.org/10.1016/j.ijpe.2020.108023</v>
      </c>
      <c r="BG99" t="s">
        <v>74</v>
      </c>
      <c r="BH99" t="s">
        <v>985</v>
      </c>
      <c r="BI99" t="s">
        <v>74</v>
      </c>
      <c r="BJ99" t="s">
        <v>261</v>
      </c>
      <c r="BK99" t="s">
        <v>228</v>
      </c>
      <c r="BL99" t="s">
        <v>262</v>
      </c>
      <c r="BM99" t="s">
        <v>74</v>
      </c>
      <c r="BN99" t="s">
        <v>74</v>
      </c>
      <c r="BO99" t="s">
        <v>74</v>
      </c>
      <c r="BP99" t="s">
        <v>74</v>
      </c>
      <c r="BQ99" t="s">
        <v>74</v>
      </c>
      <c r="BR99" t="s">
        <v>92</v>
      </c>
      <c r="BS99" t="s">
        <v>1557</v>
      </c>
      <c r="BT99" t="str">
        <f>HYPERLINK("https%3A%2F%2Fwww.webofscience.com%2Fwos%2Fwoscc%2Ffull-record%2FWOS:000620294200005","View Full Record in Web of Science")</f>
        <v>View Full Record in Web of Science</v>
      </c>
    </row>
    <row r="100" spans="1:72" x14ac:dyDescent="0.35">
      <c r="A100" t="s">
        <v>72</v>
      </c>
      <c r="B100" t="s">
        <v>1558</v>
      </c>
      <c r="C100" t="s">
        <v>74</v>
      </c>
      <c r="D100" t="s">
        <v>74</v>
      </c>
      <c r="E100" t="s">
        <v>74</v>
      </c>
      <c r="F100" t="s">
        <v>1559</v>
      </c>
      <c r="G100" t="s">
        <v>74</v>
      </c>
      <c r="H100" t="s">
        <v>74</v>
      </c>
      <c r="I100" t="s">
        <v>1560</v>
      </c>
      <c r="J100" t="s">
        <v>1561</v>
      </c>
      <c r="K100" t="s">
        <v>74</v>
      </c>
      <c r="L100" t="s">
        <v>74</v>
      </c>
      <c r="M100" t="s">
        <v>74</v>
      </c>
      <c r="N100" t="s">
        <v>78</v>
      </c>
      <c r="O100" t="s">
        <v>74</v>
      </c>
      <c r="P100" t="s">
        <v>74</v>
      </c>
      <c r="Q100" t="s">
        <v>74</v>
      </c>
      <c r="R100" t="s">
        <v>74</v>
      </c>
      <c r="S100" t="s">
        <v>74</v>
      </c>
      <c r="T100" t="s">
        <v>1562</v>
      </c>
      <c r="U100" t="s">
        <v>1563</v>
      </c>
      <c r="V100" t="s">
        <v>1564</v>
      </c>
      <c r="W100" t="s">
        <v>1565</v>
      </c>
      <c r="X100" t="s">
        <v>1566</v>
      </c>
      <c r="Y100" t="s">
        <v>1567</v>
      </c>
      <c r="Z100" t="s">
        <v>1568</v>
      </c>
      <c r="AA100" t="s">
        <v>74</v>
      </c>
      <c r="AB100" t="s">
        <v>74</v>
      </c>
      <c r="AC100" t="s">
        <v>74</v>
      </c>
      <c r="AD100" t="s">
        <v>74</v>
      </c>
      <c r="AE100" t="s">
        <v>74</v>
      </c>
      <c r="AF100" t="s">
        <v>1569</v>
      </c>
      <c r="AG100">
        <v>85</v>
      </c>
      <c r="AH100">
        <v>63</v>
      </c>
      <c r="AI100">
        <v>64</v>
      </c>
      <c r="AJ100">
        <v>2</v>
      </c>
      <c r="AK100">
        <v>50</v>
      </c>
      <c r="AL100" t="s">
        <v>74</v>
      </c>
      <c r="AM100" t="s">
        <v>74</v>
      </c>
      <c r="AN100" t="s">
        <v>74</v>
      </c>
      <c r="AO100" t="s">
        <v>74</v>
      </c>
      <c r="AP100" t="s">
        <v>74</v>
      </c>
      <c r="AQ100" t="s">
        <v>74</v>
      </c>
      <c r="AR100" t="s">
        <v>74</v>
      </c>
      <c r="AS100" t="s">
        <v>74</v>
      </c>
      <c r="AT100" t="s">
        <v>74</v>
      </c>
      <c r="AU100">
        <v>2016</v>
      </c>
      <c r="AV100">
        <v>23</v>
      </c>
      <c r="AW100">
        <v>2</v>
      </c>
      <c r="AX100" t="s">
        <v>74</v>
      </c>
      <c r="AY100" t="s">
        <v>74</v>
      </c>
      <c r="AZ100" t="s">
        <v>74</v>
      </c>
      <c r="BA100" t="s">
        <v>74</v>
      </c>
      <c r="BB100">
        <v>134</v>
      </c>
      <c r="BC100">
        <v>157</v>
      </c>
      <c r="BD100" t="s">
        <v>74</v>
      </c>
      <c r="BE100" t="s">
        <v>1570</v>
      </c>
      <c r="BF100" t="str">
        <f>HYPERLINK("http://dx.doi.org/10.1108/ECAM-06-2014-0087","http://dx.doi.org/10.1108/ECAM-06-2014-0087")</f>
        <v>http://dx.doi.org/10.1108/ECAM-06-2014-0087</v>
      </c>
      <c r="BG100" t="s">
        <v>74</v>
      </c>
      <c r="BH100" t="s">
        <v>74</v>
      </c>
      <c r="BI100" t="s">
        <v>74</v>
      </c>
      <c r="BJ100" t="s">
        <v>1571</v>
      </c>
      <c r="BK100" t="s">
        <v>228</v>
      </c>
      <c r="BL100" t="s">
        <v>1572</v>
      </c>
      <c r="BM100" t="s">
        <v>74</v>
      </c>
      <c r="BN100" t="s">
        <v>74</v>
      </c>
      <c r="BO100" t="s">
        <v>74</v>
      </c>
      <c r="BP100" t="s">
        <v>74</v>
      </c>
      <c r="BQ100" t="s">
        <v>74</v>
      </c>
      <c r="BR100" t="s">
        <v>92</v>
      </c>
      <c r="BS100" t="s">
        <v>1573</v>
      </c>
      <c r="BT100" t="str">
        <f>HYPERLINK("https%3A%2F%2Fwww.webofscience.com%2Fwos%2Fwoscc%2Ffull-record%2FWOS:000374138800002","View Full Record in Web of Science")</f>
        <v>View Full Record in Web of Science</v>
      </c>
    </row>
    <row r="101" spans="1:72" x14ac:dyDescent="0.35">
      <c r="A101" t="s">
        <v>72</v>
      </c>
      <c r="B101" t="s">
        <v>1574</v>
      </c>
      <c r="C101" t="s">
        <v>74</v>
      </c>
      <c r="D101" t="s">
        <v>74</v>
      </c>
      <c r="E101" t="s">
        <v>74</v>
      </c>
      <c r="F101" t="s">
        <v>1575</v>
      </c>
      <c r="G101" t="s">
        <v>74</v>
      </c>
      <c r="H101" t="s">
        <v>74</v>
      </c>
      <c r="I101" t="s">
        <v>1576</v>
      </c>
      <c r="J101" t="s">
        <v>478</v>
      </c>
      <c r="K101" t="s">
        <v>74</v>
      </c>
      <c r="L101" t="s">
        <v>74</v>
      </c>
      <c r="M101" t="s">
        <v>74</v>
      </c>
      <c r="N101" t="s">
        <v>78</v>
      </c>
      <c r="O101" t="s">
        <v>74</v>
      </c>
      <c r="P101" t="s">
        <v>74</v>
      </c>
      <c r="Q101" t="s">
        <v>74</v>
      </c>
      <c r="R101" t="s">
        <v>74</v>
      </c>
      <c r="S101" t="s">
        <v>74</v>
      </c>
      <c r="T101" t="s">
        <v>1577</v>
      </c>
      <c r="U101" t="s">
        <v>1578</v>
      </c>
      <c r="V101" t="s">
        <v>1579</v>
      </c>
      <c r="W101" t="s">
        <v>1580</v>
      </c>
      <c r="X101" t="s">
        <v>1581</v>
      </c>
      <c r="Y101" t="s">
        <v>1582</v>
      </c>
      <c r="Z101" t="s">
        <v>1583</v>
      </c>
      <c r="AA101" t="s">
        <v>74</v>
      </c>
      <c r="AB101" t="s">
        <v>74</v>
      </c>
      <c r="AC101" t="s">
        <v>74</v>
      </c>
      <c r="AD101" t="s">
        <v>74</v>
      </c>
      <c r="AE101" t="s">
        <v>74</v>
      </c>
      <c r="AF101" t="s">
        <v>1584</v>
      </c>
      <c r="AG101">
        <v>39</v>
      </c>
      <c r="AH101">
        <v>12</v>
      </c>
      <c r="AI101">
        <v>13</v>
      </c>
      <c r="AJ101">
        <v>0</v>
      </c>
      <c r="AK101">
        <v>41</v>
      </c>
      <c r="AL101" t="s">
        <v>74</v>
      </c>
      <c r="AM101" t="s">
        <v>74</v>
      </c>
      <c r="AN101" t="s">
        <v>74</v>
      </c>
      <c r="AO101" t="s">
        <v>74</v>
      </c>
      <c r="AP101" t="s">
        <v>74</v>
      </c>
      <c r="AQ101" t="s">
        <v>74</v>
      </c>
      <c r="AR101" t="s">
        <v>74</v>
      </c>
      <c r="AS101" t="s">
        <v>74</v>
      </c>
      <c r="AT101" t="s">
        <v>74</v>
      </c>
      <c r="AU101">
        <v>2009</v>
      </c>
      <c r="AV101">
        <v>39</v>
      </c>
      <c r="AW101">
        <v>5</v>
      </c>
      <c r="AX101" t="s">
        <v>74</v>
      </c>
      <c r="AY101" t="s">
        <v>74</v>
      </c>
      <c r="AZ101" t="s">
        <v>74</v>
      </c>
      <c r="BA101" t="s">
        <v>74</v>
      </c>
      <c r="BB101">
        <v>365</v>
      </c>
      <c r="BC101">
        <v>403</v>
      </c>
      <c r="BD101" t="s">
        <v>74</v>
      </c>
      <c r="BE101" t="s">
        <v>1585</v>
      </c>
      <c r="BF101" t="str">
        <f>HYPERLINK("http://dx.doi.org/10.1108/09600030910973733","http://dx.doi.org/10.1108/09600030910973733")</f>
        <v>http://dx.doi.org/10.1108/09600030910973733</v>
      </c>
      <c r="BG101" t="s">
        <v>74</v>
      </c>
      <c r="BH101" t="s">
        <v>74</v>
      </c>
      <c r="BI101" t="s">
        <v>74</v>
      </c>
      <c r="BJ101" t="s">
        <v>293</v>
      </c>
      <c r="BK101" t="s">
        <v>108</v>
      </c>
      <c r="BL101" t="s">
        <v>144</v>
      </c>
      <c r="BM101" t="s">
        <v>74</v>
      </c>
      <c r="BN101" t="s">
        <v>74</v>
      </c>
      <c r="BO101" t="s">
        <v>74</v>
      </c>
      <c r="BP101" t="s">
        <v>74</v>
      </c>
      <c r="BQ101" t="s">
        <v>74</v>
      </c>
      <c r="BR101" t="s">
        <v>92</v>
      </c>
      <c r="BS101" t="s">
        <v>1586</v>
      </c>
      <c r="BT101" t="str">
        <f>HYPERLINK("https%3A%2F%2Fwww.webofscience.com%2Fwos%2Fwoscc%2Ffull-record%2FWOS:000284680900003","View Full Record in Web of Science")</f>
        <v>View Full Record in Web of Science</v>
      </c>
    </row>
    <row r="102" spans="1:72" x14ac:dyDescent="0.35">
      <c r="A102" t="s">
        <v>72</v>
      </c>
      <c r="B102" t="s">
        <v>1587</v>
      </c>
      <c r="C102" t="s">
        <v>74</v>
      </c>
      <c r="D102" t="s">
        <v>74</v>
      </c>
      <c r="E102" t="s">
        <v>74</v>
      </c>
      <c r="F102" t="s">
        <v>1588</v>
      </c>
      <c r="G102" t="s">
        <v>74</v>
      </c>
      <c r="H102" t="s">
        <v>74</v>
      </c>
      <c r="I102" t="s">
        <v>1589</v>
      </c>
      <c r="J102" t="s">
        <v>613</v>
      </c>
      <c r="K102" t="s">
        <v>74</v>
      </c>
      <c r="L102" t="s">
        <v>74</v>
      </c>
      <c r="M102" t="s">
        <v>74</v>
      </c>
      <c r="N102" t="s">
        <v>78</v>
      </c>
      <c r="O102" t="s">
        <v>74</v>
      </c>
      <c r="P102" t="s">
        <v>74</v>
      </c>
      <c r="Q102" t="s">
        <v>74</v>
      </c>
      <c r="R102" t="s">
        <v>74</v>
      </c>
      <c r="S102" t="s">
        <v>74</v>
      </c>
      <c r="T102" t="s">
        <v>1590</v>
      </c>
      <c r="U102" t="s">
        <v>1591</v>
      </c>
      <c r="V102" t="s">
        <v>1592</v>
      </c>
      <c r="W102" t="s">
        <v>1593</v>
      </c>
      <c r="X102" t="s">
        <v>1594</v>
      </c>
      <c r="Y102" t="s">
        <v>1595</v>
      </c>
      <c r="Z102" t="s">
        <v>1596</v>
      </c>
      <c r="AA102" t="s">
        <v>74</v>
      </c>
      <c r="AB102" t="s">
        <v>74</v>
      </c>
      <c r="AC102" t="s">
        <v>74</v>
      </c>
      <c r="AD102" t="s">
        <v>74</v>
      </c>
      <c r="AE102" t="s">
        <v>74</v>
      </c>
      <c r="AF102" t="s">
        <v>1597</v>
      </c>
      <c r="AG102">
        <v>64</v>
      </c>
      <c r="AH102">
        <v>7</v>
      </c>
      <c r="AI102">
        <v>7</v>
      </c>
      <c r="AJ102">
        <v>4</v>
      </c>
      <c r="AK102">
        <v>16</v>
      </c>
      <c r="AL102" t="s">
        <v>74</v>
      </c>
      <c r="AM102" t="s">
        <v>74</v>
      </c>
      <c r="AN102" t="s">
        <v>74</v>
      </c>
      <c r="AO102" t="s">
        <v>74</v>
      </c>
      <c r="AP102" t="s">
        <v>74</v>
      </c>
      <c r="AQ102" t="s">
        <v>74</v>
      </c>
      <c r="AR102" t="s">
        <v>74</v>
      </c>
      <c r="AS102" t="s">
        <v>74</v>
      </c>
      <c r="AT102" t="s">
        <v>397</v>
      </c>
      <c r="AU102">
        <v>2021</v>
      </c>
      <c r="AV102">
        <v>9</v>
      </c>
      <c r="AW102">
        <v>6</v>
      </c>
      <c r="AX102" t="s">
        <v>74</v>
      </c>
      <c r="AY102" t="s">
        <v>74</v>
      </c>
      <c r="AZ102" t="s">
        <v>74</v>
      </c>
      <c r="BA102" t="s">
        <v>74</v>
      </c>
      <c r="BB102" t="s">
        <v>74</v>
      </c>
      <c r="BC102" t="s">
        <v>74</v>
      </c>
      <c r="BD102">
        <v>1078</v>
      </c>
      <c r="BE102" t="s">
        <v>1598</v>
      </c>
      <c r="BF102" t="str">
        <f>HYPERLINK("http://dx.doi.org/10.3390/pr9061078","http://dx.doi.org/10.3390/pr9061078")</f>
        <v>http://dx.doi.org/10.3390/pr9061078</v>
      </c>
      <c r="BG102" t="s">
        <v>74</v>
      </c>
      <c r="BH102" t="s">
        <v>74</v>
      </c>
      <c r="BI102" t="s">
        <v>74</v>
      </c>
      <c r="BJ102" t="s">
        <v>324</v>
      </c>
      <c r="BK102" t="s">
        <v>90</v>
      </c>
      <c r="BL102" t="s">
        <v>325</v>
      </c>
      <c r="BM102" t="s">
        <v>74</v>
      </c>
      <c r="BN102" t="s">
        <v>74</v>
      </c>
      <c r="BO102" t="s">
        <v>74</v>
      </c>
      <c r="BP102" t="s">
        <v>74</v>
      </c>
      <c r="BQ102" t="s">
        <v>74</v>
      </c>
      <c r="BR102" t="s">
        <v>92</v>
      </c>
      <c r="BS102" t="s">
        <v>1599</v>
      </c>
      <c r="BT102" t="str">
        <f>HYPERLINK("https%3A%2F%2Fwww.webofscience.com%2Fwos%2Fwoscc%2Ffull-record%2FWOS:000666441300001","View Full Record in Web of Science")</f>
        <v>View Full Record in Web of Science</v>
      </c>
    </row>
    <row r="103" spans="1:72" x14ac:dyDescent="0.35">
      <c r="A103" t="s">
        <v>72</v>
      </c>
      <c r="B103" t="s">
        <v>1600</v>
      </c>
      <c r="C103" t="s">
        <v>74</v>
      </c>
      <c r="D103" t="s">
        <v>74</v>
      </c>
      <c r="E103" t="s">
        <v>74</v>
      </c>
      <c r="F103" t="s">
        <v>1601</v>
      </c>
      <c r="G103" t="s">
        <v>74</v>
      </c>
      <c r="H103" t="s">
        <v>74</v>
      </c>
      <c r="I103" t="s">
        <v>1602</v>
      </c>
      <c r="J103" t="s">
        <v>1603</v>
      </c>
      <c r="K103" t="s">
        <v>74</v>
      </c>
      <c r="L103" t="s">
        <v>74</v>
      </c>
      <c r="M103" t="s">
        <v>74</v>
      </c>
      <c r="N103" t="s">
        <v>78</v>
      </c>
      <c r="O103" t="s">
        <v>74</v>
      </c>
      <c r="P103" t="s">
        <v>74</v>
      </c>
      <c r="Q103" t="s">
        <v>74</v>
      </c>
      <c r="R103" t="s">
        <v>74</v>
      </c>
      <c r="S103" t="s">
        <v>74</v>
      </c>
      <c r="T103" t="s">
        <v>1604</v>
      </c>
      <c r="U103" t="s">
        <v>1605</v>
      </c>
      <c r="V103" t="s">
        <v>1606</v>
      </c>
      <c r="W103" t="s">
        <v>1607</v>
      </c>
      <c r="X103" t="s">
        <v>1608</v>
      </c>
      <c r="Y103" t="s">
        <v>995</v>
      </c>
      <c r="Z103" t="s">
        <v>1609</v>
      </c>
      <c r="AA103" t="s">
        <v>74</v>
      </c>
      <c r="AB103" t="s">
        <v>74</v>
      </c>
      <c r="AC103" t="s">
        <v>74</v>
      </c>
      <c r="AD103" t="s">
        <v>74</v>
      </c>
      <c r="AE103" t="s">
        <v>74</v>
      </c>
      <c r="AF103" t="s">
        <v>1610</v>
      </c>
      <c r="AG103">
        <v>168</v>
      </c>
      <c r="AH103">
        <v>5</v>
      </c>
      <c r="AI103">
        <v>5</v>
      </c>
      <c r="AJ103">
        <v>4</v>
      </c>
      <c r="AK103">
        <v>28</v>
      </c>
      <c r="AL103" t="s">
        <v>74</v>
      </c>
      <c r="AM103" t="s">
        <v>74</v>
      </c>
      <c r="AN103" t="s">
        <v>74</v>
      </c>
      <c r="AO103" t="s">
        <v>74</v>
      </c>
      <c r="AP103" t="s">
        <v>74</v>
      </c>
      <c r="AQ103" t="s">
        <v>74</v>
      </c>
      <c r="AR103" t="s">
        <v>74</v>
      </c>
      <c r="AS103" t="s">
        <v>74</v>
      </c>
      <c r="AT103" t="s">
        <v>140</v>
      </c>
      <c r="AU103">
        <v>2020</v>
      </c>
      <c r="AV103">
        <v>19</v>
      </c>
      <c r="AW103">
        <v>6</v>
      </c>
      <c r="AX103" t="s">
        <v>74</v>
      </c>
      <c r="AY103" t="s">
        <v>74</v>
      </c>
      <c r="AZ103" t="s">
        <v>74</v>
      </c>
      <c r="BA103" t="s">
        <v>74</v>
      </c>
      <c r="BB103">
        <v>436</v>
      </c>
      <c r="BC103">
        <v>465</v>
      </c>
      <c r="BD103" t="s">
        <v>74</v>
      </c>
      <c r="BE103" t="s">
        <v>1611</v>
      </c>
      <c r="BF103" t="str">
        <f>HYPERLINK("http://dx.doi.org/10.1057/s41272-020-00247-1","http://dx.doi.org/10.1057/s41272-020-00247-1")</f>
        <v>http://dx.doi.org/10.1057/s41272-020-00247-1</v>
      </c>
      <c r="BG103" t="s">
        <v>74</v>
      </c>
      <c r="BH103" t="s">
        <v>1612</v>
      </c>
      <c r="BI103" t="s">
        <v>74</v>
      </c>
      <c r="BJ103" t="s">
        <v>143</v>
      </c>
      <c r="BK103" t="s">
        <v>125</v>
      </c>
      <c r="BL103" t="s">
        <v>144</v>
      </c>
      <c r="BM103" t="s">
        <v>74</v>
      </c>
      <c r="BN103" t="s">
        <v>74</v>
      </c>
      <c r="BO103" t="s">
        <v>74</v>
      </c>
      <c r="BP103" t="s">
        <v>74</v>
      </c>
      <c r="BQ103" t="s">
        <v>74</v>
      </c>
      <c r="BR103" t="s">
        <v>92</v>
      </c>
      <c r="BS103" t="s">
        <v>1613</v>
      </c>
      <c r="BT103" t="str">
        <f>HYPERLINK("https%3A%2F%2Fwww.webofscience.com%2Fwos%2Fwoscc%2Ffull-record%2FWOS:000530787900001","View Full Record in Web of Science")</f>
        <v>View Full Record in Web of Science</v>
      </c>
    </row>
    <row r="104" spans="1:72" x14ac:dyDescent="0.35">
      <c r="A104" t="s">
        <v>72</v>
      </c>
      <c r="B104" t="s">
        <v>1614</v>
      </c>
      <c r="C104" t="s">
        <v>74</v>
      </c>
      <c r="D104" t="s">
        <v>74</v>
      </c>
      <c r="E104" t="s">
        <v>74</v>
      </c>
      <c r="F104" t="s">
        <v>1615</v>
      </c>
      <c r="G104" t="s">
        <v>74</v>
      </c>
      <c r="H104" t="s">
        <v>74</v>
      </c>
      <c r="I104" t="s">
        <v>1616</v>
      </c>
      <c r="J104" t="s">
        <v>826</v>
      </c>
      <c r="K104" t="s">
        <v>74</v>
      </c>
      <c r="L104" t="s">
        <v>74</v>
      </c>
      <c r="M104" t="s">
        <v>74</v>
      </c>
      <c r="N104" t="s">
        <v>78</v>
      </c>
      <c r="O104" t="s">
        <v>74</v>
      </c>
      <c r="P104" t="s">
        <v>74</v>
      </c>
      <c r="Q104" t="s">
        <v>74</v>
      </c>
      <c r="R104" t="s">
        <v>74</v>
      </c>
      <c r="S104" t="s">
        <v>74</v>
      </c>
      <c r="T104" t="s">
        <v>1617</v>
      </c>
      <c r="U104" t="s">
        <v>1618</v>
      </c>
      <c r="V104" t="s">
        <v>1619</v>
      </c>
      <c r="W104" t="s">
        <v>1620</v>
      </c>
      <c r="X104" t="s">
        <v>1621</v>
      </c>
      <c r="Y104" t="s">
        <v>1622</v>
      </c>
      <c r="Z104" t="s">
        <v>1623</v>
      </c>
      <c r="AA104" t="s">
        <v>74</v>
      </c>
      <c r="AB104" t="s">
        <v>74</v>
      </c>
      <c r="AC104" t="s">
        <v>74</v>
      </c>
      <c r="AD104" t="s">
        <v>74</v>
      </c>
      <c r="AE104" t="s">
        <v>74</v>
      </c>
      <c r="AF104" t="s">
        <v>1624</v>
      </c>
      <c r="AG104">
        <v>45</v>
      </c>
      <c r="AH104">
        <v>29</v>
      </c>
      <c r="AI104">
        <v>30</v>
      </c>
      <c r="AJ104">
        <v>1</v>
      </c>
      <c r="AK104">
        <v>54</v>
      </c>
      <c r="AL104" t="s">
        <v>74</v>
      </c>
      <c r="AM104" t="s">
        <v>74</v>
      </c>
      <c r="AN104" t="s">
        <v>74</v>
      </c>
      <c r="AO104" t="s">
        <v>74</v>
      </c>
      <c r="AP104" t="s">
        <v>74</v>
      </c>
      <c r="AQ104" t="s">
        <v>74</v>
      </c>
      <c r="AR104" t="s">
        <v>74</v>
      </c>
      <c r="AS104" t="s">
        <v>74</v>
      </c>
      <c r="AT104" t="s">
        <v>1625</v>
      </c>
      <c r="AU104">
        <v>2016</v>
      </c>
      <c r="AV104">
        <v>112</v>
      </c>
      <c r="AW104" t="s">
        <v>74</v>
      </c>
      <c r="AX104">
        <v>2</v>
      </c>
      <c r="AY104" t="s">
        <v>74</v>
      </c>
      <c r="AZ104" t="s">
        <v>74</v>
      </c>
      <c r="BA104" t="s">
        <v>74</v>
      </c>
      <c r="BB104">
        <v>1422</v>
      </c>
      <c r="BC104">
        <v>1431</v>
      </c>
      <c r="BD104" t="s">
        <v>74</v>
      </c>
      <c r="BE104" t="s">
        <v>1626</v>
      </c>
      <c r="BF104" t="str">
        <f>HYPERLINK("http://dx.doi.org/10.1016/j.jclepro.2015.08.006","http://dx.doi.org/10.1016/j.jclepro.2015.08.006")</f>
        <v>http://dx.doi.org/10.1016/j.jclepro.2015.08.006</v>
      </c>
      <c r="BG104" t="s">
        <v>74</v>
      </c>
      <c r="BH104" t="s">
        <v>74</v>
      </c>
      <c r="BI104" t="s">
        <v>74</v>
      </c>
      <c r="BJ104" t="s">
        <v>838</v>
      </c>
      <c r="BK104" t="s">
        <v>228</v>
      </c>
      <c r="BL104" t="s">
        <v>839</v>
      </c>
      <c r="BM104" t="s">
        <v>74</v>
      </c>
      <c r="BN104" t="s">
        <v>74</v>
      </c>
      <c r="BO104" t="s">
        <v>74</v>
      </c>
      <c r="BP104" t="s">
        <v>74</v>
      </c>
      <c r="BQ104" t="s">
        <v>74</v>
      </c>
      <c r="BR104" t="s">
        <v>92</v>
      </c>
      <c r="BS104" t="s">
        <v>1627</v>
      </c>
      <c r="BT104" t="str">
        <f>HYPERLINK("https%3A%2F%2Fwww.webofscience.com%2Fwos%2Fwoscc%2Ffull-record%2FWOS:000368206800017","View Full Record in Web of Science")</f>
        <v>View Full Record in Web of Science</v>
      </c>
    </row>
    <row r="105" spans="1:72" x14ac:dyDescent="0.35">
      <c r="A105" t="s">
        <v>72</v>
      </c>
      <c r="B105" t="s">
        <v>1628</v>
      </c>
      <c r="C105" t="s">
        <v>74</v>
      </c>
      <c r="D105" t="s">
        <v>74</v>
      </c>
      <c r="E105" t="s">
        <v>74</v>
      </c>
      <c r="F105" t="s">
        <v>1629</v>
      </c>
      <c r="G105" t="s">
        <v>74</v>
      </c>
      <c r="H105" t="s">
        <v>74</v>
      </c>
      <c r="I105" t="s">
        <v>1630</v>
      </c>
      <c r="J105" t="s">
        <v>627</v>
      </c>
      <c r="K105" t="s">
        <v>74</v>
      </c>
      <c r="L105" t="s">
        <v>74</v>
      </c>
      <c r="M105" t="s">
        <v>74</v>
      </c>
      <c r="N105" t="s">
        <v>78</v>
      </c>
      <c r="O105" t="s">
        <v>74</v>
      </c>
      <c r="P105" t="s">
        <v>74</v>
      </c>
      <c r="Q105" t="s">
        <v>74</v>
      </c>
      <c r="R105" t="s">
        <v>74</v>
      </c>
      <c r="S105" t="s">
        <v>74</v>
      </c>
      <c r="T105" t="s">
        <v>1631</v>
      </c>
      <c r="U105" t="s">
        <v>1632</v>
      </c>
      <c r="V105" t="s">
        <v>1633</v>
      </c>
      <c r="W105" t="s">
        <v>1634</v>
      </c>
      <c r="X105" t="s">
        <v>1635</v>
      </c>
      <c r="Y105" t="s">
        <v>1636</v>
      </c>
      <c r="Z105" t="s">
        <v>1637</v>
      </c>
      <c r="AA105" t="s">
        <v>74</v>
      </c>
      <c r="AB105" t="s">
        <v>74</v>
      </c>
      <c r="AC105" t="s">
        <v>74</v>
      </c>
      <c r="AD105" t="s">
        <v>74</v>
      </c>
      <c r="AE105" t="s">
        <v>74</v>
      </c>
      <c r="AF105" t="s">
        <v>1638</v>
      </c>
      <c r="AG105">
        <v>52</v>
      </c>
      <c r="AH105">
        <v>8</v>
      </c>
      <c r="AI105">
        <v>9</v>
      </c>
      <c r="AJ105">
        <v>2</v>
      </c>
      <c r="AK105">
        <v>12</v>
      </c>
      <c r="AL105" t="s">
        <v>74</v>
      </c>
      <c r="AM105" t="s">
        <v>74</v>
      </c>
      <c r="AN105" t="s">
        <v>74</v>
      </c>
      <c r="AO105" t="s">
        <v>74</v>
      </c>
      <c r="AP105" t="s">
        <v>74</v>
      </c>
      <c r="AQ105" t="s">
        <v>74</v>
      </c>
      <c r="AR105" t="s">
        <v>74</v>
      </c>
      <c r="AS105" t="s">
        <v>74</v>
      </c>
      <c r="AT105" t="s">
        <v>1639</v>
      </c>
      <c r="AU105">
        <v>2019</v>
      </c>
      <c r="AV105">
        <v>26</v>
      </c>
      <c r="AW105">
        <v>1</v>
      </c>
      <c r="AX105" t="s">
        <v>74</v>
      </c>
      <c r="AY105" t="s">
        <v>74</v>
      </c>
      <c r="AZ105" t="s">
        <v>74</v>
      </c>
      <c r="BA105" t="s">
        <v>74</v>
      </c>
      <c r="BB105">
        <v>73</v>
      </c>
      <c r="BC105">
        <v>96</v>
      </c>
      <c r="BD105" t="s">
        <v>74</v>
      </c>
      <c r="BE105" t="s">
        <v>1640</v>
      </c>
      <c r="BF105" t="str">
        <f>HYPERLINK("http://dx.doi.org/10.1108/BIJ-03-2018-0074","http://dx.doi.org/10.1108/BIJ-03-2018-0074")</f>
        <v>http://dx.doi.org/10.1108/BIJ-03-2018-0074</v>
      </c>
      <c r="BG105" t="s">
        <v>74</v>
      </c>
      <c r="BH105" t="s">
        <v>74</v>
      </c>
      <c r="BI105" t="s">
        <v>74</v>
      </c>
      <c r="BJ105" t="s">
        <v>293</v>
      </c>
      <c r="BK105" t="s">
        <v>125</v>
      </c>
      <c r="BL105" t="s">
        <v>144</v>
      </c>
      <c r="BM105" t="s">
        <v>74</v>
      </c>
      <c r="BN105" t="s">
        <v>74</v>
      </c>
      <c r="BO105" t="s">
        <v>74</v>
      </c>
      <c r="BP105" t="s">
        <v>74</v>
      </c>
      <c r="BQ105" t="s">
        <v>74</v>
      </c>
      <c r="BR105" t="s">
        <v>92</v>
      </c>
      <c r="BS105" t="s">
        <v>1641</v>
      </c>
      <c r="BT105" t="str">
        <f>HYPERLINK("https%3A%2F%2Fwww.webofscience.com%2Fwos%2Fwoscc%2Ffull-record%2FWOS:000458382400004","View Full Record in Web of Science")</f>
        <v>View Full Record in Web of Science</v>
      </c>
    </row>
    <row r="106" spans="1:72" x14ac:dyDescent="0.35">
      <c r="A106" t="s">
        <v>72</v>
      </c>
      <c r="B106" t="s">
        <v>1642</v>
      </c>
      <c r="C106" t="s">
        <v>74</v>
      </c>
      <c r="D106" t="s">
        <v>74</v>
      </c>
      <c r="E106" t="s">
        <v>74</v>
      </c>
      <c r="F106" t="s">
        <v>1643</v>
      </c>
      <c r="G106" t="s">
        <v>74</v>
      </c>
      <c r="H106" t="s">
        <v>74</v>
      </c>
      <c r="I106" t="s">
        <v>1644</v>
      </c>
      <c r="J106" t="s">
        <v>613</v>
      </c>
      <c r="K106" t="s">
        <v>74</v>
      </c>
      <c r="L106" t="s">
        <v>74</v>
      </c>
      <c r="M106" t="s">
        <v>74</v>
      </c>
      <c r="N106" t="s">
        <v>78</v>
      </c>
      <c r="O106" t="s">
        <v>74</v>
      </c>
      <c r="P106" t="s">
        <v>74</v>
      </c>
      <c r="Q106" t="s">
        <v>74</v>
      </c>
      <c r="R106" t="s">
        <v>74</v>
      </c>
      <c r="S106" t="s">
        <v>74</v>
      </c>
      <c r="T106" t="s">
        <v>1645</v>
      </c>
      <c r="U106" t="s">
        <v>1646</v>
      </c>
      <c r="V106" t="s">
        <v>1647</v>
      </c>
      <c r="W106" t="s">
        <v>1648</v>
      </c>
      <c r="X106" t="s">
        <v>1649</v>
      </c>
      <c r="Y106" t="s">
        <v>1650</v>
      </c>
      <c r="Z106" t="s">
        <v>1651</v>
      </c>
      <c r="AA106" t="s">
        <v>74</v>
      </c>
      <c r="AB106" t="s">
        <v>74</v>
      </c>
      <c r="AC106" t="s">
        <v>74</v>
      </c>
      <c r="AD106" t="s">
        <v>74</v>
      </c>
      <c r="AE106" t="s">
        <v>74</v>
      </c>
      <c r="AF106" t="s">
        <v>1652</v>
      </c>
      <c r="AG106">
        <v>66</v>
      </c>
      <c r="AH106">
        <v>13</v>
      </c>
      <c r="AI106">
        <v>13</v>
      </c>
      <c r="AJ106">
        <v>2</v>
      </c>
      <c r="AK106">
        <v>27</v>
      </c>
      <c r="AL106" t="s">
        <v>74</v>
      </c>
      <c r="AM106" t="s">
        <v>74</v>
      </c>
      <c r="AN106" t="s">
        <v>74</v>
      </c>
      <c r="AO106" t="s">
        <v>74</v>
      </c>
      <c r="AP106" t="s">
        <v>74</v>
      </c>
      <c r="AQ106" t="s">
        <v>74</v>
      </c>
      <c r="AR106" t="s">
        <v>74</v>
      </c>
      <c r="AS106" t="s">
        <v>74</v>
      </c>
      <c r="AT106" t="s">
        <v>158</v>
      </c>
      <c r="AU106">
        <v>2019</v>
      </c>
      <c r="AV106">
        <v>7</v>
      </c>
      <c r="AW106">
        <v>9</v>
      </c>
      <c r="AX106" t="s">
        <v>74</v>
      </c>
      <c r="AY106" t="s">
        <v>74</v>
      </c>
      <c r="AZ106" t="s">
        <v>74</v>
      </c>
      <c r="BA106" t="s">
        <v>74</v>
      </c>
      <c r="BB106" t="s">
        <v>74</v>
      </c>
      <c r="BC106" t="s">
        <v>74</v>
      </c>
      <c r="BD106">
        <v>573</v>
      </c>
      <c r="BE106" t="s">
        <v>1653</v>
      </c>
      <c r="BF106" t="str">
        <f>HYPERLINK("http://dx.doi.org/10.3390/pr7090573","http://dx.doi.org/10.3390/pr7090573")</f>
        <v>http://dx.doi.org/10.3390/pr7090573</v>
      </c>
      <c r="BG106" t="s">
        <v>74</v>
      </c>
      <c r="BH106" t="s">
        <v>74</v>
      </c>
      <c r="BI106" t="s">
        <v>74</v>
      </c>
      <c r="BJ106" t="s">
        <v>324</v>
      </c>
      <c r="BK106" t="s">
        <v>90</v>
      </c>
      <c r="BL106" t="s">
        <v>325</v>
      </c>
      <c r="BM106" t="s">
        <v>74</v>
      </c>
      <c r="BN106" t="s">
        <v>74</v>
      </c>
      <c r="BO106" t="s">
        <v>74</v>
      </c>
      <c r="BP106" t="s">
        <v>74</v>
      </c>
      <c r="BQ106" t="s">
        <v>74</v>
      </c>
      <c r="BR106" t="s">
        <v>92</v>
      </c>
      <c r="BS106" t="s">
        <v>1654</v>
      </c>
      <c r="BT106" t="str">
        <f>HYPERLINK("https%3A%2F%2Fwww.webofscience.com%2Fwos%2Fwoscc%2Ffull-record%2FWOS:000489121800026","View Full Record in Web of Science")</f>
        <v>View Full Record in Web of Science</v>
      </c>
    </row>
    <row r="107" spans="1:72" x14ac:dyDescent="0.35">
      <c r="A107" t="s">
        <v>72</v>
      </c>
      <c r="B107" t="s">
        <v>1655</v>
      </c>
      <c r="C107" t="s">
        <v>74</v>
      </c>
      <c r="D107" t="s">
        <v>74</v>
      </c>
      <c r="E107" t="s">
        <v>74</v>
      </c>
      <c r="F107" t="s">
        <v>1656</v>
      </c>
      <c r="G107" t="s">
        <v>74</v>
      </c>
      <c r="H107" t="s">
        <v>74</v>
      </c>
      <c r="I107" t="s">
        <v>1657</v>
      </c>
      <c r="J107" t="s">
        <v>1313</v>
      </c>
      <c r="K107" t="s">
        <v>74</v>
      </c>
      <c r="L107" t="s">
        <v>74</v>
      </c>
      <c r="M107" t="s">
        <v>74</v>
      </c>
      <c r="N107" t="s">
        <v>249</v>
      </c>
      <c r="O107" t="s">
        <v>74</v>
      </c>
      <c r="P107" t="s">
        <v>74</v>
      </c>
      <c r="Q107" t="s">
        <v>74</v>
      </c>
      <c r="R107" t="s">
        <v>74</v>
      </c>
      <c r="S107" t="s">
        <v>74</v>
      </c>
      <c r="T107" t="s">
        <v>1658</v>
      </c>
      <c r="U107" t="s">
        <v>1659</v>
      </c>
      <c r="V107" t="s">
        <v>1660</v>
      </c>
      <c r="W107" t="s">
        <v>1661</v>
      </c>
      <c r="X107" t="s">
        <v>1662</v>
      </c>
      <c r="Y107" t="s">
        <v>1663</v>
      </c>
      <c r="Z107" t="s">
        <v>1664</v>
      </c>
      <c r="AA107" t="s">
        <v>74</v>
      </c>
      <c r="AB107" t="s">
        <v>74</v>
      </c>
      <c r="AC107" t="s">
        <v>74</v>
      </c>
      <c r="AD107" t="s">
        <v>74</v>
      </c>
      <c r="AE107" t="s">
        <v>74</v>
      </c>
      <c r="AF107" t="s">
        <v>1665</v>
      </c>
      <c r="AG107">
        <v>194</v>
      </c>
      <c r="AH107">
        <v>0</v>
      </c>
      <c r="AI107">
        <v>0</v>
      </c>
      <c r="AJ107">
        <v>9</v>
      </c>
      <c r="AK107">
        <v>9</v>
      </c>
      <c r="AL107" t="s">
        <v>74</v>
      </c>
      <c r="AM107" t="s">
        <v>74</v>
      </c>
      <c r="AN107" t="s">
        <v>74</v>
      </c>
      <c r="AO107" t="s">
        <v>74</v>
      </c>
      <c r="AP107" t="s">
        <v>74</v>
      </c>
      <c r="AQ107" t="s">
        <v>74</v>
      </c>
      <c r="AR107" t="s">
        <v>74</v>
      </c>
      <c r="AS107" t="s">
        <v>74</v>
      </c>
      <c r="AT107" t="s">
        <v>74</v>
      </c>
      <c r="AU107">
        <v>2022</v>
      </c>
      <c r="AV107">
        <v>10</v>
      </c>
      <c r="AW107" t="s">
        <v>74</v>
      </c>
      <c r="AX107" t="s">
        <v>74</v>
      </c>
      <c r="AY107" t="s">
        <v>74</v>
      </c>
      <c r="AZ107" t="s">
        <v>74</v>
      </c>
      <c r="BA107" t="s">
        <v>74</v>
      </c>
      <c r="BB107">
        <v>115603</v>
      </c>
      <c r="BC107">
        <v>115623</v>
      </c>
      <c r="BD107" t="s">
        <v>74</v>
      </c>
      <c r="BE107" t="s">
        <v>1666</v>
      </c>
      <c r="BF107" t="str">
        <f>HYPERLINK("http://dx.doi.org/10.1109/ACCESS.2022.3217500","http://dx.doi.org/10.1109/ACCESS.2022.3217500")</f>
        <v>http://dx.doi.org/10.1109/ACCESS.2022.3217500</v>
      </c>
      <c r="BG107" t="s">
        <v>74</v>
      </c>
      <c r="BH107" t="s">
        <v>74</v>
      </c>
      <c r="BI107" t="s">
        <v>74</v>
      </c>
      <c r="BJ107" t="s">
        <v>607</v>
      </c>
      <c r="BK107" t="s">
        <v>90</v>
      </c>
      <c r="BL107" t="s">
        <v>608</v>
      </c>
      <c r="BM107" t="s">
        <v>74</v>
      </c>
      <c r="BN107" t="s">
        <v>74</v>
      </c>
      <c r="BO107" t="s">
        <v>74</v>
      </c>
      <c r="BP107" t="s">
        <v>74</v>
      </c>
      <c r="BQ107" t="s">
        <v>74</v>
      </c>
      <c r="BR107" t="s">
        <v>92</v>
      </c>
      <c r="BS107" t="s">
        <v>1667</v>
      </c>
      <c r="BT107" t="str">
        <f>HYPERLINK("https%3A%2F%2Fwww.webofscience.com%2Fwos%2Fwoscc%2Ffull-record%2FWOS:000880589600001","View Full Record in Web of Science")</f>
        <v>View Full Record in Web of Science</v>
      </c>
    </row>
    <row r="108" spans="1:72" x14ac:dyDescent="0.35">
      <c r="A108" t="s">
        <v>72</v>
      </c>
      <c r="B108" t="s">
        <v>1668</v>
      </c>
      <c r="C108" t="s">
        <v>74</v>
      </c>
      <c r="D108" t="s">
        <v>74</v>
      </c>
      <c r="E108" t="s">
        <v>74</v>
      </c>
      <c r="F108" t="s">
        <v>1669</v>
      </c>
      <c r="G108" t="s">
        <v>74</v>
      </c>
      <c r="H108" t="s">
        <v>74</v>
      </c>
      <c r="I108" t="s">
        <v>1670</v>
      </c>
      <c r="J108" t="s">
        <v>1671</v>
      </c>
      <c r="K108" t="s">
        <v>74</v>
      </c>
      <c r="L108" t="s">
        <v>74</v>
      </c>
      <c r="M108" t="s">
        <v>74</v>
      </c>
      <c r="N108" t="s">
        <v>78</v>
      </c>
      <c r="O108" t="s">
        <v>74</v>
      </c>
      <c r="P108" t="s">
        <v>74</v>
      </c>
      <c r="Q108" t="s">
        <v>74</v>
      </c>
      <c r="R108" t="s">
        <v>74</v>
      </c>
      <c r="S108" t="s">
        <v>74</v>
      </c>
      <c r="T108" t="s">
        <v>74</v>
      </c>
      <c r="U108" t="s">
        <v>1672</v>
      </c>
      <c r="V108" t="s">
        <v>1673</v>
      </c>
      <c r="W108" t="s">
        <v>1674</v>
      </c>
      <c r="X108" t="s">
        <v>1675</v>
      </c>
      <c r="Y108" t="s">
        <v>1676</v>
      </c>
      <c r="Z108" t="s">
        <v>1677</v>
      </c>
      <c r="AA108" t="s">
        <v>74</v>
      </c>
      <c r="AB108" t="s">
        <v>74</v>
      </c>
      <c r="AC108" t="s">
        <v>74</v>
      </c>
      <c r="AD108" t="s">
        <v>74</v>
      </c>
      <c r="AE108" t="s">
        <v>74</v>
      </c>
      <c r="AF108" t="s">
        <v>1678</v>
      </c>
      <c r="AG108">
        <v>34</v>
      </c>
      <c r="AH108">
        <v>6</v>
      </c>
      <c r="AI108">
        <v>6</v>
      </c>
      <c r="AJ108">
        <v>0</v>
      </c>
      <c r="AK108">
        <v>2</v>
      </c>
      <c r="AL108" t="s">
        <v>74</v>
      </c>
      <c r="AM108" t="s">
        <v>74</v>
      </c>
      <c r="AN108" t="s">
        <v>74</v>
      </c>
      <c r="AO108" t="s">
        <v>74</v>
      </c>
      <c r="AP108" t="s">
        <v>74</v>
      </c>
      <c r="AQ108" t="s">
        <v>74</v>
      </c>
      <c r="AR108" t="s">
        <v>74</v>
      </c>
      <c r="AS108" t="s">
        <v>74</v>
      </c>
      <c r="AT108" t="s">
        <v>397</v>
      </c>
      <c r="AU108">
        <v>2020</v>
      </c>
      <c r="AV108">
        <v>10</v>
      </c>
      <c r="AW108">
        <v>1</v>
      </c>
      <c r="AX108" t="s">
        <v>74</v>
      </c>
      <c r="AY108" t="s">
        <v>74</v>
      </c>
      <c r="AZ108" t="s">
        <v>74</v>
      </c>
      <c r="BA108" t="s">
        <v>74</v>
      </c>
      <c r="BB108" t="s">
        <v>74</v>
      </c>
      <c r="BC108" t="s">
        <v>74</v>
      </c>
      <c r="BD108">
        <v>10425</v>
      </c>
      <c r="BE108" t="s">
        <v>1679</v>
      </c>
      <c r="BF108" t="str">
        <f>HYPERLINK("http://dx.doi.org/10.7189/jogh.10.010425","http://dx.doi.org/10.7189/jogh.10.010425")</f>
        <v>http://dx.doi.org/10.7189/jogh.10.010425</v>
      </c>
      <c r="BG108" t="s">
        <v>74</v>
      </c>
      <c r="BH108" t="s">
        <v>74</v>
      </c>
      <c r="BI108" t="s">
        <v>74</v>
      </c>
      <c r="BJ108" t="s">
        <v>1680</v>
      </c>
      <c r="BK108" t="s">
        <v>228</v>
      </c>
      <c r="BL108" t="s">
        <v>1680</v>
      </c>
      <c r="BM108" t="s">
        <v>74</v>
      </c>
      <c r="BN108" t="s">
        <v>74</v>
      </c>
      <c r="BO108" t="s">
        <v>74</v>
      </c>
      <c r="BP108" t="s">
        <v>74</v>
      </c>
      <c r="BQ108" t="s">
        <v>74</v>
      </c>
      <c r="BR108" t="s">
        <v>92</v>
      </c>
      <c r="BS108" t="s">
        <v>1681</v>
      </c>
      <c r="BT108" t="str">
        <f>HYPERLINK("https%3A%2F%2Fwww.webofscience.com%2Fwos%2Fwoscc%2Ffull-record%2FWOS:000549898000112","View Full Record in Web of Science")</f>
        <v>View Full Record in Web of Science</v>
      </c>
    </row>
    <row r="109" spans="1:72" x14ac:dyDescent="0.35">
      <c r="A109" t="s">
        <v>72</v>
      </c>
      <c r="B109" t="s">
        <v>1682</v>
      </c>
      <c r="C109" t="s">
        <v>74</v>
      </c>
      <c r="D109" t="s">
        <v>74</v>
      </c>
      <c r="E109" t="s">
        <v>74</v>
      </c>
      <c r="F109" t="s">
        <v>1683</v>
      </c>
      <c r="G109" t="s">
        <v>74</v>
      </c>
      <c r="H109" t="s">
        <v>74</v>
      </c>
      <c r="I109" t="s">
        <v>1684</v>
      </c>
      <c r="J109" t="s">
        <v>1685</v>
      </c>
      <c r="K109" t="s">
        <v>74</v>
      </c>
      <c r="L109" t="s">
        <v>74</v>
      </c>
      <c r="M109" t="s">
        <v>74</v>
      </c>
      <c r="N109" t="s">
        <v>78</v>
      </c>
      <c r="O109" t="s">
        <v>74</v>
      </c>
      <c r="P109" t="s">
        <v>74</v>
      </c>
      <c r="Q109" t="s">
        <v>74</v>
      </c>
      <c r="R109" t="s">
        <v>74</v>
      </c>
      <c r="S109" t="s">
        <v>74</v>
      </c>
      <c r="T109" t="s">
        <v>1686</v>
      </c>
      <c r="U109" t="s">
        <v>74</v>
      </c>
      <c r="V109" t="s">
        <v>1687</v>
      </c>
      <c r="W109" t="s">
        <v>1688</v>
      </c>
      <c r="X109" t="s">
        <v>1689</v>
      </c>
      <c r="Y109" t="s">
        <v>1690</v>
      </c>
      <c r="Z109" t="s">
        <v>1691</v>
      </c>
      <c r="AA109" t="s">
        <v>74</v>
      </c>
      <c r="AB109" t="s">
        <v>74</v>
      </c>
      <c r="AC109" t="s">
        <v>74</v>
      </c>
      <c r="AD109" t="s">
        <v>74</v>
      </c>
      <c r="AE109" t="s">
        <v>74</v>
      </c>
      <c r="AF109" t="s">
        <v>1692</v>
      </c>
      <c r="AG109">
        <v>17</v>
      </c>
      <c r="AH109">
        <v>1</v>
      </c>
      <c r="AI109">
        <v>1</v>
      </c>
      <c r="AJ109">
        <v>2</v>
      </c>
      <c r="AK109">
        <v>7</v>
      </c>
      <c r="AL109" t="s">
        <v>74</v>
      </c>
      <c r="AM109" t="s">
        <v>74</v>
      </c>
      <c r="AN109" t="s">
        <v>74</v>
      </c>
      <c r="AO109" t="s">
        <v>74</v>
      </c>
      <c r="AP109" t="s">
        <v>74</v>
      </c>
      <c r="AQ109" t="s">
        <v>74</v>
      </c>
      <c r="AR109" t="s">
        <v>74</v>
      </c>
      <c r="AS109" t="s">
        <v>74</v>
      </c>
      <c r="AT109" t="s">
        <v>851</v>
      </c>
      <c r="AU109">
        <v>2021</v>
      </c>
      <c r="AV109">
        <v>11</v>
      </c>
      <c r="AW109">
        <v>2</v>
      </c>
      <c r="AX109" t="s">
        <v>74</v>
      </c>
      <c r="AY109" t="s">
        <v>74</v>
      </c>
      <c r="AZ109" t="s">
        <v>74</v>
      </c>
      <c r="BA109" t="s">
        <v>74</v>
      </c>
      <c r="BB109" t="s">
        <v>74</v>
      </c>
      <c r="BC109" t="s">
        <v>74</v>
      </c>
      <c r="BD109">
        <v>270</v>
      </c>
      <c r="BE109" t="s">
        <v>1693</v>
      </c>
      <c r="BF109" t="str">
        <f>HYPERLINK("http://dx.doi.org/10.3390/agronomy11020270","http://dx.doi.org/10.3390/agronomy11020270")</f>
        <v>http://dx.doi.org/10.3390/agronomy11020270</v>
      </c>
      <c r="BG109" t="s">
        <v>74</v>
      </c>
      <c r="BH109" t="s">
        <v>74</v>
      </c>
      <c r="BI109" t="s">
        <v>74</v>
      </c>
      <c r="BJ109" t="s">
        <v>1694</v>
      </c>
      <c r="BK109" t="s">
        <v>90</v>
      </c>
      <c r="BL109" t="s">
        <v>1695</v>
      </c>
      <c r="BM109" t="s">
        <v>74</v>
      </c>
      <c r="BN109" t="s">
        <v>74</v>
      </c>
      <c r="BO109" t="s">
        <v>74</v>
      </c>
      <c r="BP109" t="s">
        <v>74</v>
      </c>
      <c r="BQ109" t="s">
        <v>74</v>
      </c>
      <c r="BR109" t="s">
        <v>92</v>
      </c>
      <c r="BS109" t="s">
        <v>1696</v>
      </c>
      <c r="BT109" t="str">
        <f>HYPERLINK("https%3A%2F%2Fwww.webofscience.com%2Fwos%2Fwoscc%2Ffull-record%2FWOS:000621979400001","View Full Record in Web of Science")</f>
        <v>View Full Record in Web of Science</v>
      </c>
    </row>
    <row r="110" spans="1:72" x14ac:dyDescent="0.35">
      <c r="A110" t="s">
        <v>72</v>
      </c>
      <c r="B110" t="s">
        <v>1697</v>
      </c>
      <c r="C110" t="s">
        <v>74</v>
      </c>
      <c r="D110" t="s">
        <v>74</v>
      </c>
      <c r="E110" t="s">
        <v>74</v>
      </c>
      <c r="F110" t="s">
        <v>1697</v>
      </c>
      <c r="G110" t="s">
        <v>74</v>
      </c>
      <c r="H110" t="s">
        <v>74</v>
      </c>
      <c r="I110" t="s">
        <v>1698</v>
      </c>
      <c r="J110" t="s">
        <v>1699</v>
      </c>
      <c r="K110" t="s">
        <v>74</v>
      </c>
      <c r="L110" t="s">
        <v>74</v>
      </c>
      <c r="M110" t="s">
        <v>74</v>
      </c>
      <c r="N110" t="s">
        <v>78</v>
      </c>
      <c r="O110" t="s">
        <v>74</v>
      </c>
      <c r="P110" t="s">
        <v>74</v>
      </c>
      <c r="Q110" t="s">
        <v>74</v>
      </c>
      <c r="R110" t="s">
        <v>74</v>
      </c>
      <c r="S110" t="s">
        <v>74</v>
      </c>
      <c r="T110" t="s">
        <v>74</v>
      </c>
      <c r="U110" t="s">
        <v>74</v>
      </c>
      <c r="V110" t="s">
        <v>1700</v>
      </c>
      <c r="W110" t="s">
        <v>1701</v>
      </c>
      <c r="X110" t="s">
        <v>74</v>
      </c>
      <c r="Y110" t="s">
        <v>1702</v>
      </c>
      <c r="Z110" t="s">
        <v>74</v>
      </c>
      <c r="AA110" t="s">
        <v>74</v>
      </c>
      <c r="AB110" t="s">
        <v>74</v>
      </c>
      <c r="AC110" t="s">
        <v>74</v>
      </c>
      <c r="AD110" t="s">
        <v>74</v>
      </c>
      <c r="AE110" t="s">
        <v>74</v>
      </c>
      <c r="AF110" t="s">
        <v>74</v>
      </c>
      <c r="AG110">
        <v>0</v>
      </c>
      <c r="AH110">
        <v>34</v>
      </c>
      <c r="AI110">
        <v>34</v>
      </c>
      <c r="AJ110">
        <v>0</v>
      </c>
      <c r="AK110">
        <v>31</v>
      </c>
      <c r="AL110" t="s">
        <v>74</v>
      </c>
      <c r="AM110" t="s">
        <v>74</v>
      </c>
      <c r="AN110" t="s">
        <v>74</v>
      </c>
      <c r="AO110" t="s">
        <v>74</v>
      </c>
      <c r="AP110" t="s">
        <v>74</v>
      </c>
      <c r="AQ110" t="s">
        <v>74</v>
      </c>
      <c r="AR110" t="s">
        <v>74</v>
      </c>
      <c r="AS110" t="s">
        <v>74</v>
      </c>
      <c r="AT110" t="s">
        <v>87</v>
      </c>
      <c r="AU110">
        <v>2006</v>
      </c>
      <c r="AV110">
        <v>84</v>
      </c>
      <c r="AW110">
        <v>4</v>
      </c>
      <c r="AX110" t="s">
        <v>74</v>
      </c>
      <c r="AY110" t="s">
        <v>74</v>
      </c>
      <c r="AZ110" t="s">
        <v>74</v>
      </c>
      <c r="BA110" t="s">
        <v>74</v>
      </c>
      <c r="BB110">
        <v>82</v>
      </c>
      <c r="BC110" t="s">
        <v>1703</v>
      </c>
      <c r="BD110" t="s">
        <v>74</v>
      </c>
      <c r="BE110" t="s">
        <v>74</v>
      </c>
      <c r="BF110" t="s">
        <v>74</v>
      </c>
      <c r="BG110" t="s">
        <v>74</v>
      </c>
      <c r="BH110" t="s">
        <v>74</v>
      </c>
      <c r="BI110" t="s">
        <v>74</v>
      </c>
      <c r="BJ110" t="s">
        <v>562</v>
      </c>
      <c r="BK110" t="s">
        <v>108</v>
      </c>
      <c r="BL110" t="s">
        <v>144</v>
      </c>
      <c r="BM110" t="s">
        <v>74</v>
      </c>
      <c r="BN110" t="s">
        <v>74</v>
      </c>
      <c r="BO110" t="s">
        <v>74</v>
      </c>
      <c r="BP110" t="s">
        <v>74</v>
      </c>
      <c r="BQ110" t="s">
        <v>74</v>
      </c>
      <c r="BR110" t="s">
        <v>92</v>
      </c>
      <c r="BS110" t="s">
        <v>1704</v>
      </c>
      <c r="BT110" t="str">
        <f>HYPERLINK("https%3A%2F%2Fwww.webofscience.com%2Fwos%2Fwoscc%2Ffull-record%2FWOS:000236250500021","View Full Record in Web of Science")</f>
        <v>View Full Record in Web of Science</v>
      </c>
    </row>
    <row r="111" spans="1:72" x14ac:dyDescent="0.35">
      <c r="A111" t="s">
        <v>72</v>
      </c>
      <c r="B111" t="s">
        <v>1705</v>
      </c>
      <c r="C111" t="s">
        <v>74</v>
      </c>
      <c r="D111" t="s">
        <v>74</v>
      </c>
      <c r="E111" t="s">
        <v>74</v>
      </c>
      <c r="F111" t="s">
        <v>1706</v>
      </c>
      <c r="G111" t="s">
        <v>74</v>
      </c>
      <c r="H111" t="s">
        <v>74</v>
      </c>
      <c r="I111" t="s">
        <v>1707</v>
      </c>
      <c r="J111" t="s">
        <v>567</v>
      </c>
      <c r="K111" t="s">
        <v>74</v>
      </c>
      <c r="L111" t="s">
        <v>74</v>
      </c>
      <c r="M111" t="s">
        <v>74</v>
      </c>
      <c r="N111" t="s">
        <v>78</v>
      </c>
      <c r="O111" t="s">
        <v>74</v>
      </c>
      <c r="P111" t="s">
        <v>74</v>
      </c>
      <c r="Q111" t="s">
        <v>74</v>
      </c>
      <c r="R111" t="s">
        <v>74</v>
      </c>
      <c r="S111" t="s">
        <v>74</v>
      </c>
      <c r="T111" t="s">
        <v>1708</v>
      </c>
      <c r="U111" t="s">
        <v>1709</v>
      </c>
      <c r="V111" t="s">
        <v>1710</v>
      </c>
      <c r="W111" t="s">
        <v>1711</v>
      </c>
      <c r="X111" t="s">
        <v>1712</v>
      </c>
      <c r="Y111" t="s">
        <v>1713</v>
      </c>
      <c r="Z111" t="s">
        <v>1714</v>
      </c>
      <c r="AA111" t="s">
        <v>74</v>
      </c>
      <c r="AB111" t="s">
        <v>74</v>
      </c>
      <c r="AC111" t="s">
        <v>74</v>
      </c>
      <c r="AD111" t="s">
        <v>74</v>
      </c>
      <c r="AE111" t="s">
        <v>74</v>
      </c>
      <c r="AF111" t="s">
        <v>1715</v>
      </c>
      <c r="AG111">
        <v>32</v>
      </c>
      <c r="AH111">
        <v>7</v>
      </c>
      <c r="AI111">
        <v>7</v>
      </c>
      <c r="AJ111">
        <v>5</v>
      </c>
      <c r="AK111">
        <v>19</v>
      </c>
      <c r="AL111" t="s">
        <v>74</v>
      </c>
      <c r="AM111" t="s">
        <v>74</v>
      </c>
      <c r="AN111" t="s">
        <v>74</v>
      </c>
      <c r="AO111" t="s">
        <v>74</v>
      </c>
      <c r="AP111" t="s">
        <v>74</v>
      </c>
      <c r="AQ111" t="s">
        <v>74</v>
      </c>
      <c r="AR111" t="s">
        <v>74</v>
      </c>
      <c r="AS111" t="s">
        <v>74</v>
      </c>
      <c r="AT111" t="s">
        <v>1716</v>
      </c>
      <c r="AU111">
        <v>2021</v>
      </c>
      <c r="AV111">
        <v>246</v>
      </c>
      <c r="AW111" t="s">
        <v>74</v>
      </c>
      <c r="AX111" t="s">
        <v>74</v>
      </c>
      <c r="AY111" t="s">
        <v>74</v>
      </c>
      <c r="AZ111" t="s">
        <v>74</v>
      </c>
      <c r="BA111" t="s">
        <v>74</v>
      </c>
      <c r="BB111" t="s">
        <v>74</v>
      </c>
      <c r="BC111" t="s">
        <v>74</v>
      </c>
      <c r="BD111">
        <v>116889</v>
      </c>
      <c r="BE111" t="s">
        <v>1717</v>
      </c>
      <c r="BF111" t="str">
        <f>HYPERLINK("http://dx.doi.org/10.1016/j.ces.2021.116889","http://dx.doi.org/10.1016/j.ces.2021.116889")</f>
        <v>http://dx.doi.org/10.1016/j.ces.2021.116889</v>
      </c>
      <c r="BG111" t="s">
        <v>74</v>
      </c>
      <c r="BH111" t="s">
        <v>1163</v>
      </c>
      <c r="BI111" t="s">
        <v>74</v>
      </c>
      <c r="BJ111" t="s">
        <v>324</v>
      </c>
      <c r="BK111" t="s">
        <v>90</v>
      </c>
      <c r="BL111" t="s">
        <v>325</v>
      </c>
      <c r="BM111" t="s">
        <v>74</v>
      </c>
      <c r="BN111" t="s">
        <v>74</v>
      </c>
      <c r="BO111" t="s">
        <v>74</v>
      </c>
      <c r="BP111" t="s">
        <v>74</v>
      </c>
      <c r="BQ111" t="s">
        <v>74</v>
      </c>
      <c r="BR111" t="s">
        <v>92</v>
      </c>
      <c r="BS111" t="s">
        <v>1718</v>
      </c>
      <c r="BT111" t="str">
        <f>HYPERLINK("https%3A%2F%2Fwww.webofscience.com%2Fwos%2Fwoscc%2Ffull-record%2FWOS:000705827800008","View Full Record in Web of Science")</f>
        <v>View Full Record in Web of Science</v>
      </c>
    </row>
    <row r="112" spans="1:72" x14ac:dyDescent="0.35">
      <c r="A112" t="s">
        <v>72</v>
      </c>
      <c r="B112" t="s">
        <v>1719</v>
      </c>
      <c r="C112" t="s">
        <v>74</v>
      </c>
      <c r="D112" t="s">
        <v>74</v>
      </c>
      <c r="E112" t="s">
        <v>74</v>
      </c>
      <c r="F112" t="s">
        <v>1720</v>
      </c>
      <c r="G112" t="s">
        <v>74</v>
      </c>
      <c r="H112" t="s">
        <v>74</v>
      </c>
      <c r="I112" t="s">
        <v>1721</v>
      </c>
      <c r="J112" t="s">
        <v>217</v>
      </c>
      <c r="K112" t="s">
        <v>74</v>
      </c>
      <c r="L112" t="s">
        <v>74</v>
      </c>
      <c r="M112" t="s">
        <v>74</v>
      </c>
      <c r="N112" t="s">
        <v>249</v>
      </c>
      <c r="O112" t="s">
        <v>74</v>
      </c>
      <c r="P112" t="s">
        <v>74</v>
      </c>
      <c r="Q112" t="s">
        <v>74</v>
      </c>
      <c r="R112" t="s">
        <v>74</v>
      </c>
      <c r="S112" t="s">
        <v>74</v>
      </c>
      <c r="T112" t="s">
        <v>1722</v>
      </c>
      <c r="U112" t="s">
        <v>1723</v>
      </c>
      <c r="V112" t="s">
        <v>1724</v>
      </c>
      <c r="W112" t="s">
        <v>1725</v>
      </c>
      <c r="X112" t="s">
        <v>1726</v>
      </c>
      <c r="Y112" t="s">
        <v>1727</v>
      </c>
      <c r="Z112" t="s">
        <v>1728</v>
      </c>
      <c r="AA112" t="s">
        <v>74</v>
      </c>
      <c r="AB112" t="s">
        <v>74</v>
      </c>
      <c r="AC112" t="s">
        <v>74</v>
      </c>
      <c r="AD112" t="s">
        <v>74</v>
      </c>
      <c r="AE112" t="s">
        <v>74</v>
      </c>
      <c r="AF112" t="s">
        <v>1729</v>
      </c>
      <c r="AG112">
        <v>143</v>
      </c>
      <c r="AH112">
        <v>42</v>
      </c>
      <c r="AI112">
        <v>42</v>
      </c>
      <c r="AJ112">
        <v>16</v>
      </c>
      <c r="AK112">
        <v>88</v>
      </c>
      <c r="AL112" t="s">
        <v>74</v>
      </c>
      <c r="AM112" t="s">
        <v>74</v>
      </c>
      <c r="AN112" t="s">
        <v>74</v>
      </c>
      <c r="AO112" t="s">
        <v>74</v>
      </c>
      <c r="AP112" t="s">
        <v>74</v>
      </c>
      <c r="AQ112" t="s">
        <v>74</v>
      </c>
      <c r="AR112" t="s">
        <v>74</v>
      </c>
      <c r="AS112" t="s">
        <v>74</v>
      </c>
      <c r="AT112" t="s">
        <v>1730</v>
      </c>
      <c r="AU112">
        <v>2019</v>
      </c>
      <c r="AV112">
        <v>11</v>
      </c>
      <c r="AW112">
        <v>10</v>
      </c>
      <c r="AX112" t="s">
        <v>74</v>
      </c>
      <c r="AY112" t="s">
        <v>74</v>
      </c>
      <c r="AZ112" t="s">
        <v>74</v>
      </c>
      <c r="BA112" t="s">
        <v>74</v>
      </c>
      <c r="BB112" t="s">
        <v>74</v>
      </c>
      <c r="BC112" t="s">
        <v>74</v>
      </c>
      <c r="BD112">
        <v>2724</v>
      </c>
      <c r="BE112" t="s">
        <v>1731</v>
      </c>
      <c r="BF112" t="str">
        <f>HYPERLINK("http://dx.doi.org/10.3390/su11102724","http://dx.doi.org/10.3390/su11102724")</f>
        <v>http://dx.doi.org/10.3390/su11102724</v>
      </c>
      <c r="BG112" t="s">
        <v>74</v>
      </c>
      <c r="BH112" t="s">
        <v>74</v>
      </c>
      <c r="BI112" t="s">
        <v>74</v>
      </c>
      <c r="BJ112" t="s">
        <v>227</v>
      </c>
      <c r="BK112" t="s">
        <v>228</v>
      </c>
      <c r="BL112" t="s">
        <v>229</v>
      </c>
      <c r="BM112" t="s">
        <v>74</v>
      </c>
      <c r="BN112" t="s">
        <v>74</v>
      </c>
      <c r="BO112" t="s">
        <v>74</v>
      </c>
      <c r="BP112" t="s">
        <v>74</v>
      </c>
      <c r="BQ112" t="s">
        <v>74</v>
      </c>
      <c r="BR112" t="s">
        <v>92</v>
      </c>
      <c r="BS112" t="s">
        <v>1732</v>
      </c>
      <c r="BT112" t="str">
        <f>HYPERLINK("https%3A%2F%2Fwww.webofscience.com%2Fwos%2Fwoscc%2Ffull-record%2FWOS:000471010300007","View Full Record in Web of Science")</f>
        <v>View Full Record in Web of Science</v>
      </c>
    </row>
    <row r="113" spans="1:72" x14ac:dyDescent="0.35">
      <c r="A113" t="s">
        <v>72</v>
      </c>
      <c r="B113" t="s">
        <v>1733</v>
      </c>
      <c r="C113" t="s">
        <v>74</v>
      </c>
      <c r="D113" t="s">
        <v>74</v>
      </c>
      <c r="E113" t="s">
        <v>74</v>
      </c>
      <c r="F113" t="s">
        <v>1734</v>
      </c>
      <c r="G113" t="s">
        <v>74</v>
      </c>
      <c r="H113" t="s">
        <v>74</v>
      </c>
      <c r="I113" t="s">
        <v>1735</v>
      </c>
      <c r="J113" t="s">
        <v>796</v>
      </c>
      <c r="K113" t="s">
        <v>74</v>
      </c>
      <c r="L113" t="s">
        <v>74</v>
      </c>
      <c r="M113" t="s">
        <v>74</v>
      </c>
      <c r="N113" t="s">
        <v>78</v>
      </c>
      <c r="O113" t="s">
        <v>74</v>
      </c>
      <c r="P113" t="s">
        <v>74</v>
      </c>
      <c r="Q113" t="s">
        <v>74</v>
      </c>
      <c r="R113" t="s">
        <v>74</v>
      </c>
      <c r="S113" t="s">
        <v>74</v>
      </c>
      <c r="T113" t="s">
        <v>74</v>
      </c>
      <c r="U113" t="s">
        <v>1736</v>
      </c>
      <c r="V113" t="s">
        <v>1737</v>
      </c>
      <c r="W113" t="s">
        <v>1738</v>
      </c>
      <c r="X113" t="s">
        <v>1739</v>
      </c>
      <c r="Y113" t="s">
        <v>1740</v>
      </c>
      <c r="Z113" t="s">
        <v>1741</v>
      </c>
      <c r="AA113" t="s">
        <v>74</v>
      </c>
      <c r="AB113" t="s">
        <v>74</v>
      </c>
      <c r="AC113" t="s">
        <v>74</v>
      </c>
      <c r="AD113" t="s">
        <v>74</v>
      </c>
      <c r="AE113" t="s">
        <v>74</v>
      </c>
      <c r="AF113" t="s">
        <v>1742</v>
      </c>
      <c r="AG113">
        <v>62</v>
      </c>
      <c r="AH113">
        <v>24</v>
      </c>
      <c r="AI113">
        <v>24</v>
      </c>
      <c r="AJ113">
        <v>29</v>
      </c>
      <c r="AK113">
        <v>155</v>
      </c>
      <c r="AL113" t="s">
        <v>74</v>
      </c>
      <c r="AM113" t="s">
        <v>74</v>
      </c>
      <c r="AN113" t="s">
        <v>74</v>
      </c>
      <c r="AO113" t="s">
        <v>74</v>
      </c>
      <c r="AP113" t="s">
        <v>74</v>
      </c>
      <c r="AQ113" t="s">
        <v>74</v>
      </c>
      <c r="AR113" t="s">
        <v>74</v>
      </c>
      <c r="AS113" t="s">
        <v>74</v>
      </c>
      <c r="AT113" t="s">
        <v>1743</v>
      </c>
      <c r="AU113">
        <v>2019</v>
      </c>
      <c r="AV113">
        <v>2019</v>
      </c>
      <c r="AW113" t="s">
        <v>74</v>
      </c>
      <c r="AX113" t="s">
        <v>74</v>
      </c>
      <c r="AY113" t="s">
        <v>74</v>
      </c>
      <c r="AZ113" t="s">
        <v>74</v>
      </c>
      <c r="BA113" t="s">
        <v>74</v>
      </c>
      <c r="BB113" t="s">
        <v>74</v>
      </c>
      <c r="BC113" t="s">
        <v>74</v>
      </c>
      <c r="BD113">
        <v>8503252</v>
      </c>
      <c r="BE113" t="s">
        <v>1744</v>
      </c>
      <c r="BF113" t="str">
        <f>HYPERLINK("http://dx.doi.org/10.1155/2019/8503252","http://dx.doi.org/10.1155/2019/8503252")</f>
        <v>http://dx.doi.org/10.1155/2019/8503252</v>
      </c>
      <c r="BG113" t="s">
        <v>74</v>
      </c>
      <c r="BH113" t="s">
        <v>74</v>
      </c>
      <c r="BI113" t="s">
        <v>74</v>
      </c>
      <c r="BJ113" t="s">
        <v>806</v>
      </c>
      <c r="BK113" t="s">
        <v>90</v>
      </c>
      <c r="BL113" t="s">
        <v>807</v>
      </c>
      <c r="BM113" t="s">
        <v>74</v>
      </c>
      <c r="BN113" t="s">
        <v>74</v>
      </c>
      <c r="BO113" t="s">
        <v>74</v>
      </c>
      <c r="BP113" t="s">
        <v>74</v>
      </c>
      <c r="BQ113" t="s">
        <v>74</v>
      </c>
      <c r="BR113" t="s">
        <v>92</v>
      </c>
      <c r="BS113" t="s">
        <v>1745</v>
      </c>
      <c r="BT113" t="str">
        <f>HYPERLINK("https%3A%2F%2Fwww.webofscience.com%2Fwos%2Fwoscc%2Ffull-record%2FWOS:000488460000001","View Full Record in Web of Science")</f>
        <v>View Full Record in Web of Science</v>
      </c>
    </row>
    <row r="114" spans="1:72" x14ac:dyDescent="0.35">
      <c r="A114" t="s">
        <v>72</v>
      </c>
      <c r="B114" t="s">
        <v>1746</v>
      </c>
      <c r="C114" t="s">
        <v>74</v>
      </c>
      <c r="D114" t="s">
        <v>74</v>
      </c>
      <c r="E114" t="s">
        <v>74</v>
      </c>
      <c r="F114" t="s">
        <v>1747</v>
      </c>
      <c r="G114" t="s">
        <v>74</v>
      </c>
      <c r="H114" t="s">
        <v>74</v>
      </c>
      <c r="I114" t="s">
        <v>1748</v>
      </c>
      <c r="J114" t="s">
        <v>1749</v>
      </c>
      <c r="K114" t="s">
        <v>74</v>
      </c>
      <c r="L114" t="s">
        <v>74</v>
      </c>
      <c r="M114" t="s">
        <v>74</v>
      </c>
      <c r="N114" t="s">
        <v>249</v>
      </c>
      <c r="O114" t="s">
        <v>74</v>
      </c>
      <c r="P114" t="s">
        <v>74</v>
      </c>
      <c r="Q114" t="s">
        <v>74</v>
      </c>
      <c r="R114" t="s">
        <v>74</v>
      </c>
      <c r="S114" t="s">
        <v>74</v>
      </c>
      <c r="T114" t="s">
        <v>1750</v>
      </c>
      <c r="U114" t="s">
        <v>1751</v>
      </c>
      <c r="V114" t="s">
        <v>1752</v>
      </c>
      <c r="W114" t="s">
        <v>1753</v>
      </c>
      <c r="X114" t="s">
        <v>1754</v>
      </c>
      <c r="Y114" t="s">
        <v>1755</v>
      </c>
      <c r="Z114" t="s">
        <v>1756</v>
      </c>
      <c r="AA114" t="s">
        <v>74</v>
      </c>
      <c r="AB114" t="s">
        <v>74</v>
      </c>
      <c r="AC114" t="s">
        <v>74</v>
      </c>
      <c r="AD114" t="s">
        <v>74</v>
      </c>
      <c r="AE114" t="s">
        <v>74</v>
      </c>
      <c r="AF114" t="s">
        <v>1757</v>
      </c>
      <c r="AG114">
        <v>108</v>
      </c>
      <c r="AH114">
        <v>8</v>
      </c>
      <c r="AI114">
        <v>8</v>
      </c>
      <c r="AJ114">
        <v>27</v>
      </c>
      <c r="AK114">
        <v>89</v>
      </c>
      <c r="AL114" t="s">
        <v>74</v>
      </c>
      <c r="AM114" t="s">
        <v>74</v>
      </c>
      <c r="AN114" t="s">
        <v>74</v>
      </c>
      <c r="AO114" t="s">
        <v>74</v>
      </c>
      <c r="AP114" t="s">
        <v>74</v>
      </c>
      <c r="AQ114" t="s">
        <v>74</v>
      </c>
      <c r="AR114" t="s">
        <v>74</v>
      </c>
      <c r="AS114" t="s">
        <v>74</v>
      </c>
      <c r="AT114" t="s">
        <v>1716</v>
      </c>
      <c r="AU114">
        <v>2022</v>
      </c>
      <c r="AV114">
        <v>9</v>
      </c>
      <c r="AW114">
        <v>1</v>
      </c>
      <c r="AX114" t="s">
        <v>74</v>
      </c>
      <c r="AY114" t="s">
        <v>74</v>
      </c>
      <c r="AZ114" t="s">
        <v>74</v>
      </c>
      <c r="BA114" t="s">
        <v>74</v>
      </c>
      <c r="BB114" t="s">
        <v>74</v>
      </c>
      <c r="BC114" t="s">
        <v>74</v>
      </c>
      <c r="BD114">
        <v>2034264</v>
      </c>
      <c r="BE114" t="s">
        <v>1758</v>
      </c>
      <c r="BF114" t="str">
        <f>HYPERLINK("http://dx.doi.org/10.1080/23311916.2022.2034264","http://dx.doi.org/10.1080/23311916.2022.2034264")</f>
        <v>http://dx.doi.org/10.1080/23311916.2022.2034264</v>
      </c>
      <c r="BG114" t="s">
        <v>74</v>
      </c>
      <c r="BH114" t="s">
        <v>74</v>
      </c>
      <c r="BI114" t="s">
        <v>74</v>
      </c>
      <c r="BJ114" t="s">
        <v>821</v>
      </c>
      <c r="BK114" t="s">
        <v>125</v>
      </c>
      <c r="BL114" t="s">
        <v>325</v>
      </c>
      <c r="BM114" t="s">
        <v>74</v>
      </c>
      <c r="BN114" t="s">
        <v>74</v>
      </c>
      <c r="BO114" t="s">
        <v>74</v>
      </c>
      <c r="BP114" t="s">
        <v>74</v>
      </c>
      <c r="BQ114" t="s">
        <v>74</v>
      </c>
      <c r="BR114" t="s">
        <v>92</v>
      </c>
      <c r="BS114" t="s">
        <v>1759</v>
      </c>
      <c r="BT114" t="str">
        <f>HYPERLINK("https%3A%2F%2Fwww.webofscience.com%2Fwos%2Fwoscc%2Ffull-record%2FWOS:000758659000001","View Full Record in Web of Science")</f>
        <v>View Full Record in Web of Science</v>
      </c>
    </row>
    <row r="115" spans="1:72" x14ac:dyDescent="0.35">
      <c r="A115" t="s">
        <v>72</v>
      </c>
      <c r="B115" t="s">
        <v>1760</v>
      </c>
      <c r="C115" t="s">
        <v>74</v>
      </c>
      <c r="D115" t="s">
        <v>74</v>
      </c>
      <c r="E115" t="s">
        <v>74</v>
      </c>
      <c r="F115" t="s">
        <v>1761</v>
      </c>
      <c r="G115" t="s">
        <v>74</v>
      </c>
      <c r="H115" t="s">
        <v>74</v>
      </c>
      <c r="I115" t="s">
        <v>1762</v>
      </c>
      <c r="J115" t="s">
        <v>1763</v>
      </c>
      <c r="K115" t="s">
        <v>74</v>
      </c>
      <c r="L115" t="s">
        <v>74</v>
      </c>
      <c r="M115" t="s">
        <v>74</v>
      </c>
      <c r="N115" t="s">
        <v>78</v>
      </c>
      <c r="O115" t="s">
        <v>74</v>
      </c>
      <c r="P115" t="s">
        <v>74</v>
      </c>
      <c r="Q115" t="s">
        <v>74</v>
      </c>
      <c r="R115" t="s">
        <v>74</v>
      </c>
      <c r="S115" t="s">
        <v>74</v>
      </c>
      <c r="T115" t="s">
        <v>1764</v>
      </c>
      <c r="U115" t="s">
        <v>74</v>
      </c>
      <c r="V115" t="s">
        <v>1765</v>
      </c>
      <c r="W115" t="s">
        <v>1766</v>
      </c>
      <c r="X115" t="s">
        <v>1767</v>
      </c>
      <c r="Y115" t="s">
        <v>1768</v>
      </c>
      <c r="Z115" t="s">
        <v>1769</v>
      </c>
      <c r="AA115" t="s">
        <v>74</v>
      </c>
      <c r="AB115" t="s">
        <v>74</v>
      </c>
      <c r="AC115" t="s">
        <v>74</v>
      </c>
      <c r="AD115" t="s">
        <v>74</v>
      </c>
      <c r="AE115" t="s">
        <v>74</v>
      </c>
      <c r="AF115" t="s">
        <v>1770</v>
      </c>
      <c r="AG115">
        <v>26</v>
      </c>
      <c r="AH115">
        <v>14</v>
      </c>
      <c r="AI115">
        <v>14</v>
      </c>
      <c r="AJ115">
        <v>0</v>
      </c>
      <c r="AK115">
        <v>27</v>
      </c>
      <c r="AL115" t="s">
        <v>74</v>
      </c>
      <c r="AM115" t="s">
        <v>74</v>
      </c>
      <c r="AN115" t="s">
        <v>74</v>
      </c>
      <c r="AO115" t="s">
        <v>74</v>
      </c>
      <c r="AP115" t="s">
        <v>74</v>
      </c>
      <c r="AQ115" t="s">
        <v>74</v>
      </c>
      <c r="AR115" t="s">
        <v>74</v>
      </c>
      <c r="AS115" t="s">
        <v>74</v>
      </c>
      <c r="AT115" t="s">
        <v>943</v>
      </c>
      <c r="AU115">
        <v>2012</v>
      </c>
      <c r="AV115">
        <v>23</v>
      </c>
      <c r="AW115">
        <v>5</v>
      </c>
      <c r="AX115" t="s">
        <v>74</v>
      </c>
      <c r="AY115" t="s">
        <v>74</v>
      </c>
      <c r="AZ115" t="s">
        <v>74</v>
      </c>
      <c r="BA115" t="s">
        <v>74</v>
      </c>
      <c r="BB115">
        <v>2037</v>
      </c>
      <c r="BC115">
        <v>2045</v>
      </c>
      <c r="BD115" t="s">
        <v>74</v>
      </c>
      <c r="BE115" t="s">
        <v>1771</v>
      </c>
      <c r="BF115" t="str">
        <f>HYPERLINK("http://dx.doi.org/10.1007/s10845-011-0530-8","http://dx.doi.org/10.1007/s10845-011-0530-8")</f>
        <v>http://dx.doi.org/10.1007/s10845-011-0530-8</v>
      </c>
      <c r="BG115" t="s">
        <v>74</v>
      </c>
      <c r="BH115" t="s">
        <v>74</v>
      </c>
      <c r="BI115" t="s">
        <v>74</v>
      </c>
      <c r="BJ115" t="s">
        <v>1772</v>
      </c>
      <c r="BK115" t="s">
        <v>90</v>
      </c>
      <c r="BL115" t="s">
        <v>791</v>
      </c>
      <c r="BM115" t="s">
        <v>74</v>
      </c>
      <c r="BN115" t="s">
        <v>74</v>
      </c>
      <c r="BO115" t="s">
        <v>74</v>
      </c>
      <c r="BP115" t="s">
        <v>74</v>
      </c>
      <c r="BQ115" t="s">
        <v>74</v>
      </c>
      <c r="BR115" t="s">
        <v>92</v>
      </c>
      <c r="BS115" t="s">
        <v>1773</v>
      </c>
      <c r="BT115" t="str">
        <f>HYPERLINK("https%3A%2F%2Fwww.webofscience.com%2Fwos%2Fwoscc%2Ffull-record%2FWOS:000308820200043","View Full Record in Web of Science")</f>
        <v>View Full Record in Web of Science</v>
      </c>
    </row>
    <row r="116" spans="1:72" x14ac:dyDescent="0.35">
      <c r="A116" t="s">
        <v>72</v>
      </c>
      <c r="B116" t="s">
        <v>1774</v>
      </c>
      <c r="C116" t="s">
        <v>74</v>
      </c>
      <c r="D116" t="s">
        <v>74</v>
      </c>
      <c r="E116" t="s">
        <v>74</v>
      </c>
      <c r="F116" t="s">
        <v>1775</v>
      </c>
      <c r="G116" t="s">
        <v>74</v>
      </c>
      <c r="H116" t="s">
        <v>74</v>
      </c>
      <c r="I116" t="s">
        <v>1776</v>
      </c>
      <c r="J116" t="s">
        <v>1777</v>
      </c>
      <c r="K116" t="s">
        <v>74</v>
      </c>
      <c r="L116" t="s">
        <v>74</v>
      </c>
      <c r="M116" t="s">
        <v>74</v>
      </c>
      <c r="N116" t="s">
        <v>78</v>
      </c>
      <c r="O116" t="s">
        <v>74</v>
      </c>
      <c r="P116" t="s">
        <v>74</v>
      </c>
      <c r="Q116" t="s">
        <v>74</v>
      </c>
      <c r="R116" t="s">
        <v>74</v>
      </c>
      <c r="S116" t="s">
        <v>74</v>
      </c>
      <c r="T116" t="s">
        <v>1778</v>
      </c>
      <c r="U116" t="s">
        <v>1779</v>
      </c>
      <c r="V116" t="s">
        <v>1780</v>
      </c>
      <c r="W116" t="s">
        <v>1781</v>
      </c>
      <c r="X116" t="s">
        <v>1782</v>
      </c>
      <c r="Y116" t="s">
        <v>1783</v>
      </c>
      <c r="Z116" t="s">
        <v>1784</v>
      </c>
      <c r="AA116" t="s">
        <v>74</v>
      </c>
      <c r="AB116" t="s">
        <v>74</v>
      </c>
      <c r="AC116" t="s">
        <v>74</v>
      </c>
      <c r="AD116" t="s">
        <v>74</v>
      </c>
      <c r="AE116" t="s">
        <v>74</v>
      </c>
      <c r="AF116" t="s">
        <v>1785</v>
      </c>
      <c r="AG116">
        <v>108</v>
      </c>
      <c r="AH116">
        <v>59</v>
      </c>
      <c r="AI116">
        <v>61</v>
      </c>
      <c r="AJ116">
        <v>6</v>
      </c>
      <c r="AK116">
        <v>71</v>
      </c>
      <c r="AL116" t="s">
        <v>74</v>
      </c>
      <c r="AM116" t="s">
        <v>74</v>
      </c>
      <c r="AN116" t="s">
        <v>74</v>
      </c>
      <c r="AO116" t="s">
        <v>74</v>
      </c>
      <c r="AP116" t="s">
        <v>74</v>
      </c>
      <c r="AQ116" t="s">
        <v>74</v>
      </c>
      <c r="AR116" t="s">
        <v>74</v>
      </c>
      <c r="AS116" t="s">
        <v>74</v>
      </c>
      <c r="AT116" t="s">
        <v>1786</v>
      </c>
      <c r="AU116">
        <v>2018</v>
      </c>
      <c r="AV116">
        <v>26</v>
      </c>
      <c r="AW116">
        <v>1</v>
      </c>
      <c r="AX116" t="s">
        <v>74</v>
      </c>
      <c r="AY116" t="s">
        <v>74</v>
      </c>
      <c r="AZ116" t="s">
        <v>74</v>
      </c>
      <c r="BA116" t="s">
        <v>74</v>
      </c>
      <c r="BB116">
        <v>1</v>
      </c>
      <c r="BC116">
        <v>17</v>
      </c>
      <c r="BD116" t="s">
        <v>74</v>
      </c>
      <c r="BE116" t="s">
        <v>1787</v>
      </c>
      <c r="BF116" t="str">
        <f>HYPERLINK("http://dx.doi.org/10.1002/sd.1687","http://dx.doi.org/10.1002/sd.1687")</f>
        <v>http://dx.doi.org/10.1002/sd.1687</v>
      </c>
      <c r="BG116" t="s">
        <v>74</v>
      </c>
      <c r="BH116" t="s">
        <v>74</v>
      </c>
      <c r="BI116" t="s">
        <v>74</v>
      </c>
      <c r="BJ116" t="s">
        <v>1788</v>
      </c>
      <c r="BK116" t="s">
        <v>108</v>
      </c>
      <c r="BL116" t="s">
        <v>1789</v>
      </c>
      <c r="BM116" t="s">
        <v>74</v>
      </c>
      <c r="BN116" t="s">
        <v>74</v>
      </c>
      <c r="BO116" t="s">
        <v>74</v>
      </c>
      <c r="BP116" t="s">
        <v>74</v>
      </c>
      <c r="BQ116" t="s">
        <v>74</v>
      </c>
      <c r="BR116" t="s">
        <v>92</v>
      </c>
      <c r="BS116" t="s">
        <v>1790</v>
      </c>
      <c r="BT116" t="str">
        <f>HYPERLINK("https%3A%2F%2Fwww.webofscience.com%2Fwos%2Fwoscc%2Ffull-record%2FWOS:000424392200001","View Full Record in Web of Science")</f>
        <v>View Full Record in Web of Science</v>
      </c>
    </row>
    <row r="117" spans="1:72" x14ac:dyDescent="0.35">
      <c r="A117" t="s">
        <v>72</v>
      </c>
      <c r="B117" t="s">
        <v>1791</v>
      </c>
      <c r="C117" t="s">
        <v>74</v>
      </c>
      <c r="D117" t="s">
        <v>74</v>
      </c>
      <c r="E117" t="s">
        <v>74</v>
      </c>
      <c r="F117" t="s">
        <v>1792</v>
      </c>
      <c r="G117" t="s">
        <v>74</v>
      </c>
      <c r="H117" t="s">
        <v>74</v>
      </c>
      <c r="I117" t="s">
        <v>1793</v>
      </c>
      <c r="J117" t="s">
        <v>1794</v>
      </c>
      <c r="K117" t="s">
        <v>74</v>
      </c>
      <c r="L117" t="s">
        <v>74</v>
      </c>
      <c r="M117" t="s">
        <v>74</v>
      </c>
      <c r="N117" t="s">
        <v>78</v>
      </c>
      <c r="O117" t="s">
        <v>74</v>
      </c>
      <c r="P117" t="s">
        <v>74</v>
      </c>
      <c r="Q117" t="s">
        <v>74</v>
      </c>
      <c r="R117" t="s">
        <v>74</v>
      </c>
      <c r="S117" t="s">
        <v>74</v>
      </c>
      <c r="T117" t="s">
        <v>1795</v>
      </c>
      <c r="U117" t="s">
        <v>1796</v>
      </c>
      <c r="V117" t="s">
        <v>1797</v>
      </c>
      <c r="W117" t="s">
        <v>1798</v>
      </c>
      <c r="X117" t="s">
        <v>1799</v>
      </c>
      <c r="Y117" t="s">
        <v>1800</v>
      </c>
      <c r="Z117" t="s">
        <v>1801</v>
      </c>
      <c r="AA117" t="s">
        <v>74</v>
      </c>
      <c r="AB117" t="s">
        <v>74</v>
      </c>
      <c r="AC117" t="s">
        <v>74</v>
      </c>
      <c r="AD117" t="s">
        <v>74</v>
      </c>
      <c r="AE117" t="s">
        <v>74</v>
      </c>
      <c r="AF117" t="s">
        <v>1802</v>
      </c>
      <c r="AG117">
        <v>103</v>
      </c>
      <c r="AH117">
        <v>6</v>
      </c>
      <c r="AI117">
        <v>6</v>
      </c>
      <c r="AJ117">
        <v>3</v>
      </c>
      <c r="AK117">
        <v>31</v>
      </c>
      <c r="AL117" t="s">
        <v>74</v>
      </c>
      <c r="AM117" t="s">
        <v>74</v>
      </c>
      <c r="AN117" t="s">
        <v>74</v>
      </c>
      <c r="AO117" t="s">
        <v>74</v>
      </c>
      <c r="AP117" t="s">
        <v>74</v>
      </c>
      <c r="AQ117" t="s">
        <v>74</v>
      </c>
      <c r="AR117" t="s">
        <v>74</v>
      </c>
      <c r="AS117" t="s">
        <v>74</v>
      </c>
      <c r="AT117" t="s">
        <v>242</v>
      </c>
      <c r="AU117">
        <v>2021</v>
      </c>
      <c r="AV117">
        <v>68</v>
      </c>
      <c r="AW117">
        <v>4</v>
      </c>
      <c r="AX117" t="s">
        <v>74</v>
      </c>
      <c r="AY117" t="s">
        <v>74</v>
      </c>
      <c r="AZ117" t="s">
        <v>74</v>
      </c>
      <c r="BA117" t="s">
        <v>74</v>
      </c>
      <c r="BB117">
        <v>1055</v>
      </c>
      <c r="BC117">
        <v>1071</v>
      </c>
      <c r="BD117" t="s">
        <v>74</v>
      </c>
      <c r="BE117" t="s">
        <v>1803</v>
      </c>
      <c r="BF117" t="str">
        <f>HYPERLINK("http://dx.doi.org/10.1109/TEM.2019.2924199","http://dx.doi.org/10.1109/TEM.2019.2924199")</f>
        <v>http://dx.doi.org/10.1109/TEM.2019.2924199</v>
      </c>
      <c r="BG117" t="s">
        <v>74</v>
      </c>
      <c r="BH117" t="s">
        <v>74</v>
      </c>
      <c r="BI117" t="s">
        <v>74</v>
      </c>
      <c r="BJ117" t="s">
        <v>1804</v>
      </c>
      <c r="BK117" t="s">
        <v>228</v>
      </c>
      <c r="BL117" t="s">
        <v>1805</v>
      </c>
      <c r="BM117" t="s">
        <v>74</v>
      </c>
      <c r="BN117" t="s">
        <v>74</v>
      </c>
      <c r="BO117" t="s">
        <v>74</v>
      </c>
      <c r="BP117" t="s">
        <v>74</v>
      </c>
      <c r="BQ117" t="s">
        <v>74</v>
      </c>
      <c r="BR117" t="s">
        <v>92</v>
      </c>
      <c r="BS117" t="s">
        <v>1806</v>
      </c>
      <c r="BT117" t="str">
        <f>HYPERLINK("https%3A%2F%2Fwww.webofscience.com%2Fwos%2Fwoscc%2Ffull-record%2FWOS:000652795400011","View Full Record in Web of Science")</f>
        <v>View Full Record in Web of Science</v>
      </c>
    </row>
    <row r="118" spans="1:72" x14ac:dyDescent="0.35">
      <c r="A118" t="s">
        <v>72</v>
      </c>
      <c r="B118" t="s">
        <v>1807</v>
      </c>
      <c r="C118" t="s">
        <v>74</v>
      </c>
      <c r="D118" t="s">
        <v>74</v>
      </c>
      <c r="E118" t="s">
        <v>74</v>
      </c>
      <c r="F118" t="s">
        <v>1808</v>
      </c>
      <c r="G118" t="s">
        <v>74</v>
      </c>
      <c r="H118" t="s">
        <v>74</v>
      </c>
      <c r="I118" t="s">
        <v>1809</v>
      </c>
      <c r="J118" t="s">
        <v>1794</v>
      </c>
      <c r="K118" t="s">
        <v>74</v>
      </c>
      <c r="L118" t="s">
        <v>74</v>
      </c>
      <c r="M118" t="s">
        <v>74</v>
      </c>
      <c r="N118" t="s">
        <v>732</v>
      </c>
      <c r="O118" t="s">
        <v>74</v>
      </c>
      <c r="P118" t="s">
        <v>74</v>
      </c>
      <c r="Q118" t="s">
        <v>74</v>
      </c>
      <c r="R118" t="s">
        <v>74</v>
      </c>
      <c r="S118" t="s">
        <v>74</v>
      </c>
      <c r="T118" t="s">
        <v>1810</v>
      </c>
      <c r="U118" t="s">
        <v>1811</v>
      </c>
      <c r="V118" t="s">
        <v>1812</v>
      </c>
      <c r="W118" t="s">
        <v>1813</v>
      </c>
      <c r="X118" t="s">
        <v>1814</v>
      </c>
      <c r="Y118" t="s">
        <v>1815</v>
      </c>
      <c r="Z118" t="s">
        <v>1816</v>
      </c>
      <c r="AA118" t="s">
        <v>74</v>
      </c>
      <c r="AB118" t="s">
        <v>74</v>
      </c>
      <c r="AC118" t="s">
        <v>74</v>
      </c>
      <c r="AD118" t="s">
        <v>74</v>
      </c>
      <c r="AE118" t="s">
        <v>74</v>
      </c>
      <c r="AF118" t="s">
        <v>1817</v>
      </c>
      <c r="AG118">
        <v>68</v>
      </c>
      <c r="AH118">
        <v>0</v>
      </c>
      <c r="AI118">
        <v>0</v>
      </c>
      <c r="AJ118">
        <v>6</v>
      </c>
      <c r="AK118">
        <v>13</v>
      </c>
      <c r="AL118" t="s">
        <v>74</v>
      </c>
      <c r="AM118" t="s">
        <v>74</v>
      </c>
      <c r="AN118" t="s">
        <v>74</v>
      </c>
      <c r="AO118" t="s">
        <v>74</v>
      </c>
      <c r="AP118" t="s">
        <v>74</v>
      </c>
      <c r="AQ118" t="s">
        <v>74</v>
      </c>
      <c r="AR118" t="s">
        <v>74</v>
      </c>
      <c r="AS118" t="s">
        <v>74</v>
      </c>
      <c r="AT118" t="s">
        <v>74</v>
      </c>
      <c r="AU118" t="s">
        <v>74</v>
      </c>
      <c r="AV118" t="s">
        <v>74</v>
      </c>
      <c r="AW118" t="s">
        <v>74</v>
      </c>
      <c r="AX118" t="s">
        <v>74</v>
      </c>
      <c r="AY118" t="s">
        <v>74</v>
      </c>
      <c r="AZ118" t="s">
        <v>74</v>
      </c>
      <c r="BA118" t="s">
        <v>74</v>
      </c>
      <c r="BB118" t="s">
        <v>74</v>
      </c>
      <c r="BC118" t="s">
        <v>74</v>
      </c>
      <c r="BD118" t="s">
        <v>74</v>
      </c>
      <c r="BE118" t="s">
        <v>1818</v>
      </c>
      <c r="BF118" t="str">
        <f>HYPERLINK("http://dx.doi.org/10.1109/TEM.2022.3163298","http://dx.doi.org/10.1109/TEM.2022.3163298")</f>
        <v>http://dx.doi.org/10.1109/TEM.2022.3163298</v>
      </c>
      <c r="BG118" t="s">
        <v>74</v>
      </c>
      <c r="BH118" t="s">
        <v>1819</v>
      </c>
      <c r="BI118" t="s">
        <v>74</v>
      </c>
      <c r="BJ118" t="s">
        <v>1804</v>
      </c>
      <c r="BK118" t="s">
        <v>228</v>
      </c>
      <c r="BL118" t="s">
        <v>1805</v>
      </c>
      <c r="BM118" t="s">
        <v>74</v>
      </c>
      <c r="BN118" t="s">
        <v>74</v>
      </c>
      <c r="BO118" t="s">
        <v>74</v>
      </c>
      <c r="BP118" t="s">
        <v>74</v>
      </c>
      <c r="BQ118" t="s">
        <v>74</v>
      </c>
      <c r="BR118" t="s">
        <v>92</v>
      </c>
      <c r="BS118" t="s">
        <v>1820</v>
      </c>
      <c r="BT118" t="str">
        <f>HYPERLINK("https%3A%2F%2Fwww.webofscience.com%2Fwos%2Fwoscc%2Ffull-record%2FWOS:000791715700001","View Full Record in Web of Science")</f>
        <v>View Full Record in Web of Science</v>
      </c>
    </row>
    <row r="119" spans="1:72" x14ac:dyDescent="0.35">
      <c r="A119" t="s">
        <v>72</v>
      </c>
      <c r="B119" t="s">
        <v>1821</v>
      </c>
      <c r="C119" t="s">
        <v>74</v>
      </c>
      <c r="D119" t="s">
        <v>74</v>
      </c>
      <c r="E119" t="s">
        <v>74</v>
      </c>
      <c r="F119" t="s">
        <v>1822</v>
      </c>
      <c r="G119" t="s">
        <v>74</v>
      </c>
      <c r="H119" t="s">
        <v>74</v>
      </c>
      <c r="I119" t="s">
        <v>1823</v>
      </c>
      <c r="J119" t="s">
        <v>1824</v>
      </c>
      <c r="K119" t="s">
        <v>74</v>
      </c>
      <c r="L119" t="s">
        <v>74</v>
      </c>
      <c r="M119" t="s">
        <v>74</v>
      </c>
      <c r="N119" t="s">
        <v>249</v>
      </c>
      <c r="O119" t="s">
        <v>74</v>
      </c>
      <c r="P119" t="s">
        <v>74</v>
      </c>
      <c r="Q119" t="s">
        <v>74</v>
      </c>
      <c r="R119" t="s">
        <v>74</v>
      </c>
      <c r="S119" t="s">
        <v>74</v>
      </c>
      <c r="T119" t="s">
        <v>74</v>
      </c>
      <c r="U119" t="s">
        <v>1825</v>
      </c>
      <c r="V119" t="s">
        <v>1826</v>
      </c>
      <c r="W119" t="s">
        <v>1827</v>
      </c>
      <c r="X119" t="s">
        <v>1828</v>
      </c>
      <c r="Y119" t="s">
        <v>1829</v>
      </c>
      <c r="Z119" t="s">
        <v>1830</v>
      </c>
      <c r="AA119" t="s">
        <v>74</v>
      </c>
      <c r="AB119" t="s">
        <v>74</v>
      </c>
      <c r="AC119" t="s">
        <v>74</v>
      </c>
      <c r="AD119" t="s">
        <v>74</v>
      </c>
      <c r="AE119" t="s">
        <v>74</v>
      </c>
      <c r="AF119" t="s">
        <v>1831</v>
      </c>
      <c r="AG119">
        <v>110</v>
      </c>
      <c r="AH119">
        <v>0</v>
      </c>
      <c r="AI119">
        <v>0</v>
      </c>
      <c r="AJ119">
        <v>19</v>
      </c>
      <c r="AK119">
        <v>27</v>
      </c>
      <c r="AL119" t="s">
        <v>74</v>
      </c>
      <c r="AM119" t="s">
        <v>74</v>
      </c>
      <c r="AN119" t="s">
        <v>74</v>
      </c>
      <c r="AO119" t="s">
        <v>74</v>
      </c>
      <c r="AP119" t="s">
        <v>74</v>
      </c>
      <c r="AQ119" t="s">
        <v>74</v>
      </c>
      <c r="AR119" t="s">
        <v>74</v>
      </c>
      <c r="AS119" t="s">
        <v>74</v>
      </c>
      <c r="AT119" t="s">
        <v>1832</v>
      </c>
      <c r="AU119">
        <v>2022</v>
      </c>
      <c r="AV119">
        <v>2022</v>
      </c>
      <c r="AW119" t="s">
        <v>74</v>
      </c>
      <c r="AX119" t="s">
        <v>74</v>
      </c>
      <c r="AY119" t="s">
        <v>74</v>
      </c>
      <c r="AZ119" t="s">
        <v>74</v>
      </c>
      <c r="BA119" t="s">
        <v>74</v>
      </c>
      <c r="BB119" t="s">
        <v>74</v>
      </c>
      <c r="BC119" t="s">
        <v>74</v>
      </c>
      <c r="BD119">
        <v>7858396</v>
      </c>
      <c r="BE119" t="s">
        <v>1833</v>
      </c>
      <c r="BF119" t="str">
        <f>HYPERLINK("http://dx.doi.org/10.1155/2022/7858396","http://dx.doi.org/10.1155/2022/7858396")</f>
        <v>http://dx.doi.org/10.1155/2022/7858396</v>
      </c>
      <c r="BG119" t="s">
        <v>74</v>
      </c>
      <c r="BH119" t="s">
        <v>74</v>
      </c>
      <c r="BI119" t="s">
        <v>74</v>
      </c>
      <c r="BJ119" t="s">
        <v>1834</v>
      </c>
      <c r="BK119" t="s">
        <v>90</v>
      </c>
      <c r="BL119" t="s">
        <v>1834</v>
      </c>
      <c r="BM119" t="s">
        <v>74</v>
      </c>
      <c r="BN119" t="s">
        <v>74</v>
      </c>
      <c r="BO119" t="s">
        <v>74</v>
      </c>
      <c r="BP119" t="s">
        <v>74</v>
      </c>
      <c r="BQ119" t="s">
        <v>74</v>
      </c>
      <c r="BR119" t="s">
        <v>92</v>
      </c>
      <c r="BS119" t="s">
        <v>1835</v>
      </c>
      <c r="BT119" t="str">
        <f>HYPERLINK("https%3A%2F%2Fwww.webofscience.com%2Fwos%2Fwoscc%2Ffull-record%2FWOS:000825124000002","View Full Record in Web of Science")</f>
        <v>View Full Record in Web of Science</v>
      </c>
    </row>
    <row r="120" spans="1:72" x14ac:dyDescent="0.35">
      <c r="A120" t="s">
        <v>72</v>
      </c>
      <c r="B120" t="s">
        <v>1836</v>
      </c>
      <c r="C120" t="s">
        <v>74</v>
      </c>
      <c r="D120" t="s">
        <v>74</v>
      </c>
      <c r="E120" t="s">
        <v>74</v>
      </c>
      <c r="F120" t="s">
        <v>1837</v>
      </c>
      <c r="G120" t="s">
        <v>74</v>
      </c>
      <c r="H120" t="s">
        <v>74</v>
      </c>
      <c r="I120" t="s">
        <v>1838</v>
      </c>
      <c r="J120" t="s">
        <v>1839</v>
      </c>
      <c r="K120" t="s">
        <v>74</v>
      </c>
      <c r="L120" t="s">
        <v>74</v>
      </c>
      <c r="M120" t="s">
        <v>74</v>
      </c>
      <c r="N120" t="s">
        <v>78</v>
      </c>
      <c r="O120" t="s">
        <v>74</v>
      </c>
      <c r="P120" t="s">
        <v>74</v>
      </c>
      <c r="Q120" t="s">
        <v>74</v>
      </c>
      <c r="R120" t="s">
        <v>74</v>
      </c>
      <c r="S120" t="s">
        <v>74</v>
      </c>
      <c r="T120" t="s">
        <v>1840</v>
      </c>
      <c r="U120" t="s">
        <v>1841</v>
      </c>
      <c r="V120" t="s">
        <v>1842</v>
      </c>
      <c r="W120" t="s">
        <v>1843</v>
      </c>
      <c r="X120" t="s">
        <v>1844</v>
      </c>
      <c r="Y120" t="s">
        <v>1845</v>
      </c>
      <c r="Z120" t="s">
        <v>1846</v>
      </c>
      <c r="AA120" t="s">
        <v>74</v>
      </c>
      <c r="AB120" t="s">
        <v>74</v>
      </c>
      <c r="AC120" t="s">
        <v>74</v>
      </c>
      <c r="AD120" t="s">
        <v>74</v>
      </c>
      <c r="AE120" t="s">
        <v>74</v>
      </c>
      <c r="AF120" t="s">
        <v>1847</v>
      </c>
      <c r="AG120">
        <v>17</v>
      </c>
      <c r="AH120">
        <v>0</v>
      </c>
      <c r="AI120">
        <v>0</v>
      </c>
      <c r="AJ120">
        <v>2</v>
      </c>
      <c r="AK120">
        <v>2</v>
      </c>
      <c r="AL120" t="s">
        <v>74</v>
      </c>
      <c r="AM120" t="s">
        <v>74</v>
      </c>
      <c r="AN120" t="s">
        <v>74</v>
      </c>
      <c r="AO120" t="s">
        <v>74</v>
      </c>
      <c r="AP120" t="s">
        <v>74</v>
      </c>
      <c r="AQ120" t="s">
        <v>74</v>
      </c>
      <c r="AR120" t="s">
        <v>74</v>
      </c>
      <c r="AS120" t="s">
        <v>74</v>
      </c>
      <c r="AT120" t="s">
        <v>74</v>
      </c>
      <c r="AU120">
        <v>2022</v>
      </c>
      <c r="AV120">
        <v>16</v>
      </c>
      <c r="AW120">
        <v>4</v>
      </c>
      <c r="AX120" t="s">
        <v>74</v>
      </c>
      <c r="AY120" t="s">
        <v>74</v>
      </c>
      <c r="AZ120" t="s">
        <v>74</v>
      </c>
      <c r="BA120" t="s">
        <v>74</v>
      </c>
      <c r="BB120" t="s">
        <v>74</v>
      </c>
      <c r="BC120" t="s">
        <v>74</v>
      </c>
      <c r="BD120" t="s">
        <v>1848</v>
      </c>
      <c r="BE120" t="s">
        <v>1849</v>
      </c>
      <c r="BF120" t="str">
        <f>HYPERLINK("http://dx.doi.org/10.1299/jamdsm.2022jamdsm0037","http://dx.doi.org/10.1299/jamdsm.2022jamdsm0037")</f>
        <v>http://dx.doi.org/10.1299/jamdsm.2022jamdsm0037</v>
      </c>
      <c r="BG120" t="s">
        <v>74</v>
      </c>
      <c r="BH120" t="s">
        <v>74</v>
      </c>
      <c r="BI120" t="s">
        <v>74</v>
      </c>
      <c r="BJ120" t="s">
        <v>1850</v>
      </c>
      <c r="BK120" t="s">
        <v>90</v>
      </c>
      <c r="BL120" t="s">
        <v>325</v>
      </c>
      <c r="BM120" t="s">
        <v>74</v>
      </c>
      <c r="BN120" t="s">
        <v>74</v>
      </c>
      <c r="BO120" t="s">
        <v>74</v>
      </c>
      <c r="BP120" t="s">
        <v>74</v>
      </c>
      <c r="BQ120" t="s">
        <v>74</v>
      </c>
      <c r="BR120" t="s">
        <v>92</v>
      </c>
      <c r="BS120" t="s">
        <v>1851</v>
      </c>
      <c r="BT120" t="str">
        <f>HYPERLINK("https%3A%2F%2Fwww.webofscience.com%2Fwos%2Fwoscc%2Ffull-record%2FWOS:000879887700012","View Full Record in Web of Science")</f>
        <v>View Full Record in Web of Science</v>
      </c>
    </row>
    <row r="121" spans="1:72" x14ac:dyDescent="0.35">
      <c r="A121" t="s">
        <v>72</v>
      </c>
      <c r="B121" t="s">
        <v>1852</v>
      </c>
      <c r="C121" t="s">
        <v>74</v>
      </c>
      <c r="D121" t="s">
        <v>74</v>
      </c>
      <c r="E121" t="s">
        <v>74</v>
      </c>
      <c r="F121" t="s">
        <v>1853</v>
      </c>
      <c r="G121" t="s">
        <v>74</v>
      </c>
      <c r="H121" t="s">
        <v>74</v>
      </c>
      <c r="I121" t="s">
        <v>1854</v>
      </c>
      <c r="J121" t="s">
        <v>1855</v>
      </c>
      <c r="K121" t="s">
        <v>74</v>
      </c>
      <c r="L121" t="s">
        <v>74</v>
      </c>
      <c r="M121" t="s">
        <v>74</v>
      </c>
      <c r="N121" t="s">
        <v>78</v>
      </c>
      <c r="O121" t="s">
        <v>74</v>
      </c>
      <c r="P121" t="s">
        <v>74</v>
      </c>
      <c r="Q121" t="s">
        <v>74</v>
      </c>
      <c r="R121" t="s">
        <v>74</v>
      </c>
      <c r="S121" t="s">
        <v>74</v>
      </c>
      <c r="T121" t="s">
        <v>1856</v>
      </c>
      <c r="U121" t="s">
        <v>1857</v>
      </c>
      <c r="V121" t="s">
        <v>1858</v>
      </c>
      <c r="W121" t="s">
        <v>1859</v>
      </c>
      <c r="X121" t="s">
        <v>1860</v>
      </c>
      <c r="Y121" t="s">
        <v>1861</v>
      </c>
      <c r="Z121" t="s">
        <v>1862</v>
      </c>
      <c r="AA121" t="s">
        <v>74</v>
      </c>
      <c r="AB121" t="s">
        <v>74</v>
      </c>
      <c r="AC121" t="s">
        <v>74</v>
      </c>
      <c r="AD121" t="s">
        <v>74</v>
      </c>
      <c r="AE121" t="s">
        <v>74</v>
      </c>
      <c r="AF121" t="s">
        <v>1863</v>
      </c>
      <c r="AG121">
        <v>64</v>
      </c>
      <c r="AH121">
        <v>1</v>
      </c>
      <c r="AI121">
        <v>1</v>
      </c>
      <c r="AJ121">
        <v>4</v>
      </c>
      <c r="AK121">
        <v>4</v>
      </c>
      <c r="AL121" t="s">
        <v>74</v>
      </c>
      <c r="AM121" t="s">
        <v>74</v>
      </c>
      <c r="AN121" t="s">
        <v>74</v>
      </c>
      <c r="AO121" t="s">
        <v>74</v>
      </c>
      <c r="AP121" t="s">
        <v>74</v>
      </c>
      <c r="AQ121" t="s">
        <v>74</v>
      </c>
      <c r="AR121" t="s">
        <v>74</v>
      </c>
      <c r="AS121" t="s">
        <v>74</v>
      </c>
      <c r="AT121" t="s">
        <v>1864</v>
      </c>
      <c r="AU121">
        <v>2022</v>
      </c>
      <c r="AV121">
        <v>322</v>
      </c>
      <c r="AW121" t="s">
        <v>74</v>
      </c>
      <c r="AX121" t="s">
        <v>74</v>
      </c>
      <c r="AY121" t="s">
        <v>74</v>
      </c>
      <c r="AZ121" t="s">
        <v>74</v>
      </c>
      <c r="BA121" t="s">
        <v>74</v>
      </c>
      <c r="BB121" t="s">
        <v>74</v>
      </c>
      <c r="BC121" t="s">
        <v>74</v>
      </c>
      <c r="BD121">
        <v>119485</v>
      </c>
      <c r="BE121" t="s">
        <v>1865</v>
      </c>
      <c r="BF121" t="str">
        <f>HYPERLINK("http://dx.doi.org/10.1016/j.apenergy.2022.119485","http://dx.doi.org/10.1016/j.apenergy.2022.119485")</f>
        <v>http://dx.doi.org/10.1016/j.apenergy.2022.119485</v>
      </c>
      <c r="BG121" t="s">
        <v>74</v>
      </c>
      <c r="BH121" t="s">
        <v>142</v>
      </c>
      <c r="BI121" t="s">
        <v>74</v>
      </c>
      <c r="BJ121" t="s">
        <v>1866</v>
      </c>
      <c r="BK121" t="s">
        <v>90</v>
      </c>
      <c r="BL121" t="s">
        <v>1867</v>
      </c>
      <c r="BM121" t="s">
        <v>74</v>
      </c>
      <c r="BN121" t="s">
        <v>74</v>
      </c>
      <c r="BO121" t="s">
        <v>74</v>
      </c>
      <c r="BP121" t="s">
        <v>74</v>
      </c>
      <c r="BQ121" t="s">
        <v>74</v>
      </c>
      <c r="BR121" t="s">
        <v>92</v>
      </c>
      <c r="BS121" t="s">
        <v>1868</v>
      </c>
      <c r="BT121" t="str">
        <f>HYPERLINK("https%3A%2F%2Fwww.webofscience.com%2Fwos%2Fwoscc%2Ffull-record%2FWOS:000861585300003","View Full Record in Web of Science")</f>
        <v>View Full Record in Web of Science</v>
      </c>
    </row>
    <row r="122" spans="1:72" x14ac:dyDescent="0.35">
      <c r="A122" t="s">
        <v>72</v>
      </c>
      <c r="B122" t="s">
        <v>1869</v>
      </c>
      <c r="C122" t="s">
        <v>74</v>
      </c>
      <c r="D122" t="s">
        <v>74</v>
      </c>
      <c r="E122" t="s">
        <v>74</v>
      </c>
      <c r="F122" t="s">
        <v>1870</v>
      </c>
      <c r="G122" t="s">
        <v>74</v>
      </c>
      <c r="H122" t="s">
        <v>74</v>
      </c>
      <c r="I122" t="s">
        <v>1871</v>
      </c>
      <c r="J122" t="s">
        <v>1872</v>
      </c>
      <c r="K122" t="s">
        <v>74</v>
      </c>
      <c r="L122" t="s">
        <v>74</v>
      </c>
      <c r="M122" t="s">
        <v>74</v>
      </c>
      <c r="N122" t="s">
        <v>78</v>
      </c>
      <c r="O122" t="s">
        <v>74</v>
      </c>
      <c r="P122" t="s">
        <v>74</v>
      </c>
      <c r="Q122" t="s">
        <v>74</v>
      </c>
      <c r="R122" t="s">
        <v>74</v>
      </c>
      <c r="S122" t="s">
        <v>74</v>
      </c>
      <c r="T122" t="s">
        <v>74</v>
      </c>
      <c r="U122" t="s">
        <v>1873</v>
      </c>
      <c r="V122" t="s">
        <v>1874</v>
      </c>
      <c r="W122" t="s">
        <v>1875</v>
      </c>
      <c r="X122" t="s">
        <v>1876</v>
      </c>
      <c r="Y122" t="s">
        <v>1877</v>
      </c>
      <c r="Z122" t="s">
        <v>1878</v>
      </c>
      <c r="AA122" t="s">
        <v>74</v>
      </c>
      <c r="AB122" t="s">
        <v>74</v>
      </c>
      <c r="AC122" t="s">
        <v>74</v>
      </c>
      <c r="AD122" t="s">
        <v>74</v>
      </c>
      <c r="AE122" t="s">
        <v>74</v>
      </c>
      <c r="AF122" t="s">
        <v>1879</v>
      </c>
      <c r="AG122">
        <v>27</v>
      </c>
      <c r="AH122">
        <v>1</v>
      </c>
      <c r="AI122">
        <v>1</v>
      </c>
      <c r="AJ122">
        <v>0</v>
      </c>
      <c r="AK122">
        <v>6</v>
      </c>
      <c r="AL122" t="s">
        <v>74</v>
      </c>
      <c r="AM122" t="s">
        <v>74</v>
      </c>
      <c r="AN122" t="s">
        <v>74</v>
      </c>
      <c r="AO122" t="s">
        <v>74</v>
      </c>
      <c r="AP122" t="s">
        <v>74</v>
      </c>
      <c r="AQ122" t="s">
        <v>74</v>
      </c>
      <c r="AR122" t="s">
        <v>74</v>
      </c>
      <c r="AS122" t="s">
        <v>74</v>
      </c>
      <c r="AT122" t="s">
        <v>74</v>
      </c>
      <c r="AU122">
        <v>2018</v>
      </c>
      <c r="AV122">
        <v>68</v>
      </c>
      <c r="AW122">
        <v>2</v>
      </c>
      <c r="AX122" t="s">
        <v>74</v>
      </c>
      <c r="AY122" t="s">
        <v>74</v>
      </c>
      <c r="AZ122" t="s">
        <v>74</v>
      </c>
      <c r="BA122" t="s">
        <v>74</v>
      </c>
      <c r="BB122">
        <v>182</v>
      </c>
      <c r="BC122">
        <v>190</v>
      </c>
      <c r="BD122" t="s">
        <v>74</v>
      </c>
      <c r="BE122" t="s">
        <v>1880</v>
      </c>
      <c r="BF122" t="str">
        <f>HYPERLINK("http://dx.doi.org/10.13073/FPJ-D-17-00055","http://dx.doi.org/10.13073/FPJ-D-17-00055")</f>
        <v>http://dx.doi.org/10.13073/FPJ-D-17-00055</v>
      </c>
      <c r="BG122" t="s">
        <v>74</v>
      </c>
      <c r="BH122" t="s">
        <v>74</v>
      </c>
      <c r="BI122" t="s">
        <v>74</v>
      </c>
      <c r="BJ122" t="s">
        <v>1881</v>
      </c>
      <c r="BK122" t="s">
        <v>90</v>
      </c>
      <c r="BL122" t="s">
        <v>1882</v>
      </c>
      <c r="BM122" t="s">
        <v>74</v>
      </c>
      <c r="BN122" t="s">
        <v>74</v>
      </c>
      <c r="BO122" t="s">
        <v>74</v>
      </c>
      <c r="BP122" t="s">
        <v>74</v>
      </c>
      <c r="BQ122" t="s">
        <v>74</v>
      </c>
      <c r="BR122" t="s">
        <v>92</v>
      </c>
      <c r="BS122" t="s">
        <v>1883</v>
      </c>
      <c r="BT122" t="str">
        <f>HYPERLINK("https%3A%2F%2Fwww.webofscience.com%2Fwos%2Fwoscc%2Ffull-record%2FWOS:000461045800012","View Full Record in Web of Science")</f>
        <v>View Full Record in Web of Science</v>
      </c>
    </row>
    <row r="123" spans="1:72" x14ac:dyDescent="0.35">
      <c r="A123" t="s">
        <v>72</v>
      </c>
      <c r="B123" t="s">
        <v>1884</v>
      </c>
      <c r="C123" t="s">
        <v>74</v>
      </c>
      <c r="D123" t="s">
        <v>74</v>
      </c>
      <c r="E123" t="s">
        <v>74</v>
      </c>
      <c r="F123" t="s">
        <v>1885</v>
      </c>
      <c r="G123" t="s">
        <v>74</v>
      </c>
      <c r="H123" t="s">
        <v>74</v>
      </c>
      <c r="I123" t="s">
        <v>1886</v>
      </c>
      <c r="J123" t="s">
        <v>506</v>
      </c>
      <c r="K123" t="s">
        <v>74</v>
      </c>
      <c r="L123" t="s">
        <v>74</v>
      </c>
      <c r="M123" t="s">
        <v>74</v>
      </c>
      <c r="N123" t="s">
        <v>78</v>
      </c>
      <c r="O123" t="s">
        <v>74</v>
      </c>
      <c r="P123" t="s">
        <v>74</v>
      </c>
      <c r="Q123" t="s">
        <v>74</v>
      </c>
      <c r="R123" t="s">
        <v>74</v>
      </c>
      <c r="S123" t="s">
        <v>74</v>
      </c>
      <c r="T123" t="s">
        <v>1887</v>
      </c>
      <c r="U123" t="s">
        <v>1888</v>
      </c>
      <c r="V123" t="s">
        <v>1889</v>
      </c>
      <c r="W123" t="s">
        <v>1890</v>
      </c>
      <c r="X123" t="s">
        <v>1891</v>
      </c>
      <c r="Y123" t="s">
        <v>1892</v>
      </c>
      <c r="Z123" t="s">
        <v>1893</v>
      </c>
      <c r="AA123" t="s">
        <v>74</v>
      </c>
      <c r="AB123" t="s">
        <v>74</v>
      </c>
      <c r="AC123" t="s">
        <v>74</v>
      </c>
      <c r="AD123" t="s">
        <v>74</v>
      </c>
      <c r="AE123" t="s">
        <v>74</v>
      </c>
      <c r="AF123" t="s">
        <v>1894</v>
      </c>
      <c r="AG123">
        <v>46</v>
      </c>
      <c r="AH123">
        <v>26</v>
      </c>
      <c r="AI123">
        <v>27</v>
      </c>
      <c r="AJ123">
        <v>2</v>
      </c>
      <c r="AK123">
        <v>49</v>
      </c>
      <c r="AL123" t="s">
        <v>74</v>
      </c>
      <c r="AM123" t="s">
        <v>74</v>
      </c>
      <c r="AN123" t="s">
        <v>74</v>
      </c>
      <c r="AO123" t="s">
        <v>74</v>
      </c>
      <c r="AP123" t="s">
        <v>74</v>
      </c>
      <c r="AQ123" t="s">
        <v>74</v>
      </c>
      <c r="AR123" t="s">
        <v>74</v>
      </c>
      <c r="AS123" t="s">
        <v>74</v>
      </c>
      <c r="AT123" t="s">
        <v>851</v>
      </c>
      <c r="AU123">
        <v>2015</v>
      </c>
      <c r="AV123">
        <v>91</v>
      </c>
      <c r="AW123" t="s">
        <v>74</v>
      </c>
      <c r="AX123" t="s">
        <v>74</v>
      </c>
      <c r="AY123" t="s">
        <v>74</v>
      </c>
      <c r="AZ123" t="s">
        <v>74</v>
      </c>
      <c r="BA123" t="s">
        <v>74</v>
      </c>
      <c r="BB123">
        <v>124</v>
      </c>
      <c r="BC123">
        <v>145</v>
      </c>
      <c r="BD123" t="s">
        <v>74</v>
      </c>
      <c r="BE123" t="s">
        <v>1895</v>
      </c>
      <c r="BF123" t="str">
        <f>HYPERLINK("http://dx.doi.org/10.1016/j.techfore.2014.02.003","http://dx.doi.org/10.1016/j.techfore.2014.02.003")</f>
        <v>http://dx.doi.org/10.1016/j.techfore.2014.02.003</v>
      </c>
      <c r="BG123" t="s">
        <v>74</v>
      </c>
      <c r="BH123" t="s">
        <v>74</v>
      </c>
      <c r="BI123" t="s">
        <v>74</v>
      </c>
      <c r="BJ123" t="s">
        <v>515</v>
      </c>
      <c r="BK123" t="s">
        <v>108</v>
      </c>
      <c r="BL123" t="s">
        <v>516</v>
      </c>
      <c r="BM123" t="s">
        <v>74</v>
      </c>
      <c r="BN123" t="s">
        <v>74</v>
      </c>
      <c r="BO123" t="s">
        <v>74</v>
      </c>
      <c r="BP123" t="s">
        <v>74</v>
      </c>
      <c r="BQ123" t="s">
        <v>74</v>
      </c>
      <c r="BR123" t="s">
        <v>92</v>
      </c>
      <c r="BS123" t="s">
        <v>1896</v>
      </c>
      <c r="BT123" t="str">
        <f>HYPERLINK("https%3A%2F%2Fwww.webofscience.com%2Fwos%2Fwoscc%2Ffull-record%2FWOS:000348958900009","View Full Record in Web of Science")</f>
        <v>View Full Record in Web of Science</v>
      </c>
    </row>
    <row r="124" spans="1:72" x14ac:dyDescent="0.35">
      <c r="A124" t="s">
        <v>72</v>
      </c>
      <c r="B124" t="s">
        <v>1897</v>
      </c>
      <c r="C124" t="s">
        <v>74</v>
      </c>
      <c r="D124" t="s">
        <v>74</v>
      </c>
      <c r="E124" t="s">
        <v>74</v>
      </c>
      <c r="F124" t="s">
        <v>1898</v>
      </c>
      <c r="G124" t="s">
        <v>74</v>
      </c>
      <c r="H124" t="s">
        <v>74</v>
      </c>
      <c r="I124" t="s">
        <v>1899</v>
      </c>
      <c r="J124" t="s">
        <v>1900</v>
      </c>
      <c r="K124" t="s">
        <v>74</v>
      </c>
      <c r="L124" t="s">
        <v>74</v>
      </c>
      <c r="M124" t="s">
        <v>74</v>
      </c>
      <c r="N124" t="s">
        <v>78</v>
      </c>
      <c r="O124" t="s">
        <v>74</v>
      </c>
      <c r="P124" t="s">
        <v>74</v>
      </c>
      <c r="Q124" t="s">
        <v>74</v>
      </c>
      <c r="R124" t="s">
        <v>74</v>
      </c>
      <c r="S124" t="s">
        <v>74</v>
      </c>
      <c r="T124" t="s">
        <v>74</v>
      </c>
      <c r="U124" t="s">
        <v>1901</v>
      </c>
      <c r="V124" t="s">
        <v>1902</v>
      </c>
      <c r="W124" t="s">
        <v>1903</v>
      </c>
      <c r="X124" t="s">
        <v>1904</v>
      </c>
      <c r="Y124" t="s">
        <v>1905</v>
      </c>
      <c r="Z124" t="s">
        <v>1906</v>
      </c>
      <c r="AA124" t="s">
        <v>74</v>
      </c>
      <c r="AB124" t="s">
        <v>74</v>
      </c>
      <c r="AC124" t="s">
        <v>74</v>
      </c>
      <c r="AD124" t="s">
        <v>74</v>
      </c>
      <c r="AE124" t="s">
        <v>74</v>
      </c>
      <c r="AF124" t="s">
        <v>1907</v>
      </c>
      <c r="AG124">
        <v>50</v>
      </c>
      <c r="AH124">
        <v>2</v>
      </c>
      <c r="AI124">
        <v>2</v>
      </c>
      <c r="AJ124">
        <v>3</v>
      </c>
      <c r="AK124">
        <v>33</v>
      </c>
      <c r="AL124" t="s">
        <v>74</v>
      </c>
      <c r="AM124" t="s">
        <v>74</v>
      </c>
      <c r="AN124" t="s">
        <v>74</v>
      </c>
      <c r="AO124" t="s">
        <v>74</v>
      </c>
      <c r="AP124" t="s">
        <v>74</v>
      </c>
      <c r="AQ124" t="s">
        <v>74</v>
      </c>
      <c r="AR124" t="s">
        <v>74</v>
      </c>
      <c r="AS124" t="s">
        <v>74</v>
      </c>
      <c r="AT124" t="s">
        <v>1908</v>
      </c>
      <c r="AU124">
        <v>2021</v>
      </c>
      <c r="AV124">
        <v>2021</v>
      </c>
      <c r="AW124" t="s">
        <v>74</v>
      </c>
      <c r="AX124" t="s">
        <v>74</v>
      </c>
      <c r="AY124" t="s">
        <v>74</v>
      </c>
      <c r="AZ124" t="s">
        <v>74</v>
      </c>
      <c r="BA124" t="s">
        <v>74</v>
      </c>
      <c r="BB124" t="s">
        <v>74</v>
      </c>
      <c r="BC124" t="s">
        <v>74</v>
      </c>
      <c r="BD124">
        <v>6697755</v>
      </c>
      <c r="BE124" t="s">
        <v>1909</v>
      </c>
      <c r="BF124" t="str">
        <f>HYPERLINK("http://dx.doi.org/10.1155/2021/6697755","http://dx.doi.org/10.1155/2021/6697755")</f>
        <v>http://dx.doi.org/10.1155/2021/6697755</v>
      </c>
      <c r="BG124" t="s">
        <v>74</v>
      </c>
      <c r="BH124" t="s">
        <v>74</v>
      </c>
      <c r="BI124" t="s">
        <v>74</v>
      </c>
      <c r="BJ124" t="s">
        <v>1910</v>
      </c>
      <c r="BK124" t="s">
        <v>90</v>
      </c>
      <c r="BL124" t="s">
        <v>1911</v>
      </c>
      <c r="BM124" t="s">
        <v>74</v>
      </c>
      <c r="BN124" t="s">
        <v>74</v>
      </c>
      <c r="BO124" t="s">
        <v>74</v>
      </c>
      <c r="BP124" t="s">
        <v>74</v>
      </c>
      <c r="BQ124" t="s">
        <v>74</v>
      </c>
      <c r="BR124" t="s">
        <v>92</v>
      </c>
      <c r="BS124" t="s">
        <v>1912</v>
      </c>
      <c r="BT124" t="str">
        <f>HYPERLINK("https%3A%2F%2Fwww.webofscience.com%2Fwos%2Fwoscc%2Ffull-record%2FWOS:000613071600008","View Full Record in Web of Science")</f>
        <v>View Full Record in Web of Science</v>
      </c>
    </row>
    <row r="125" spans="1:72" x14ac:dyDescent="0.35">
      <c r="A125" t="s">
        <v>72</v>
      </c>
      <c r="B125" t="s">
        <v>1913</v>
      </c>
      <c r="C125" t="s">
        <v>74</v>
      </c>
      <c r="D125" t="s">
        <v>74</v>
      </c>
      <c r="E125" t="s">
        <v>74</v>
      </c>
      <c r="F125" t="s">
        <v>1914</v>
      </c>
      <c r="G125" t="s">
        <v>74</v>
      </c>
      <c r="H125" t="s">
        <v>74</v>
      </c>
      <c r="I125" t="s">
        <v>1915</v>
      </c>
      <c r="J125" t="s">
        <v>217</v>
      </c>
      <c r="K125" t="s">
        <v>74</v>
      </c>
      <c r="L125" t="s">
        <v>74</v>
      </c>
      <c r="M125" t="s">
        <v>74</v>
      </c>
      <c r="N125" t="s">
        <v>249</v>
      </c>
      <c r="O125" t="s">
        <v>74</v>
      </c>
      <c r="P125" t="s">
        <v>74</v>
      </c>
      <c r="Q125" t="s">
        <v>74</v>
      </c>
      <c r="R125" t="s">
        <v>74</v>
      </c>
      <c r="S125" t="s">
        <v>74</v>
      </c>
      <c r="T125" t="s">
        <v>1916</v>
      </c>
      <c r="U125" t="s">
        <v>1917</v>
      </c>
      <c r="V125" t="s">
        <v>1918</v>
      </c>
      <c r="W125" t="s">
        <v>1919</v>
      </c>
      <c r="X125" t="s">
        <v>1920</v>
      </c>
      <c r="Y125" t="s">
        <v>1921</v>
      </c>
      <c r="Z125" t="s">
        <v>1922</v>
      </c>
      <c r="AA125" t="s">
        <v>74</v>
      </c>
      <c r="AB125" t="s">
        <v>74</v>
      </c>
      <c r="AC125" t="s">
        <v>74</v>
      </c>
      <c r="AD125" t="s">
        <v>74</v>
      </c>
      <c r="AE125" t="s">
        <v>74</v>
      </c>
      <c r="AF125" t="s">
        <v>1923</v>
      </c>
      <c r="AG125">
        <v>139</v>
      </c>
      <c r="AH125">
        <v>23</v>
      </c>
      <c r="AI125">
        <v>23</v>
      </c>
      <c r="AJ125">
        <v>43</v>
      </c>
      <c r="AK125">
        <v>144</v>
      </c>
      <c r="AL125" t="s">
        <v>74</v>
      </c>
      <c r="AM125" t="s">
        <v>74</v>
      </c>
      <c r="AN125" t="s">
        <v>74</v>
      </c>
      <c r="AO125" t="s">
        <v>74</v>
      </c>
      <c r="AP125" t="s">
        <v>74</v>
      </c>
      <c r="AQ125" t="s">
        <v>74</v>
      </c>
      <c r="AR125" t="s">
        <v>74</v>
      </c>
      <c r="AS125" t="s">
        <v>74</v>
      </c>
      <c r="AT125" t="s">
        <v>680</v>
      </c>
      <c r="AU125">
        <v>2020</v>
      </c>
      <c r="AV125">
        <v>12</v>
      </c>
      <c r="AW125">
        <v>1</v>
      </c>
      <c r="AX125" t="s">
        <v>74</v>
      </c>
      <c r="AY125" t="s">
        <v>74</v>
      </c>
      <c r="AZ125" t="s">
        <v>74</v>
      </c>
      <c r="BA125" t="s">
        <v>74</v>
      </c>
      <c r="BB125" t="s">
        <v>74</v>
      </c>
      <c r="BC125" t="s">
        <v>74</v>
      </c>
      <c r="BD125">
        <v>91</v>
      </c>
      <c r="BE125" t="s">
        <v>1924</v>
      </c>
      <c r="BF125" t="str">
        <f>HYPERLINK("http://dx.doi.org/10.3390/su12010091","http://dx.doi.org/10.3390/su12010091")</f>
        <v>http://dx.doi.org/10.3390/su12010091</v>
      </c>
      <c r="BG125" t="s">
        <v>74</v>
      </c>
      <c r="BH125" t="s">
        <v>74</v>
      </c>
      <c r="BI125" t="s">
        <v>74</v>
      </c>
      <c r="BJ125" t="s">
        <v>227</v>
      </c>
      <c r="BK125" t="s">
        <v>228</v>
      </c>
      <c r="BL125" t="s">
        <v>229</v>
      </c>
      <c r="BM125" t="s">
        <v>74</v>
      </c>
      <c r="BN125" t="s">
        <v>74</v>
      </c>
      <c r="BO125" t="s">
        <v>74</v>
      </c>
      <c r="BP125" t="s">
        <v>74</v>
      </c>
      <c r="BQ125" t="s">
        <v>74</v>
      </c>
      <c r="BR125" t="s">
        <v>92</v>
      </c>
      <c r="BS125" t="s">
        <v>1925</v>
      </c>
      <c r="BT125" t="str">
        <f>HYPERLINK("https%3A%2F%2Fwww.webofscience.com%2Fwos%2Fwoscc%2Ffull-record%2FWOS:000521955600091","View Full Record in Web of Science")</f>
        <v>View Full Record in Web of Science</v>
      </c>
    </row>
    <row r="126" spans="1:72" x14ac:dyDescent="0.35">
      <c r="A126" t="s">
        <v>72</v>
      </c>
      <c r="B126" t="s">
        <v>1926</v>
      </c>
      <c r="C126" t="s">
        <v>74</v>
      </c>
      <c r="D126" t="s">
        <v>74</v>
      </c>
      <c r="E126" t="s">
        <v>74</v>
      </c>
      <c r="F126" t="s">
        <v>1927</v>
      </c>
      <c r="G126" t="s">
        <v>74</v>
      </c>
      <c r="H126" t="s">
        <v>74</v>
      </c>
      <c r="I126" t="s">
        <v>1928</v>
      </c>
      <c r="J126" t="s">
        <v>686</v>
      </c>
      <c r="K126" t="s">
        <v>74</v>
      </c>
      <c r="L126" t="s">
        <v>74</v>
      </c>
      <c r="M126" t="s">
        <v>74</v>
      </c>
      <c r="N126" t="s">
        <v>249</v>
      </c>
      <c r="O126" t="s">
        <v>74</v>
      </c>
      <c r="P126" t="s">
        <v>74</v>
      </c>
      <c r="Q126" t="s">
        <v>74</v>
      </c>
      <c r="R126" t="s">
        <v>74</v>
      </c>
      <c r="S126" t="s">
        <v>74</v>
      </c>
      <c r="T126" t="s">
        <v>1929</v>
      </c>
      <c r="U126" t="s">
        <v>1930</v>
      </c>
      <c r="V126" t="s">
        <v>1931</v>
      </c>
      <c r="W126" t="s">
        <v>1932</v>
      </c>
      <c r="X126" t="s">
        <v>1933</v>
      </c>
      <c r="Y126" t="s">
        <v>1934</v>
      </c>
      <c r="Z126" t="s">
        <v>1935</v>
      </c>
      <c r="AA126" t="s">
        <v>74</v>
      </c>
      <c r="AB126" t="s">
        <v>74</v>
      </c>
      <c r="AC126" t="s">
        <v>74</v>
      </c>
      <c r="AD126" t="s">
        <v>74</v>
      </c>
      <c r="AE126" t="s">
        <v>74</v>
      </c>
      <c r="AF126" t="s">
        <v>1936</v>
      </c>
      <c r="AG126">
        <v>237</v>
      </c>
      <c r="AH126">
        <v>9</v>
      </c>
      <c r="AI126">
        <v>9</v>
      </c>
      <c r="AJ126">
        <v>12</v>
      </c>
      <c r="AK126">
        <v>13</v>
      </c>
      <c r="AL126" t="s">
        <v>74</v>
      </c>
      <c r="AM126" t="s">
        <v>74</v>
      </c>
      <c r="AN126" t="s">
        <v>74</v>
      </c>
      <c r="AO126" t="s">
        <v>74</v>
      </c>
      <c r="AP126" t="s">
        <v>74</v>
      </c>
      <c r="AQ126" t="s">
        <v>74</v>
      </c>
      <c r="AR126" t="s">
        <v>74</v>
      </c>
      <c r="AS126" t="s">
        <v>74</v>
      </c>
      <c r="AT126" t="s">
        <v>242</v>
      </c>
      <c r="AU126">
        <v>2022</v>
      </c>
      <c r="AV126">
        <v>19</v>
      </c>
      <c r="AW126" t="s">
        <v>74</v>
      </c>
      <c r="AX126" t="s">
        <v>74</v>
      </c>
      <c r="AY126" t="s">
        <v>74</v>
      </c>
      <c r="AZ126" t="s">
        <v>74</v>
      </c>
      <c r="BA126" t="s">
        <v>74</v>
      </c>
      <c r="BB126" t="s">
        <v>74</v>
      </c>
      <c r="BC126" t="s">
        <v>74</v>
      </c>
      <c r="BD126">
        <v>100565</v>
      </c>
      <c r="BE126" t="s">
        <v>1937</v>
      </c>
      <c r="BF126" t="str">
        <f>HYPERLINK("http://dx.doi.org/10.1016/j.iot.2022.100565","http://dx.doi.org/10.1016/j.iot.2022.100565")</f>
        <v>http://dx.doi.org/10.1016/j.iot.2022.100565</v>
      </c>
      <c r="BG126" t="s">
        <v>74</v>
      </c>
      <c r="BH126" t="s">
        <v>1352</v>
      </c>
      <c r="BI126" t="s">
        <v>74</v>
      </c>
      <c r="BJ126" t="s">
        <v>607</v>
      </c>
      <c r="BK126" t="s">
        <v>90</v>
      </c>
      <c r="BL126" t="s">
        <v>608</v>
      </c>
      <c r="BM126" t="s">
        <v>74</v>
      </c>
      <c r="BN126" t="s">
        <v>74</v>
      </c>
      <c r="BO126" t="s">
        <v>74</v>
      </c>
      <c r="BP126" t="s">
        <v>74</v>
      </c>
      <c r="BQ126" t="s">
        <v>74</v>
      </c>
      <c r="BR126" t="s">
        <v>92</v>
      </c>
      <c r="BS126" t="s">
        <v>1938</v>
      </c>
      <c r="BT126" t="str">
        <f>HYPERLINK("https%3A%2F%2Fwww.webofscience.com%2Fwos%2Fwoscc%2Ffull-record%2FWOS:000834078100005","View Full Record in Web of Science")</f>
        <v>View Full Record in Web of Science</v>
      </c>
    </row>
    <row r="127" spans="1:72" x14ac:dyDescent="0.35">
      <c r="A127" t="s">
        <v>72</v>
      </c>
      <c r="B127" t="s">
        <v>1939</v>
      </c>
      <c r="C127" t="s">
        <v>74</v>
      </c>
      <c r="D127" t="s">
        <v>74</v>
      </c>
      <c r="E127" t="s">
        <v>74</v>
      </c>
      <c r="F127" t="s">
        <v>1940</v>
      </c>
      <c r="G127" t="s">
        <v>74</v>
      </c>
      <c r="H127" t="s">
        <v>74</v>
      </c>
      <c r="I127" t="s">
        <v>1941</v>
      </c>
      <c r="J127" t="s">
        <v>1794</v>
      </c>
      <c r="K127" t="s">
        <v>74</v>
      </c>
      <c r="L127" t="s">
        <v>74</v>
      </c>
      <c r="M127" t="s">
        <v>74</v>
      </c>
      <c r="N127" t="s">
        <v>732</v>
      </c>
      <c r="O127" t="s">
        <v>74</v>
      </c>
      <c r="P127" t="s">
        <v>74</v>
      </c>
      <c r="Q127" t="s">
        <v>74</v>
      </c>
      <c r="R127" t="s">
        <v>74</v>
      </c>
      <c r="S127" t="s">
        <v>74</v>
      </c>
      <c r="T127" t="s">
        <v>1942</v>
      </c>
      <c r="U127" t="s">
        <v>1943</v>
      </c>
      <c r="V127" t="s">
        <v>1944</v>
      </c>
      <c r="W127" t="s">
        <v>1945</v>
      </c>
      <c r="X127" t="s">
        <v>1946</v>
      </c>
      <c r="Y127" t="s">
        <v>1947</v>
      </c>
      <c r="Z127" t="s">
        <v>1948</v>
      </c>
      <c r="AA127" t="s">
        <v>74</v>
      </c>
      <c r="AB127" t="s">
        <v>74</v>
      </c>
      <c r="AC127" t="s">
        <v>74</v>
      </c>
      <c r="AD127" t="s">
        <v>74</v>
      </c>
      <c r="AE127" t="s">
        <v>74</v>
      </c>
      <c r="AF127" t="s">
        <v>1949</v>
      </c>
      <c r="AG127">
        <v>78</v>
      </c>
      <c r="AH127">
        <v>4</v>
      </c>
      <c r="AI127">
        <v>4</v>
      </c>
      <c r="AJ127">
        <v>7</v>
      </c>
      <c r="AK127">
        <v>22</v>
      </c>
      <c r="AL127" t="s">
        <v>74</v>
      </c>
      <c r="AM127" t="s">
        <v>74</v>
      </c>
      <c r="AN127" t="s">
        <v>74</v>
      </c>
      <c r="AO127" t="s">
        <v>74</v>
      </c>
      <c r="AP127" t="s">
        <v>74</v>
      </c>
      <c r="AQ127" t="s">
        <v>74</v>
      </c>
      <c r="AR127" t="s">
        <v>74</v>
      </c>
      <c r="AS127" t="s">
        <v>74</v>
      </c>
      <c r="AT127" t="s">
        <v>74</v>
      </c>
      <c r="AU127" t="s">
        <v>74</v>
      </c>
      <c r="AV127" t="s">
        <v>74</v>
      </c>
      <c r="AW127" t="s">
        <v>74</v>
      </c>
      <c r="AX127" t="s">
        <v>74</v>
      </c>
      <c r="AY127" t="s">
        <v>74</v>
      </c>
      <c r="AZ127" t="s">
        <v>74</v>
      </c>
      <c r="BA127" t="s">
        <v>74</v>
      </c>
      <c r="BB127" t="s">
        <v>74</v>
      </c>
      <c r="BC127" t="s">
        <v>74</v>
      </c>
      <c r="BD127" t="s">
        <v>74</v>
      </c>
      <c r="BE127" t="s">
        <v>1950</v>
      </c>
      <c r="BF127" t="str">
        <f>HYPERLINK("http://dx.doi.org/10.1109/TEM.2021.3070069","http://dx.doi.org/10.1109/TEM.2021.3070069")</f>
        <v>http://dx.doi.org/10.1109/TEM.2021.3070069</v>
      </c>
      <c r="BG127" t="s">
        <v>74</v>
      </c>
      <c r="BH127" t="s">
        <v>837</v>
      </c>
      <c r="BI127" t="s">
        <v>74</v>
      </c>
      <c r="BJ127" t="s">
        <v>1804</v>
      </c>
      <c r="BK127" t="s">
        <v>228</v>
      </c>
      <c r="BL127" t="s">
        <v>1805</v>
      </c>
      <c r="BM127" t="s">
        <v>74</v>
      </c>
      <c r="BN127" t="s">
        <v>74</v>
      </c>
      <c r="BO127" t="s">
        <v>74</v>
      </c>
      <c r="BP127" t="s">
        <v>74</v>
      </c>
      <c r="BQ127" t="s">
        <v>74</v>
      </c>
      <c r="BR127" t="s">
        <v>92</v>
      </c>
      <c r="BS127" t="s">
        <v>1951</v>
      </c>
      <c r="BT127" t="str">
        <f>HYPERLINK("https%3A%2F%2Fwww.webofscience.com%2Fwos%2Fwoscc%2Ffull-record%2FWOS:000732662400001","View Full Record in Web of Science")</f>
        <v>View Full Record in Web of Science</v>
      </c>
    </row>
    <row r="128" spans="1:72" x14ac:dyDescent="0.35">
      <c r="A128" t="s">
        <v>72</v>
      </c>
      <c r="B128" t="s">
        <v>1952</v>
      </c>
      <c r="C128" t="s">
        <v>74</v>
      </c>
      <c r="D128" t="s">
        <v>74</v>
      </c>
      <c r="E128" t="s">
        <v>74</v>
      </c>
      <c r="F128" t="s">
        <v>1953</v>
      </c>
      <c r="G128" t="s">
        <v>74</v>
      </c>
      <c r="H128" t="s">
        <v>74</v>
      </c>
      <c r="I128" t="s">
        <v>1954</v>
      </c>
      <c r="J128" t="s">
        <v>1955</v>
      </c>
      <c r="K128" t="s">
        <v>74</v>
      </c>
      <c r="L128" t="s">
        <v>74</v>
      </c>
      <c r="M128" t="s">
        <v>74</v>
      </c>
      <c r="N128" t="s">
        <v>78</v>
      </c>
      <c r="O128" t="s">
        <v>74</v>
      </c>
      <c r="P128" t="s">
        <v>74</v>
      </c>
      <c r="Q128" t="s">
        <v>74</v>
      </c>
      <c r="R128" t="s">
        <v>74</v>
      </c>
      <c r="S128" t="s">
        <v>74</v>
      </c>
      <c r="T128" t="s">
        <v>1956</v>
      </c>
      <c r="U128" t="s">
        <v>1957</v>
      </c>
      <c r="V128" t="s">
        <v>1958</v>
      </c>
      <c r="W128" t="s">
        <v>1959</v>
      </c>
      <c r="X128" t="s">
        <v>1960</v>
      </c>
      <c r="Y128" t="s">
        <v>1961</v>
      </c>
      <c r="Z128" t="s">
        <v>1962</v>
      </c>
      <c r="AA128" t="s">
        <v>74</v>
      </c>
      <c r="AB128" t="s">
        <v>74</v>
      </c>
      <c r="AC128" t="s">
        <v>74</v>
      </c>
      <c r="AD128" t="s">
        <v>74</v>
      </c>
      <c r="AE128" t="s">
        <v>74</v>
      </c>
      <c r="AF128" t="s">
        <v>1963</v>
      </c>
      <c r="AG128">
        <v>65</v>
      </c>
      <c r="AH128">
        <v>7</v>
      </c>
      <c r="AI128">
        <v>7</v>
      </c>
      <c r="AJ128">
        <v>3</v>
      </c>
      <c r="AK128">
        <v>25</v>
      </c>
      <c r="AL128" t="s">
        <v>74</v>
      </c>
      <c r="AM128" t="s">
        <v>74</v>
      </c>
      <c r="AN128" t="s">
        <v>74</v>
      </c>
      <c r="AO128" t="s">
        <v>74</v>
      </c>
      <c r="AP128" t="s">
        <v>74</v>
      </c>
      <c r="AQ128" t="s">
        <v>74</v>
      </c>
      <c r="AR128" t="s">
        <v>74</v>
      </c>
      <c r="AS128" t="s">
        <v>74</v>
      </c>
      <c r="AT128" t="s">
        <v>1964</v>
      </c>
      <c r="AU128">
        <v>2019</v>
      </c>
      <c r="AV128">
        <v>19</v>
      </c>
      <c r="AW128">
        <v>3</v>
      </c>
      <c r="AX128" t="s">
        <v>74</v>
      </c>
      <c r="AY128" t="s">
        <v>74</v>
      </c>
      <c r="AZ128" t="s">
        <v>74</v>
      </c>
      <c r="BA128" t="s">
        <v>74</v>
      </c>
      <c r="BB128">
        <v>491</v>
      </c>
      <c r="BC128">
        <v>510</v>
      </c>
      <c r="BD128" t="s">
        <v>74</v>
      </c>
      <c r="BE128" t="s">
        <v>1965</v>
      </c>
      <c r="BF128" t="str">
        <f>HYPERLINK("http://dx.doi.org/10.1108/CI-10-2018-0087","http://dx.doi.org/10.1108/CI-10-2018-0087")</f>
        <v>http://dx.doi.org/10.1108/CI-10-2018-0087</v>
      </c>
      <c r="BG128" t="s">
        <v>74</v>
      </c>
      <c r="BH128" t="s">
        <v>74</v>
      </c>
      <c r="BI128" t="s">
        <v>74</v>
      </c>
      <c r="BJ128" t="s">
        <v>1966</v>
      </c>
      <c r="BK128" t="s">
        <v>125</v>
      </c>
      <c r="BL128" t="s">
        <v>1966</v>
      </c>
      <c r="BM128" t="s">
        <v>74</v>
      </c>
      <c r="BN128" t="s">
        <v>74</v>
      </c>
      <c r="BO128" t="s">
        <v>74</v>
      </c>
      <c r="BP128" t="s">
        <v>74</v>
      </c>
      <c r="BQ128" t="s">
        <v>74</v>
      </c>
      <c r="BR128" t="s">
        <v>92</v>
      </c>
      <c r="BS128" t="s">
        <v>1967</v>
      </c>
      <c r="BT128" t="str">
        <f>HYPERLINK("https%3A%2F%2Fwww.webofscience.com%2Fwos%2Fwoscc%2Ffull-record%2FWOS:000479238300009","View Full Record in Web of Science")</f>
        <v>View Full Record in Web of Science</v>
      </c>
    </row>
    <row r="129" spans="1:72" x14ac:dyDescent="0.35">
      <c r="A129" t="s">
        <v>72</v>
      </c>
      <c r="B129" t="s">
        <v>1968</v>
      </c>
      <c r="C129" t="s">
        <v>74</v>
      </c>
      <c r="D129" t="s">
        <v>74</v>
      </c>
      <c r="E129" t="s">
        <v>74</v>
      </c>
      <c r="F129" t="s">
        <v>1969</v>
      </c>
      <c r="G129" t="s">
        <v>74</v>
      </c>
      <c r="H129" t="s">
        <v>74</v>
      </c>
      <c r="I129" t="s">
        <v>1970</v>
      </c>
      <c r="J129" t="s">
        <v>77</v>
      </c>
      <c r="K129" t="s">
        <v>74</v>
      </c>
      <c r="L129" t="s">
        <v>74</v>
      </c>
      <c r="M129" t="s">
        <v>74</v>
      </c>
      <c r="N129" t="s">
        <v>249</v>
      </c>
      <c r="O129" t="s">
        <v>74</v>
      </c>
      <c r="P129" t="s">
        <v>74</v>
      </c>
      <c r="Q129" t="s">
        <v>74</v>
      </c>
      <c r="R129" t="s">
        <v>74</v>
      </c>
      <c r="S129" t="s">
        <v>74</v>
      </c>
      <c r="T129" t="s">
        <v>1971</v>
      </c>
      <c r="U129" t="s">
        <v>1972</v>
      </c>
      <c r="V129" t="s">
        <v>1973</v>
      </c>
      <c r="W129" t="s">
        <v>1974</v>
      </c>
      <c r="X129" t="s">
        <v>1975</v>
      </c>
      <c r="Y129" t="s">
        <v>1976</v>
      </c>
      <c r="Z129" t="s">
        <v>1977</v>
      </c>
      <c r="AA129" t="s">
        <v>74</v>
      </c>
      <c r="AB129" t="s">
        <v>74</v>
      </c>
      <c r="AC129" t="s">
        <v>74</v>
      </c>
      <c r="AD129" t="s">
        <v>74</v>
      </c>
      <c r="AE129" t="s">
        <v>74</v>
      </c>
      <c r="AF129" t="s">
        <v>1978</v>
      </c>
      <c r="AG129">
        <v>127</v>
      </c>
      <c r="AH129">
        <v>81</v>
      </c>
      <c r="AI129">
        <v>82</v>
      </c>
      <c r="AJ129">
        <v>38</v>
      </c>
      <c r="AK129">
        <v>262</v>
      </c>
      <c r="AL129" t="s">
        <v>74</v>
      </c>
      <c r="AM129" t="s">
        <v>74</v>
      </c>
      <c r="AN129" t="s">
        <v>74</v>
      </c>
      <c r="AO129" t="s">
        <v>74</v>
      </c>
      <c r="AP129" t="s">
        <v>74</v>
      </c>
      <c r="AQ129" t="s">
        <v>74</v>
      </c>
      <c r="AR129" t="s">
        <v>74</v>
      </c>
      <c r="AS129" t="s">
        <v>74</v>
      </c>
      <c r="AT129" t="s">
        <v>544</v>
      </c>
      <c r="AU129">
        <v>2020</v>
      </c>
      <c r="AV129">
        <v>161</v>
      </c>
      <c r="AW129" t="s">
        <v>74</v>
      </c>
      <c r="AX129" t="s">
        <v>74</v>
      </c>
      <c r="AY129" t="s">
        <v>74</v>
      </c>
      <c r="AZ129" t="s">
        <v>74</v>
      </c>
      <c r="BA129" t="s">
        <v>74</v>
      </c>
      <c r="BB129" t="s">
        <v>74</v>
      </c>
      <c r="BC129" t="s">
        <v>74</v>
      </c>
      <c r="BD129">
        <v>113649</v>
      </c>
      <c r="BE129" t="s">
        <v>1979</v>
      </c>
      <c r="BF129" t="str">
        <f>HYPERLINK("http://dx.doi.org/10.1016/j.eswa.2020.113649","http://dx.doi.org/10.1016/j.eswa.2020.113649")</f>
        <v>http://dx.doi.org/10.1016/j.eswa.2020.113649</v>
      </c>
      <c r="BG129" t="s">
        <v>74</v>
      </c>
      <c r="BH129" t="s">
        <v>74</v>
      </c>
      <c r="BI129" t="s">
        <v>74</v>
      </c>
      <c r="BJ129" t="s">
        <v>89</v>
      </c>
      <c r="BK129" t="s">
        <v>228</v>
      </c>
      <c r="BL129" t="s">
        <v>91</v>
      </c>
      <c r="BM129" t="s">
        <v>74</v>
      </c>
      <c r="BN129" t="s">
        <v>74</v>
      </c>
      <c r="BO129" t="s">
        <v>74</v>
      </c>
      <c r="BP129" t="s">
        <v>74</v>
      </c>
      <c r="BQ129" t="s">
        <v>74</v>
      </c>
      <c r="BR129" t="s">
        <v>92</v>
      </c>
      <c r="BS129" t="s">
        <v>1980</v>
      </c>
      <c r="BT129" t="str">
        <f>HYPERLINK("https%3A%2F%2Fwww.webofscience.com%2Fwos%2Fwoscc%2Ffull-record%2FWOS:000576782300001","View Full Record in Web of Science")</f>
        <v>View Full Record in Web of Science</v>
      </c>
    </row>
    <row r="130" spans="1:72" x14ac:dyDescent="0.35">
      <c r="A130" t="s">
        <v>72</v>
      </c>
      <c r="B130" t="s">
        <v>1981</v>
      </c>
      <c r="C130" t="s">
        <v>74</v>
      </c>
      <c r="D130" t="s">
        <v>74</v>
      </c>
      <c r="E130" t="s">
        <v>74</v>
      </c>
      <c r="F130" t="s">
        <v>1982</v>
      </c>
      <c r="G130" t="s">
        <v>74</v>
      </c>
      <c r="H130" t="s">
        <v>74</v>
      </c>
      <c r="I130" t="s">
        <v>1983</v>
      </c>
      <c r="J130" t="s">
        <v>1984</v>
      </c>
      <c r="K130" t="s">
        <v>74</v>
      </c>
      <c r="L130" t="s">
        <v>74</v>
      </c>
      <c r="M130" t="s">
        <v>74</v>
      </c>
      <c r="N130" t="s">
        <v>78</v>
      </c>
      <c r="O130" t="s">
        <v>74</v>
      </c>
      <c r="P130" t="s">
        <v>74</v>
      </c>
      <c r="Q130" t="s">
        <v>74</v>
      </c>
      <c r="R130" t="s">
        <v>74</v>
      </c>
      <c r="S130" t="s">
        <v>74</v>
      </c>
      <c r="T130" t="s">
        <v>1985</v>
      </c>
      <c r="U130" t="s">
        <v>1986</v>
      </c>
      <c r="V130" t="s">
        <v>1987</v>
      </c>
      <c r="W130" t="s">
        <v>1988</v>
      </c>
      <c r="X130" t="s">
        <v>1989</v>
      </c>
      <c r="Y130" t="s">
        <v>1990</v>
      </c>
      <c r="Z130" t="s">
        <v>1991</v>
      </c>
      <c r="AA130" t="s">
        <v>74</v>
      </c>
      <c r="AB130" t="s">
        <v>74</v>
      </c>
      <c r="AC130" t="s">
        <v>74</v>
      </c>
      <c r="AD130" t="s">
        <v>74</v>
      </c>
      <c r="AE130" t="s">
        <v>74</v>
      </c>
      <c r="AF130" t="s">
        <v>1992</v>
      </c>
      <c r="AG130">
        <v>94</v>
      </c>
      <c r="AH130">
        <v>2</v>
      </c>
      <c r="AI130">
        <v>2</v>
      </c>
      <c r="AJ130">
        <v>13</v>
      </c>
      <c r="AK130">
        <v>75</v>
      </c>
      <c r="AL130" t="s">
        <v>74</v>
      </c>
      <c r="AM130" t="s">
        <v>74</v>
      </c>
      <c r="AN130" t="s">
        <v>74</v>
      </c>
      <c r="AO130" t="s">
        <v>74</v>
      </c>
      <c r="AP130" t="s">
        <v>74</v>
      </c>
      <c r="AQ130" t="s">
        <v>74</v>
      </c>
      <c r="AR130" t="s">
        <v>74</v>
      </c>
      <c r="AS130" t="s">
        <v>74</v>
      </c>
      <c r="AT130" t="s">
        <v>1993</v>
      </c>
      <c r="AU130">
        <v>2021</v>
      </c>
      <c r="AV130">
        <v>33</v>
      </c>
      <c r="AW130">
        <v>2</v>
      </c>
      <c r="AX130" t="s">
        <v>74</v>
      </c>
      <c r="AY130" t="s">
        <v>74</v>
      </c>
      <c r="AZ130" t="s">
        <v>74</v>
      </c>
      <c r="BA130" t="s">
        <v>74</v>
      </c>
      <c r="BB130">
        <v>126</v>
      </c>
      <c r="BC130">
        <v>140</v>
      </c>
      <c r="BD130" t="s">
        <v>74</v>
      </c>
      <c r="BE130" t="s">
        <v>1994</v>
      </c>
      <c r="BF130" t="str">
        <f>HYPERLINK("http://dx.doi.org/10.1080/10429247.2020.1778978","http://dx.doi.org/10.1080/10429247.2020.1778978")</f>
        <v>http://dx.doi.org/10.1080/10429247.2020.1778978</v>
      </c>
      <c r="BG130" t="s">
        <v>74</v>
      </c>
      <c r="BH130" t="s">
        <v>929</v>
      </c>
      <c r="BI130" t="s">
        <v>74</v>
      </c>
      <c r="BJ130" t="s">
        <v>1995</v>
      </c>
      <c r="BK130" t="s">
        <v>228</v>
      </c>
      <c r="BL130" t="s">
        <v>1572</v>
      </c>
      <c r="BM130" t="s">
        <v>74</v>
      </c>
      <c r="BN130" t="s">
        <v>74</v>
      </c>
      <c r="BO130" t="s">
        <v>74</v>
      </c>
      <c r="BP130" t="s">
        <v>74</v>
      </c>
      <c r="BQ130" t="s">
        <v>74</v>
      </c>
      <c r="BR130" t="s">
        <v>92</v>
      </c>
      <c r="BS130" t="s">
        <v>1996</v>
      </c>
      <c r="BT130" t="str">
        <f>HYPERLINK("https%3A%2F%2Fwww.webofscience.com%2Fwos%2Fwoscc%2Ffull-record%2FWOS:000548020900001","View Full Record in Web of Science")</f>
        <v>View Full Record in Web of Science</v>
      </c>
    </row>
    <row r="131" spans="1:72" x14ac:dyDescent="0.35">
      <c r="A131" t="s">
        <v>72</v>
      </c>
      <c r="B131" t="s">
        <v>1997</v>
      </c>
      <c r="C131" t="s">
        <v>74</v>
      </c>
      <c r="D131" t="s">
        <v>74</v>
      </c>
      <c r="E131" t="s">
        <v>74</v>
      </c>
      <c r="F131" t="s">
        <v>1998</v>
      </c>
      <c r="G131" t="s">
        <v>74</v>
      </c>
      <c r="H131" t="s">
        <v>74</v>
      </c>
      <c r="I131" t="s">
        <v>1999</v>
      </c>
      <c r="J131" t="s">
        <v>2000</v>
      </c>
      <c r="K131" t="s">
        <v>74</v>
      </c>
      <c r="L131" t="s">
        <v>74</v>
      </c>
      <c r="M131" t="s">
        <v>74</v>
      </c>
      <c r="N131" t="s">
        <v>249</v>
      </c>
      <c r="O131" t="s">
        <v>74</v>
      </c>
      <c r="P131" t="s">
        <v>74</v>
      </c>
      <c r="Q131" t="s">
        <v>74</v>
      </c>
      <c r="R131" t="s">
        <v>74</v>
      </c>
      <c r="S131" t="s">
        <v>74</v>
      </c>
      <c r="T131" t="s">
        <v>2001</v>
      </c>
      <c r="U131" t="s">
        <v>2002</v>
      </c>
      <c r="V131" t="s">
        <v>2003</v>
      </c>
      <c r="W131" t="s">
        <v>2004</v>
      </c>
      <c r="X131" t="s">
        <v>2005</v>
      </c>
      <c r="Y131" t="s">
        <v>2006</v>
      </c>
      <c r="Z131" t="s">
        <v>2007</v>
      </c>
      <c r="AA131" t="s">
        <v>74</v>
      </c>
      <c r="AB131" t="s">
        <v>74</v>
      </c>
      <c r="AC131" t="s">
        <v>74</v>
      </c>
      <c r="AD131" t="s">
        <v>74</v>
      </c>
      <c r="AE131" t="s">
        <v>74</v>
      </c>
      <c r="AF131" t="s">
        <v>2008</v>
      </c>
      <c r="AG131">
        <v>146</v>
      </c>
      <c r="AH131">
        <v>48</v>
      </c>
      <c r="AI131">
        <v>49</v>
      </c>
      <c r="AJ131">
        <v>23</v>
      </c>
      <c r="AK131">
        <v>116</v>
      </c>
      <c r="AL131" t="s">
        <v>74</v>
      </c>
      <c r="AM131" t="s">
        <v>74</v>
      </c>
      <c r="AN131" t="s">
        <v>74</v>
      </c>
      <c r="AO131" t="s">
        <v>74</v>
      </c>
      <c r="AP131" t="s">
        <v>74</v>
      </c>
      <c r="AQ131" t="s">
        <v>74</v>
      </c>
      <c r="AR131" t="s">
        <v>74</v>
      </c>
      <c r="AS131" t="s">
        <v>74</v>
      </c>
      <c r="AT131" t="s">
        <v>121</v>
      </c>
      <c r="AU131">
        <v>2020</v>
      </c>
      <c r="AV131">
        <v>19</v>
      </c>
      <c r="AW131">
        <v>2</v>
      </c>
      <c r="AX131" t="s">
        <v>74</v>
      </c>
      <c r="AY131" t="s">
        <v>74</v>
      </c>
      <c r="AZ131" t="s">
        <v>74</v>
      </c>
      <c r="BA131" t="s">
        <v>74</v>
      </c>
      <c r="BB131">
        <v>875</v>
      </c>
      <c r="BC131">
        <v>894</v>
      </c>
      <c r="BD131" t="s">
        <v>74</v>
      </c>
      <c r="BE131" t="s">
        <v>2009</v>
      </c>
      <c r="BF131" t="str">
        <f>HYPERLINK("http://dx.doi.org/10.1111/1541-4337.12540","http://dx.doi.org/10.1111/1541-4337.12540")</f>
        <v>http://dx.doi.org/10.1111/1541-4337.12540</v>
      </c>
      <c r="BG131" t="s">
        <v>74</v>
      </c>
      <c r="BH131" t="s">
        <v>2010</v>
      </c>
      <c r="BI131" t="s">
        <v>74</v>
      </c>
      <c r="BJ131" t="s">
        <v>1834</v>
      </c>
      <c r="BK131" t="s">
        <v>228</v>
      </c>
      <c r="BL131" t="s">
        <v>1834</v>
      </c>
      <c r="BM131" t="s">
        <v>74</v>
      </c>
      <c r="BN131" t="s">
        <v>74</v>
      </c>
      <c r="BO131" t="s">
        <v>74</v>
      </c>
      <c r="BP131" t="s">
        <v>74</v>
      </c>
      <c r="BQ131" t="s">
        <v>74</v>
      </c>
      <c r="BR131" t="s">
        <v>92</v>
      </c>
      <c r="BS131" t="s">
        <v>2011</v>
      </c>
      <c r="BT131" t="str">
        <f>HYPERLINK("https%3A%2F%2Fwww.webofscience.com%2Fwos%2Fwoscc%2Ffull-record%2FWOS:000513516000001","View Full Record in Web of Science")</f>
        <v>View Full Record in Web of Science</v>
      </c>
    </row>
    <row r="132" spans="1:72" x14ac:dyDescent="0.35">
      <c r="A132" t="s">
        <v>72</v>
      </c>
      <c r="B132" t="s">
        <v>2012</v>
      </c>
      <c r="C132" t="s">
        <v>74</v>
      </c>
      <c r="D132" t="s">
        <v>74</v>
      </c>
      <c r="E132" t="s">
        <v>74</v>
      </c>
      <c r="F132" t="s">
        <v>2013</v>
      </c>
      <c r="G132" t="s">
        <v>74</v>
      </c>
      <c r="H132" t="s">
        <v>74</v>
      </c>
      <c r="I132" t="s">
        <v>2014</v>
      </c>
      <c r="J132" t="s">
        <v>2015</v>
      </c>
      <c r="K132" t="s">
        <v>74</v>
      </c>
      <c r="L132" t="s">
        <v>74</v>
      </c>
      <c r="M132" t="s">
        <v>74</v>
      </c>
      <c r="N132" t="s">
        <v>78</v>
      </c>
      <c r="O132" t="s">
        <v>74</v>
      </c>
      <c r="P132" t="s">
        <v>74</v>
      </c>
      <c r="Q132" t="s">
        <v>74</v>
      </c>
      <c r="R132" t="s">
        <v>74</v>
      </c>
      <c r="S132" t="s">
        <v>74</v>
      </c>
      <c r="T132" t="s">
        <v>2016</v>
      </c>
      <c r="U132" t="s">
        <v>2017</v>
      </c>
      <c r="V132" t="s">
        <v>2018</v>
      </c>
      <c r="W132" t="s">
        <v>2019</v>
      </c>
      <c r="X132" t="s">
        <v>1392</v>
      </c>
      <c r="Y132" t="s">
        <v>2020</v>
      </c>
      <c r="Z132" t="s">
        <v>2021</v>
      </c>
      <c r="AA132" t="s">
        <v>74</v>
      </c>
      <c r="AB132" t="s">
        <v>74</v>
      </c>
      <c r="AC132" t="s">
        <v>74</v>
      </c>
      <c r="AD132" t="s">
        <v>74</v>
      </c>
      <c r="AE132" t="s">
        <v>74</v>
      </c>
      <c r="AF132" t="s">
        <v>2022</v>
      </c>
      <c r="AG132">
        <v>96</v>
      </c>
      <c r="AH132">
        <v>17</v>
      </c>
      <c r="AI132">
        <v>18</v>
      </c>
      <c r="AJ132">
        <v>3</v>
      </c>
      <c r="AK132">
        <v>47</v>
      </c>
      <c r="AL132" t="s">
        <v>74</v>
      </c>
      <c r="AM132" t="s">
        <v>74</v>
      </c>
      <c r="AN132" t="s">
        <v>74</v>
      </c>
      <c r="AO132" t="s">
        <v>74</v>
      </c>
      <c r="AP132" t="s">
        <v>74</v>
      </c>
      <c r="AQ132" t="s">
        <v>74</v>
      </c>
      <c r="AR132" t="s">
        <v>74</v>
      </c>
      <c r="AS132" t="s">
        <v>74</v>
      </c>
      <c r="AT132" t="s">
        <v>74</v>
      </c>
      <c r="AU132">
        <v>2018</v>
      </c>
      <c r="AV132">
        <v>16</v>
      </c>
      <c r="AW132">
        <v>4</v>
      </c>
      <c r="AX132" t="s">
        <v>74</v>
      </c>
      <c r="AY132" t="s">
        <v>74</v>
      </c>
      <c r="AZ132" t="s">
        <v>74</v>
      </c>
      <c r="BA132" t="s">
        <v>74</v>
      </c>
      <c r="BB132">
        <v>50</v>
      </c>
      <c r="BC132">
        <v>65</v>
      </c>
      <c r="BD132" t="s">
        <v>74</v>
      </c>
      <c r="BE132" t="s">
        <v>2023</v>
      </c>
      <c r="BF132" t="str">
        <f>HYPERLINK("http://dx.doi.org/10.23683/2073-6606-2018-16-4-50-65","http://dx.doi.org/10.23683/2073-6606-2018-16-4-50-65")</f>
        <v>http://dx.doi.org/10.23683/2073-6606-2018-16-4-50-65</v>
      </c>
      <c r="BG132" t="s">
        <v>74</v>
      </c>
      <c r="BH132" t="s">
        <v>74</v>
      </c>
      <c r="BI132" t="s">
        <v>74</v>
      </c>
      <c r="BJ132" t="s">
        <v>1543</v>
      </c>
      <c r="BK132" t="s">
        <v>125</v>
      </c>
      <c r="BL132" t="s">
        <v>144</v>
      </c>
      <c r="BM132" t="s">
        <v>74</v>
      </c>
      <c r="BN132" t="s">
        <v>74</v>
      </c>
      <c r="BO132" t="s">
        <v>74</v>
      </c>
      <c r="BP132" t="s">
        <v>74</v>
      </c>
      <c r="BQ132" t="s">
        <v>74</v>
      </c>
      <c r="BR132" t="s">
        <v>92</v>
      </c>
      <c r="BS132" t="s">
        <v>2024</v>
      </c>
      <c r="BT132" t="str">
        <f>HYPERLINK("https%3A%2F%2Fwww.webofscience.com%2Fwos%2Fwoscc%2Ffull-record%2FWOS:000454272200005","View Full Record in Web of Science")</f>
        <v>View Full Record in Web of Science</v>
      </c>
    </row>
    <row r="133" spans="1:72" x14ac:dyDescent="0.35">
      <c r="A133" t="s">
        <v>72</v>
      </c>
      <c r="B133" t="s">
        <v>2025</v>
      </c>
      <c r="C133" t="s">
        <v>74</v>
      </c>
      <c r="D133" t="s">
        <v>74</v>
      </c>
      <c r="E133" t="s">
        <v>74</v>
      </c>
      <c r="F133" t="s">
        <v>2026</v>
      </c>
      <c r="G133" t="s">
        <v>74</v>
      </c>
      <c r="H133" t="s">
        <v>74</v>
      </c>
      <c r="I133" t="s">
        <v>2027</v>
      </c>
      <c r="J133" t="s">
        <v>2028</v>
      </c>
      <c r="K133" t="s">
        <v>74</v>
      </c>
      <c r="L133" t="s">
        <v>74</v>
      </c>
      <c r="M133" t="s">
        <v>74</v>
      </c>
      <c r="N133" t="s">
        <v>78</v>
      </c>
      <c r="O133" t="s">
        <v>74</v>
      </c>
      <c r="P133" t="s">
        <v>74</v>
      </c>
      <c r="Q133" t="s">
        <v>74</v>
      </c>
      <c r="R133" t="s">
        <v>74</v>
      </c>
      <c r="S133" t="s">
        <v>74</v>
      </c>
      <c r="T133" t="s">
        <v>2029</v>
      </c>
      <c r="U133" t="s">
        <v>2030</v>
      </c>
      <c r="V133" t="s">
        <v>2031</v>
      </c>
      <c r="W133" t="s">
        <v>2032</v>
      </c>
      <c r="X133" t="s">
        <v>2033</v>
      </c>
      <c r="Y133" t="s">
        <v>2034</v>
      </c>
      <c r="Z133" t="s">
        <v>2035</v>
      </c>
      <c r="AA133" t="s">
        <v>74</v>
      </c>
      <c r="AB133" t="s">
        <v>74</v>
      </c>
      <c r="AC133" t="s">
        <v>74</v>
      </c>
      <c r="AD133" t="s">
        <v>74</v>
      </c>
      <c r="AE133" t="s">
        <v>74</v>
      </c>
      <c r="AF133" t="s">
        <v>2036</v>
      </c>
      <c r="AG133">
        <v>25</v>
      </c>
      <c r="AH133">
        <v>6</v>
      </c>
      <c r="AI133">
        <v>6</v>
      </c>
      <c r="AJ133">
        <v>2</v>
      </c>
      <c r="AK133">
        <v>23</v>
      </c>
      <c r="AL133" t="s">
        <v>74</v>
      </c>
      <c r="AM133" t="s">
        <v>74</v>
      </c>
      <c r="AN133" t="s">
        <v>74</v>
      </c>
      <c r="AO133" t="s">
        <v>74</v>
      </c>
      <c r="AP133" t="s">
        <v>74</v>
      </c>
      <c r="AQ133" t="s">
        <v>74</v>
      </c>
      <c r="AR133" t="s">
        <v>74</v>
      </c>
      <c r="AS133" t="s">
        <v>74</v>
      </c>
      <c r="AT133" t="s">
        <v>851</v>
      </c>
      <c r="AU133">
        <v>2019</v>
      </c>
      <c r="AV133">
        <v>43</v>
      </c>
      <c r="AW133">
        <v>2</v>
      </c>
      <c r="AX133" t="s">
        <v>74</v>
      </c>
      <c r="AY133" t="s">
        <v>74</v>
      </c>
      <c r="AZ133" t="s">
        <v>74</v>
      </c>
      <c r="BA133" t="s">
        <v>74</v>
      </c>
      <c r="BB133" t="s">
        <v>74</v>
      </c>
      <c r="BC133" t="s">
        <v>74</v>
      </c>
      <c r="BD133">
        <v>28</v>
      </c>
      <c r="BE133" t="s">
        <v>2037</v>
      </c>
      <c r="BF133" t="str">
        <f>HYPERLINK("http://dx.doi.org/10.1007/s10916-018-1141-0","http://dx.doi.org/10.1007/s10916-018-1141-0")</f>
        <v>http://dx.doi.org/10.1007/s10916-018-1141-0</v>
      </c>
      <c r="BG133" t="s">
        <v>74</v>
      </c>
      <c r="BH133" t="s">
        <v>74</v>
      </c>
      <c r="BI133" t="s">
        <v>74</v>
      </c>
      <c r="BJ133" t="s">
        <v>2038</v>
      </c>
      <c r="BK133" t="s">
        <v>90</v>
      </c>
      <c r="BL133" t="s">
        <v>2038</v>
      </c>
      <c r="BM133" t="s">
        <v>74</v>
      </c>
      <c r="BN133" t="s">
        <v>74</v>
      </c>
      <c r="BO133" t="s">
        <v>74</v>
      </c>
      <c r="BP133" t="s">
        <v>74</v>
      </c>
      <c r="BQ133" t="s">
        <v>74</v>
      </c>
      <c r="BR133" t="s">
        <v>92</v>
      </c>
      <c r="BS133" t="s">
        <v>2039</v>
      </c>
      <c r="BT133" t="str">
        <f>HYPERLINK("https%3A%2F%2Fwww.webofscience.com%2Fwos%2Fwoscc%2Ffull-record%2FWOS:000454901000007","View Full Record in Web of Science")</f>
        <v>View Full Record in Web of Science</v>
      </c>
    </row>
    <row r="134" spans="1:72" x14ac:dyDescent="0.35">
      <c r="A134" t="s">
        <v>72</v>
      </c>
      <c r="B134" t="s">
        <v>2040</v>
      </c>
      <c r="C134" t="s">
        <v>74</v>
      </c>
      <c r="D134" t="s">
        <v>74</v>
      </c>
      <c r="E134" t="s">
        <v>74</v>
      </c>
      <c r="F134" t="s">
        <v>2041</v>
      </c>
      <c r="G134" t="s">
        <v>74</v>
      </c>
      <c r="H134" t="s">
        <v>74</v>
      </c>
      <c r="I134" t="s">
        <v>2042</v>
      </c>
      <c r="J134" t="s">
        <v>2043</v>
      </c>
      <c r="K134" t="s">
        <v>74</v>
      </c>
      <c r="L134" t="s">
        <v>74</v>
      </c>
      <c r="M134" t="s">
        <v>74</v>
      </c>
      <c r="N134" t="s">
        <v>249</v>
      </c>
      <c r="O134" t="s">
        <v>74</v>
      </c>
      <c r="P134" t="s">
        <v>74</v>
      </c>
      <c r="Q134" t="s">
        <v>74</v>
      </c>
      <c r="R134" t="s">
        <v>74</v>
      </c>
      <c r="S134" t="s">
        <v>74</v>
      </c>
      <c r="T134" t="s">
        <v>2044</v>
      </c>
      <c r="U134" t="s">
        <v>2045</v>
      </c>
      <c r="V134" t="s">
        <v>2046</v>
      </c>
      <c r="W134" t="s">
        <v>2047</v>
      </c>
      <c r="X134" t="s">
        <v>2048</v>
      </c>
      <c r="Y134" t="s">
        <v>2049</v>
      </c>
      <c r="Z134" t="s">
        <v>2050</v>
      </c>
      <c r="AA134" t="s">
        <v>74</v>
      </c>
      <c r="AB134" t="s">
        <v>74</v>
      </c>
      <c r="AC134" t="s">
        <v>74</v>
      </c>
      <c r="AD134" t="s">
        <v>74</v>
      </c>
      <c r="AE134" t="s">
        <v>74</v>
      </c>
      <c r="AF134" t="s">
        <v>2051</v>
      </c>
      <c r="AG134">
        <v>155</v>
      </c>
      <c r="AH134">
        <v>0</v>
      </c>
      <c r="AI134">
        <v>0</v>
      </c>
      <c r="AJ134">
        <v>5</v>
      </c>
      <c r="AK134">
        <v>5</v>
      </c>
      <c r="AL134" t="s">
        <v>74</v>
      </c>
      <c r="AM134" t="s">
        <v>74</v>
      </c>
      <c r="AN134" t="s">
        <v>74</v>
      </c>
      <c r="AO134" t="s">
        <v>74</v>
      </c>
      <c r="AP134" t="s">
        <v>74</v>
      </c>
      <c r="AQ134" t="s">
        <v>74</v>
      </c>
      <c r="AR134" t="s">
        <v>74</v>
      </c>
      <c r="AS134" t="s">
        <v>74</v>
      </c>
      <c r="AT134" t="s">
        <v>140</v>
      </c>
      <c r="AU134">
        <v>2022</v>
      </c>
      <c r="AV134">
        <v>12</v>
      </c>
      <c r="AW134">
        <v>12</v>
      </c>
      <c r="AX134" t="s">
        <v>74</v>
      </c>
      <c r="AY134" t="s">
        <v>74</v>
      </c>
      <c r="AZ134" t="s">
        <v>74</v>
      </c>
      <c r="BA134" t="s">
        <v>74</v>
      </c>
      <c r="BB134" t="s">
        <v>74</v>
      </c>
      <c r="BC134" t="s">
        <v>74</v>
      </c>
      <c r="BD134">
        <v>2054</v>
      </c>
      <c r="BE134" t="s">
        <v>2052</v>
      </c>
      <c r="BF134" t="str">
        <f>HYPERLINK("http://dx.doi.org/10.3390/buildings12122054","http://dx.doi.org/10.3390/buildings12122054")</f>
        <v>http://dx.doi.org/10.3390/buildings12122054</v>
      </c>
      <c r="BG134" t="s">
        <v>74</v>
      </c>
      <c r="BH134" t="s">
        <v>74</v>
      </c>
      <c r="BI134" t="s">
        <v>74</v>
      </c>
      <c r="BJ134" t="s">
        <v>1910</v>
      </c>
      <c r="BK134" t="s">
        <v>90</v>
      </c>
      <c r="BL134" t="s">
        <v>1911</v>
      </c>
      <c r="BM134" t="s">
        <v>74</v>
      </c>
      <c r="BN134" t="s">
        <v>74</v>
      </c>
      <c r="BO134" t="s">
        <v>74</v>
      </c>
      <c r="BP134" t="s">
        <v>74</v>
      </c>
      <c r="BQ134" t="s">
        <v>74</v>
      </c>
      <c r="BR134" t="s">
        <v>92</v>
      </c>
      <c r="BS134" t="s">
        <v>2053</v>
      </c>
      <c r="BT134" t="str">
        <f>HYPERLINK("https%3A%2F%2Fwww.webofscience.com%2Fwos%2Fwoscc%2Ffull-record%2FWOS:000900554800001","View Full Record in Web of Science")</f>
        <v>View Full Record in Web of Science</v>
      </c>
    </row>
    <row r="135" spans="1:72" x14ac:dyDescent="0.35">
      <c r="A135" t="s">
        <v>72</v>
      </c>
      <c r="B135" t="s">
        <v>2054</v>
      </c>
      <c r="C135" t="s">
        <v>74</v>
      </c>
      <c r="D135" t="s">
        <v>74</v>
      </c>
      <c r="E135" t="s">
        <v>74</v>
      </c>
      <c r="F135" t="s">
        <v>2055</v>
      </c>
      <c r="G135" t="s">
        <v>74</v>
      </c>
      <c r="H135" t="s">
        <v>74</v>
      </c>
      <c r="I135" t="s">
        <v>2056</v>
      </c>
      <c r="J135" t="s">
        <v>826</v>
      </c>
      <c r="K135" t="s">
        <v>74</v>
      </c>
      <c r="L135" t="s">
        <v>74</v>
      </c>
      <c r="M135" t="s">
        <v>74</v>
      </c>
      <c r="N135" t="s">
        <v>249</v>
      </c>
      <c r="O135" t="s">
        <v>74</v>
      </c>
      <c r="P135" t="s">
        <v>74</v>
      </c>
      <c r="Q135" t="s">
        <v>74</v>
      </c>
      <c r="R135" t="s">
        <v>74</v>
      </c>
      <c r="S135" t="s">
        <v>74</v>
      </c>
      <c r="T135" t="s">
        <v>2057</v>
      </c>
      <c r="U135" t="s">
        <v>2058</v>
      </c>
      <c r="V135" t="s">
        <v>2059</v>
      </c>
      <c r="W135" t="s">
        <v>2060</v>
      </c>
      <c r="X135" t="s">
        <v>2061</v>
      </c>
      <c r="Y135" t="s">
        <v>2062</v>
      </c>
      <c r="Z135" t="s">
        <v>2063</v>
      </c>
      <c r="AA135" t="s">
        <v>74</v>
      </c>
      <c r="AB135" t="s">
        <v>74</v>
      </c>
      <c r="AC135" t="s">
        <v>74</v>
      </c>
      <c r="AD135" t="s">
        <v>74</v>
      </c>
      <c r="AE135" t="s">
        <v>74</v>
      </c>
      <c r="AF135" t="s">
        <v>2064</v>
      </c>
      <c r="AG135">
        <v>216</v>
      </c>
      <c r="AH135">
        <v>155</v>
      </c>
      <c r="AI135">
        <v>157</v>
      </c>
      <c r="AJ135">
        <v>28</v>
      </c>
      <c r="AK135">
        <v>202</v>
      </c>
      <c r="AL135" t="s">
        <v>74</v>
      </c>
      <c r="AM135" t="s">
        <v>74</v>
      </c>
      <c r="AN135" t="s">
        <v>74</v>
      </c>
      <c r="AO135" t="s">
        <v>74</v>
      </c>
      <c r="AP135" t="s">
        <v>74</v>
      </c>
      <c r="AQ135" t="s">
        <v>74</v>
      </c>
      <c r="AR135" t="s">
        <v>74</v>
      </c>
      <c r="AS135" t="s">
        <v>74</v>
      </c>
      <c r="AT135" t="s">
        <v>425</v>
      </c>
      <c r="AU135">
        <v>2019</v>
      </c>
      <c r="AV135">
        <v>212</v>
      </c>
      <c r="AW135" t="s">
        <v>74</v>
      </c>
      <c r="AX135" t="s">
        <v>74</v>
      </c>
      <c r="AY135" t="s">
        <v>74</v>
      </c>
      <c r="AZ135" t="s">
        <v>74</v>
      </c>
      <c r="BA135" t="s">
        <v>74</v>
      </c>
      <c r="BB135">
        <v>119</v>
      </c>
      <c r="BC135">
        <v>138</v>
      </c>
      <c r="BD135" t="s">
        <v>74</v>
      </c>
      <c r="BE135" t="s">
        <v>2065</v>
      </c>
      <c r="BF135" t="str">
        <f>HYPERLINK("http://dx.doi.org/10.1016/j.jclepro.2018.11.270","http://dx.doi.org/10.1016/j.jclepro.2018.11.270")</f>
        <v>http://dx.doi.org/10.1016/j.jclepro.2018.11.270</v>
      </c>
      <c r="BG135" t="s">
        <v>74</v>
      </c>
      <c r="BH135" t="s">
        <v>74</v>
      </c>
      <c r="BI135" t="s">
        <v>74</v>
      </c>
      <c r="BJ135" t="s">
        <v>838</v>
      </c>
      <c r="BK135" t="s">
        <v>228</v>
      </c>
      <c r="BL135" t="s">
        <v>839</v>
      </c>
      <c r="BM135" t="s">
        <v>74</v>
      </c>
      <c r="BN135" t="s">
        <v>74</v>
      </c>
      <c r="BO135" t="s">
        <v>74</v>
      </c>
      <c r="BP135" t="s">
        <v>74</v>
      </c>
      <c r="BQ135" t="s">
        <v>74</v>
      </c>
      <c r="BR135" t="s">
        <v>92</v>
      </c>
      <c r="BS135" t="s">
        <v>2066</v>
      </c>
      <c r="BT135" t="str">
        <f>HYPERLINK("https%3A%2F%2Fwww.webofscience.com%2Fwos%2Fwoscc%2Ffull-record%2FWOS:000457952500012","View Full Record in Web of Science")</f>
        <v>View Full Record in Web of Science</v>
      </c>
    </row>
    <row r="136" spans="1:72" x14ac:dyDescent="0.35">
      <c r="A136" t="s">
        <v>72</v>
      </c>
      <c r="B136" t="s">
        <v>2067</v>
      </c>
      <c r="C136" t="s">
        <v>74</v>
      </c>
      <c r="D136" t="s">
        <v>74</v>
      </c>
      <c r="E136" t="s">
        <v>74</v>
      </c>
      <c r="F136" t="s">
        <v>2068</v>
      </c>
      <c r="G136" t="s">
        <v>74</v>
      </c>
      <c r="H136" t="s">
        <v>74</v>
      </c>
      <c r="I136" t="s">
        <v>2069</v>
      </c>
      <c r="J136" t="s">
        <v>2070</v>
      </c>
      <c r="K136" t="s">
        <v>74</v>
      </c>
      <c r="L136" t="s">
        <v>74</v>
      </c>
      <c r="M136" t="s">
        <v>74</v>
      </c>
      <c r="N136" t="s">
        <v>78</v>
      </c>
      <c r="O136" t="s">
        <v>74</v>
      </c>
      <c r="P136" t="s">
        <v>74</v>
      </c>
      <c r="Q136" t="s">
        <v>74</v>
      </c>
      <c r="R136" t="s">
        <v>74</v>
      </c>
      <c r="S136" t="s">
        <v>74</v>
      </c>
      <c r="T136" t="s">
        <v>2071</v>
      </c>
      <c r="U136" t="s">
        <v>2072</v>
      </c>
      <c r="V136" t="s">
        <v>2073</v>
      </c>
      <c r="W136" t="s">
        <v>2074</v>
      </c>
      <c r="X136" t="s">
        <v>2075</v>
      </c>
      <c r="Y136" t="s">
        <v>2076</v>
      </c>
      <c r="Z136" t="s">
        <v>2077</v>
      </c>
      <c r="AA136" t="s">
        <v>74</v>
      </c>
      <c r="AB136" t="s">
        <v>74</v>
      </c>
      <c r="AC136" t="s">
        <v>74</v>
      </c>
      <c r="AD136" t="s">
        <v>74</v>
      </c>
      <c r="AE136" t="s">
        <v>74</v>
      </c>
      <c r="AF136" t="s">
        <v>2078</v>
      </c>
      <c r="AG136">
        <v>82</v>
      </c>
      <c r="AH136">
        <v>12</v>
      </c>
      <c r="AI136">
        <v>12</v>
      </c>
      <c r="AJ136">
        <v>3</v>
      </c>
      <c r="AK136">
        <v>63</v>
      </c>
      <c r="AL136" t="s">
        <v>74</v>
      </c>
      <c r="AM136" t="s">
        <v>74</v>
      </c>
      <c r="AN136" t="s">
        <v>74</v>
      </c>
      <c r="AO136" t="s">
        <v>74</v>
      </c>
      <c r="AP136" t="s">
        <v>74</v>
      </c>
      <c r="AQ136" t="s">
        <v>74</v>
      </c>
      <c r="AR136" t="s">
        <v>74</v>
      </c>
      <c r="AS136" t="s">
        <v>74</v>
      </c>
      <c r="AT136" t="s">
        <v>74</v>
      </c>
      <c r="AU136">
        <v>2018</v>
      </c>
      <c r="AV136">
        <v>38</v>
      </c>
      <c r="AW136">
        <v>8</v>
      </c>
      <c r="AX136" t="s">
        <v>74</v>
      </c>
      <c r="AY136" t="s">
        <v>74</v>
      </c>
      <c r="AZ136" t="s">
        <v>74</v>
      </c>
      <c r="BA136" t="s">
        <v>74</v>
      </c>
      <c r="BB136">
        <v>1683</v>
      </c>
      <c r="BC136">
        <v>1704</v>
      </c>
      <c r="BD136" t="s">
        <v>74</v>
      </c>
      <c r="BE136" t="s">
        <v>2079</v>
      </c>
      <c r="BF136" t="str">
        <f>HYPERLINK("http://dx.doi.org/10.1108/IJOPM-08-2017-0470","http://dx.doi.org/10.1108/IJOPM-08-2017-0470")</f>
        <v>http://dx.doi.org/10.1108/IJOPM-08-2017-0470</v>
      </c>
      <c r="BG136" t="s">
        <v>74</v>
      </c>
      <c r="BH136" t="s">
        <v>74</v>
      </c>
      <c r="BI136" t="s">
        <v>74</v>
      </c>
      <c r="BJ136" t="s">
        <v>293</v>
      </c>
      <c r="BK136" t="s">
        <v>108</v>
      </c>
      <c r="BL136" t="s">
        <v>144</v>
      </c>
      <c r="BM136" t="s">
        <v>74</v>
      </c>
      <c r="BN136" t="s">
        <v>74</v>
      </c>
      <c r="BO136" t="s">
        <v>74</v>
      </c>
      <c r="BP136" t="s">
        <v>74</v>
      </c>
      <c r="BQ136" t="s">
        <v>74</v>
      </c>
      <c r="BR136" t="s">
        <v>92</v>
      </c>
      <c r="BS136" t="s">
        <v>2080</v>
      </c>
      <c r="BT136" t="str">
        <f>HYPERLINK("https%3A%2F%2Fwww.webofscience.com%2Fwos%2Fwoscc%2Ffull-record%2FWOS:000437303600004","View Full Record in Web of Science")</f>
        <v>View Full Record in Web of Science</v>
      </c>
    </row>
    <row r="137" spans="1:72" x14ac:dyDescent="0.35">
      <c r="A137" t="s">
        <v>72</v>
      </c>
      <c r="B137" t="s">
        <v>2081</v>
      </c>
      <c r="C137" t="s">
        <v>74</v>
      </c>
      <c r="D137" t="s">
        <v>74</v>
      </c>
      <c r="E137" t="s">
        <v>74</v>
      </c>
      <c r="F137" t="s">
        <v>2082</v>
      </c>
      <c r="G137" t="s">
        <v>74</v>
      </c>
      <c r="H137" t="s">
        <v>74</v>
      </c>
      <c r="I137" t="s">
        <v>2083</v>
      </c>
      <c r="J137" t="s">
        <v>2084</v>
      </c>
      <c r="K137" t="s">
        <v>74</v>
      </c>
      <c r="L137" t="s">
        <v>74</v>
      </c>
      <c r="M137" t="s">
        <v>74</v>
      </c>
      <c r="N137" t="s">
        <v>78</v>
      </c>
      <c r="O137" t="s">
        <v>74</v>
      </c>
      <c r="P137" t="s">
        <v>74</v>
      </c>
      <c r="Q137" t="s">
        <v>74</v>
      </c>
      <c r="R137" t="s">
        <v>74</v>
      </c>
      <c r="S137" t="s">
        <v>74</v>
      </c>
      <c r="T137" t="s">
        <v>2085</v>
      </c>
      <c r="U137" t="s">
        <v>2086</v>
      </c>
      <c r="V137" t="s">
        <v>2087</v>
      </c>
      <c r="W137" t="s">
        <v>2088</v>
      </c>
      <c r="X137" t="s">
        <v>2089</v>
      </c>
      <c r="Y137" t="s">
        <v>2090</v>
      </c>
      <c r="Z137" t="s">
        <v>2091</v>
      </c>
      <c r="AA137" t="s">
        <v>74</v>
      </c>
      <c r="AB137" t="s">
        <v>74</v>
      </c>
      <c r="AC137" t="s">
        <v>74</v>
      </c>
      <c r="AD137" t="s">
        <v>74</v>
      </c>
      <c r="AE137" t="s">
        <v>74</v>
      </c>
      <c r="AF137" t="s">
        <v>2092</v>
      </c>
      <c r="AG137">
        <v>101</v>
      </c>
      <c r="AH137">
        <v>32</v>
      </c>
      <c r="AI137">
        <v>32</v>
      </c>
      <c r="AJ137">
        <v>7</v>
      </c>
      <c r="AK137">
        <v>17</v>
      </c>
      <c r="AL137" t="s">
        <v>74</v>
      </c>
      <c r="AM137" t="s">
        <v>74</v>
      </c>
      <c r="AN137" t="s">
        <v>74</v>
      </c>
      <c r="AO137" t="s">
        <v>74</v>
      </c>
      <c r="AP137" t="s">
        <v>74</v>
      </c>
      <c r="AQ137" t="s">
        <v>74</v>
      </c>
      <c r="AR137" t="s">
        <v>74</v>
      </c>
      <c r="AS137" t="s">
        <v>74</v>
      </c>
      <c r="AT137" t="s">
        <v>74</v>
      </c>
      <c r="AU137">
        <v>2021</v>
      </c>
      <c r="AV137">
        <v>8</v>
      </c>
      <c r="AW137" t="s">
        <v>74</v>
      </c>
      <c r="AX137" t="s">
        <v>74</v>
      </c>
      <c r="AY137" t="s">
        <v>74</v>
      </c>
      <c r="AZ137" t="s">
        <v>74</v>
      </c>
      <c r="BA137" t="s">
        <v>74</v>
      </c>
      <c r="BB137" t="s">
        <v>74</v>
      </c>
      <c r="BC137" t="s">
        <v>74</v>
      </c>
      <c r="BD137">
        <v>101401</v>
      </c>
      <c r="BE137" t="s">
        <v>2093</v>
      </c>
      <c r="BF137" t="str">
        <f>HYPERLINK("http://dx.doi.org/10.1016/j.mex.2021.101401","http://dx.doi.org/10.1016/j.mex.2021.101401")</f>
        <v>http://dx.doi.org/10.1016/j.mex.2021.101401</v>
      </c>
      <c r="BG137" t="s">
        <v>74</v>
      </c>
      <c r="BH137" t="s">
        <v>837</v>
      </c>
      <c r="BI137" t="s">
        <v>74</v>
      </c>
      <c r="BJ137" t="s">
        <v>1015</v>
      </c>
      <c r="BK137" t="s">
        <v>125</v>
      </c>
      <c r="BL137" t="s">
        <v>1016</v>
      </c>
      <c r="BM137" t="s">
        <v>74</v>
      </c>
      <c r="BN137" t="s">
        <v>74</v>
      </c>
      <c r="BO137" t="s">
        <v>74</v>
      </c>
      <c r="BP137" t="s">
        <v>74</v>
      </c>
      <c r="BQ137" t="s">
        <v>74</v>
      </c>
      <c r="BR137" t="s">
        <v>92</v>
      </c>
      <c r="BS137" t="s">
        <v>2094</v>
      </c>
      <c r="BT137" t="str">
        <f>HYPERLINK("https%3A%2F%2Fwww.webofscience.com%2Fwos%2Fwoscc%2Ffull-record%2FWOS:000707187100016","View Full Record in Web of Science")</f>
        <v>View Full Record in Web of Science</v>
      </c>
    </row>
    <row r="138" spans="1:72" x14ac:dyDescent="0.35">
      <c r="A138" t="s">
        <v>72</v>
      </c>
      <c r="B138" t="s">
        <v>2095</v>
      </c>
      <c r="C138" t="s">
        <v>74</v>
      </c>
      <c r="D138" t="s">
        <v>74</v>
      </c>
      <c r="E138" t="s">
        <v>74</v>
      </c>
      <c r="F138" t="s">
        <v>2096</v>
      </c>
      <c r="G138" t="s">
        <v>74</v>
      </c>
      <c r="H138" t="s">
        <v>74</v>
      </c>
      <c r="I138" t="s">
        <v>2097</v>
      </c>
      <c r="J138" t="s">
        <v>713</v>
      </c>
      <c r="K138" t="s">
        <v>74</v>
      </c>
      <c r="L138" t="s">
        <v>74</v>
      </c>
      <c r="M138" t="s">
        <v>74</v>
      </c>
      <c r="N138" t="s">
        <v>249</v>
      </c>
      <c r="O138" t="s">
        <v>74</v>
      </c>
      <c r="P138" t="s">
        <v>74</v>
      </c>
      <c r="Q138" t="s">
        <v>74</v>
      </c>
      <c r="R138" t="s">
        <v>74</v>
      </c>
      <c r="S138" t="s">
        <v>74</v>
      </c>
      <c r="T138" t="s">
        <v>2098</v>
      </c>
      <c r="U138" t="s">
        <v>2099</v>
      </c>
      <c r="V138" t="s">
        <v>2100</v>
      </c>
      <c r="W138" t="s">
        <v>2101</v>
      </c>
      <c r="X138" t="s">
        <v>2102</v>
      </c>
      <c r="Y138" t="s">
        <v>995</v>
      </c>
      <c r="Z138" t="s">
        <v>2103</v>
      </c>
      <c r="AA138" t="s">
        <v>74</v>
      </c>
      <c r="AB138" t="s">
        <v>74</v>
      </c>
      <c r="AC138" t="s">
        <v>74</v>
      </c>
      <c r="AD138" t="s">
        <v>74</v>
      </c>
      <c r="AE138" t="s">
        <v>74</v>
      </c>
      <c r="AF138" t="s">
        <v>2104</v>
      </c>
      <c r="AG138">
        <v>178</v>
      </c>
      <c r="AH138">
        <v>4</v>
      </c>
      <c r="AI138">
        <v>4</v>
      </c>
      <c r="AJ138">
        <v>40</v>
      </c>
      <c r="AK138">
        <v>74</v>
      </c>
      <c r="AL138" t="s">
        <v>74</v>
      </c>
      <c r="AM138" t="s">
        <v>74</v>
      </c>
      <c r="AN138" t="s">
        <v>74</v>
      </c>
      <c r="AO138" t="s">
        <v>74</v>
      </c>
      <c r="AP138" t="s">
        <v>74</v>
      </c>
      <c r="AQ138" t="s">
        <v>74</v>
      </c>
      <c r="AR138" t="s">
        <v>74</v>
      </c>
      <c r="AS138" t="s">
        <v>74</v>
      </c>
      <c r="AT138" t="s">
        <v>2105</v>
      </c>
      <c r="AU138">
        <v>2022</v>
      </c>
      <c r="AV138">
        <v>35</v>
      </c>
      <c r="AW138">
        <v>2</v>
      </c>
      <c r="AX138" t="s">
        <v>74</v>
      </c>
      <c r="AY138" t="s">
        <v>74</v>
      </c>
      <c r="AZ138" t="s">
        <v>74</v>
      </c>
      <c r="BA138" t="s">
        <v>74</v>
      </c>
      <c r="BB138">
        <v>617</v>
      </c>
      <c r="BC138">
        <v>649</v>
      </c>
      <c r="BD138" t="s">
        <v>74</v>
      </c>
      <c r="BE138" t="s">
        <v>2106</v>
      </c>
      <c r="BF138" t="str">
        <f>HYPERLINK("http://dx.doi.org/10.1108/JEIM-08-2020-0322","http://dx.doi.org/10.1108/JEIM-08-2020-0322")</f>
        <v>http://dx.doi.org/10.1108/JEIM-08-2020-0322</v>
      </c>
      <c r="BG138" t="s">
        <v>74</v>
      </c>
      <c r="BH138" t="s">
        <v>1163</v>
      </c>
      <c r="BI138" t="s">
        <v>74</v>
      </c>
      <c r="BJ138" t="s">
        <v>725</v>
      </c>
      <c r="BK138" t="s">
        <v>108</v>
      </c>
      <c r="BL138" t="s">
        <v>726</v>
      </c>
      <c r="BM138" t="s">
        <v>74</v>
      </c>
      <c r="BN138" t="s">
        <v>74</v>
      </c>
      <c r="BO138" t="s">
        <v>74</v>
      </c>
      <c r="BP138" t="s">
        <v>74</v>
      </c>
      <c r="BQ138" t="s">
        <v>74</v>
      </c>
      <c r="BR138" t="s">
        <v>92</v>
      </c>
      <c r="BS138" t="s">
        <v>2107</v>
      </c>
      <c r="BT138" t="str">
        <f>HYPERLINK("https%3A%2F%2Fwww.webofscience.com%2Fwos%2Fwoscc%2Ffull-record%2FWOS:000660361800001","View Full Record in Web of Science")</f>
        <v>View Full Record in Web of Science</v>
      </c>
    </row>
    <row r="139" spans="1:72" x14ac:dyDescent="0.35">
      <c r="A139" t="s">
        <v>72</v>
      </c>
      <c r="B139" t="s">
        <v>2108</v>
      </c>
      <c r="C139" t="s">
        <v>74</v>
      </c>
      <c r="D139" t="s">
        <v>74</v>
      </c>
      <c r="E139" t="s">
        <v>74</v>
      </c>
      <c r="F139" t="s">
        <v>2109</v>
      </c>
      <c r="G139" t="s">
        <v>74</v>
      </c>
      <c r="H139" t="s">
        <v>74</v>
      </c>
      <c r="I139" t="s">
        <v>2110</v>
      </c>
      <c r="J139" t="s">
        <v>217</v>
      </c>
      <c r="K139" t="s">
        <v>74</v>
      </c>
      <c r="L139" t="s">
        <v>74</v>
      </c>
      <c r="M139" t="s">
        <v>74</v>
      </c>
      <c r="N139" t="s">
        <v>78</v>
      </c>
      <c r="O139" t="s">
        <v>74</v>
      </c>
      <c r="P139" t="s">
        <v>74</v>
      </c>
      <c r="Q139" t="s">
        <v>74</v>
      </c>
      <c r="R139" t="s">
        <v>74</v>
      </c>
      <c r="S139" t="s">
        <v>74</v>
      </c>
      <c r="T139" t="s">
        <v>2111</v>
      </c>
      <c r="U139" t="s">
        <v>2112</v>
      </c>
      <c r="V139" t="s">
        <v>2113</v>
      </c>
      <c r="W139" t="s">
        <v>2114</v>
      </c>
      <c r="X139" t="s">
        <v>2115</v>
      </c>
      <c r="Y139" t="s">
        <v>2116</v>
      </c>
      <c r="Z139" t="s">
        <v>2117</v>
      </c>
      <c r="AA139" t="s">
        <v>74</v>
      </c>
      <c r="AB139" t="s">
        <v>74</v>
      </c>
      <c r="AC139" t="s">
        <v>74</v>
      </c>
      <c r="AD139" t="s">
        <v>74</v>
      </c>
      <c r="AE139" t="s">
        <v>74</v>
      </c>
      <c r="AF139" t="s">
        <v>2118</v>
      </c>
      <c r="AG139">
        <v>33</v>
      </c>
      <c r="AH139">
        <v>4</v>
      </c>
      <c r="AI139">
        <v>4</v>
      </c>
      <c r="AJ139">
        <v>3</v>
      </c>
      <c r="AK139">
        <v>19</v>
      </c>
      <c r="AL139" t="s">
        <v>74</v>
      </c>
      <c r="AM139" t="s">
        <v>74</v>
      </c>
      <c r="AN139" t="s">
        <v>74</v>
      </c>
      <c r="AO139" t="s">
        <v>74</v>
      </c>
      <c r="AP139" t="s">
        <v>74</v>
      </c>
      <c r="AQ139" t="s">
        <v>74</v>
      </c>
      <c r="AR139" t="s">
        <v>74</v>
      </c>
      <c r="AS139" t="s">
        <v>74</v>
      </c>
      <c r="AT139" t="s">
        <v>2119</v>
      </c>
      <c r="AU139">
        <v>2019</v>
      </c>
      <c r="AV139">
        <v>11</v>
      </c>
      <c r="AW139">
        <v>1</v>
      </c>
      <c r="AX139" t="s">
        <v>74</v>
      </c>
      <c r="AY139" t="s">
        <v>74</v>
      </c>
      <c r="AZ139" t="s">
        <v>74</v>
      </c>
      <c r="BA139" t="s">
        <v>74</v>
      </c>
      <c r="BB139" t="s">
        <v>74</v>
      </c>
      <c r="BC139" t="s">
        <v>74</v>
      </c>
      <c r="BD139">
        <v>259</v>
      </c>
      <c r="BE139" t="s">
        <v>2120</v>
      </c>
      <c r="BF139" t="str">
        <f>HYPERLINK("http://dx.doi.org/10.3390/su11010259","http://dx.doi.org/10.3390/su11010259")</f>
        <v>http://dx.doi.org/10.3390/su11010259</v>
      </c>
      <c r="BG139" t="s">
        <v>74</v>
      </c>
      <c r="BH139" t="s">
        <v>74</v>
      </c>
      <c r="BI139" t="s">
        <v>74</v>
      </c>
      <c r="BJ139" t="s">
        <v>227</v>
      </c>
      <c r="BK139" t="s">
        <v>228</v>
      </c>
      <c r="BL139" t="s">
        <v>229</v>
      </c>
      <c r="BM139" t="s">
        <v>74</v>
      </c>
      <c r="BN139" t="s">
        <v>74</v>
      </c>
      <c r="BO139" t="s">
        <v>74</v>
      </c>
      <c r="BP139" t="s">
        <v>74</v>
      </c>
      <c r="BQ139" t="s">
        <v>74</v>
      </c>
      <c r="BR139" t="s">
        <v>92</v>
      </c>
      <c r="BS139" t="s">
        <v>2121</v>
      </c>
      <c r="BT139" t="str">
        <f>HYPERLINK("https%3A%2F%2Fwww.webofscience.com%2Fwos%2Fwoscc%2Ffull-record%2FWOS:000457127300259","View Full Record in Web of Science")</f>
        <v>View Full Record in Web of Science</v>
      </c>
    </row>
    <row r="140" spans="1:72" x14ac:dyDescent="0.35">
      <c r="A140" t="s">
        <v>72</v>
      </c>
      <c r="B140" t="s">
        <v>2122</v>
      </c>
      <c r="C140" t="s">
        <v>74</v>
      </c>
      <c r="D140" t="s">
        <v>74</v>
      </c>
      <c r="E140" t="s">
        <v>74</v>
      </c>
      <c r="F140" t="s">
        <v>2123</v>
      </c>
      <c r="G140" t="s">
        <v>74</v>
      </c>
      <c r="H140" t="s">
        <v>74</v>
      </c>
      <c r="I140" t="s">
        <v>2124</v>
      </c>
      <c r="J140" t="s">
        <v>2125</v>
      </c>
      <c r="K140" t="s">
        <v>74</v>
      </c>
      <c r="L140" t="s">
        <v>74</v>
      </c>
      <c r="M140" t="s">
        <v>74</v>
      </c>
      <c r="N140" t="s">
        <v>249</v>
      </c>
      <c r="O140" t="s">
        <v>74</v>
      </c>
      <c r="P140" t="s">
        <v>74</v>
      </c>
      <c r="Q140" t="s">
        <v>74</v>
      </c>
      <c r="R140" t="s">
        <v>74</v>
      </c>
      <c r="S140" t="s">
        <v>74</v>
      </c>
      <c r="T140" t="s">
        <v>74</v>
      </c>
      <c r="U140" t="s">
        <v>2126</v>
      </c>
      <c r="V140" t="s">
        <v>2127</v>
      </c>
      <c r="W140" t="s">
        <v>2128</v>
      </c>
      <c r="X140" t="s">
        <v>1960</v>
      </c>
      <c r="Y140" t="s">
        <v>2129</v>
      </c>
      <c r="Z140" t="s">
        <v>2130</v>
      </c>
      <c r="AA140" t="s">
        <v>74</v>
      </c>
      <c r="AB140" t="s">
        <v>74</v>
      </c>
      <c r="AC140" t="s">
        <v>74</v>
      </c>
      <c r="AD140" t="s">
        <v>74</v>
      </c>
      <c r="AE140" t="s">
        <v>74</v>
      </c>
      <c r="AF140" t="s">
        <v>2131</v>
      </c>
      <c r="AG140">
        <v>127</v>
      </c>
      <c r="AH140">
        <v>52</v>
      </c>
      <c r="AI140">
        <v>53</v>
      </c>
      <c r="AJ140">
        <v>28</v>
      </c>
      <c r="AK140">
        <v>134</v>
      </c>
      <c r="AL140" t="s">
        <v>74</v>
      </c>
      <c r="AM140" t="s">
        <v>74</v>
      </c>
      <c r="AN140" t="s">
        <v>74</v>
      </c>
      <c r="AO140" t="s">
        <v>74</v>
      </c>
      <c r="AP140" t="s">
        <v>74</v>
      </c>
      <c r="AQ140" t="s">
        <v>74</v>
      </c>
      <c r="AR140" t="s">
        <v>74</v>
      </c>
      <c r="AS140" t="s">
        <v>74</v>
      </c>
      <c r="AT140" t="s">
        <v>291</v>
      </c>
      <c r="AU140">
        <v>2019</v>
      </c>
      <c r="AV140">
        <v>72</v>
      </c>
      <c r="AW140" t="s">
        <v>74</v>
      </c>
      <c r="AX140" t="s">
        <v>74</v>
      </c>
      <c r="AY140" t="s">
        <v>74</v>
      </c>
      <c r="AZ140" t="s">
        <v>74</v>
      </c>
      <c r="BA140" t="s">
        <v>74</v>
      </c>
      <c r="BB140">
        <v>47</v>
      </c>
      <c r="BC140">
        <v>64</v>
      </c>
      <c r="BD140" t="s">
        <v>74</v>
      </c>
      <c r="BE140" t="s">
        <v>2132</v>
      </c>
      <c r="BF140" t="str">
        <f>HYPERLINK("http://dx.doi.org/10.1016/j.trd.2019.04.009","http://dx.doi.org/10.1016/j.trd.2019.04.009")</f>
        <v>http://dx.doi.org/10.1016/j.trd.2019.04.009</v>
      </c>
      <c r="BG140" t="s">
        <v>74</v>
      </c>
      <c r="BH140" t="s">
        <v>74</v>
      </c>
      <c r="BI140" t="s">
        <v>74</v>
      </c>
      <c r="BJ140" t="s">
        <v>2133</v>
      </c>
      <c r="BK140" t="s">
        <v>228</v>
      </c>
      <c r="BL140" t="s">
        <v>2134</v>
      </c>
      <c r="BM140" t="s">
        <v>74</v>
      </c>
      <c r="BN140" t="s">
        <v>74</v>
      </c>
      <c r="BO140" t="s">
        <v>74</v>
      </c>
      <c r="BP140" t="s">
        <v>74</v>
      </c>
      <c r="BQ140" t="s">
        <v>74</v>
      </c>
      <c r="BR140" t="s">
        <v>92</v>
      </c>
      <c r="BS140" t="s">
        <v>2135</v>
      </c>
      <c r="BT140" t="str">
        <f>HYPERLINK("https%3A%2F%2Fwww.webofscience.com%2Fwos%2Fwoscc%2Ffull-record%2FWOS:000473373400004","View Full Record in Web of Science")</f>
        <v>View Full Record in Web of Science</v>
      </c>
    </row>
    <row r="141" spans="1:72" x14ac:dyDescent="0.35">
      <c r="A141" t="s">
        <v>72</v>
      </c>
      <c r="B141" t="s">
        <v>2136</v>
      </c>
      <c r="C141" t="s">
        <v>74</v>
      </c>
      <c r="D141" t="s">
        <v>74</v>
      </c>
      <c r="E141" t="s">
        <v>74</v>
      </c>
      <c r="F141" t="s">
        <v>2137</v>
      </c>
      <c r="G141" t="s">
        <v>74</v>
      </c>
      <c r="H141" t="s">
        <v>74</v>
      </c>
      <c r="I141" t="s">
        <v>2138</v>
      </c>
      <c r="J141" t="s">
        <v>2139</v>
      </c>
      <c r="K141" t="s">
        <v>74</v>
      </c>
      <c r="L141" t="s">
        <v>74</v>
      </c>
      <c r="M141" t="s">
        <v>74</v>
      </c>
      <c r="N141" t="s">
        <v>78</v>
      </c>
      <c r="O141" t="s">
        <v>74</v>
      </c>
      <c r="P141" t="s">
        <v>74</v>
      </c>
      <c r="Q141" t="s">
        <v>74</v>
      </c>
      <c r="R141" t="s">
        <v>74</v>
      </c>
      <c r="S141" t="s">
        <v>74</v>
      </c>
      <c r="T141" t="s">
        <v>2140</v>
      </c>
      <c r="U141" t="s">
        <v>2141</v>
      </c>
      <c r="V141" t="s">
        <v>2142</v>
      </c>
      <c r="W141" t="s">
        <v>2143</v>
      </c>
      <c r="X141" t="s">
        <v>2144</v>
      </c>
      <c r="Y141" t="s">
        <v>2145</v>
      </c>
      <c r="Z141" t="s">
        <v>2146</v>
      </c>
      <c r="AA141" t="s">
        <v>74</v>
      </c>
      <c r="AB141" t="s">
        <v>74</v>
      </c>
      <c r="AC141" t="s">
        <v>74</v>
      </c>
      <c r="AD141" t="s">
        <v>74</v>
      </c>
      <c r="AE141" t="s">
        <v>74</v>
      </c>
      <c r="AF141" t="s">
        <v>2147</v>
      </c>
      <c r="AG141">
        <v>39</v>
      </c>
      <c r="AH141">
        <v>27</v>
      </c>
      <c r="AI141">
        <v>27</v>
      </c>
      <c r="AJ141">
        <v>2</v>
      </c>
      <c r="AK141">
        <v>56</v>
      </c>
      <c r="AL141" t="s">
        <v>74</v>
      </c>
      <c r="AM141" t="s">
        <v>74</v>
      </c>
      <c r="AN141" t="s">
        <v>74</v>
      </c>
      <c r="AO141" t="s">
        <v>74</v>
      </c>
      <c r="AP141" t="s">
        <v>74</v>
      </c>
      <c r="AQ141" t="s">
        <v>74</v>
      </c>
      <c r="AR141" t="s">
        <v>74</v>
      </c>
      <c r="AS141" t="s">
        <v>74</v>
      </c>
      <c r="AT141" t="s">
        <v>121</v>
      </c>
      <c r="AU141">
        <v>2017</v>
      </c>
      <c r="AV141">
        <v>31</v>
      </c>
      <c r="AW141">
        <v>2</v>
      </c>
      <c r="AX141" t="s">
        <v>74</v>
      </c>
      <c r="AY141" t="s">
        <v>74</v>
      </c>
      <c r="AZ141" t="s">
        <v>74</v>
      </c>
      <c r="BA141" t="s">
        <v>74</v>
      </c>
      <c r="BB141" t="s">
        <v>74</v>
      </c>
      <c r="BC141" t="s">
        <v>74</v>
      </c>
      <c r="BD141">
        <v>4016058</v>
      </c>
      <c r="BE141" t="s">
        <v>2148</v>
      </c>
      <c r="BF141" t="str">
        <f>HYPERLINK("http://dx.doi.org/10.1061/(ASCE)CP.1943-5487.0000628","http://dx.doi.org/10.1061/(ASCE)CP.1943-5487.0000628")</f>
        <v>http://dx.doi.org/10.1061/(ASCE)CP.1943-5487.0000628</v>
      </c>
      <c r="BG141" t="s">
        <v>74</v>
      </c>
      <c r="BH141" t="s">
        <v>74</v>
      </c>
      <c r="BI141" t="s">
        <v>74</v>
      </c>
      <c r="BJ141" t="s">
        <v>2149</v>
      </c>
      <c r="BK141" t="s">
        <v>90</v>
      </c>
      <c r="BL141" t="s">
        <v>791</v>
      </c>
      <c r="BM141" t="s">
        <v>74</v>
      </c>
      <c r="BN141" t="s">
        <v>74</v>
      </c>
      <c r="BO141" t="s">
        <v>74</v>
      </c>
      <c r="BP141" t="s">
        <v>74</v>
      </c>
      <c r="BQ141" t="s">
        <v>74</v>
      </c>
      <c r="BR141" t="s">
        <v>92</v>
      </c>
      <c r="BS141" t="s">
        <v>2150</v>
      </c>
      <c r="BT141" t="str">
        <f>HYPERLINK("https%3A%2F%2Fwww.webofscience.com%2Fwos%2Fwoscc%2Ffull-record%2FWOS:000395521200012","View Full Record in Web of Science")</f>
        <v>View Full Record in Web of Science</v>
      </c>
    </row>
    <row r="142" spans="1:72" x14ac:dyDescent="0.35">
      <c r="A142" t="s">
        <v>72</v>
      </c>
      <c r="B142" t="s">
        <v>2151</v>
      </c>
      <c r="C142" t="s">
        <v>74</v>
      </c>
      <c r="D142" t="s">
        <v>74</v>
      </c>
      <c r="E142" t="s">
        <v>74</v>
      </c>
      <c r="F142" t="s">
        <v>2152</v>
      </c>
      <c r="G142" t="s">
        <v>74</v>
      </c>
      <c r="H142" t="s">
        <v>74</v>
      </c>
      <c r="I142" t="s">
        <v>2153</v>
      </c>
      <c r="J142" t="s">
        <v>2070</v>
      </c>
      <c r="K142" t="s">
        <v>74</v>
      </c>
      <c r="L142" t="s">
        <v>74</v>
      </c>
      <c r="M142" t="s">
        <v>74</v>
      </c>
      <c r="N142" t="s">
        <v>78</v>
      </c>
      <c r="O142" t="s">
        <v>74</v>
      </c>
      <c r="P142" t="s">
        <v>74</v>
      </c>
      <c r="Q142" t="s">
        <v>74</v>
      </c>
      <c r="R142" t="s">
        <v>74</v>
      </c>
      <c r="S142" t="s">
        <v>74</v>
      </c>
      <c r="T142" t="s">
        <v>2154</v>
      </c>
      <c r="U142" t="s">
        <v>74</v>
      </c>
      <c r="V142" t="s">
        <v>2155</v>
      </c>
      <c r="W142" t="s">
        <v>2156</v>
      </c>
      <c r="X142" t="s">
        <v>2157</v>
      </c>
      <c r="Y142" t="s">
        <v>2158</v>
      </c>
      <c r="Z142" t="s">
        <v>2159</v>
      </c>
      <c r="AA142" t="s">
        <v>74</v>
      </c>
      <c r="AB142" t="s">
        <v>74</v>
      </c>
      <c r="AC142" t="s">
        <v>74</v>
      </c>
      <c r="AD142" t="s">
        <v>74</v>
      </c>
      <c r="AE142" t="s">
        <v>74</v>
      </c>
      <c r="AF142" t="s">
        <v>2160</v>
      </c>
      <c r="AG142">
        <v>56</v>
      </c>
      <c r="AH142">
        <v>6</v>
      </c>
      <c r="AI142">
        <v>6</v>
      </c>
      <c r="AJ142">
        <v>23</v>
      </c>
      <c r="AK142">
        <v>97</v>
      </c>
      <c r="AL142" t="s">
        <v>74</v>
      </c>
      <c r="AM142" t="s">
        <v>74</v>
      </c>
      <c r="AN142" t="s">
        <v>74</v>
      </c>
      <c r="AO142" t="s">
        <v>74</v>
      </c>
      <c r="AP142" t="s">
        <v>74</v>
      </c>
      <c r="AQ142" t="s">
        <v>74</v>
      </c>
      <c r="AR142" t="s">
        <v>74</v>
      </c>
      <c r="AS142" t="s">
        <v>74</v>
      </c>
      <c r="AT142" t="s">
        <v>2161</v>
      </c>
      <c r="AU142">
        <v>2021</v>
      </c>
      <c r="AV142">
        <v>41</v>
      </c>
      <c r="AW142">
        <v>4</v>
      </c>
      <c r="AX142" t="s">
        <v>74</v>
      </c>
      <c r="AY142" t="s">
        <v>74</v>
      </c>
      <c r="AZ142" t="s">
        <v>122</v>
      </c>
      <c r="BA142" t="s">
        <v>74</v>
      </c>
      <c r="BB142">
        <v>336</v>
      </c>
      <c r="BC142">
        <v>358</v>
      </c>
      <c r="BD142" t="s">
        <v>74</v>
      </c>
      <c r="BE142" t="s">
        <v>2162</v>
      </c>
      <c r="BF142" t="str">
        <f>HYPERLINK("http://dx.doi.org/10.1108/IJOPM-07-2020-0484","http://dx.doi.org/10.1108/IJOPM-07-2020-0484")</f>
        <v>http://dx.doi.org/10.1108/IJOPM-07-2020-0484</v>
      </c>
      <c r="BG142" t="s">
        <v>74</v>
      </c>
      <c r="BH142" t="s">
        <v>2163</v>
      </c>
      <c r="BI142" t="s">
        <v>74</v>
      </c>
      <c r="BJ142" t="s">
        <v>293</v>
      </c>
      <c r="BK142" t="s">
        <v>108</v>
      </c>
      <c r="BL142" t="s">
        <v>144</v>
      </c>
      <c r="BM142" t="s">
        <v>74</v>
      </c>
      <c r="BN142" t="s">
        <v>74</v>
      </c>
      <c r="BO142" t="s">
        <v>74</v>
      </c>
      <c r="BP142" t="s">
        <v>74</v>
      </c>
      <c r="BQ142" t="s">
        <v>74</v>
      </c>
      <c r="BR142" t="s">
        <v>92</v>
      </c>
      <c r="BS142" t="s">
        <v>2164</v>
      </c>
      <c r="BT142" t="str">
        <f>HYPERLINK("https%3A%2F%2Fwww.webofscience.com%2Fwos%2Fwoscc%2Ffull-record%2FWOS:000628787900001","View Full Record in Web of Science")</f>
        <v>View Full Record in Web of Science</v>
      </c>
    </row>
    <row r="143" spans="1:72" x14ac:dyDescent="0.35">
      <c r="A143" t="s">
        <v>72</v>
      </c>
      <c r="B143" t="s">
        <v>2165</v>
      </c>
      <c r="C143" t="s">
        <v>74</v>
      </c>
      <c r="D143" t="s">
        <v>74</v>
      </c>
      <c r="E143" t="s">
        <v>74</v>
      </c>
      <c r="F143" t="s">
        <v>2166</v>
      </c>
      <c r="G143" t="s">
        <v>74</v>
      </c>
      <c r="H143" t="s">
        <v>74</v>
      </c>
      <c r="I143" t="s">
        <v>2167</v>
      </c>
      <c r="J143" t="s">
        <v>2168</v>
      </c>
      <c r="K143" t="s">
        <v>74</v>
      </c>
      <c r="L143" t="s">
        <v>74</v>
      </c>
      <c r="M143" t="s">
        <v>74</v>
      </c>
      <c r="N143" t="s">
        <v>78</v>
      </c>
      <c r="O143" t="s">
        <v>74</v>
      </c>
      <c r="P143" t="s">
        <v>74</v>
      </c>
      <c r="Q143" t="s">
        <v>74</v>
      </c>
      <c r="R143" t="s">
        <v>74</v>
      </c>
      <c r="S143" t="s">
        <v>74</v>
      </c>
      <c r="T143" t="s">
        <v>2169</v>
      </c>
      <c r="U143" t="s">
        <v>2170</v>
      </c>
      <c r="V143" t="s">
        <v>2171</v>
      </c>
      <c r="W143" t="s">
        <v>2172</v>
      </c>
      <c r="X143" t="s">
        <v>2173</v>
      </c>
      <c r="Y143" t="s">
        <v>2174</v>
      </c>
      <c r="Z143" t="s">
        <v>2175</v>
      </c>
      <c r="AA143" t="s">
        <v>74</v>
      </c>
      <c r="AB143" t="s">
        <v>74</v>
      </c>
      <c r="AC143" t="s">
        <v>74</v>
      </c>
      <c r="AD143" t="s">
        <v>74</v>
      </c>
      <c r="AE143" t="s">
        <v>74</v>
      </c>
      <c r="AF143" t="s">
        <v>2176</v>
      </c>
      <c r="AG143">
        <v>94</v>
      </c>
      <c r="AH143">
        <v>1</v>
      </c>
      <c r="AI143">
        <v>1</v>
      </c>
      <c r="AJ143">
        <v>5</v>
      </c>
      <c r="AK143">
        <v>18</v>
      </c>
      <c r="AL143" t="s">
        <v>74</v>
      </c>
      <c r="AM143" t="s">
        <v>74</v>
      </c>
      <c r="AN143" t="s">
        <v>74</v>
      </c>
      <c r="AO143" t="s">
        <v>74</v>
      </c>
      <c r="AP143" t="s">
        <v>74</v>
      </c>
      <c r="AQ143" t="s">
        <v>74</v>
      </c>
      <c r="AR143" t="s">
        <v>74</v>
      </c>
      <c r="AS143" t="s">
        <v>74</v>
      </c>
      <c r="AT143" t="s">
        <v>158</v>
      </c>
      <c r="AU143">
        <v>2021</v>
      </c>
      <c r="AV143">
        <v>11</v>
      </c>
      <c r="AW143">
        <v>18</v>
      </c>
      <c r="AX143" t="s">
        <v>74</v>
      </c>
      <c r="AY143" t="s">
        <v>74</v>
      </c>
      <c r="AZ143" t="s">
        <v>74</v>
      </c>
      <c r="BA143" t="s">
        <v>74</v>
      </c>
      <c r="BB143" t="s">
        <v>74</v>
      </c>
      <c r="BC143" t="s">
        <v>74</v>
      </c>
      <c r="BD143">
        <v>8254</v>
      </c>
      <c r="BE143" t="s">
        <v>2177</v>
      </c>
      <c r="BF143" t="str">
        <f>HYPERLINK("http://dx.doi.org/10.3390/app11188254","http://dx.doi.org/10.3390/app11188254")</f>
        <v>http://dx.doi.org/10.3390/app11188254</v>
      </c>
      <c r="BG143" t="s">
        <v>74</v>
      </c>
      <c r="BH143" t="s">
        <v>74</v>
      </c>
      <c r="BI143" t="s">
        <v>74</v>
      </c>
      <c r="BJ143" t="s">
        <v>2178</v>
      </c>
      <c r="BK143" t="s">
        <v>228</v>
      </c>
      <c r="BL143" t="s">
        <v>2179</v>
      </c>
      <c r="BM143" t="s">
        <v>74</v>
      </c>
      <c r="BN143" t="s">
        <v>74</v>
      </c>
      <c r="BO143" t="s">
        <v>74</v>
      </c>
      <c r="BP143" t="s">
        <v>74</v>
      </c>
      <c r="BQ143" t="s">
        <v>74</v>
      </c>
      <c r="BR143" t="s">
        <v>92</v>
      </c>
      <c r="BS143" t="s">
        <v>2180</v>
      </c>
      <c r="BT143" t="str">
        <f>HYPERLINK("https%3A%2F%2Fwww.webofscience.com%2Fwos%2Fwoscc%2Ffull-record%2FWOS:000699097400001","View Full Record in Web of Science")</f>
        <v>View Full Record in Web of Science</v>
      </c>
    </row>
    <row r="144" spans="1:72" x14ac:dyDescent="0.35">
      <c r="A144" t="s">
        <v>72</v>
      </c>
      <c r="B144" t="s">
        <v>2181</v>
      </c>
      <c r="C144" t="s">
        <v>74</v>
      </c>
      <c r="D144" t="s">
        <v>74</v>
      </c>
      <c r="E144" t="s">
        <v>74</v>
      </c>
      <c r="F144" t="s">
        <v>2182</v>
      </c>
      <c r="G144" t="s">
        <v>74</v>
      </c>
      <c r="H144" t="s">
        <v>74</v>
      </c>
      <c r="I144" t="s">
        <v>2183</v>
      </c>
      <c r="J144" t="s">
        <v>2184</v>
      </c>
      <c r="K144" t="s">
        <v>74</v>
      </c>
      <c r="L144" t="s">
        <v>74</v>
      </c>
      <c r="M144" t="s">
        <v>74</v>
      </c>
      <c r="N144" t="s">
        <v>78</v>
      </c>
      <c r="O144" t="s">
        <v>74</v>
      </c>
      <c r="P144" t="s">
        <v>74</v>
      </c>
      <c r="Q144" t="s">
        <v>74</v>
      </c>
      <c r="R144" t="s">
        <v>74</v>
      </c>
      <c r="S144" t="s">
        <v>74</v>
      </c>
      <c r="T144" t="s">
        <v>2185</v>
      </c>
      <c r="U144" t="s">
        <v>2186</v>
      </c>
      <c r="V144" t="s">
        <v>2187</v>
      </c>
      <c r="W144" t="s">
        <v>2188</v>
      </c>
      <c r="X144" t="s">
        <v>2189</v>
      </c>
      <c r="Y144" t="s">
        <v>2190</v>
      </c>
      <c r="Z144" t="s">
        <v>2191</v>
      </c>
      <c r="AA144" t="s">
        <v>74</v>
      </c>
      <c r="AB144" t="s">
        <v>74</v>
      </c>
      <c r="AC144" t="s">
        <v>74</v>
      </c>
      <c r="AD144" t="s">
        <v>74</v>
      </c>
      <c r="AE144" t="s">
        <v>74</v>
      </c>
      <c r="AF144" t="s">
        <v>2192</v>
      </c>
      <c r="AG144">
        <v>63</v>
      </c>
      <c r="AH144">
        <v>20</v>
      </c>
      <c r="AI144">
        <v>20</v>
      </c>
      <c r="AJ144">
        <v>2</v>
      </c>
      <c r="AK144">
        <v>56</v>
      </c>
      <c r="AL144" t="s">
        <v>74</v>
      </c>
      <c r="AM144" t="s">
        <v>74</v>
      </c>
      <c r="AN144" t="s">
        <v>74</v>
      </c>
      <c r="AO144" t="s">
        <v>74</v>
      </c>
      <c r="AP144" t="s">
        <v>74</v>
      </c>
      <c r="AQ144" t="s">
        <v>74</v>
      </c>
      <c r="AR144" t="s">
        <v>74</v>
      </c>
      <c r="AS144" t="s">
        <v>74</v>
      </c>
      <c r="AT144" t="s">
        <v>380</v>
      </c>
      <c r="AU144">
        <v>2020</v>
      </c>
      <c r="AV144">
        <v>62</v>
      </c>
      <c r="AW144" t="s">
        <v>74</v>
      </c>
      <c r="AX144" t="s">
        <v>74</v>
      </c>
      <c r="AY144" t="s">
        <v>74</v>
      </c>
      <c r="AZ144" t="s">
        <v>74</v>
      </c>
      <c r="BA144" t="s">
        <v>74</v>
      </c>
      <c r="BB144" t="s">
        <v>74</v>
      </c>
      <c r="BC144" t="s">
        <v>74</v>
      </c>
      <c r="BD144">
        <v>102383</v>
      </c>
      <c r="BE144" t="s">
        <v>2193</v>
      </c>
      <c r="BF144" t="str">
        <f>HYPERLINK("http://dx.doi.org/10.1016/j.scs.2020.102383","http://dx.doi.org/10.1016/j.scs.2020.102383")</f>
        <v>http://dx.doi.org/10.1016/j.scs.2020.102383</v>
      </c>
      <c r="BG144" t="s">
        <v>74</v>
      </c>
      <c r="BH144" t="s">
        <v>74</v>
      </c>
      <c r="BI144" t="s">
        <v>74</v>
      </c>
      <c r="BJ144" t="s">
        <v>2194</v>
      </c>
      <c r="BK144" t="s">
        <v>228</v>
      </c>
      <c r="BL144" t="s">
        <v>2195</v>
      </c>
      <c r="BM144" t="s">
        <v>74</v>
      </c>
      <c r="BN144" t="s">
        <v>74</v>
      </c>
      <c r="BO144" t="s">
        <v>74</v>
      </c>
      <c r="BP144" t="s">
        <v>74</v>
      </c>
      <c r="BQ144" t="s">
        <v>74</v>
      </c>
      <c r="BR144" t="s">
        <v>92</v>
      </c>
      <c r="BS144" t="s">
        <v>2196</v>
      </c>
      <c r="BT144" t="str">
        <f>HYPERLINK("https%3A%2F%2Fwww.webofscience.com%2Fwos%2Fwoscc%2Ffull-record%2FWOS:000573594600010","View Full Record in Web of Science")</f>
        <v>View Full Record in Web of Science</v>
      </c>
    </row>
    <row r="145" spans="1:72" x14ac:dyDescent="0.35">
      <c r="A145" t="s">
        <v>72</v>
      </c>
      <c r="B145" t="s">
        <v>2197</v>
      </c>
      <c r="C145" t="s">
        <v>74</v>
      </c>
      <c r="D145" t="s">
        <v>74</v>
      </c>
      <c r="E145" t="s">
        <v>74</v>
      </c>
      <c r="F145" t="s">
        <v>2198</v>
      </c>
      <c r="G145" t="s">
        <v>74</v>
      </c>
      <c r="H145" t="s">
        <v>74</v>
      </c>
      <c r="I145" t="s">
        <v>2199</v>
      </c>
      <c r="J145" t="s">
        <v>965</v>
      </c>
      <c r="K145" t="s">
        <v>74</v>
      </c>
      <c r="L145" t="s">
        <v>74</v>
      </c>
      <c r="M145" t="s">
        <v>74</v>
      </c>
      <c r="N145" t="s">
        <v>249</v>
      </c>
      <c r="O145" t="s">
        <v>74</v>
      </c>
      <c r="P145" t="s">
        <v>74</v>
      </c>
      <c r="Q145" t="s">
        <v>74</v>
      </c>
      <c r="R145" t="s">
        <v>74</v>
      </c>
      <c r="S145" t="s">
        <v>74</v>
      </c>
      <c r="T145" t="s">
        <v>2200</v>
      </c>
      <c r="U145" t="s">
        <v>2201</v>
      </c>
      <c r="V145" t="s">
        <v>2202</v>
      </c>
      <c r="W145" t="s">
        <v>2203</v>
      </c>
      <c r="X145" t="s">
        <v>2204</v>
      </c>
      <c r="Y145" t="s">
        <v>2205</v>
      </c>
      <c r="Z145" t="s">
        <v>2206</v>
      </c>
      <c r="AA145" t="s">
        <v>74</v>
      </c>
      <c r="AB145" t="s">
        <v>74</v>
      </c>
      <c r="AC145" t="s">
        <v>74</v>
      </c>
      <c r="AD145" t="s">
        <v>74</v>
      </c>
      <c r="AE145" t="s">
        <v>74</v>
      </c>
      <c r="AF145" t="s">
        <v>2207</v>
      </c>
      <c r="AG145">
        <v>98</v>
      </c>
      <c r="AH145">
        <v>96</v>
      </c>
      <c r="AI145">
        <v>98</v>
      </c>
      <c r="AJ145">
        <v>16</v>
      </c>
      <c r="AK145">
        <v>223</v>
      </c>
      <c r="AL145" t="s">
        <v>74</v>
      </c>
      <c r="AM145" t="s">
        <v>74</v>
      </c>
      <c r="AN145" t="s">
        <v>74</v>
      </c>
      <c r="AO145" t="s">
        <v>74</v>
      </c>
      <c r="AP145" t="s">
        <v>74</v>
      </c>
      <c r="AQ145" t="s">
        <v>74</v>
      </c>
      <c r="AR145" t="s">
        <v>74</v>
      </c>
      <c r="AS145" t="s">
        <v>74</v>
      </c>
      <c r="AT145" t="s">
        <v>2208</v>
      </c>
      <c r="AU145">
        <v>2019</v>
      </c>
      <c r="AV145">
        <v>24</v>
      </c>
      <c r="AW145">
        <v>1</v>
      </c>
      <c r="AX145" t="s">
        <v>74</v>
      </c>
      <c r="AY145" t="s">
        <v>74</v>
      </c>
      <c r="AZ145" t="s">
        <v>122</v>
      </c>
      <c r="BA145" t="s">
        <v>74</v>
      </c>
      <c r="BB145">
        <v>124</v>
      </c>
      <c r="BC145">
        <v>146</v>
      </c>
      <c r="BD145" t="s">
        <v>74</v>
      </c>
      <c r="BE145" t="s">
        <v>2209</v>
      </c>
      <c r="BF145" t="str">
        <f>HYPERLINK("http://dx.doi.org/10.1108/SCM-03-2018-0150","http://dx.doi.org/10.1108/SCM-03-2018-0150")</f>
        <v>http://dx.doi.org/10.1108/SCM-03-2018-0150</v>
      </c>
      <c r="BG145" t="s">
        <v>74</v>
      </c>
      <c r="BH145" t="s">
        <v>74</v>
      </c>
      <c r="BI145" t="s">
        <v>74</v>
      </c>
      <c r="BJ145" t="s">
        <v>562</v>
      </c>
      <c r="BK145" t="s">
        <v>108</v>
      </c>
      <c r="BL145" t="s">
        <v>144</v>
      </c>
      <c r="BM145" t="s">
        <v>74</v>
      </c>
      <c r="BN145" t="s">
        <v>74</v>
      </c>
      <c r="BO145" t="s">
        <v>74</v>
      </c>
      <c r="BP145" t="s">
        <v>74</v>
      </c>
      <c r="BQ145" t="s">
        <v>74</v>
      </c>
      <c r="BR145" t="s">
        <v>92</v>
      </c>
      <c r="BS145" t="s">
        <v>2210</v>
      </c>
      <c r="BT145" t="str">
        <f>HYPERLINK("https%3A%2F%2Fwww.webofscience.com%2Fwos%2Fwoscc%2Ffull-record%2FWOS:000460167200008","View Full Record in Web of Science")</f>
        <v>View Full Record in Web of Science</v>
      </c>
    </row>
    <row r="146" spans="1:72" x14ac:dyDescent="0.35">
      <c r="A146" t="s">
        <v>72</v>
      </c>
      <c r="B146" t="s">
        <v>2211</v>
      </c>
      <c r="C146" t="s">
        <v>74</v>
      </c>
      <c r="D146" t="s">
        <v>74</v>
      </c>
      <c r="E146" t="s">
        <v>74</v>
      </c>
      <c r="F146" t="s">
        <v>2212</v>
      </c>
      <c r="G146" t="s">
        <v>74</v>
      </c>
      <c r="H146" t="s">
        <v>74</v>
      </c>
      <c r="I146" t="s">
        <v>2213</v>
      </c>
      <c r="J146" t="s">
        <v>1152</v>
      </c>
      <c r="K146" t="s">
        <v>74</v>
      </c>
      <c r="L146" t="s">
        <v>74</v>
      </c>
      <c r="M146" t="s">
        <v>74</v>
      </c>
      <c r="N146" t="s">
        <v>78</v>
      </c>
      <c r="O146" t="s">
        <v>74</v>
      </c>
      <c r="P146" t="s">
        <v>74</v>
      </c>
      <c r="Q146" t="s">
        <v>74</v>
      </c>
      <c r="R146" t="s">
        <v>74</v>
      </c>
      <c r="S146" t="s">
        <v>74</v>
      </c>
      <c r="T146" t="s">
        <v>2214</v>
      </c>
      <c r="U146" t="s">
        <v>2215</v>
      </c>
      <c r="V146" t="s">
        <v>2216</v>
      </c>
      <c r="W146" t="s">
        <v>2217</v>
      </c>
      <c r="X146" t="s">
        <v>2218</v>
      </c>
      <c r="Y146" t="s">
        <v>2219</v>
      </c>
      <c r="Z146" t="s">
        <v>2220</v>
      </c>
      <c r="AA146" t="s">
        <v>74</v>
      </c>
      <c r="AB146" t="s">
        <v>74</v>
      </c>
      <c r="AC146" t="s">
        <v>74</v>
      </c>
      <c r="AD146" t="s">
        <v>74</v>
      </c>
      <c r="AE146" t="s">
        <v>74</v>
      </c>
      <c r="AF146" t="s">
        <v>2221</v>
      </c>
      <c r="AG146">
        <v>127</v>
      </c>
      <c r="AH146">
        <v>5</v>
      </c>
      <c r="AI146">
        <v>5</v>
      </c>
      <c r="AJ146">
        <v>10</v>
      </c>
      <c r="AK146">
        <v>17</v>
      </c>
      <c r="AL146" t="s">
        <v>74</v>
      </c>
      <c r="AM146" t="s">
        <v>74</v>
      </c>
      <c r="AN146" t="s">
        <v>74</v>
      </c>
      <c r="AO146" t="s">
        <v>74</v>
      </c>
      <c r="AP146" t="s">
        <v>74</v>
      </c>
      <c r="AQ146" t="s">
        <v>74</v>
      </c>
      <c r="AR146" t="s">
        <v>74</v>
      </c>
      <c r="AS146" t="s">
        <v>74</v>
      </c>
      <c r="AT146" t="s">
        <v>1161</v>
      </c>
      <c r="AU146">
        <v>2022</v>
      </c>
      <c r="AV146">
        <v>17</v>
      </c>
      <c r="AW146">
        <v>2</v>
      </c>
      <c r="AX146" t="s">
        <v>74</v>
      </c>
      <c r="AY146" t="s">
        <v>74</v>
      </c>
      <c r="AZ146" t="s">
        <v>74</v>
      </c>
      <c r="BA146" t="s">
        <v>74</v>
      </c>
      <c r="BB146">
        <v>456</v>
      </c>
      <c r="BC146">
        <v>485</v>
      </c>
      <c r="BD146" t="s">
        <v>74</v>
      </c>
      <c r="BE146" t="s">
        <v>2222</v>
      </c>
      <c r="BF146" t="str">
        <f>HYPERLINK("http://dx.doi.org/10.1108/JM2-07-2020-0196","http://dx.doi.org/10.1108/JM2-07-2020-0196")</f>
        <v>http://dx.doi.org/10.1108/JM2-07-2020-0196</v>
      </c>
      <c r="BG146" t="s">
        <v>74</v>
      </c>
      <c r="BH146" t="s">
        <v>260</v>
      </c>
      <c r="BI146" t="s">
        <v>74</v>
      </c>
      <c r="BJ146" t="s">
        <v>293</v>
      </c>
      <c r="BK146" t="s">
        <v>125</v>
      </c>
      <c r="BL146" t="s">
        <v>144</v>
      </c>
      <c r="BM146" t="s">
        <v>74</v>
      </c>
      <c r="BN146" t="s">
        <v>74</v>
      </c>
      <c r="BO146" t="s">
        <v>74</v>
      </c>
      <c r="BP146" t="s">
        <v>74</v>
      </c>
      <c r="BQ146" t="s">
        <v>74</v>
      </c>
      <c r="BR146" t="s">
        <v>92</v>
      </c>
      <c r="BS146" t="s">
        <v>2223</v>
      </c>
      <c r="BT146" t="str">
        <f>HYPERLINK("https%3A%2F%2Fwww.webofscience.com%2Fwos%2Fwoscc%2Ffull-record%2FWOS:000672672500001","View Full Record in Web of Science")</f>
        <v>View Full Record in Web of Science</v>
      </c>
    </row>
    <row r="147" spans="1:72" x14ac:dyDescent="0.35">
      <c r="A147" t="s">
        <v>72</v>
      </c>
      <c r="B147" t="s">
        <v>2224</v>
      </c>
      <c r="C147" t="s">
        <v>74</v>
      </c>
      <c r="D147" t="s">
        <v>74</v>
      </c>
      <c r="E147" t="s">
        <v>74</v>
      </c>
      <c r="F147" t="s">
        <v>2225</v>
      </c>
      <c r="G147" t="s">
        <v>74</v>
      </c>
      <c r="H147" t="s">
        <v>74</v>
      </c>
      <c r="I147" t="s">
        <v>2226</v>
      </c>
      <c r="J147" t="s">
        <v>1271</v>
      </c>
      <c r="K147" t="s">
        <v>74</v>
      </c>
      <c r="L147" t="s">
        <v>74</v>
      </c>
      <c r="M147" t="s">
        <v>74</v>
      </c>
      <c r="N147" t="s">
        <v>78</v>
      </c>
      <c r="O147" t="s">
        <v>74</v>
      </c>
      <c r="P147" t="s">
        <v>74</v>
      </c>
      <c r="Q147" t="s">
        <v>74</v>
      </c>
      <c r="R147" t="s">
        <v>74</v>
      </c>
      <c r="S147" t="s">
        <v>74</v>
      </c>
      <c r="T147" t="s">
        <v>2227</v>
      </c>
      <c r="U147" t="s">
        <v>2228</v>
      </c>
      <c r="V147" t="s">
        <v>2229</v>
      </c>
      <c r="W147" t="s">
        <v>2230</v>
      </c>
      <c r="X147" t="s">
        <v>2231</v>
      </c>
      <c r="Y147" t="s">
        <v>2232</v>
      </c>
      <c r="Z147" t="s">
        <v>2233</v>
      </c>
      <c r="AA147" t="s">
        <v>74</v>
      </c>
      <c r="AB147" t="s">
        <v>74</v>
      </c>
      <c r="AC147" t="s">
        <v>74</v>
      </c>
      <c r="AD147" t="s">
        <v>74</v>
      </c>
      <c r="AE147" t="s">
        <v>74</v>
      </c>
      <c r="AF147" t="s">
        <v>2234</v>
      </c>
      <c r="AG147">
        <v>140</v>
      </c>
      <c r="AH147">
        <v>45</v>
      </c>
      <c r="AI147">
        <v>47</v>
      </c>
      <c r="AJ147">
        <v>7</v>
      </c>
      <c r="AK147">
        <v>64</v>
      </c>
      <c r="AL147" t="s">
        <v>74</v>
      </c>
      <c r="AM147" t="s">
        <v>74</v>
      </c>
      <c r="AN147" t="s">
        <v>74</v>
      </c>
      <c r="AO147" t="s">
        <v>74</v>
      </c>
      <c r="AP147" t="s">
        <v>74</v>
      </c>
      <c r="AQ147" t="s">
        <v>74</v>
      </c>
      <c r="AR147" t="s">
        <v>74</v>
      </c>
      <c r="AS147" t="s">
        <v>74</v>
      </c>
      <c r="AT147" t="s">
        <v>87</v>
      </c>
      <c r="AU147">
        <v>2018</v>
      </c>
      <c r="AV147">
        <v>118</v>
      </c>
      <c r="AW147" t="s">
        <v>74</v>
      </c>
      <c r="AX147" t="s">
        <v>74</v>
      </c>
      <c r="AY147" t="s">
        <v>74</v>
      </c>
      <c r="AZ147" t="s">
        <v>74</v>
      </c>
      <c r="BA147" t="s">
        <v>74</v>
      </c>
      <c r="BB147">
        <v>409</v>
      </c>
      <c r="BC147">
        <v>422</v>
      </c>
      <c r="BD147" t="s">
        <v>74</v>
      </c>
      <c r="BE147" t="s">
        <v>2235</v>
      </c>
      <c r="BF147" t="str">
        <f>HYPERLINK("http://dx.doi.org/10.1016/j.cie.2018.03.011","http://dx.doi.org/10.1016/j.cie.2018.03.011")</f>
        <v>http://dx.doi.org/10.1016/j.cie.2018.03.011</v>
      </c>
      <c r="BG147" t="s">
        <v>74</v>
      </c>
      <c r="BH147" t="s">
        <v>74</v>
      </c>
      <c r="BI147" t="s">
        <v>74</v>
      </c>
      <c r="BJ147" t="s">
        <v>790</v>
      </c>
      <c r="BK147" t="s">
        <v>228</v>
      </c>
      <c r="BL147" t="s">
        <v>791</v>
      </c>
      <c r="BM147" t="s">
        <v>74</v>
      </c>
      <c r="BN147" t="s">
        <v>74</v>
      </c>
      <c r="BO147" t="s">
        <v>74</v>
      </c>
      <c r="BP147" t="s">
        <v>74</v>
      </c>
      <c r="BQ147" t="s">
        <v>74</v>
      </c>
      <c r="BR147" t="s">
        <v>92</v>
      </c>
      <c r="BS147" t="s">
        <v>2236</v>
      </c>
      <c r="BT147" t="str">
        <f>HYPERLINK("https%3A%2F%2Fwww.webofscience.com%2Fwos%2Fwoscc%2Ffull-record%2FWOS:000430785500034","View Full Record in Web of Science")</f>
        <v>View Full Record in Web of Science</v>
      </c>
    </row>
    <row r="148" spans="1:72" x14ac:dyDescent="0.35">
      <c r="A148" t="s">
        <v>72</v>
      </c>
      <c r="B148" t="s">
        <v>2237</v>
      </c>
      <c r="C148" t="s">
        <v>74</v>
      </c>
      <c r="D148" t="s">
        <v>74</v>
      </c>
      <c r="E148" t="s">
        <v>74</v>
      </c>
      <c r="F148" t="s">
        <v>2238</v>
      </c>
      <c r="G148" t="s">
        <v>74</v>
      </c>
      <c r="H148" t="s">
        <v>74</v>
      </c>
      <c r="I148" t="s">
        <v>2239</v>
      </c>
      <c r="J148" t="s">
        <v>550</v>
      </c>
      <c r="K148" t="s">
        <v>74</v>
      </c>
      <c r="L148" t="s">
        <v>74</v>
      </c>
      <c r="M148" t="s">
        <v>74</v>
      </c>
      <c r="N148" t="s">
        <v>78</v>
      </c>
      <c r="O148" t="s">
        <v>74</v>
      </c>
      <c r="P148" t="s">
        <v>74</v>
      </c>
      <c r="Q148" t="s">
        <v>74</v>
      </c>
      <c r="R148" t="s">
        <v>74</v>
      </c>
      <c r="S148" t="s">
        <v>74</v>
      </c>
      <c r="T148" t="s">
        <v>2240</v>
      </c>
      <c r="U148" t="s">
        <v>2241</v>
      </c>
      <c r="V148" t="s">
        <v>2242</v>
      </c>
      <c r="W148" t="s">
        <v>2243</v>
      </c>
      <c r="X148" t="s">
        <v>2244</v>
      </c>
      <c r="Y148" t="s">
        <v>2245</v>
      </c>
      <c r="Z148" t="s">
        <v>2246</v>
      </c>
      <c r="AA148" t="s">
        <v>74</v>
      </c>
      <c r="AB148" t="s">
        <v>74</v>
      </c>
      <c r="AC148" t="s">
        <v>74</v>
      </c>
      <c r="AD148" t="s">
        <v>74</v>
      </c>
      <c r="AE148" t="s">
        <v>74</v>
      </c>
      <c r="AF148" t="s">
        <v>2247</v>
      </c>
      <c r="AG148">
        <v>57</v>
      </c>
      <c r="AH148">
        <v>22</v>
      </c>
      <c r="AI148">
        <v>22</v>
      </c>
      <c r="AJ148">
        <v>0</v>
      </c>
      <c r="AK148">
        <v>49</v>
      </c>
      <c r="AL148" t="s">
        <v>74</v>
      </c>
      <c r="AM148" t="s">
        <v>74</v>
      </c>
      <c r="AN148" t="s">
        <v>74</v>
      </c>
      <c r="AO148" t="s">
        <v>74</v>
      </c>
      <c r="AP148" t="s">
        <v>74</v>
      </c>
      <c r="AQ148" t="s">
        <v>74</v>
      </c>
      <c r="AR148" t="s">
        <v>74</v>
      </c>
      <c r="AS148" t="s">
        <v>74</v>
      </c>
      <c r="AT148" t="s">
        <v>74</v>
      </c>
      <c r="AU148">
        <v>2012</v>
      </c>
      <c r="AV148">
        <v>50</v>
      </c>
      <c r="AW148">
        <v>10</v>
      </c>
      <c r="AX148" t="s">
        <v>74</v>
      </c>
      <c r="AY148" t="s">
        <v>74</v>
      </c>
      <c r="AZ148" t="s">
        <v>74</v>
      </c>
      <c r="BA148" t="s">
        <v>74</v>
      </c>
      <c r="BB148">
        <v>1891</v>
      </c>
      <c r="BC148">
        <v>1910</v>
      </c>
      <c r="BD148" t="s">
        <v>74</v>
      </c>
      <c r="BE148" t="s">
        <v>2248</v>
      </c>
      <c r="BF148" t="str">
        <f>HYPERLINK("http://dx.doi.org/10.1108/00251741211279666","http://dx.doi.org/10.1108/00251741211279666")</f>
        <v>http://dx.doi.org/10.1108/00251741211279666</v>
      </c>
      <c r="BG148" t="s">
        <v>74</v>
      </c>
      <c r="BH148" t="s">
        <v>74</v>
      </c>
      <c r="BI148" t="s">
        <v>74</v>
      </c>
      <c r="BJ148" t="s">
        <v>562</v>
      </c>
      <c r="BK148" t="s">
        <v>108</v>
      </c>
      <c r="BL148" t="s">
        <v>144</v>
      </c>
      <c r="BM148" t="s">
        <v>74</v>
      </c>
      <c r="BN148" t="s">
        <v>74</v>
      </c>
      <c r="BO148" t="s">
        <v>74</v>
      </c>
      <c r="BP148" t="s">
        <v>74</v>
      </c>
      <c r="BQ148" t="s">
        <v>74</v>
      </c>
      <c r="BR148" t="s">
        <v>92</v>
      </c>
      <c r="BS148" t="s">
        <v>2249</v>
      </c>
      <c r="BT148" t="str">
        <f>HYPERLINK("https%3A%2F%2Fwww.webofscience.com%2Fwos%2Fwoscc%2Ffull-record%2FWOS:000311772300011","View Full Record in Web of Science")</f>
        <v>View Full Record in Web of Science</v>
      </c>
    </row>
    <row r="149" spans="1:72" x14ac:dyDescent="0.35">
      <c r="A149" t="s">
        <v>72</v>
      </c>
      <c r="B149" t="s">
        <v>2250</v>
      </c>
      <c r="C149" t="s">
        <v>74</v>
      </c>
      <c r="D149" t="s">
        <v>74</v>
      </c>
      <c r="E149" t="s">
        <v>74</v>
      </c>
      <c r="F149" t="s">
        <v>2251</v>
      </c>
      <c r="G149" t="s">
        <v>74</v>
      </c>
      <c r="H149" t="s">
        <v>74</v>
      </c>
      <c r="I149" t="s">
        <v>2252</v>
      </c>
      <c r="J149" t="s">
        <v>2253</v>
      </c>
      <c r="K149" t="s">
        <v>74</v>
      </c>
      <c r="L149" t="s">
        <v>74</v>
      </c>
      <c r="M149" t="s">
        <v>74</v>
      </c>
      <c r="N149" t="s">
        <v>78</v>
      </c>
      <c r="O149" t="s">
        <v>74</v>
      </c>
      <c r="P149" t="s">
        <v>74</v>
      </c>
      <c r="Q149" t="s">
        <v>74</v>
      </c>
      <c r="R149" t="s">
        <v>74</v>
      </c>
      <c r="S149" t="s">
        <v>74</v>
      </c>
      <c r="T149" t="s">
        <v>2254</v>
      </c>
      <c r="U149" t="s">
        <v>2255</v>
      </c>
      <c r="V149" t="s">
        <v>2256</v>
      </c>
      <c r="W149" t="s">
        <v>2257</v>
      </c>
      <c r="X149" t="s">
        <v>2258</v>
      </c>
      <c r="Y149" t="s">
        <v>2259</v>
      </c>
      <c r="Z149" t="s">
        <v>2260</v>
      </c>
      <c r="AA149" t="s">
        <v>74</v>
      </c>
      <c r="AB149" t="s">
        <v>74</v>
      </c>
      <c r="AC149" t="s">
        <v>74</v>
      </c>
      <c r="AD149" t="s">
        <v>74</v>
      </c>
      <c r="AE149" t="s">
        <v>74</v>
      </c>
      <c r="AF149" t="s">
        <v>2261</v>
      </c>
      <c r="AG149">
        <v>72</v>
      </c>
      <c r="AH149">
        <v>33</v>
      </c>
      <c r="AI149">
        <v>37</v>
      </c>
      <c r="AJ149">
        <v>0</v>
      </c>
      <c r="AK149">
        <v>89</v>
      </c>
      <c r="AL149" t="s">
        <v>74</v>
      </c>
      <c r="AM149" t="s">
        <v>74</v>
      </c>
      <c r="AN149" t="s">
        <v>74</v>
      </c>
      <c r="AO149" t="s">
        <v>74</v>
      </c>
      <c r="AP149" t="s">
        <v>74</v>
      </c>
      <c r="AQ149" t="s">
        <v>74</v>
      </c>
      <c r="AR149" t="s">
        <v>74</v>
      </c>
      <c r="AS149" t="s">
        <v>74</v>
      </c>
      <c r="AT149" t="s">
        <v>74</v>
      </c>
      <c r="AU149">
        <v>2011</v>
      </c>
      <c r="AV149">
        <v>21</v>
      </c>
      <c r="AW149">
        <v>4</v>
      </c>
      <c r="AX149" t="s">
        <v>74</v>
      </c>
      <c r="AY149" t="s">
        <v>74</v>
      </c>
      <c r="AZ149" t="s">
        <v>74</v>
      </c>
      <c r="BA149" t="s">
        <v>74</v>
      </c>
      <c r="BB149">
        <v>458</v>
      </c>
      <c r="BC149">
        <v>478</v>
      </c>
      <c r="BD149" t="s">
        <v>74</v>
      </c>
      <c r="BE149" t="s">
        <v>2262</v>
      </c>
      <c r="BF149" t="str">
        <f>HYPERLINK("http://dx.doi.org/10.1108/10662241111158326","http://dx.doi.org/10.1108/10662241111158326")</f>
        <v>http://dx.doi.org/10.1108/10662241111158326</v>
      </c>
      <c r="BG149" t="s">
        <v>74</v>
      </c>
      <c r="BH149" t="s">
        <v>74</v>
      </c>
      <c r="BI149" t="s">
        <v>74</v>
      </c>
      <c r="BJ149" t="s">
        <v>2263</v>
      </c>
      <c r="BK149" t="s">
        <v>228</v>
      </c>
      <c r="BL149" t="s">
        <v>2264</v>
      </c>
      <c r="BM149" t="s">
        <v>74</v>
      </c>
      <c r="BN149" t="s">
        <v>74</v>
      </c>
      <c r="BO149" t="s">
        <v>74</v>
      </c>
      <c r="BP149" t="s">
        <v>74</v>
      </c>
      <c r="BQ149" t="s">
        <v>74</v>
      </c>
      <c r="BR149" t="s">
        <v>92</v>
      </c>
      <c r="BS149" t="s">
        <v>2265</v>
      </c>
      <c r="BT149" t="str">
        <f>HYPERLINK("https%3A%2F%2Fwww.webofscience.com%2Fwos%2Fwoscc%2Ffull-record%2FWOS:000295751600004","View Full Record in Web of Science")</f>
        <v>View Full Record in Web of Science</v>
      </c>
    </row>
    <row r="150" spans="1:72" x14ac:dyDescent="0.35">
      <c r="A150" t="s">
        <v>72</v>
      </c>
      <c r="B150" t="s">
        <v>2266</v>
      </c>
      <c r="C150" t="s">
        <v>74</v>
      </c>
      <c r="D150" t="s">
        <v>74</v>
      </c>
      <c r="E150" t="s">
        <v>74</v>
      </c>
      <c r="F150" t="s">
        <v>2267</v>
      </c>
      <c r="G150" t="s">
        <v>74</v>
      </c>
      <c r="H150" t="s">
        <v>74</v>
      </c>
      <c r="I150" t="s">
        <v>2268</v>
      </c>
      <c r="J150" t="s">
        <v>2269</v>
      </c>
      <c r="K150" t="s">
        <v>74</v>
      </c>
      <c r="L150" t="s">
        <v>74</v>
      </c>
      <c r="M150" t="s">
        <v>74</v>
      </c>
      <c r="N150" t="s">
        <v>201</v>
      </c>
      <c r="O150" t="s">
        <v>74</v>
      </c>
      <c r="P150" t="s">
        <v>74</v>
      </c>
      <c r="Q150" t="s">
        <v>74</v>
      </c>
      <c r="R150" t="s">
        <v>74</v>
      </c>
      <c r="S150" t="s">
        <v>74</v>
      </c>
      <c r="T150" t="s">
        <v>2270</v>
      </c>
      <c r="U150" t="s">
        <v>2271</v>
      </c>
      <c r="V150" t="s">
        <v>2272</v>
      </c>
      <c r="W150" t="s">
        <v>2273</v>
      </c>
      <c r="X150" t="s">
        <v>2274</v>
      </c>
      <c r="Y150" t="s">
        <v>2275</v>
      </c>
      <c r="Z150" t="s">
        <v>2276</v>
      </c>
      <c r="AA150" t="s">
        <v>74</v>
      </c>
      <c r="AB150" t="s">
        <v>74</v>
      </c>
      <c r="AC150" t="s">
        <v>74</v>
      </c>
      <c r="AD150" t="s">
        <v>74</v>
      </c>
      <c r="AE150" t="s">
        <v>74</v>
      </c>
      <c r="AF150" t="s">
        <v>2277</v>
      </c>
      <c r="AG150">
        <v>161</v>
      </c>
      <c r="AH150">
        <v>0</v>
      </c>
      <c r="AI150">
        <v>0</v>
      </c>
      <c r="AJ150">
        <v>17</v>
      </c>
      <c r="AK150">
        <v>17</v>
      </c>
      <c r="AL150" t="s">
        <v>74</v>
      </c>
      <c r="AM150" t="s">
        <v>74</v>
      </c>
      <c r="AN150" t="s">
        <v>74</v>
      </c>
      <c r="AO150" t="s">
        <v>74</v>
      </c>
      <c r="AP150" t="s">
        <v>74</v>
      </c>
      <c r="AQ150" t="s">
        <v>74</v>
      </c>
      <c r="AR150" t="s">
        <v>74</v>
      </c>
      <c r="AS150" t="s">
        <v>74</v>
      </c>
      <c r="AT150" t="s">
        <v>74</v>
      </c>
      <c r="AU150" t="s">
        <v>74</v>
      </c>
      <c r="AV150" t="s">
        <v>74</v>
      </c>
      <c r="AW150" t="s">
        <v>74</v>
      </c>
      <c r="AX150" t="s">
        <v>74</v>
      </c>
      <c r="AY150" t="s">
        <v>74</v>
      </c>
      <c r="AZ150" t="s">
        <v>74</v>
      </c>
      <c r="BA150" t="s">
        <v>74</v>
      </c>
      <c r="BB150" t="s">
        <v>74</v>
      </c>
      <c r="BC150" t="s">
        <v>74</v>
      </c>
      <c r="BD150" t="s">
        <v>74</v>
      </c>
      <c r="BE150" t="s">
        <v>2278</v>
      </c>
      <c r="BF150" t="str">
        <f>HYPERLINK("http://dx.doi.org/10.1108/FS-10-2021-0210","http://dx.doi.org/10.1108/FS-10-2021-0210")</f>
        <v>http://dx.doi.org/10.1108/FS-10-2021-0210</v>
      </c>
      <c r="BG150" t="s">
        <v>74</v>
      </c>
      <c r="BH150" t="s">
        <v>2279</v>
      </c>
      <c r="BI150" t="s">
        <v>74</v>
      </c>
      <c r="BJ150" t="s">
        <v>2280</v>
      </c>
      <c r="BK150" t="s">
        <v>125</v>
      </c>
      <c r="BL150" t="s">
        <v>854</v>
      </c>
      <c r="BM150" t="s">
        <v>74</v>
      </c>
      <c r="BN150" t="s">
        <v>74</v>
      </c>
      <c r="BO150" t="s">
        <v>74</v>
      </c>
      <c r="BP150" t="s">
        <v>74</v>
      </c>
      <c r="BQ150" t="s">
        <v>74</v>
      </c>
      <c r="BR150" t="s">
        <v>92</v>
      </c>
      <c r="BS150" t="s">
        <v>2281</v>
      </c>
      <c r="BT150" t="str">
        <f>HYPERLINK("https%3A%2F%2Fwww.webofscience.com%2Fwos%2Fwoscc%2Ffull-record%2FWOS:000854169100001","View Full Record in Web of Science")</f>
        <v>View Full Record in Web of Science</v>
      </c>
    </row>
    <row r="151" spans="1:72" x14ac:dyDescent="0.35">
      <c r="A151" t="s">
        <v>72</v>
      </c>
      <c r="B151" t="s">
        <v>2282</v>
      </c>
      <c r="C151" t="s">
        <v>74</v>
      </c>
      <c r="D151" t="s">
        <v>74</v>
      </c>
      <c r="E151" t="s">
        <v>74</v>
      </c>
      <c r="F151" t="s">
        <v>2283</v>
      </c>
      <c r="G151" t="s">
        <v>74</v>
      </c>
      <c r="H151" t="s">
        <v>74</v>
      </c>
      <c r="I151" t="s">
        <v>2284</v>
      </c>
      <c r="J151" t="s">
        <v>826</v>
      </c>
      <c r="K151" t="s">
        <v>74</v>
      </c>
      <c r="L151" t="s">
        <v>74</v>
      </c>
      <c r="M151" t="s">
        <v>74</v>
      </c>
      <c r="N151" t="s">
        <v>249</v>
      </c>
      <c r="O151" t="s">
        <v>74</v>
      </c>
      <c r="P151" t="s">
        <v>74</v>
      </c>
      <c r="Q151" t="s">
        <v>74</v>
      </c>
      <c r="R151" t="s">
        <v>74</v>
      </c>
      <c r="S151" t="s">
        <v>74</v>
      </c>
      <c r="T151" t="s">
        <v>2285</v>
      </c>
      <c r="U151" t="s">
        <v>2286</v>
      </c>
      <c r="V151" t="s">
        <v>2287</v>
      </c>
      <c r="W151" t="s">
        <v>2288</v>
      </c>
      <c r="X151" t="s">
        <v>2289</v>
      </c>
      <c r="Y151" t="s">
        <v>2290</v>
      </c>
      <c r="Z151" t="s">
        <v>2291</v>
      </c>
      <c r="AA151" t="s">
        <v>74</v>
      </c>
      <c r="AB151" t="s">
        <v>74</v>
      </c>
      <c r="AC151" t="s">
        <v>74</v>
      </c>
      <c r="AD151" t="s">
        <v>74</v>
      </c>
      <c r="AE151" t="s">
        <v>74</v>
      </c>
      <c r="AF151" t="s">
        <v>2292</v>
      </c>
      <c r="AG151">
        <v>152</v>
      </c>
      <c r="AH151">
        <v>104</v>
      </c>
      <c r="AI151">
        <v>104</v>
      </c>
      <c r="AJ151">
        <v>63</v>
      </c>
      <c r="AK151">
        <v>256</v>
      </c>
      <c r="AL151" t="s">
        <v>74</v>
      </c>
      <c r="AM151" t="s">
        <v>74</v>
      </c>
      <c r="AN151" t="s">
        <v>74</v>
      </c>
      <c r="AO151" t="s">
        <v>74</v>
      </c>
      <c r="AP151" t="s">
        <v>74</v>
      </c>
      <c r="AQ151" t="s">
        <v>74</v>
      </c>
      <c r="AR151" t="s">
        <v>74</v>
      </c>
      <c r="AS151" t="s">
        <v>74</v>
      </c>
      <c r="AT151" t="s">
        <v>2293</v>
      </c>
      <c r="AU151">
        <v>2020</v>
      </c>
      <c r="AV151">
        <v>247</v>
      </c>
      <c r="AW151" t="s">
        <v>74</v>
      </c>
      <c r="AX151" t="s">
        <v>74</v>
      </c>
      <c r="AY151" t="s">
        <v>74</v>
      </c>
      <c r="AZ151" t="s">
        <v>74</v>
      </c>
      <c r="BA151" t="s">
        <v>74</v>
      </c>
      <c r="BB151" t="s">
        <v>74</v>
      </c>
      <c r="BC151" t="s">
        <v>74</v>
      </c>
      <c r="BD151">
        <v>119131</v>
      </c>
      <c r="BE151" t="s">
        <v>2294</v>
      </c>
      <c r="BF151" t="str">
        <f>HYPERLINK("http://dx.doi.org/10.1016/j.jclepro.2019.119131","http://dx.doi.org/10.1016/j.jclepro.2019.119131")</f>
        <v>http://dx.doi.org/10.1016/j.jclepro.2019.119131</v>
      </c>
      <c r="BG151" t="s">
        <v>74</v>
      </c>
      <c r="BH151" t="s">
        <v>74</v>
      </c>
      <c r="BI151" t="s">
        <v>74</v>
      </c>
      <c r="BJ151" t="s">
        <v>838</v>
      </c>
      <c r="BK151" t="s">
        <v>228</v>
      </c>
      <c r="BL151" t="s">
        <v>839</v>
      </c>
      <c r="BM151" t="s">
        <v>74</v>
      </c>
      <c r="BN151" t="s">
        <v>74</v>
      </c>
      <c r="BO151" t="s">
        <v>74</v>
      </c>
      <c r="BP151" t="s">
        <v>74</v>
      </c>
      <c r="BQ151" t="s">
        <v>74</v>
      </c>
      <c r="BR151" t="s">
        <v>92</v>
      </c>
      <c r="BS151" t="s">
        <v>2295</v>
      </c>
      <c r="BT151" t="str">
        <f>HYPERLINK("https%3A%2F%2Fwww.webofscience.com%2Fwos%2Fwoscc%2Ffull-record%2FWOS:000505696700049","View Full Record in Web of Science")</f>
        <v>View Full Record in Web of Science</v>
      </c>
    </row>
    <row r="152" spans="1:72" x14ac:dyDescent="0.35">
      <c r="A152" t="s">
        <v>72</v>
      </c>
      <c r="B152" t="s">
        <v>2296</v>
      </c>
      <c r="C152" t="s">
        <v>74</v>
      </c>
      <c r="D152" t="s">
        <v>74</v>
      </c>
      <c r="E152" t="s">
        <v>74</v>
      </c>
      <c r="F152" t="s">
        <v>2297</v>
      </c>
      <c r="G152" t="s">
        <v>74</v>
      </c>
      <c r="H152" t="s">
        <v>74</v>
      </c>
      <c r="I152" t="s">
        <v>2298</v>
      </c>
      <c r="J152" t="s">
        <v>2299</v>
      </c>
      <c r="K152" t="s">
        <v>74</v>
      </c>
      <c r="L152" t="s">
        <v>74</v>
      </c>
      <c r="M152" t="s">
        <v>74</v>
      </c>
      <c r="N152" t="s">
        <v>249</v>
      </c>
      <c r="O152" t="s">
        <v>74</v>
      </c>
      <c r="P152" t="s">
        <v>74</v>
      </c>
      <c r="Q152" t="s">
        <v>74</v>
      </c>
      <c r="R152" t="s">
        <v>74</v>
      </c>
      <c r="S152" t="s">
        <v>74</v>
      </c>
      <c r="T152" t="s">
        <v>2300</v>
      </c>
      <c r="U152" t="s">
        <v>2301</v>
      </c>
      <c r="V152" t="s">
        <v>2302</v>
      </c>
      <c r="W152" t="s">
        <v>2303</v>
      </c>
      <c r="X152" t="s">
        <v>2304</v>
      </c>
      <c r="Y152" t="s">
        <v>2305</v>
      </c>
      <c r="Z152" t="s">
        <v>2306</v>
      </c>
      <c r="AA152" t="s">
        <v>74</v>
      </c>
      <c r="AB152" t="s">
        <v>74</v>
      </c>
      <c r="AC152" t="s">
        <v>74</v>
      </c>
      <c r="AD152" t="s">
        <v>74</v>
      </c>
      <c r="AE152" t="s">
        <v>74</v>
      </c>
      <c r="AF152" t="s">
        <v>2307</v>
      </c>
      <c r="AG152">
        <v>113</v>
      </c>
      <c r="AH152">
        <v>2</v>
      </c>
      <c r="AI152">
        <v>2</v>
      </c>
      <c r="AJ152">
        <v>33</v>
      </c>
      <c r="AK152">
        <v>33</v>
      </c>
      <c r="AL152" t="s">
        <v>74</v>
      </c>
      <c r="AM152" t="s">
        <v>74</v>
      </c>
      <c r="AN152" t="s">
        <v>74</v>
      </c>
      <c r="AO152" t="s">
        <v>74</v>
      </c>
      <c r="AP152" t="s">
        <v>74</v>
      </c>
      <c r="AQ152" t="s">
        <v>74</v>
      </c>
      <c r="AR152" t="s">
        <v>74</v>
      </c>
      <c r="AS152" t="s">
        <v>74</v>
      </c>
      <c r="AT152" t="s">
        <v>291</v>
      </c>
      <c r="AU152">
        <v>2022</v>
      </c>
      <c r="AV152">
        <v>42</v>
      </c>
      <c r="AW152" t="s">
        <v>74</v>
      </c>
      <c r="AX152" t="s">
        <v>74</v>
      </c>
      <c r="AY152" t="s">
        <v>74</v>
      </c>
      <c r="AZ152" t="s">
        <v>74</v>
      </c>
      <c r="BA152" t="s">
        <v>74</v>
      </c>
      <c r="BB152" t="s">
        <v>74</v>
      </c>
      <c r="BC152" t="s">
        <v>74</v>
      </c>
      <c r="BD152">
        <v>100867</v>
      </c>
      <c r="BE152" t="s">
        <v>2308</v>
      </c>
      <c r="BF152" t="str">
        <f>HYPERLINK("http://dx.doi.org/10.1016/j.esr.2022.100867","http://dx.doi.org/10.1016/j.esr.2022.100867")</f>
        <v>http://dx.doi.org/10.1016/j.esr.2022.100867</v>
      </c>
      <c r="BG152" t="s">
        <v>74</v>
      </c>
      <c r="BH152" t="s">
        <v>1819</v>
      </c>
      <c r="BI152" t="s">
        <v>74</v>
      </c>
      <c r="BJ152" t="s">
        <v>945</v>
      </c>
      <c r="BK152" t="s">
        <v>90</v>
      </c>
      <c r="BL152" t="s">
        <v>945</v>
      </c>
      <c r="BM152" t="s">
        <v>74</v>
      </c>
      <c r="BN152" t="s">
        <v>74</v>
      </c>
      <c r="BO152" t="s">
        <v>74</v>
      </c>
      <c r="BP152" t="s">
        <v>74</v>
      </c>
      <c r="BQ152" t="s">
        <v>74</v>
      </c>
      <c r="BR152" t="s">
        <v>92</v>
      </c>
      <c r="BS152" t="s">
        <v>2309</v>
      </c>
      <c r="BT152" t="str">
        <f>HYPERLINK("https%3A%2F%2Fwww.webofscience.com%2Fwos%2Fwoscc%2Ffull-record%2FWOS:000876855500003","View Full Record in Web of Science")</f>
        <v>View Full Record in Web of Science</v>
      </c>
    </row>
    <row r="153" spans="1:72" x14ac:dyDescent="0.35">
      <c r="A153" t="s">
        <v>72</v>
      </c>
      <c r="B153" t="s">
        <v>2310</v>
      </c>
      <c r="C153" t="s">
        <v>74</v>
      </c>
      <c r="D153" t="s">
        <v>74</v>
      </c>
      <c r="E153" t="s">
        <v>74</v>
      </c>
      <c r="F153" t="s">
        <v>2311</v>
      </c>
      <c r="G153" t="s">
        <v>74</v>
      </c>
      <c r="H153" t="s">
        <v>74</v>
      </c>
      <c r="I153" t="s">
        <v>2312</v>
      </c>
      <c r="J153" t="s">
        <v>826</v>
      </c>
      <c r="K153" t="s">
        <v>74</v>
      </c>
      <c r="L153" t="s">
        <v>74</v>
      </c>
      <c r="M153" t="s">
        <v>74</v>
      </c>
      <c r="N153" t="s">
        <v>78</v>
      </c>
      <c r="O153" t="s">
        <v>74</v>
      </c>
      <c r="P153" t="s">
        <v>74</v>
      </c>
      <c r="Q153" t="s">
        <v>74</v>
      </c>
      <c r="R153" t="s">
        <v>74</v>
      </c>
      <c r="S153" t="s">
        <v>74</v>
      </c>
      <c r="T153" t="s">
        <v>2313</v>
      </c>
      <c r="U153" t="s">
        <v>2314</v>
      </c>
      <c r="V153" t="s">
        <v>2315</v>
      </c>
      <c r="W153" t="s">
        <v>2316</v>
      </c>
      <c r="X153" t="s">
        <v>2317</v>
      </c>
      <c r="Y153" t="s">
        <v>2318</v>
      </c>
      <c r="Z153" t="s">
        <v>2319</v>
      </c>
      <c r="AA153" t="s">
        <v>74</v>
      </c>
      <c r="AB153" t="s">
        <v>74</v>
      </c>
      <c r="AC153" t="s">
        <v>74</v>
      </c>
      <c r="AD153" t="s">
        <v>74</v>
      </c>
      <c r="AE153" t="s">
        <v>74</v>
      </c>
      <c r="AF153" t="s">
        <v>2320</v>
      </c>
      <c r="AG153">
        <v>94</v>
      </c>
      <c r="AH153">
        <v>14</v>
      </c>
      <c r="AI153">
        <v>14</v>
      </c>
      <c r="AJ153">
        <v>4</v>
      </c>
      <c r="AK153">
        <v>24</v>
      </c>
      <c r="AL153" t="s">
        <v>74</v>
      </c>
      <c r="AM153" t="s">
        <v>74</v>
      </c>
      <c r="AN153" t="s">
        <v>74</v>
      </c>
      <c r="AO153" t="s">
        <v>74</v>
      </c>
      <c r="AP153" t="s">
        <v>74</v>
      </c>
      <c r="AQ153" t="s">
        <v>74</v>
      </c>
      <c r="AR153" t="s">
        <v>74</v>
      </c>
      <c r="AS153" t="s">
        <v>74</v>
      </c>
      <c r="AT153" t="s">
        <v>2321</v>
      </c>
      <c r="AU153">
        <v>2021</v>
      </c>
      <c r="AV153">
        <v>294</v>
      </c>
      <c r="AW153" t="s">
        <v>74</v>
      </c>
      <c r="AX153" t="s">
        <v>74</v>
      </c>
      <c r="AY153" t="s">
        <v>74</v>
      </c>
      <c r="AZ153" t="s">
        <v>74</v>
      </c>
      <c r="BA153" t="s">
        <v>74</v>
      </c>
      <c r="BB153" t="s">
        <v>74</v>
      </c>
      <c r="BC153" t="s">
        <v>74</v>
      </c>
      <c r="BD153">
        <v>126241</v>
      </c>
      <c r="BE153" t="s">
        <v>2322</v>
      </c>
      <c r="BF153" t="str">
        <f>HYPERLINK("http://dx.doi.org/10.1016/j.jclepro.2021.126241","http://dx.doi.org/10.1016/j.jclepro.2021.126241")</f>
        <v>http://dx.doi.org/10.1016/j.jclepro.2021.126241</v>
      </c>
      <c r="BG153" t="s">
        <v>74</v>
      </c>
      <c r="BH153" t="s">
        <v>106</v>
      </c>
      <c r="BI153" t="s">
        <v>74</v>
      </c>
      <c r="BJ153" t="s">
        <v>838</v>
      </c>
      <c r="BK153" t="s">
        <v>228</v>
      </c>
      <c r="BL153" t="s">
        <v>839</v>
      </c>
      <c r="BM153" t="s">
        <v>74</v>
      </c>
      <c r="BN153" t="s">
        <v>74</v>
      </c>
      <c r="BO153" t="s">
        <v>74</v>
      </c>
      <c r="BP153" t="s">
        <v>74</v>
      </c>
      <c r="BQ153" t="s">
        <v>74</v>
      </c>
      <c r="BR153" t="s">
        <v>92</v>
      </c>
      <c r="BS153" t="s">
        <v>2323</v>
      </c>
      <c r="BT153" t="str">
        <f>HYPERLINK("https%3A%2F%2Fwww.webofscience.com%2Fwos%2Fwoscc%2Ffull-record%2FWOS:000637999600008","View Full Record in Web of Science")</f>
        <v>View Full Record in Web of Science</v>
      </c>
    </row>
    <row r="154" spans="1:72" x14ac:dyDescent="0.35">
      <c r="A154" t="s">
        <v>72</v>
      </c>
      <c r="B154" t="s">
        <v>2324</v>
      </c>
      <c r="C154" t="s">
        <v>74</v>
      </c>
      <c r="D154" t="s">
        <v>74</v>
      </c>
      <c r="E154" t="s">
        <v>74</v>
      </c>
      <c r="F154" t="s">
        <v>2325</v>
      </c>
      <c r="G154" t="s">
        <v>74</v>
      </c>
      <c r="H154" t="s">
        <v>74</v>
      </c>
      <c r="I154" t="s">
        <v>2326</v>
      </c>
      <c r="J154" t="s">
        <v>1271</v>
      </c>
      <c r="K154" t="s">
        <v>74</v>
      </c>
      <c r="L154" t="s">
        <v>74</v>
      </c>
      <c r="M154" t="s">
        <v>74</v>
      </c>
      <c r="N154" t="s">
        <v>249</v>
      </c>
      <c r="O154" t="s">
        <v>74</v>
      </c>
      <c r="P154" t="s">
        <v>74</v>
      </c>
      <c r="Q154" t="s">
        <v>74</v>
      </c>
      <c r="R154" t="s">
        <v>74</v>
      </c>
      <c r="S154" t="s">
        <v>74</v>
      </c>
      <c r="T154" t="s">
        <v>2327</v>
      </c>
      <c r="U154" t="s">
        <v>2328</v>
      </c>
      <c r="V154" t="s">
        <v>2329</v>
      </c>
      <c r="W154" t="s">
        <v>2330</v>
      </c>
      <c r="X154" t="s">
        <v>2331</v>
      </c>
      <c r="Y154" t="s">
        <v>2332</v>
      </c>
      <c r="Z154" t="s">
        <v>2333</v>
      </c>
      <c r="AA154" t="s">
        <v>74</v>
      </c>
      <c r="AB154" t="s">
        <v>74</v>
      </c>
      <c r="AC154" t="s">
        <v>74</v>
      </c>
      <c r="AD154" t="s">
        <v>74</v>
      </c>
      <c r="AE154" t="s">
        <v>74</v>
      </c>
      <c r="AF154" t="s">
        <v>2334</v>
      </c>
      <c r="AG154">
        <v>157</v>
      </c>
      <c r="AH154">
        <v>42</v>
      </c>
      <c r="AI154">
        <v>42</v>
      </c>
      <c r="AJ154">
        <v>14</v>
      </c>
      <c r="AK154">
        <v>73</v>
      </c>
      <c r="AL154" t="s">
        <v>74</v>
      </c>
      <c r="AM154" t="s">
        <v>74</v>
      </c>
      <c r="AN154" t="s">
        <v>74</v>
      </c>
      <c r="AO154" t="s">
        <v>74</v>
      </c>
      <c r="AP154" t="s">
        <v>74</v>
      </c>
      <c r="AQ154" t="s">
        <v>74</v>
      </c>
      <c r="AR154" t="s">
        <v>74</v>
      </c>
      <c r="AS154" t="s">
        <v>74</v>
      </c>
      <c r="AT154" t="s">
        <v>87</v>
      </c>
      <c r="AU154">
        <v>2021</v>
      </c>
      <c r="AV154">
        <v>154</v>
      </c>
      <c r="AW154" t="s">
        <v>74</v>
      </c>
      <c r="AX154" t="s">
        <v>74</v>
      </c>
      <c r="AY154" t="s">
        <v>74</v>
      </c>
      <c r="AZ154" t="s">
        <v>74</v>
      </c>
      <c r="BA154" t="s">
        <v>74</v>
      </c>
      <c r="BB154" t="s">
        <v>74</v>
      </c>
      <c r="BC154" t="s">
        <v>74</v>
      </c>
      <c r="BD154">
        <v>107076</v>
      </c>
      <c r="BE154" t="s">
        <v>2335</v>
      </c>
      <c r="BF154" t="str">
        <f>HYPERLINK("http://dx.doi.org/10.1016/j.cie.2020.107076","http://dx.doi.org/10.1016/j.cie.2020.107076")</f>
        <v>http://dx.doi.org/10.1016/j.cie.2020.107076</v>
      </c>
      <c r="BG154" t="s">
        <v>74</v>
      </c>
      <c r="BH154" t="s">
        <v>106</v>
      </c>
      <c r="BI154" t="s">
        <v>74</v>
      </c>
      <c r="BJ154" t="s">
        <v>790</v>
      </c>
      <c r="BK154" t="s">
        <v>228</v>
      </c>
      <c r="BL154" t="s">
        <v>791</v>
      </c>
      <c r="BM154" t="s">
        <v>74</v>
      </c>
      <c r="BN154" t="s">
        <v>74</v>
      </c>
      <c r="BO154" t="s">
        <v>74</v>
      </c>
      <c r="BP154" t="s">
        <v>74</v>
      </c>
      <c r="BQ154" t="s">
        <v>74</v>
      </c>
      <c r="BR154" t="s">
        <v>92</v>
      </c>
      <c r="BS154" t="s">
        <v>2336</v>
      </c>
      <c r="BT154" t="str">
        <f>HYPERLINK("https%3A%2F%2Fwww.webofscience.com%2Fwos%2Fwoscc%2Ffull-record%2FWOS:000632964300008","View Full Record in Web of Science")</f>
        <v>View Full Record in Web of Science</v>
      </c>
    </row>
    <row r="155" spans="1:72" x14ac:dyDescent="0.35">
      <c r="A155" t="s">
        <v>72</v>
      </c>
      <c r="B155" t="s">
        <v>2337</v>
      </c>
      <c r="C155" t="s">
        <v>74</v>
      </c>
      <c r="D155" t="s">
        <v>74</v>
      </c>
      <c r="E155" t="s">
        <v>74</v>
      </c>
      <c r="F155" t="s">
        <v>2338</v>
      </c>
      <c r="G155" t="s">
        <v>74</v>
      </c>
      <c r="H155" t="s">
        <v>74</v>
      </c>
      <c r="I155" t="s">
        <v>2339</v>
      </c>
      <c r="J155" t="s">
        <v>2070</v>
      </c>
      <c r="K155" t="s">
        <v>74</v>
      </c>
      <c r="L155" t="s">
        <v>74</v>
      </c>
      <c r="M155" t="s">
        <v>74</v>
      </c>
      <c r="N155" t="s">
        <v>78</v>
      </c>
      <c r="O155" t="s">
        <v>74</v>
      </c>
      <c r="P155" t="s">
        <v>74</v>
      </c>
      <c r="Q155" t="s">
        <v>74</v>
      </c>
      <c r="R155" t="s">
        <v>74</v>
      </c>
      <c r="S155" t="s">
        <v>74</v>
      </c>
      <c r="T155" t="s">
        <v>2340</v>
      </c>
      <c r="U155" t="s">
        <v>2341</v>
      </c>
      <c r="V155" t="s">
        <v>2342</v>
      </c>
      <c r="W155" t="s">
        <v>2343</v>
      </c>
      <c r="X155" t="s">
        <v>2344</v>
      </c>
      <c r="Y155" t="s">
        <v>2345</v>
      </c>
      <c r="Z155" t="s">
        <v>2346</v>
      </c>
      <c r="AA155" t="s">
        <v>74</v>
      </c>
      <c r="AB155" t="s">
        <v>74</v>
      </c>
      <c r="AC155" t="s">
        <v>74</v>
      </c>
      <c r="AD155" t="s">
        <v>74</v>
      </c>
      <c r="AE155" t="s">
        <v>74</v>
      </c>
      <c r="AF155" t="s">
        <v>2347</v>
      </c>
      <c r="AG155">
        <v>105</v>
      </c>
      <c r="AH155">
        <v>221</v>
      </c>
      <c r="AI155">
        <v>223</v>
      </c>
      <c r="AJ155">
        <v>40</v>
      </c>
      <c r="AK155">
        <v>364</v>
      </c>
      <c r="AL155" t="s">
        <v>74</v>
      </c>
      <c r="AM155" t="s">
        <v>74</v>
      </c>
      <c r="AN155" t="s">
        <v>74</v>
      </c>
      <c r="AO155" t="s">
        <v>74</v>
      </c>
      <c r="AP155" t="s">
        <v>74</v>
      </c>
      <c r="AQ155" t="s">
        <v>74</v>
      </c>
      <c r="AR155" t="s">
        <v>74</v>
      </c>
      <c r="AS155" t="s">
        <v>74</v>
      </c>
      <c r="AT155" t="s">
        <v>74</v>
      </c>
      <c r="AU155">
        <v>2013</v>
      </c>
      <c r="AV155">
        <v>33</v>
      </c>
      <c r="AW155" t="s">
        <v>2348</v>
      </c>
      <c r="AX155" t="s">
        <v>74</v>
      </c>
      <c r="AY155" t="s">
        <v>74</v>
      </c>
      <c r="AZ155" t="s">
        <v>74</v>
      </c>
      <c r="BA155" t="s">
        <v>74</v>
      </c>
      <c r="BB155">
        <v>442</v>
      </c>
      <c r="BC155">
        <v>469</v>
      </c>
      <c r="BD155" t="s">
        <v>74</v>
      </c>
      <c r="BE155" t="s">
        <v>2349</v>
      </c>
      <c r="BF155" t="str">
        <f>HYPERLINK("http://dx.doi.org/10.1108/01443571311307343","http://dx.doi.org/10.1108/01443571311307343")</f>
        <v>http://dx.doi.org/10.1108/01443571311307343</v>
      </c>
      <c r="BG155" t="s">
        <v>74</v>
      </c>
      <c r="BH155" t="s">
        <v>74</v>
      </c>
      <c r="BI155" t="s">
        <v>74</v>
      </c>
      <c r="BJ155" t="s">
        <v>293</v>
      </c>
      <c r="BK155" t="s">
        <v>108</v>
      </c>
      <c r="BL155" t="s">
        <v>144</v>
      </c>
      <c r="BM155" t="s">
        <v>74</v>
      </c>
      <c r="BN155" t="s">
        <v>74</v>
      </c>
      <c r="BO155" t="s">
        <v>74</v>
      </c>
      <c r="BP155" t="s">
        <v>74</v>
      </c>
      <c r="BQ155" t="s">
        <v>74</v>
      </c>
      <c r="BR155" t="s">
        <v>92</v>
      </c>
      <c r="BS155" t="s">
        <v>2350</v>
      </c>
      <c r="BT155" t="str">
        <f>HYPERLINK("https%3A%2F%2Fwww.webofscience.com%2Fwos%2Fwoscc%2Ffull-record%2FWOS:000317149500009","View Full Record in Web of Science")</f>
        <v>View Full Record in Web of Science</v>
      </c>
    </row>
    <row r="156" spans="1:72" x14ac:dyDescent="0.35">
      <c r="A156" t="s">
        <v>72</v>
      </c>
      <c r="B156" t="s">
        <v>2351</v>
      </c>
      <c r="C156" t="s">
        <v>74</v>
      </c>
      <c r="D156" t="s">
        <v>74</v>
      </c>
      <c r="E156" t="s">
        <v>74</v>
      </c>
      <c r="F156" t="s">
        <v>2352</v>
      </c>
      <c r="G156" t="s">
        <v>74</v>
      </c>
      <c r="H156" t="s">
        <v>74</v>
      </c>
      <c r="I156" t="s">
        <v>2353</v>
      </c>
      <c r="J156" t="s">
        <v>233</v>
      </c>
      <c r="K156" t="s">
        <v>74</v>
      </c>
      <c r="L156" t="s">
        <v>74</v>
      </c>
      <c r="M156" t="s">
        <v>74</v>
      </c>
      <c r="N156" t="s">
        <v>78</v>
      </c>
      <c r="O156" t="s">
        <v>74</v>
      </c>
      <c r="P156" t="s">
        <v>74</v>
      </c>
      <c r="Q156" t="s">
        <v>74</v>
      </c>
      <c r="R156" t="s">
        <v>74</v>
      </c>
      <c r="S156" t="s">
        <v>74</v>
      </c>
      <c r="T156" t="s">
        <v>2354</v>
      </c>
      <c r="U156" t="s">
        <v>2355</v>
      </c>
      <c r="V156" t="s">
        <v>2356</v>
      </c>
      <c r="W156" t="s">
        <v>2357</v>
      </c>
      <c r="X156" t="s">
        <v>2358</v>
      </c>
      <c r="Y156" t="s">
        <v>2359</v>
      </c>
      <c r="Z156" t="s">
        <v>2360</v>
      </c>
      <c r="AA156" t="s">
        <v>74</v>
      </c>
      <c r="AB156" t="s">
        <v>74</v>
      </c>
      <c r="AC156" t="s">
        <v>74</v>
      </c>
      <c r="AD156" t="s">
        <v>74</v>
      </c>
      <c r="AE156" t="s">
        <v>74</v>
      </c>
      <c r="AF156" t="s">
        <v>2361</v>
      </c>
      <c r="AG156">
        <v>84</v>
      </c>
      <c r="AH156">
        <v>47</v>
      </c>
      <c r="AI156">
        <v>54</v>
      </c>
      <c r="AJ156">
        <v>1</v>
      </c>
      <c r="AK156">
        <v>33</v>
      </c>
      <c r="AL156" t="s">
        <v>74</v>
      </c>
      <c r="AM156" t="s">
        <v>74</v>
      </c>
      <c r="AN156" t="s">
        <v>74</v>
      </c>
      <c r="AO156" t="s">
        <v>74</v>
      </c>
      <c r="AP156" t="s">
        <v>74</v>
      </c>
      <c r="AQ156" t="s">
        <v>74</v>
      </c>
      <c r="AR156" t="s">
        <v>74</v>
      </c>
      <c r="AS156" t="s">
        <v>74</v>
      </c>
      <c r="AT156" t="s">
        <v>851</v>
      </c>
      <c r="AU156">
        <v>2008</v>
      </c>
      <c r="AV156">
        <v>36</v>
      </c>
      <c r="AW156">
        <v>1</v>
      </c>
      <c r="AX156" t="s">
        <v>74</v>
      </c>
      <c r="AY156" t="s">
        <v>74</v>
      </c>
      <c r="AZ156" t="s">
        <v>74</v>
      </c>
      <c r="BA156" t="s">
        <v>74</v>
      </c>
      <c r="BB156">
        <v>107</v>
      </c>
      <c r="BC156">
        <v>121</v>
      </c>
      <c r="BD156" t="s">
        <v>74</v>
      </c>
      <c r="BE156" t="s">
        <v>2362</v>
      </c>
      <c r="BF156" t="str">
        <f>HYPERLINK("http://dx.doi.org/10.1016/j.omega.2005.10.005","http://dx.doi.org/10.1016/j.omega.2005.10.005")</f>
        <v>http://dx.doi.org/10.1016/j.omega.2005.10.005</v>
      </c>
      <c r="BG156" t="s">
        <v>74</v>
      </c>
      <c r="BH156" t="s">
        <v>74</v>
      </c>
      <c r="BI156" t="s">
        <v>74</v>
      </c>
      <c r="BJ156" t="s">
        <v>160</v>
      </c>
      <c r="BK156" t="s">
        <v>228</v>
      </c>
      <c r="BL156" t="s">
        <v>161</v>
      </c>
      <c r="BM156" t="s">
        <v>74</v>
      </c>
      <c r="BN156" t="s">
        <v>74</v>
      </c>
      <c r="BO156" t="s">
        <v>74</v>
      </c>
      <c r="BP156" t="s">
        <v>74</v>
      </c>
      <c r="BQ156" t="s">
        <v>74</v>
      </c>
      <c r="BR156" t="s">
        <v>92</v>
      </c>
      <c r="BS156" t="s">
        <v>2363</v>
      </c>
      <c r="BT156" t="str">
        <f>HYPERLINK("https%3A%2F%2Fwww.webofscience.com%2Fwos%2Fwoscc%2Ffull-record%2FWOS:000250188800009","View Full Record in Web of Science")</f>
        <v>View Full Record in Web of Science</v>
      </c>
    </row>
    <row r="157" spans="1:72" x14ac:dyDescent="0.35">
      <c r="A157" t="s">
        <v>72</v>
      </c>
      <c r="B157" t="s">
        <v>2364</v>
      </c>
      <c r="C157" t="s">
        <v>74</v>
      </c>
      <c r="D157" t="s">
        <v>74</v>
      </c>
      <c r="E157" t="s">
        <v>74</v>
      </c>
      <c r="F157" t="s">
        <v>2365</v>
      </c>
      <c r="G157" t="s">
        <v>74</v>
      </c>
      <c r="H157" t="s">
        <v>74</v>
      </c>
      <c r="I157" t="s">
        <v>2366</v>
      </c>
      <c r="J157" t="s">
        <v>2367</v>
      </c>
      <c r="K157" t="s">
        <v>74</v>
      </c>
      <c r="L157" t="s">
        <v>74</v>
      </c>
      <c r="M157" t="s">
        <v>74</v>
      </c>
      <c r="N157" t="s">
        <v>78</v>
      </c>
      <c r="O157" t="s">
        <v>74</v>
      </c>
      <c r="P157" t="s">
        <v>74</v>
      </c>
      <c r="Q157" t="s">
        <v>74</v>
      </c>
      <c r="R157" t="s">
        <v>74</v>
      </c>
      <c r="S157" t="s">
        <v>74</v>
      </c>
      <c r="T157" t="s">
        <v>2368</v>
      </c>
      <c r="U157" t="s">
        <v>2369</v>
      </c>
      <c r="V157" t="s">
        <v>2370</v>
      </c>
      <c r="W157" t="s">
        <v>2371</v>
      </c>
      <c r="X157" t="s">
        <v>2372</v>
      </c>
      <c r="Y157" t="s">
        <v>2373</v>
      </c>
      <c r="Z157" t="s">
        <v>2374</v>
      </c>
      <c r="AA157" t="s">
        <v>74</v>
      </c>
      <c r="AB157" t="s">
        <v>74</v>
      </c>
      <c r="AC157" t="s">
        <v>74</v>
      </c>
      <c r="AD157" t="s">
        <v>74</v>
      </c>
      <c r="AE157" t="s">
        <v>74</v>
      </c>
      <c r="AF157" t="s">
        <v>2375</v>
      </c>
      <c r="AG157">
        <v>71</v>
      </c>
      <c r="AH157">
        <v>0</v>
      </c>
      <c r="AI157">
        <v>0</v>
      </c>
      <c r="AJ157">
        <v>7</v>
      </c>
      <c r="AK157">
        <v>25</v>
      </c>
      <c r="AL157" t="s">
        <v>74</v>
      </c>
      <c r="AM157" t="s">
        <v>74</v>
      </c>
      <c r="AN157" t="s">
        <v>74</v>
      </c>
      <c r="AO157" t="s">
        <v>74</v>
      </c>
      <c r="AP157" t="s">
        <v>74</v>
      </c>
      <c r="AQ157" t="s">
        <v>74</v>
      </c>
      <c r="AR157" t="s">
        <v>74</v>
      </c>
      <c r="AS157" t="s">
        <v>74</v>
      </c>
      <c r="AT157" t="s">
        <v>242</v>
      </c>
      <c r="AU157">
        <v>2021</v>
      </c>
      <c r="AV157">
        <v>126</v>
      </c>
      <c r="AW157">
        <v>8</v>
      </c>
      <c r="AX157" t="s">
        <v>74</v>
      </c>
      <c r="AY157" t="s">
        <v>74</v>
      </c>
      <c r="AZ157" t="s">
        <v>74</v>
      </c>
      <c r="BA157" t="s">
        <v>74</v>
      </c>
      <c r="BB157">
        <v>6785</v>
      </c>
      <c r="BC157">
        <v>6801</v>
      </c>
      <c r="BD157" t="s">
        <v>74</v>
      </c>
      <c r="BE157" t="s">
        <v>2376</v>
      </c>
      <c r="BF157" t="str">
        <f>HYPERLINK("http://dx.doi.org/10.1007/s11192-021-04060-4","http://dx.doi.org/10.1007/s11192-021-04060-4")</f>
        <v>http://dx.doi.org/10.1007/s11192-021-04060-4</v>
      </c>
      <c r="BG157" t="s">
        <v>74</v>
      </c>
      <c r="BH157" t="s">
        <v>1163</v>
      </c>
      <c r="BI157" t="s">
        <v>74</v>
      </c>
      <c r="BJ157" t="s">
        <v>2377</v>
      </c>
      <c r="BK157" t="s">
        <v>228</v>
      </c>
      <c r="BL157" t="s">
        <v>2378</v>
      </c>
      <c r="BM157" t="s">
        <v>74</v>
      </c>
      <c r="BN157" t="s">
        <v>74</v>
      </c>
      <c r="BO157" t="s">
        <v>74</v>
      </c>
      <c r="BP157" t="s">
        <v>74</v>
      </c>
      <c r="BQ157" t="s">
        <v>74</v>
      </c>
      <c r="BR157" t="s">
        <v>92</v>
      </c>
      <c r="BS157" t="s">
        <v>2379</v>
      </c>
      <c r="BT157" t="str">
        <f>HYPERLINK("https%3A%2F%2Fwww.webofscience.com%2Fwos%2Fwoscc%2Ffull-record%2FWOS:000664849500012","View Full Record in Web of Science")</f>
        <v>View Full Record in Web of Science</v>
      </c>
    </row>
    <row r="158" spans="1:72" x14ac:dyDescent="0.35">
      <c r="A158" t="s">
        <v>72</v>
      </c>
      <c r="B158" t="s">
        <v>2380</v>
      </c>
      <c r="C158" t="s">
        <v>74</v>
      </c>
      <c r="D158" t="s">
        <v>74</v>
      </c>
      <c r="E158" t="s">
        <v>74</v>
      </c>
      <c r="F158" t="s">
        <v>2381</v>
      </c>
      <c r="G158" t="s">
        <v>74</v>
      </c>
      <c r="H158" t="s">
        <v>74</v>
      </c>
      <c r="I158" t="s">
        <v>2382</v>
      </c>
      <c r="J158" t="s">
        <v>2383</v>
      </c>
      <c r="K158" t="s">
        <v>74</v>
      </c>
      <c r="L158" t="s">
        <v>74</v>
      </c>
      <c r="M158" t="s">
        <v>74</v>
      </c>
      <c r="N158" t="s">
        <v>78</v>
      </c>
      <c r="O158" t="s">
        <v>74</v>
      </c>
      <c r="P158" t="s">
        <v>74</v>
      </c>
      <c r="Q158" t="s">
        <v>74</v>
      </c>
      <c r="R158" t="s">
        <v>74</v>
      </c>
      <c r="S158" t="s">
        <v>74</v>
      </c>
      <c r="T158" t="s">
        <v>2384</v>
      </c>
      <c r="U158" t="s">
        <v>2385</v>
      </c>
      <c r="V158" t="s">
        <v>2386</v>
      </c>
      <c r="W158" t="s">
        <v>2387</v>
      </c>
      <c r="X158" t="s">
        <v>2388</v>
      </c>
      <c r="Y158" t="s">
        <v>2389</v>
      </c>
      <c r="Z158" t="s">
        <v>2390</v>
      </c>
      <c r="AA158" t="s">
        <v>74</v>
      </c>
      <c r="AB158" t="s">
        <v>74</v>
      </c>
      <c r="AC158" t="s">
        <v>74</v>
      </c>
      <c r="AD158" t="s">
        <v>74</v>
      </c>
      <c r="AE158" t="s">
        <v>74</v>
      </c>
      <c r="AF158" t="s">
        <v>2391</v>
      </c>
      <c r="AG158">
        <v>80</v>
      </c>
      <c r="AH158">
        <v>4</v>
      </c>
      <c r="AI158">
        <v>4</v>
      </c>
      <c r="AJ158">
        <v>1</v>
      </c>
      <c r="AK158">
        <v>28</v>
      </c>
      <c r="AL158" t="s">
        <v>74</v>
      </c>
      <c r="AM158" t="s">
        <v>74</v>
      </c>
      <c r="AN158" t="s">
        <v>74</v>
      </c>
      <c r="AO158" t="s">
        <v>74</v>
      </c>
      <c r="AP158" t="s">
        <v>74</v>
      </c>
      <c r="AQ158" t="s">
        <v>74</v>
      </c>
      <c r="AR158" t="s">
        <v>74</v>
      </c>
      <c r="AS158" t="s">
        <v>74</v>
      </c>
      <c r="AT158" t="s">
        <v>74</v>
      </c>
      <c r="AU158">
        <v>2016</v>
      </c>
      <c r="AV158">
        <v>27</v>
      </c>
      <c r="AW158">
        <v>2</v>
      </c>
      <c r="AX158" t="s">
        <v>74</v>
      </c>
      <c r="AY158" t="s">
        <v>74</v>
      </c>
      <c r="AZ158" t="s">
        <v>74</v>
      </c>
      <c r="BA158" t="s">
        <v>74</v>
      </c>
      <c r="BB158">
        <v>511</v>
      </c>
      <c r="BC158">
        <v>532</v>
      </c>
      <c r="BD158" t="s">
        <v>74</v>
      </c>
      <c r="BE158" t="s">
        <v>2392</v>
      </c>
      <c r="BF158" t="str">
        <f>HYPERLINK("http://dx.doi.org/10.1108/IJLM-12-2013-0162","http://dx.doi.org/10.1108/IJLM-12-2013-0162")</f>
        <v>http://dx.doi.org/10.1108/IJLM-12-2013-0162</v>
      </c>
      <c r="BG158" t="s">
        <v>74</v>
      </c>
      <c r="BH158" t="s">
        <v>74</v>
      </c>
      <c r="BI158" t="s">
        <v>74</v>
      </c>
      <c r="BJ158" t="s">
        <v>293</v>
      </c>
      <c r="BK158" t="s">
        <v>108</v>
      </c>
      <c r="BL158" t="s">
        <v>144</v>
      </c>
      <c r="BM158" t="s">
        <v>74</v>
      </c>
      <c r="BN158" t="s">
        <v>74</v>
      </c>
      <c r="BO158" t="s">
        <v>74</v>
      </c>
      <c r="BP158" t="s">
        <v>74</v>
      </c>
      <c r="BQ158" t="s">
        <v>74</v>
      </c>
      <c r="BR158" t="s">
        <v>92</v>
      </c>
      <c r="BS158" t="s">
        <v>2393</v>
      </c>
      <c r="BT158" t="str">
        <f>HYPERLINK("https%3A%2F%2Fwww.webofscience.com%2Fwos%2Fwoscc%2Ffull-record%2FWOS:000381315600015","View Full Record in Web of Science")</f>
        <v>View Full Record in Web of Science</v>
      </c>
    </row>
    <row r="159" spans="1:72" x14ac:dyDescent="0.35">
      <c r="A159" t="s">
        <v>72</v>
      </c>
      <c r="B159" t="s">
        <v>2394</v>
      </c>
      <c r="C159" t="s">
        <v>74</v>
      </c>
      <c r="D159" t="s">
        <v>74</v>
      </c>
      <c r="E159" t="s">
        <v>74</v>
      </c>
      <c r="F159" t="s">
        <v>2395</v>
      </c>
      <c r="G159" t="s">
        <v>74</v>
      </c>
      <c r="H159" t="s">
        <v>74</v>
      </c>
      <c r="I159" t="s">
        <v>2396</v>
      </c>
      <c r="J159" t="s">
        <v>2397</v>
      </c>
      <c r="K159" t="s">
        <v>74</v>
      </c>
      <c r="L159" t="s">
        <v>74</v>
      </c>
      <c r="M159" t="s">
        <v>74</v>
      </c>
      <c r="N159" t="s">
        <v>78</v>
      </c>
      <c r="O159" t="s">
        <v>74</v>
      </c>
      <c r="P159" t="s">
        <v>74</v>
      </c>
      <c r="Q159" t="s">
        <v>74</v>
      </c>
      <c r="R159" t="s">
        <v>74</v>
      </c>
      <c r="S159" t="s">
        <v>74</v>
      </c>
      <c r="T159" t="s">
        <v>2398</v>
      </c>
      <c r="U159" t="s">
        <v>2399</v>
      </c>
      <c r="V159" t="s">
        <v>2400</v>
      </c>
      <c r="W159" t="s">
        <v>2401</v>
      </c>
      <c r="X159" t="s">
        <v>2402</v>
      </c>
      <c r="Y159" t="s">
        <v>2403</v>
      </c>
      <c r="Z159" t="s">
        <v>2404</v>
      </c>
      <c r="AA159" t="s">
        <v>74</v>
      </c>
      <c r="AB159" t="s">
        <v>74</v>
      </c>
      <c r="AC159" t="s">
        <v>74</v>
      </c>
      <c r="AD159" t="s">
        <v>74</v>
      </c>
      <c r="AE159" t="s">
        <v>74</v>
      </c>
      <c r="AF159" t="s">
        <v>2405</v>
      </c>
      <c r="AG159">
        <v>84</v>
      </c>
      <c r="AH159">
        <v>3</v>
      </c>
      <c r="AI159">
        <v>3</v>
      </c>
      <c r="AJ159">
        <v>6</v>
      </c>
      <c r="AK159">
        <v>28</v>
      </c>
      <c r="AL159" t="s">
        <v>74</v>
      </c>
      <c r="AM159" t="s">
        <v>74</v>
      </c>
      <c r="AN159" t="s">
        <v>74</v>
      </c>
      <c r="AO159" t="s">
        <v>74</v>
      </c>
      <c r="AP159" t="s">
        <v>74</v>
      </c>
      <c r="AQ159" t="s">
        <v>74</v>
      </c>
      <c r="AR159" t="s">
        <v>74</v>
      </c>
      <c r="AS159" t="s">
        <v>74</v>
      </c>
      <c r="AT159" t="s">
        <v>380</v>
      </c>
      <c r="AU159">
        <v>2021</v>
      </c>
      <c r="AV159">
        <v>67</v>
      </c>
      <c r="AW159" t="s">
        <v>74</v>
      </c>
      <c r="AX159" t="s">
        <v>74</v>
      </c>
      <c r="AY159" t="s">
        <v>74</v>
      </c>
      <c r="AZ159" t="s">
        <v>74</v>
      </c>
      <c r="BA159" t="s">
        <v>74</v>
      </c>
      <c r="BB159" t="s">
        <v>74</v>
      </c>
      <c r="BC159" t="s">
        <v>74</v>
      </c>
      <c r="BD159">
        <v>101758</v>
      </c>
      <c r="BE159" t="s">
        <v>2406</v>
      </c>
      <c r="BF159" t="str">
        <f>HYPERLINK("http://dx.doi.org/10.1016/j.techsoc.2021.101758","http://dx.doi.org/10.1016/j.techsoc.2021.101758")</f>
        <v>http://dx.doi.org/10.1016/j.techsoc.2021.101758</v>
      </c>
      <c r="BG159" t="s">
        <v>74</v>
      </c>
      <c r="BH159" t="s">
        <v>2407</v>
      </c>
      <c r="BI159" t="s">
        <v>74</v>
      </c>
      <c r="BJ159" t="s">
        <v>2408</v>
      </c>
      <c r="BK159" t="s">
        <v>108</v>
      </c>
      <c r="BL159" t="s">
        <v>2409</v>
      </c>
      <c r="BM159" t="s">
        <v>74</v>
      </c>
      <c r="BN159" t="s">
        <v>74</v>
      </c>
      <c r="BO159" t="s">
        <v>74</v>
      </c>
      <c r="BP159" t="s">
        <v>74</v>
      </c>
      <c r="BQ159" t="s">
        <v>74</v>
      </c>
      <c r="BR159" t="s">
        <v>92</v>
      </c>
      <c r="BS159" t="s">
        <v>2410</v>
      </c>
      <c r="BT159" t="str">
        <f>HYPERLINK("https%3A%2F%2Fwww.webofscience.com%2Fwos%2Fwoscc%2Ffull-record%2FWOS:000704511300040","View Full Record in Web of Science")</f>
        <v>View Full Record in Web of Science</v>
      </c>
    </row>
    <row r="160" spans="1:72" x14ac:dyDescent="0.35">
      <c r="A160" t="s">
        <v>72</v>
      </c>
      <c r="B160" t="s">
        <v>2411</v>
      </c>
      <c r="C160" t="s">
        <v>74</v>
      </c>
      <c r="D160" t="s">
        <v>74</v>
      </c>
      <c r="E160" t="s">
        <v>74</v>
      </c>
      <c r="F160" t="s">
        <v>2412</v>
      </c>
      <c r="G160" t="s">
        <v>74</v>
      </c>
      <c r="H160" t="s">
        <v>74</v>
      </c>
      <c r="I160" t="s">
        <v>2413</v>
      </c>
      <c r="J160" t="s">
        <v>2414</v>
      </c>
      <c r="K160" t="s">
        <v>74</v>
      </c>
      <c r="L160" t="s">
        <v>74</v>
      </c>
      <c r="M160" t="s">
        <v>74</v>
      </c>
      <c r="N160" t="s">
        <v>78</v>
      </c>
      <c r="O160" t="s">
        <v>74</v>
      </c>
      <c r="P160" t="s">
        <v>74</v>
      </c>
      <c r="Q160" t="s">
        <v>74</v>
      </c>
      <c r="R160" t="s">
        <v>74</v>
      </c>
      <c r="S160" t="s">
        <v>74</v>
      </c>
      <c r="T160" t="s">
        <v>2415</v>
      </c>
      <c r="U160" t="s">
        <v>2416</v>
      </c>
      <c r="V160" t="s">
        <v>2417</v>
      </c>
      <c r="W160" t="s">
        <v>2418</v>
      </c>
      <c r="X160" t="s">
        <v>2419</v>
      </c>
      <c r="Y160" t="s">
        <v>2420</v>
      </c>
      <c r="Z160" t="s">
        <v>2421</v>
      </c>
      <c r="AA160" t="s">
        <v>74</v>
      </c>
      <c r="AB160" t="s">
        <v>74</v>
      </c>
      <c r="AC160" t="s">
        <v>74</v>
      </c>
      <c r="AD160" t="s">
        <v>74</v>
      </c>
      <c r="AE160" t="s">
        <v>74</v>
      </c>
      <c r="AF160" t="s">
        <v>2422</v>
      </c>
      <c r="AG160">
        <v>62</v>
      </c>
      <c r="AH160">
        <v>0</v>
      </c>
      <c r="AI160">
        <v>0</v>
      </c>
      <c r="AJ160">
        <v>6</v>
      </c>
      <c r="AK160">
        <v>31</v>
      </c>
      <c r="AL160" t="s">
        <v>74</v>
      </c>
      <c r="AM160" t="s">
        <v>74</v>
      </c>
      <c r="AN160" t="s">
        <v>74</v>
      </c>
      <c r="AO160" t="s">
        <v>74</v>
      </c>
      <c r="AP160" t="s">
        <v>74</v>
      </c>
      <c r="AQ160" t="s">
        <v>74</v>
      </c>
      <c r="AR160" t="s">
        <v>74</v>
      </c>
      <c r="AS160" t="s">
        <v>74</v>
      </c>
      <c r="AT160" t="s">
        <v>2423</v>
      </c>
      <c r="AU160">
        <v>2022</v>
      </c>
      <c r="AV160">
        <v>34</v>
      </c>
      <c r="AW160">
        <v>2</v>
      </c>
      <c r="AX160" t="s">
        <v>74</v>
      </c>
      <c r="AY160" t="s">
        <v>74</v>
      </c>
      <c r="AZ160" t="s">
        <v>74</v>
      </c>
      <c r="BA160" t="s">
        <v>74</v>
      </c>
      <c r="BB160">
        <v>769</v>
      </c>
      <c r="BC160">
        <v>789</v>
      </c>
      <c r="BD160" t="s">
        <v>74</v>
      </c>
      <c r="BE160" t="s">
        <v>2424</v>
      </c>
      <c r="BF160" t="str">
        <f>HYPERLINK("http://dx.doi.org/10.1287/ijoc.2021.1107","http://dx.doi.org/10.1287/ijoc.2021.1107")</f>
        <v>http://dx.doi.org/10.1287/ijoc.2021.1107</v>
      </c>
      <c r="BG160" t="s">
        <v>74</v>
      </c>
      <c r="BH160" t="s">
        <v>2407</v>
      </c>
      <c r="BI160" t="s">
        <v>74</v>
      </c>
      <c r="BJ160" t="s">
        <v>2425</v>
      </c>
      <c r="BK160" t="s">
        <v>90</v>
      </c>
      <c r="BL160" t="s">
        <v>1495</v>
      </c>
      <c r="BM160" t="s">
        <v>74</v>
      </c>
      <c r="BN160" t="s">
        <v>74</v>
      </c>
      <c r="BO160" t="s">
        <v>74</v>
      </c>
      <c r="BP160" t="s">
        <v>74</v>
      </c>
      <c r="BQ160" t="s">
        <v>74</v>
      </c>
      <c r="BR160" t="s">
        <v>92</v>
      </c>
      <c r="BS160" t="s">
        <v>2426</v>
      </c>
      <c r="BT160" t="str">
        <f>HYPERLINK("https%3A%2F%2Fwww.webofscience.com%2Fwos%2Fwoscc%2Ffull-record%2FWOS:000708983300001","View Full Record in Web of Science")</f>
        <v>View Full Record in Web of Science</v>
      </c>
    </row>
    <row r="161" spans="1:72" x14ac:dyDescent="0.35">
      <c r="A161" t="s">
        <v>72</v>
      </c>
      <c r="B161" t="s">
        <v>2427</v>
      </c>
      <c r="C161" t="s">
        <v>74</v>
      </c>
      <c r="D161" t="s">
        <v>74</v>
      </c>
      <c r="E161" t="s">
        <v>74</v>
      </c>
      <c r="F161" t="s">
        <v>2428</v>
      </c>
      <c r="G161" t="s">
        <v>74</v>
      </c>
      <c r="H161" t="s">
        <v>74</v>
      </c>
      <c r="I161" t="s">
        <v>2429</v>
      </c>
      <c r="J161" t="s">
        <v>2430</v>
      </c>
      <c r="K161" t="s">
        <v>74</v>
      </c>
      <c r="L161" t="s">
        <v>74</v>
      </c>
      <c r="M161" t="s">
        <v>74</v>
      </c>
      <c r="N161" t="s">
        <v>78</v>
      </c>
      <c r="O161" t="s">
        <v>74</v>
      </c>
      <c r="P161" t="s">
        <v>74</v>
      </c>
      <c r="Q161" t="s">
        <v>74</v>
      </c>
      <c r="R161" t="s">
        <v>74</v>
      </c>
      <c r="S161" t="s">
        <v>74</v>
      </c>
      <c r="T161" t="s">
        <v>2431</v>
      </c>
      <c r="U161" t="s">
        <v>2432</v>
      </c>
      <c r="V161" t="s">
        <v>2433</v>
      </c>
      <c r="W161" t="s">
        <v>2434</v>
      </c>
      <c r="X161" t="s">
        <v>2435</v>
      </c>
      <c r="Y161" t="s">
        <v>2436</v>
      </c>
      <c r="Z161" t="s">
        <v>2437</v>
      </c>
      <c r="AA161" t="s">
        <v>74</v>
      </c>
      <c r="AB161" t="s">
        <v>74</v>
      </c>
      <c r="AC161" t="s">
        <v>74</v>
      </c>
      <c r="AD161" t="s">
        <v>74</v>
      </c>
      <c r="AE161" t="s">
        <v>74</v>
      </c>
      <c r="AF161" t="s">
        <v>2438</v>
      </c>
      <c r="AG161">
        <v>86</v>
      </c>
      <c r="AH161">
        <v>19</v>
      </c>
      <c r="AI161">
        <v>19</v>
      </c>
      <c r="AJ161">
        <v>3</v>
      </c>
      <c r="AK161">
        <v>24</v>
      </c>
      <c r="AL161" t="s">
        <v>74</v>
      </c>
      <c r="AM161" t="s">
        <v>74</v>
      </c>
      <c r="AN161" t="s">
        <v>74</v>
      </c>
      <c r="AO161" t="s">
        <v>74</v>
      </c>
      <c r="AP161" t="s">
        <v>74</v>
      </c>
      <c r="AQ161" t="s">
        <v>74</v>
      </c>
      <c r="AR161" t="s">
        <v>74</v>
      </c>
      <c r="AS161" t="s">
        <v>74</v>
      </c>
      <c r="AT161" t="s">
        <v>74</v>
      </c>
      <c r="AU161">
        <v>2017</v>
      </c>
      <c r="AV161">
        <v>28</v>
      </c>
      <c r="AW161">
        <v>3</v>
      </c>
      <c r="AX161" t="s">
        <v>74</v>
      </c>
      <c r="AY161" t="s">
        <v>74</v>
      </c>
      <c r="AZ161" t="s">
        <v>74</v>
      </c>
      <c r="BA161" t="s">
        <v>74</v>
      </c>
      <c r="BB161">
        <v>278</v>
      </c>
      <c r="BC161">
        <v>298</v>
      </c>
      <c r="BD161" t="s">
        <v>74</v>
      </c>
      <c r="BE161" t="s">
        <v>2439</v>
      </c>
      <c r="BF161" t="str">
        <f>HYPERLINK("http://dx.doi.org/10.1108/JMTM-09-2016-0128","http://dx.doi.org/10.1108/JMTM-09-2016-0128")</f>
        <v>http://dx.doi.org/10.1108/JMTM-09-2016-0128</v>
      </c>
      <c r="BG161" t="s">
        <v>74</v>
      </c>
      <c r="BH161" t="s">
        <v>74</v>
      </c>
      <c r="BI161" t="s">
        <v>74</v>
      </c>
      <c r="BJ161" t="s">
        <v>2440</v>
      </c>
      <c r="BK161" t="s">
        <v>228</v>
      </c>
      <c r="BL161" t="s">
        <v>1572</v>
      </c>
      <c r="BM161" t="s">
        <v>74</v>
      </c>
      <c r="BN161" t="s">
        <v>74</v>
      </c>
      <c r="BO161" t="s">
        <v>74</v>
      </c>
      <c r="BP161" t="s">
        <v>74</v>
      </c>
      <c r="BQ161" t="s">
        <v>74</v>
      </c>
      <c r="BR161" t="s">
        <v>92</v>
      </c>
      <c r="BS161" t="s">
        <v>2441</v>
      </c>
      <c r="BT161" t="str">
        <f>HYPERLINK("https%3A%2F%2Fwww.webofscience.com%2Fwos%2Fwoscc%2Ffull-record%2FWOS:000401068100001","View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Rolf</cp:lastModifiedBy>
  <dcterms:created xsi:type="dcterms:W3CDTF">2023-02-21T12:34:27Z</dcterms:created>
  <dcterms:modified xsi:type="dcterms:W3CDTF">2023-02-21T12:34:27Z</dcterms:modified>
</cp:coreProperties>
</file>