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bensw\Work Docs\My Projects\Arm\Git\"/>
    </mc:Choice>
  </mc:AlternateContent>
  <xr:revisionPtr revIDLastSave="0" documentId="8_{0A05B29B-C56A-4058-BBB9-D3657DCB727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2" r:id="rId1"/>
  </sheets>
  <definedNames>
    <definedName name="Allowance">Sheet1!#REF!</definedName>
    <definedName name="Gravity">Sheet1!$C$1</definedName>
    <definedName name="SafetyFactor">Sheet1!$C$2</definedName>
  </definedNames>
  <calcPr calcId="191029"/>
</workbook>
</file>

<file path=xl/calcChain.xml><?xml version="1.0" encoding="utf-8"?>
<calcChain xmlns="http://schemas.openxmlformats.org/spreadsheetml/2006/main">
  <c r="Q9" i="2" l="1"/>
  <c r="Q10" i="2"/>
  <c r="Q11" i="2"/>
  <c r="Q12" i="2"/>
  <c r="Q7" i="2"/>
  <c r="J7" i="2"/>
  <c r="J12" i="2"/>
  <c r="J11" i="2"/>
  <c r="J10" i="2"/>
  <c r="J9" i="2"/>
  <c r="J8" i="2"/>
  <c r="O9" i="2"/>
  <c r="O10" i="2"/>
  <c r="O8" i="2"/>
  <c r="Q8" i="2" s="1"/>
  <c r="O7" i="2"/>
</calcChain>
</file>

<file path=xl/sharedStrings.xml><?xml version="1.0" encoding="utf-8"?>
<sst xmlns="http://schemas.openxmlformats.org/spreadsheetml/2006/main" count="39" uniqueCount="35">
  <si>
    <t>Joint</t>
  </si>
  <si>
    <t>Base Yaw</t>
  </si>
  <si>
    <t>Shoulder Pitch</t>
  </si>
  <si>
    <t>Elbow Pitch</t>
  </si>
  <si>
    <t>Wrist Pitch</t>
  </si>
  <si>
    <t>Wrist Yaw</t>
  </si>
  <si>
    <t>Wrist Roll / Gripper</t>
  </si>
  <si>
    <t>Motor</t>
  </si>
  <si>
    <t>Link</t>
  </si>
  <si>
    <t>Gravity</t>
  </si>
  <si>
    <t>SafetyFactor</t>
  </si>
  <si>
    <t>Link Distance  (centre of mass as % of link length)</t>
  </si>
  <si>
    <t>Motor Distance  (centre of mass as % of link length)</t>
  </si>
  <si>
    <t>Motor Mass (kg)</t>
  </si>
  <si>
    <t>Link Mass (kg)</t>
  </si>
  <si>
    <t>Payload Mass  (kg)</t>
  </si>
  <si>
    <t>Link Length (m)</t>
  </si>
  <si>
    <t>Efficiency</t>
  </si>
  <si>
    <t>L1</t>
  </si>
  <si>
    <t>L2</t>
  </si>
  <si>
    <t>L3</t>
  </si>
  <si>
    <t>L4</t>
  </si>
  <si>
    <t>L5</t>
  </si>
  <si>
    <t>NEMA 23 Stepper</t>
  </si>
  <si>
    <t>NEMA 23 Closed-loop</t>
  </si>
  <si>
    <t>NEMA 17</t>
  </si>
  <si>
    <t>?</t>
  </si>
  <si>
    <t>Motor Torque (Nm)</t>
  </si>
  <si>
    <t>Gear Ratio (?:1)</t>
  </si>
  <si>
    <t>Transmission Type</t>
  </si>
  <si>
    <t>Planetary</t>
  </si>
  <si>
    <t>Harmonic</t>
  </si>
  <si>
    <t>Final Torque (Nm)</t>
  </si>
  <si>
    <t>Required Torque (Nm)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</si>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</sst>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7575"/>
        </patternFill>
      </fill>
    </dxf>
  </dxfs>
  <tableStyles count="0" defaultTableStyle="TableStyleMedium9" defaultPivotStyle="PivotStyleLight16"/>
  <colors>
    <mruColors>
      <color rgb="FFFF757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6CFE-1D6F-4D25-9F08-F77EE209736A}">
  <dimension ref="A1:Q13"/>
  <sheetViews>
    <sheetView tabSelected="1" topLeftCell="K1" zoomScale="90" zoomScaleNormal="90" workbookViewId="0">
      <selection activeCell="M17" sqref="M17"/>
    </sheetView>
  </sheetViews>
  <sheetFormatPr defaultRowHeight="15" x14ac:dyDescent="0.25"/>
  <cols>
    <col min="1" max="1" width="18.28515625" bestFit="1" customWidth="1"/>
    <col min="2" max="2" width="4.5703125" bestFit="1" customWidth="1"/>
    <col min="3" max="3" width="13.7109375" customWidth="1"/>
    <col min="4" max="4" width="20.28515625" bestFit="1" customWidth="1"/>
    <col min="5" max="5" width="13.7109375" customWidth="1"/>
    <col min="6" max="7" width="12" customWidth="1"/>
    <col min="8" max="8" width="9.28515625" customWidth="1"/>
    <col min="9" max="9" width="17.42578125" customWidth="1"/>
    <col min="10" max="10" width="21.140625" bestFit="1" customWidth="1"/>
    <col min="11" max="11" width="15.5703125" customWidth="1"/>
    <col min="12" max="12" width="12.5703125" customWidth="1"/>
    <col min="13" max="13" width="14.42578125" customWidth="1"/>
    <col min="14" max="14" width="9.5703125" customWidth="1"/>
    <col min="15" max="15" width="17.5703125" bestFit="1" customWidth="1"/>
    <col min="16" max="16" width="9.5703125" bestFit="1" customWidth="1"/>
    <col min="17" max="17" width="10.140625" customWidth="1"/>
    <col min="18" max="20" width="12" bestFit="1" customWidth="1"/>
  </cols>
  <sheetData>
    <row r="1" spans="1:17" x14ac:dyDescent="0.25">
      <c r="A1" t="s">
        <v>9</v>
      </c>
      <c r="C1">
        <v>9.81</v>
      </c>
    </row>
    <row r="2" spans="1:17" x14ac:dyDescent="0.25">
      <c r="A2" t="s">
        <v>10</v>
      </c>
      <c r="C2">
        <v>2</v>
      </c>
    </row>
    <row r="5" spans="1:17" x14ac:dyDescent="0.25">
      <c r="A5" t="s">
        <v>0</v>
      </c>
      <c r="B5" t="s">
        <v>8</v>
      </c>
      <c r="C5" t="s">
        <v>16</v>
      </c>
      <c r="J5" t="s">
        <v>33</v>
      </c>
      <c r="K5" t="s">
        <v>27</v>
      </c>
      <c r="L5" t="s">
        <v>28</v>
      </c>
      <c r="M5" t="s">
        <v>29</v>
      </c>
      <c r="N5" t="s">
        <v>17</v>
      </c>
      <c r="O5" t="s">
        <v>32</v>
      </c>
      <c r="Q5" t="s">
        <v>34</v>
      </c>
    </row>
    <row r="6" spans="1:17" x14ac:dyDescent="0.25">
      <c r="D6" t="s">
        <v>7</v>
      </c>
      <c r="E6" t="s">
        <v>13</v>
      </c>
      <c r="F6" t="s">
        <v>12</v>
      </c>
      <c r="G6" t="s">
        <v>14</v>
      </c>
      <c r="H6" t="s">
        <v>11</v>
      </c>
      <c r="I6" t="s">
        <v>15</v>
      </c>
    </row>
    <row r="7" spans="1:17" x14ac:dyDescent="0.25">
      <c r="A7" t="s">
        <v>1</v>
      </c>
      <c r="B7" t="s">
        <v>18</v>
      </c>
      <c r="C7">
        <v>0.1</v>
      </c>
      <c r="D7" t="s">
        <v>23</v>
      </c>
      <c r="E7">
        <v>0.68</v>
      </c>
      <c r="F7" s="1">
        <v>0.5</v>
      </c>
      <c r="G7">
        <v>0.3</v>
      </c>
      <c r="H7">
        <v>0.5</v>
      </c>
      <c r="J7" s="5">
        <f>Gravity*SafetyFactor*((C7*E7*F7+C7*G7*H7)+(C8*E8*F8+C8*G8*H8)+(C9*E9*F9+C9*G9*H9)+(C10*E10*F10+C10*G10*H10)+(C11*E11*F11+C11*G11*H11)+(C12*E12*F12+C12*G12*H12)+(C12*I12))</f>
        <v>8.4262014000000001</v>
      </c>
      <c r="K7">
        <v>1.26</v>
      </c>
      <c r="L7" s="2">
        <v>20</v>
      </c>
      <c r="M7" s="3" t="s">
        <v>30</v>
      </c>
      <c r="N7" s="1">
        <v>0.85</v>
      </c>
      <c r="O7" s="5">
        <f>K7*L7*N7</f>
        <v>21.419999999999998</v>
      </c>
      <c r="Q7" s="5">
        <f>O7/J7</f>
        <v>2.5420707366429669</v>
      </c>
    </row>
    <row r="8" spans="1:17" x14ac:dyDescent="0.25">
      <c r="A8" t="s">
        <v>2</v>
      </c>
      <c r="B8" t="s">
        <v>19</v>
      </c>
      <c r="C8">
        <v>0.28000000000000003</v>
      </c>
      <c r="D8" t="s">
        <v>24</v>
      </c>
      <c r="E8">
        <v>0.79900000000000004</v>
      </c>
      <c r="F8" s="1">
        <v>0.5</v>
      </c>
      <c r="G8">
        <v>0.5</v>
      </c>
      <c r="H8">
        <v>0.5</v>
      </c>
      <c r="J8" s="5">
        <f>Gravity*SafetyFactor*((C8*E8*F8+C8*G8*H8)+(C9*E9*F9+C9*G9*H9)+(C10*E10*F10+C10*G10*H10)+(C11*E11*F11+C11*G11*H11)+(C12*E12*F12+C12*G12*H12)+(C12*I12))</f>
        <v>7.4648213999999999</v>
      </c>
      <c r="K8">
        <v>1.9</v>
      </c>
      <c r="L8">
        <v>100</v>
      </c>
      <c r="M8" s="4" t="s">
        <v>31</v>
      </c>
      <c r="N8" s="1">
        <v>0.75</v>
      </c>
      <c r="O8" s="5">
        <f>K8*L8*N8</f>
        <v>142.5</v>
      </c>
      <c r="Q8" s="5">
        <f t="shared" ref="Q8:Q12" si="0">O8/J8</f>
        <v>19.089539101364167</v>
      </c>
    </row>
    <row r="9" spans="1:17" x14ac:dyDescent="0.25">
      <c r="A9" t="s">
        <v>3</v>
      </c>
      <c r="B9" t="s">
        <v>20</v>
      </c>
      <c r="C9">
        <v>0.24</v>
      </c>
      <c r="D9" t="s">
        <v>25</v>
      </c>
      <c r="E9">
        <v>0.22</v>
      </c>
      <c r="F9" s="1">
        <v>0.2</v>
      </c>
      <c r="G9">
        <v>0.4</v>
      </c>
      <c r="H9">
        <v>0.5</v>
      </c>
      <c r="J9" s="5">
        <f>Gravity*SafetyFactor*((C9*E9*F9+C9*G9*H9)+(C10*E10*F10+C10*G10*H10)+(C11*E11*F11+C11*G11*H11)+(C12*E12*F12+C12*G12*H12)+(C12*I12))</f>
        <v>3.8967282000000005</v>
      </c>
      <c r="K9">
        <v>0.45</v>
      </c>
      <c r="L9">
        <v>20</v>
      </c>
      <c r="M9" s="3" t="s">
        <v>30</v>
      </c>
      <c r="N9" s="1">
        <v>0.85</v>
      </c>
      <c r="O9" s="5">
        <f t="shared" ref="O9:O10" si="1">K9*L9*N9</f>
        <v>7.6499999999999995</v>
      </c>
      <c r="Q9" s="5">
        <f t="shared" si="0"/>
        <v>1.9631854230941739</v>
      </c>
    </row>
    <row r="10" spans="1:17" x14ac:dyDescent="0.25">
      <c r="A10" t="s">
        <v>4</v>
      </c>
      <c r="B10" t="s">
        <v>21</v>
      </c>
      <c r="C10">
        <v>0.1</v>
      </c>
      <c r="D10" t="s">
        <v>25</v>
      </c>
      <c r="E10">
        <v>0.22</v>
      </c>
      <c r="F10" s="1">
        <v>1</v>
      </c>
      <c r="G10">
        <v>0.2</v>
      </c>
      <c r="H10">
        <v>0.5</v>
      </c>
      <c r="J10" s="5">
        <f>Gravity*SafetyFactor*((C10*E10*F10+C10*G10*H10)+(C11*E11*F11+C11*G11*H11)+(C12*E12*F12+C12*G12*H12)+(C12*I12))</f>
        <v>2.7477810000000003</v>
      </c>
      <c r="K10">
        <v>0.45</v>
      </c>
      <c r="L10">
        <v>10</v>
      </c>
      <c r="M10" s="3" t="s">
        <v>30</v>
      </c>
      <c r="N10" s="1">
        <v>0.85</v>
      </c>
      <c r="O10" s="5">
        <f t="shared" si="1"/>
        <v>3.8249999999999997</v>
      </c>
      <c r="Q10" s="5">
        <f t="shared" si="0"/>
        <v>1.3920323344546015</v>
      </c>
    </row>
    <row r="11" spans="1:17" x14ac:dyDescent="0.25">
      <c r="A11" t="s">
        <v>5</v>
      </c>
      <c r="B11" t="s">
        <v>22</v>
      </c>
      <c r="C11">
        <v>7.0000000000000007E-2</v>
      </c>
      <c r="D11" t="s">
        <v>26</v>
      </c>
      <c r="E11">
        <v>0.04</v>
      </c>
      <c r="F11" s="1">
        <v>1</v>
      </c>
      <c r="G11">
        <v>0.15</v>
      </c>
      <c r="H11">
        <v>0.5</v>
      </c>
      <c r="J11" s="5">
        <f>Gravity*SafetyFactor*((C11*E11*F11+C11*G11*H11)+(C12*I12))</f>
        <v>2.1199410000000003</v>
      </c>
      <c r="M11" s="3"/>
      <c r="N11" s="1"/>
      <c r="O11" s="5">
        <v>0.3</v>
      </c>
      <c r="Q11" s="5">
        <f t="shared" si="0"/>
        <v>0.14151337230611605</v>
      </c>
    </row>
    <row r="12" spans="1:17" x14ac:dyDescent="0.25">
      <c r="A12" t="s">
        <v>6</v>
      </c>
      <c r="C12">
        <v>0.05</v>
      </c>
      <c r="D12" t="s">
        <v>26</v>
      </c>
      <c r="F12" s="1"/>
      <c r="I12">
        <v>2</v>
      </c>
      <c r="J12" s="5">
        <f>Gravity*SafetyFactor*((C12*I12))</f>
        <v>1.9620000000000002</v>
      </c>
      <c r="N12" s="1"/>
      <c r="O12" s="5">
        <v>0.2</v>
      </c>
      <c r="Q12" s="5">
        <f t="shared" si="0"/>
        <v>0.1019367991845056</v>
      </c>
    </row>
    <row r="13" spans="1:17" x14ac:dyDescent="0.25">
      <c r="P13" s="1"/>
    </row>
  </sheetData>
  <phoneticPr fontId="1" type="noConversion"/>
  <conditionalFormatting sqref="Q7:Q12">
    <cfRule type="cellIs" dxfId="0" priority="1" operator="less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Gravity</vt:lpstr>
      <vt:lpstr>SafetyFactor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Sanders-Wyatt</cp:lastModifiedBy>
  <dcterms:created xsi:type="dcterms:W3CDTF">2025-06-04T23:52:48Z</dcterms:created>
  <dcterms:modified xsi:type="dcterms:W3CDTF">2025-06-05T01:22:40Z</dcterms:modified>
</cp:coreProperties>
</file>