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07\Desktop\Education\Projects\Portfolio_Allocation\"/>
    </mc:Choice>
  </mc:AlternateContent>
  <xr:revisionPtr revIDLastSave="0" documentId="13_ncr:1_{0D98CF85-42C4-4B1E-8595-0CE8544F6580}" xr6:coauthVersionLast="45" xr6:coauthVersionMax="45" xr10:uidLastSave="{00000000-0000-0000-0000-000000000000}"/>
  <bookViews>
    <workbookView xWindow="-120" yWindow="-120" windowWidth="20730" windowHeight="11160" activeTab="1" xr2:uid="{AEE9497D-D869-47A3-8B3E-39C30C701344}"/>
  </bookViews>
  <sheets>
    <sheet name="GAA" sheetId="9" r:id="rId1"/>
    <sheet name="Summary" sheetId="5" r:id="rId2"/>
    <sheet name="Sheet1" sheetId="8" r:id="rId3"/>
    <sheet name="Stern" sheetId="1" r:id="rId4"/>
    <sheet name="REIT" sheetId="2" r:id="rId5"/>
    <sheet name="USGS" sheetId="3" r:id="rId6"/>
    <sheet name="OnlyGold" sheetId="4" r:id="rId7"/>
    <sheet name="CPI" sheetId="7" r:id="rId8"/>
  </sheets>
  <definedNames>
    <definedName name="_xlnm._FilterDatabase" localSheetId="1" hidden="1">Summary!$K$1:$K$120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5" l="1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0" i="5"/>
  <c r="F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0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F12" i="5"/>
  <c r="E12" i="5"/>
  <c r="H11" i="5"/>
  <c r="F11" i="5"/>
  <c r="E11" i="5"/>
  <c r="H10" i="5"/>
  <c r="F10" i="5"/>
  <c r="E10" i="5"/>
  <c r="H9" i="5"/>
  <c r="F9" i="5"/>
  <c r="E9" i="5"/>
  <c r="H8" i="5"/>
  <c r="F8" i="5"/>
  <c r="E8" i="5"/>
  <c r="H7" i="5"/>
  <c r="F7" i="5"/>
  <c r="E7" i="5"/>
  <c r="H6" i="5"/>
  <c r="F6" i="5"/>
  <c r="E6" i="5"/>
  <c r="H5" i="5"/>
  <c r="F5" i="5"/>
  <c r="E5" i="5"/>
  <c r="H4" i="5"/>
  <c r="F4" i="5"/>
  <c r="E4" i="5"/>
  <c r="H3" i="5"/>
  <c r="F3" i="5"/>
  <c r="E3" i="5"/>
  <c r="H2" i="5"/>
  <c r="F2" i="5"/>
  <c r="E2" i="5"/>
  <c r="A30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D50" i="9" l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48" i="9" s="1"/>
  <c r="F6" i="9"/>
  <c r="F5" i="9"/>
  <c r="F47" i="9" s="1"/>
  <c r="B48" i="9"/>
  <c r="D48" i="9"/>
  <c r="E47" i="9"/>
  <c r="D47" i="9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B47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F49" i="9" l="1"/>
  <c r="F50" i="9"/>
  <c r="C48" i="9"/>
  <c r="E48" i="9"/>
  <c r="B229" i="4"/>
  <c r="E145" i="3"/>
  <c r="C145" i="3"/>
  <c r="H30" i="5" l="1"/>
  <c r="G30" i="5"/>
  <c r="E30" i="5"/>
  <c r="A31" i="5"/>
  <c r="E96" i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4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92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I31" i="5" l="1"/>
  <c r="H31" i="5"/>
  <c r="G31" i="5"/>
  <c r="C31" i="5"/>
  <c r="A32" i="5"/>
  <c r="B31" i="5"/>
  <c r="E31" i="5"/>
  <c r="D31" i="5"/>
  <c r="F31" i="5"/>
  <c r="AI55" i="2"/>
  <c r="AF55" i="2"/>
  <c r="AC55" i="2"/>
  <c r="Z55" i="2"/>
  <c r="W55" i="2"/>
  <c r="T55" i="2"/>
  <c r="Q55" i="2"/>
  <c r="N55" i="2"/>
  <c r="K55" i="2"/>
  <c r="H55" i="2"/>
  <c r="E55" i="2"/>
  <c r="B55" i="2"/>
  <c r="AI54" i="2"/>
  <c r="AF54" i="2"/>
  <c r="AC54" i="2"/>
  <c r="Z54" i="2"/>
  <c r="W54" i="2"/>
  <c r="T54" i="2"/>
  <c r="Q54" i="2"/>
  <c r="N54" i="2"/>
  <c r="K54" i="2"/>
  <c r="H54" i="2"/>
  <c r="E54" i="2"/>
  <c r="B54" i="2"/>
  <c r="AI53" i="2"/>
  <c r="AF53" i="2"/>
  <c r="AC53" i="2"/>
  <c r="Z53" i="2"/>
  <c r="W53" i="2"/>
  <c r="T53" i="2"/>
  <c r="Q53" i="2"/>
  <c r="N53" i="2"/>
  <c r="K53" i="2"/>
  <c r="H53" i="2"/>
  <c r="E53" i="2"/>
  <c r="B53" i="2"/>
  <c r="AI52" i="2"/>
  <c r="AF52" i="2"/>
  <c r="AC52" i="2"/>
  <c r="Z52" i="2"/>
  <c r="W52" i="2"/>
  <c r="T52" i="2"/>
  <c r="Q52" i="2"/>
  <c r="N52" i="2"/>
  <c r="K52" i="2"/>
  <c r="H52" i="2"/>
  <c r="E52" i="2"/>
  <c r="B52" i="2"/>
  <c r="AI51" i="2"/>
  <c r="AF51" i="2"/>
  <c r="AC51" i="2"/>
  <c r="Z51" i="2"/>
  <c r="W51" i="2"/>
  <c r="T51" i="2"/>
  <c r="Q51" i="2"/>
  <c r="N51" i="2"/>
  <c r="K51" i="2"/>
  <c r="H51" i="2"/>
  <c r="E51" i="2"/>
  <c r="B51" i="2"/>
  <c r="AI50" i="2"/>
  <c r="AF50" i="2"/>
  <c r="AC50" i="2"/>
  <c r="Z50" i="2"/>
  <c r="W50" i="2"/>
  <c r="T50" i="2"/>
  <c r="Q50" i="2"/>
  <c r="N50" i="2"/>
  <c r="K50" i="2"/>
  <c r="H50" i="2"/>
  <c r="E50" i="2"/>
  <c r="B50" i="2"/>
  <c r="AI49" i="2"/>
  <c r="AF49" i="2"/>
  <c r="AC49" i="2"/>
  <c r="Z49" i="2"/>
  <c r="W49" i="2"/>
  <c r="T49" i="2"/>
  <c r="Q49" i="2"/>
  <c r="N49" i="2"/>
  <c r="K49" i="2"/>
  <c r="H49" i="2"/>
  <c r="E49" i="2"/>
  <c r="B49" i="2"/>
  <c r="AI48" i="2"/>
  <c r="AF48" i="2"/>
  <c r="AC48" i="2"/>
  <c r="Z48" i="2"/>
  <c r="W48" i="2"/>
  <c r="T48" i="2"/>
  <c r="Q48" i="2"/>
  <c r="N48" i="2"/>
  <c r="K48" i="2"/>
  <c r="H48" i="2"/>
  <c r="E48" i="2"/>
  <c r="B48" i="2"/>
  <c r="AI47" i="2"/>
  <c r="AF47" i="2"/>
  <c r="AC47" i="2"/>
  <c r="Z47" i="2"/>
  <c r="W47" i="2"/>
  <c r="T47" i="2"/>
  <c r="Q47" i="2"/>
  <c r="N47" i="2"/>
  <c r="K47" i="2"/>
  <c r="H47" i="2"/>
  <c r="E47" i="2"/>
  <c r="B47" i="2"/>
  <c r="AI46" i="2"/>
  <c r="AF46" i="2"/>
  <c r="AC46" i="2"/>
  <c r="Z46" i="2"/>
  <c r="W46" i="2"/>
  <c r="T46" i="2"/>
  <c r="Q46" i="2"/>
  <c r="N46" i="2"/>
  <c r="K46" i="2"/>
  <c r="H46" i="2"/>
  <c r="E46" i="2"/>
  <c r="B46" i="2"/>
  <c r="AI45" i="2"/>
  <c r="AF45" i="2"/>
  <c r="AC45" i="2"/>
  <c r="Z45" i="2"/>
  <c r="W45" i="2"/>
  <c r="T45" i="2"/>
  <c r="Q45" i="2"/>
  <c r="N45" i="2"/>
  <c r="K45" i="2"/>
  <c r="H45" i="2"/>
  <c r="E45" i="2"/>
  <c r="B45" i="2"/>
  <c r="AI44" i="2"/>
  <c r="AF44" i="2"/>
  <c r="AC44" i="2"/>
  <c r="Z44" i="2"/>
  <c r="W44" i="2"/>
  <c r="T44" i="2"/>
  <c r="Q44" i="2"/>
  <c r="N44" i="2"/>
  <c r="K44" i="2"/>
  <c r="H44" i="2"/>
  <c r="E44" i="2"/>
  <c r="B44" i="2"/>
  <c r="AI43" i="2"/>
  <c r="AF43" i="2"/>
  <c r="AC43" i="2"/>
  <c r="Z43" i="2"/>
  <c r="W43" i="2"/>
  <c r="T43" i="2"/>
  <c r="Q43" i="2"/>
  <c r="N43" i="2"/>
  <c r="K43" i="2"/>
  <c r="H43" i="2"/>
  <c r="E43" i="2"/>
  <c r="B43" i="2"/>
  <c r="AI42" i="2"/>
  <c r="AF42" i="2"/>
  <c r="AC42" i="2"/>
  <c r="Z42" i="2"/>
  <c r="W42" i="2"/>
  <c r="T42" i="2"/>
  <c r="Q42" i="2"/>
  <c r="N42" i="2"/>
  <c r="K42" i="2"/>
  <c r="H42" i="2"/>
  <c r="E42" i="2"/>
  <c r="B42" i="2"/>
  <c r="AI41" i="2"/>
  <c r="AF41" i="2"/>
  <c r="AC41" i="2"/>
  <c r="Z41" i="2"/>
  <c r="W41" i="2"/>
  <c r="T41" i="2"/>
  <c r="Q41" i="2"/>
  <c r="N41" i="2"/>
  <c r="K41" i="2"/>
  <c r="H41" i="2"/>
  <c r="E41" i="2"/>
  <c r="B41" i="2"/>
  <c r="A33" i="5" l="1"/>
  <c r="F32" i="5"/>
  <c r="I32" i="5"/>
  <c r="H32" i="5"/>
  <c r="E32" i="5"/>
  <c r="C32" i="5"/>
  <c r="G32" i="5"/>
  <c r="D32" i="5"/>
  <c r="B32" i="5"/>
  <c r="A34" i="5" l="1"/>
  <c r="G33" i="5"/>
  <c r="I33" i="5"/>
  <c r="F33" i="5"/>
  <c r="C33" i="5"/>
  <c r="H33" i="5"/>
  <c r="D33" i="5"/>
  <c r="E33" i="5"/>
  <c r="B33" i="5"/>
  <c r="A35" i="5" l="1"/>
  <c r="I34" i="5"/>
  <c r="H34" i="5"/>
  <c r="G34" i="5"/>
  <c r="E34" i="5"/>
  <c r="F34" i="5"/>
  <c r="C34" i="5"/>
  <c r="D34" i="5"/>
  <c r="B34" i="5"/>
  <c r="A36" i="5" l="1"/>
  <c r="I35" i="5"/>
  <c r="H35" i="5"/>
  <c r="G35" i="5"/>
  <c r="D35" i="5"/>
  <c r="F35" i="5"/>
  <c r="E35" i="5"/>
  <c r="B35" i="5"/>
  <c r="C35" i="5"/>
  <c r="A37" i="5" l="1"/>
  <c r="I36" i="5"/>
  <c r="F36" i="5"/>
  <c r="H36" i="5"/>
  <c r="G36" i="5"/>
  <c r="E36" i="5"/>
  <c r="C36" i="5"/>
  <c r="D36" i="5"/>
  <c r="B36" i="5"/>
  <c r="A38" i="5" l="1"/>
  <c r="I37" i="5"/>
  <c r="G37" i="5"/>
  <c r="F37" i="5"/>
  <c r="E37" i="5"/>
  <c r="C37" i="5"/>
  <c r="D37" i="5"/>
  <c r="H37" i="5"/>
  <c r="B37" i="5"/>
  <c r="A39" i="5" l="1"/>
  <c r="H38" i="5"/>
  <c r="I38" i="5"/>
  <c r="G38" i="5"/>
  <c r="E38" i="5"/>
  <c r="F38" i="5"/>
  <c r="C38" i="5"/>
  <c r="D38" i="5"/>
  <c r="B38" i="5"/>
  <c r="A40" i="5" l="1"/>
  <c r="I39" i="5"/>
  <c r="F39" i="5"/>
  <c r="H39" i="5"/>
  <c r="D39" i="5"/>
  <c r="G39" i="5"/>
  <c r="B39" i="5"/>
  <c r="C39" i="5"/>
  <c r="E39" i="5"/>
  <c r="A41" i="5" l="1"/>
  <c r="F40" i="5"/>
  <c r="H40" i="5"/>
  <c r="G40" i="5"/>
  <c r="I40" i="5"/>
  <c r="E40" i="5"/>
  <c r="C40" i="5"/>
  <c r="D40" i="5"/>
  <c r="B40" i="5"/>
  <c r="A42" i="5" l="1"/>
  <c r="G41" i="5"/>
  <c r="I41" i="5"/>
  <c r="H41" i="5"/>
  <c r="F41" i="5"/>
  <c r="E41" i="5"/>
  <c r="C41" i="5"/>
  <c r="D41" i="5"/>
  <c r="B41" i="5"/>
  <c r="A43" i="5" l="1"/>
  <c r="H42" i="5"/>
  <c r="I42" i="5"/>
  <c r="G42" i="5"/>
  <c r="F42" i="5"/>
  <c r="E42" i="5"/>
  <c r="C42" i="5"/>
  <c r="D42" i="5"/>
  <c r="B42" i="5"/>
  <c r="A44" i="5" l="1"/>
  <c r="I43" i="5"/>
  <c r="H43" i="5"/>
  <c r="G43" i="5"/>
  <c r="F43" i="5"/>
  <c r="E43" i="5"/>
  <c r="D43" i="5"/>
  <c r="B43" i="5"/>
  <c r="C43" i="5"/>
  <c r="A45" i="5" l="1"/>
  <c r="F44" i="5"/>
  <c r="I44" i="5"/>
  <c r="G44" i="5"/>
  <c r="B44" i="5"/>
  <c r="C44" i="5"/>
  <c r="D44" i="5"/>
  <c r="H44" i="5"/>
  <c r="E44" i="5"/>
  <c r="A46" i="5" l="1"/>
  <c r="G45" i="5"/>
  <c r="I45" i="5"/>
  <c r="H45" i="5"/>
  <c r="F45" i="5"/>
  <c r="C45" i="5"/>
  <c r="E45" i="5"/>
  <c r="D45" i="5"/>
  <c r="B45" i="5"/>
  <c r="A47" i="5" l="1"/>
  <c r="H46" i="5"/>
  <c r="I46" i="5"/>
  <c r="F46" i="5"/>
  <c r="E46" i="5"/>
  <c r="C46" i="5"/>
  <c r="D46" i="5"/>
  <c r="G46" i="5"/>
  <c r="B46" i="5"/>
  <c r="A48" i="5" l="1"/>
  <c r="I47" i="5"/>
  <c r="H47" i="5"/>
  <c r="G47" i="5"/>
  <c r="F47" i="5"/>
  <c r="D47" i="5"/>
  <c r="E47" i="5"/>
  <c r="B47" i="5"/>
  <c r="C47" i="5"/>
  <c r="A49" i="5" l="1"/>
  <c r="F48" i="5"/>
  <c r="I48" i="5"/>
  <c r="H48" i="5"/>
  <c r="E48" i="5"/>
  <c r="G48" i="5"/>
  <c r="B48" i="5"/>
  <c r="C48" i="5"/>
  <c r="D48" i="5"/>
  <c r="A50" i="5" l="1"/>
  <c r="I49" i="5"/>
  <c r="G49" i="5"/>
  <c r="H49" i="5"/>
  <c r="F49" i="5"/>
  <c r="C49" i="5"/>
  <c r="D49" i="5"/>
  <c r="E49" i="5"/>
  <c r="B49" i="5"/>
  <c r="A51" i="5" l="1"/>
  <c r="H50" i="5"/>
  <c r="I50" i="5"/>
  <c r="E50" i="5"/>
  <c r="G50" i="5"/>
  <c r="F50" i="5"/>
  <c r="C50" i="5"/>
  <c r="D50" i="5"/>
  <c r="B50" i="5"/>
  <c r="A52" i="5" l="1"/>
  <c r="I51" i="5"/>
  <c r="G51" i="5"/>
  <c r="F51" i="5"/>
  <c r="D51" i="5"/>
  <c r="E51" i="5"/>
  <c r="B51" i="5"/>
  <c r="C51" i="5"/>
  <c r="H51" i="5"/>
  <c r="A53" i="5" l="1"/>
  <c r="I52" i="5"/>
  <c r="F52" i="5"/>
  <c r="H52" i="5"/>
  <c r="G52" i="5"/>
  <c r="E52" i="5"/>
  <c r="B52" i="5"/>
  <c r="C52" i="5"/>
  <c r="D52" i="5"/>
  <c r="A54" i="5" l="1"/>
  <c r="G53" i="5"/>
  <c r="I53" i="5"/>
  <c r="F53" i="5"/>
  <c r="E53" i="5"/>
  <c r="C53" i="5"/>
  <c r="H53" i="5"/>
  <c r="D53" i="5"/>
  <c r="B53" i="5"/>
  <c r="A55" i="5" l="1"/>
  <c r="H54" i="5"/>
  <c r="I54" i="5"/>
  <c r="G54" i="5"/>
  <c r="E54" i="5"/>
  <c r="F54" i="5"/>
  <c r="C54" i="5"/>
  <c r="D54" i="5"/>
  <c r="B54" i="5"/>
  <c r="A56" i="5" l="1"/>
  <c r="I55" i="5"/>
  <c r="F55" i="5"/>
  <c r="H55" i="5"/>
  <c r="D55" i="5"/>
  <c r="G55" i="5"/>
  <c r="B55" i="5"/>
  <c r="E55" i="5"/>
  <c r="C55" i="5"/>
  <c r="A57" i="5" l="1"/>
  <c r="I56" i="5"/>
  <c r="F56" i="5"/>
  <c r="H56" i="5"/>
  <c r="G56" i="5"/>
  <c r="B56" i="5"/>
  <c r="E56" i="5"/>
  <c r="C56" i="5"/>
  <c r="D56" i="5"/>
  <c r="A58" i="5" l="1"/>
  <c r="G57" i="5"/>
  <c r="I57" i="5"/>
  <c r="H57" i="5"/>
  <c r="F57" i="5"/>
  <c r="E57" i="5"/>
  <c r="C57" i="5"/>
  <c r="D57" i="5"/>
  <c r="B57" i="5"/>
  <c r="A59" i="5" l="1"/>
  <c r="H58" i="5"/>
  <c r="G58" i="5"/>
  <c r="I58" i="5"/>
  <c r="F58" i="5"/>
  <c r="E58" i="5"/>
  <c r="C58" i="5"/>
  <c r="D58" i="5"/>
  <c r="B58" i="5"/>
  <c r="A60" i="5" l="1"/>
  <c r="I59" i="5"/>
  <c r="H59" i="5"/>
  <c r="G59" i="5"/>
  <c r="E59" i="5"/>
  <c r="D59" i="5"/>
  <c r="B59" i="5"/>
  <c r="C59" i="5"/>
  <c r="F59" i="5"/>
  <c r="A61" i="5" l="1"/>
  <c r="I60" i="5"/>
  <c r="F60" i="5"/>
  <c r="G60" i="5"/>
  <c r="B60" i="5"/>
  <c r="H60" i="5"/>
  <c r="C60" i="5"/>
  <c r="E60" i="5"/>
  <c r="D60" i="5"/>
  <c r="A62" i="5" l="1"/>
  <c r="G61" i="5"/>
  <c r="I61" i="5"/>
  <c r="H61" i="5"/>
  <c r="F61" i="5"/>
  <c r="C61" i="5"/>
  <c r="E61" i="5"/>
  <c r="D61" i="5"/>
  <c r="B61" i="5"/>
  <c r="A63" i="5" l="1"/>
  <c r="H62" i="5"/>
  <c r="I62" i="5"/>
  <c r="F62" i="5"/>
  <c r="E62" i="5"/>
  <c r="C62" i="5"/>
  <c r="G62" i="5"/>
  <c r="D62" i="5"/>
  <c r="B62" i="5"/>
  <c r="A64" i="5" l="1"/>
  <c r="I63" i="5"/>
  <c r="H63" i="5"/>
  <c r="G63" i="5"/>
  <c r="F63" i="5"/>
  <c r="D63" i="5"/>
  <c r="E63" i="5"/>
  <c r="B63" i="5"/>
  <c r="C63" i="5"/>
  <c r="A65" i="5" l="1"/>
  <c r="I64" i="5"/>
  <c r="F64" i="5"/>
  <c r="H64" i="5"/>
  <c r="G64" i="5"/>
  <c r="E64" i="5"/>
  <c r="B64" i="5"/>
  <c r="C64" i="5"/>
  <c r="D64" i="5"/>
  <c r="A66" i="5" l="1"/>
  <c r="G65" i="5"/>
  <c r="H65" i="5"/>
  <c r="F65" i="5"/>
  <c r="I65" i="5"/>
  <c r="C65" i="5"/>
  <c r="D65" i="5"/>
  <c r="E65" i="5"/>
  <c r="B65" i="5"/>
  <c r="A67" i="5" l="1"/>
  <c r="H66" i="5"/>
  <c r="I66" i="5"/>
  <c r="E66" i="5"/>
  <c r="G66" i="5"/>
  <c r="C66" i="5"/>
  <c r="D66" i="5"/>
  <c r="B66" i="5"/>
  <c r="F66" i="5"/>
  <c r="A68" i="5" l="1"/>
  <c r="I67" i="5"/>
  <c r="G67" i="5"/>
  <c r="F67" i="5"/>
  <c r="D67" i="5"/>
  <c r="H67" i="5"/>
  <c r="E67" i="5"/>
  <c r="B67" i="5"/>
  <c r="C67" i="5"/>
  <c r="A69" i="5" l="1"/>
  <c r="I68" i="5"/>
  <c r="F68" i="5"/>
  <c r="H68" i="5"/>
  <c r="G68" i="5"/>
  <c r="E68" i="5"/>
  <c r="B68" i="5"/>
  <c r="C68" i="5"/>
  <c r="D68" i="5"/>
  <c r="A70" i="5" l="1"/>
  <c r="G69" i="5"/>
  <c r="I69" i="5"/>
  <c r="F69" i="5"/>
  <c r="E69" i="5"/>
  <c r="H69" i="5"/>
  <c r="C69" i="5"/>
  <c r="D69" i="5"/>
  <c r="B69" i="5"/>
  <c r="A71" i="5" l="1"/>
  <c r="H70" i="5"/>
  <c r="I70" i="5"/>
  <c r="G70" i="5"/>
  <c r="E70" i="5"/>
  <c r="F70" i="5"/>
  <c r="C70" i="5"/>
  <c r="D70" i="5"/>
  <c r="B70" i="5"/>
  <c r="A72" i="5" l="1"/>
  <c r="I71" i="5"/>
  <c r="G71" i="5"/>
  <c r="F71" i="5"/>
  <c r="H71" i="5"/>
  <c r="D71" i="5"/>
  <c r="B71" i="5"/>
  <c r="C71" i="5"/>
  <c r="E71" i="5"/>
  <c r="A73" i="5" l="1"/>
  <c r="I72" i="5"/>
  <c r="F72" i="5"/>
  <c r="H72" i="5"/>
  <c r="G72" i="5"/>
  <c r="B72" i="5"/>
  <c r="E72" i="5"/>
  <c r="C72" i="5"/>
  <c r="D72" i="5"/>
  <c r="A74" i="5" l="1"/>
  <c r="G73" i="5"/>
  <c r="F73" i="5"/>
  <c r="I73" i="5"/>
  <c r="H73" i="5"/>
  <c r="E73" i="5"/>
  <c r="C73" i="5"/>
  <c r="D73" i="5"/>
  <c r="B73" i="5"/>
  <c r="A75" i="5" l="1"/>
  <c r="H74" i="5"/>
  <c r="G74" i="5"/>
  <c r="I74" i="5"/>
  <c r="F74" i="5"/>
  <c r="E74" i="5"/>
  <c r="C74" i="5"/>
  <c r="D74" i="5"/>
  <c r="B74" i="5"/>
  <c r="A76" i="5" l="1"/>
  <c r="I75" i="5"/>
  <c r="F75" i="5"/>
  <c r="H75" i="5"/>
  <c r="G75" i="5"/>
  <c r="E75" i="5"/>
  <c r="D75" i="5"/>
  <c r="B75" i="5"/>
  <c r="C75" i="5"/>
  <c r="A77" i="5" l="1"/>
  <c r="I76" i="5"/>
  <c r="F76" i="5"/>
  <c r="H76" i="5"/>
  <c r="G76" i="5"/>
  <c r="B76" i="5"/>
  <c r="C76" i="5"/>
  <c r="E76" i="5"/>
  <c r="D76" i="5"/>
  <c r="A78" i="5" l="1"/>
  <c r="G77" i="5"/>
  <c r="I77" i="5"/>
  <c r="H77" i="5"/>
  <c r="F77" i="5"/>
  <c r="C77" i="5"/>
  <c r="E77" i="5"/>
  <c r="D77" i="5"/>
  <c r="B77" i="5"/>
  <c r="A79" i="5" l="1"/>
  <c r="H78" i="5"/>
  <c r="I78" i="5"/>
  <c r="G78" i="5"/>
  <c r="F78" i="5"/>
  <c r="E78" i="5"/>
  <c r="C78" i="5"/>
  <c r="D78" i="5"/>
  <c r="B78" i="5"/>
  <c r="A80" i="5" l="1"/>
  <c r="I79" i="5"/>
  <c r="H79" i="5"/>
  <c r="G79" i="5"/>
  <c r="F79" i="5"/>
  <c r="D79" i="5"/>
  <c r="E79" i="5"/>
  <c r="B79" i="5"/>
  <c r="C79" i="5"/>
  <c r="A81" i="5" l="1"/>
  <c r="I80" i="5"/>
  <c r="F80" i="5"/>
  <c r="G80" i="5"/>
  <c r="H80" i="5"/>
  <c r="E80" i="5"/>
  <c r="B80" i="5"/>
  <c r="C80" i="5"/>
  <c r="D80" i="5"/>
  <c r="A82" i="5" l="1"/>
  <c r="G81" i="5"/>
  <c r="H81" i="5"/>
  <c r="F81" i="5"/>
  <c r="I81" i="5"/>
  <c r="E81" i="5"/>
  <c r="C81" i="5"/>
  <c r="D81" i="5"/>
  <c r="B81" i="5"/>
  <c r="A83" i="5" l="1"/>
  <c r="H82" i="5"/>
  <c r="F82" i="5"/>
  <c r="I82" i="5"/>
  <c r="E82" i="5"/>
  <c r="G82" i="5"/>
  <c r="C82" i="5"/>
  <c r="D82" i="5"/>
  <c r="B82" i="5"/>
  <c r="A84" i="5" l="1"/>
  <c r="I83" i="5"/>
  <c r="H83" i="5"/>
  <c r="G83" i="5"/>
  <c r="F83" i="5"/>
  <c r="D83" i="5"/>
  <c r="B83" i="5"/>
  <c r="E83" i="5"/>
  <c r="C83" i="5"/>
  <c r="A85" i="5" l="1"/>
  <c r="I84" i="5"/>
  <c r="F84" i="5"/>
  <c r="H84" i="5"/>
  <c r="G84" i="5"/>
  <c r="B84" i="5"/>
  <c r="E84" i="5"/>
  <c r="C84" i="5"/>
  <c r="D84" i="5"/>
  <c r="A86" i="5" l="1"/>
  <c r="G85" i="5"/>
  <c r="H85" i="5"/>
  <c r="I85" i="5"/>
  <c r="F85" i="5"/>
  <c r="E85" i="5"/>
  <c r="C85" i="5"/>
  <c r="D85" i="5"/>
  <c r="B85" i="5"/>
  <c r="A87" i="5" l="1"/>
  <c r="H86" i="5"/>
  <c r="I86" i="5"/>
  <c r="G86" i="5"/>
  <c r="E86" i="5"/>
  <c r="F86" i="5"/>
  <c r="C86" i="5"/>
  <c r="D86" i="5"/>
  <c r="B86" i="5"/>
  <c r="A88" i="5" l="1"/>
  <c r="I87" i="5"/>
  <c r="G87" i="5"/>
  <c r="F87" i="5"/>
  <c r="H87" i="5"/>
  <c r="D87" i="5"/>
  <c r="E87" i="5"/>
  <c r="B87" i="5"/>
  <c r="C87" i="5"/>
  <c r="A89" i="5" l="1"/>
  <c r="I88" i="5"/>
  <c r="F88" i="5"/>
  <c r="H88" i="5"/>
  <c r="G88" i="5"/>
  <c r="E88" i="5"/>
  <c r="B88" i="5"/>
  <c r="C88" i="5"/>
  <c r="D88" i="5"/>
  <c r="A90" i="5" l="1"/>
  <c r="G89" i="5"/>
  <c r="F89" i="5"/>
  <c r="I89" i="5"/>
  <c r="H89" i="5"/>
  <c r="E89" i="5"/>
  <c r="C89" i="5"/>
  <c r="D89" i="5"/>
  <c r="B89" i="5"/>
  <c r="A91" i="5" l="1"/>
  <c r="H90" i="5"/>
  <c r="G90" i="5"/>
  <c r="I90" i="5"/>
  <c r="F90" i="5"/>
  <c r="E90" i="5"/>
  <c r="C90" i="5"/>
  <c r="D90" i="5"/>
  <c r="B90" i="5"/>
  <c r="A92" i="5" l="1"/>
  <c r="I91" i="5"/>
  <c r="F91" i="5"/>
  <c r="H91" i="5"/>
  <c r="G91" i="5"/>
  <c r="D91" i="5"/>
  <c r="B91" i="5"/>
  <c r="C91" i="5"/>
  <c r="E91" i="5"/>
  <c r="A93" i="5" l="1"/>
  <c r="I92" i="5"/>
  <c r="F92" i="5"/>
  <c r="H92" i="5"/>
  <c r="G92" i="5"/>
  <c r="B92" i="5"/>
  <c r="E92" i="5"/>
  <c r="C92" i="5"/>
  <c r="D92" i="5"/>
  <c r="A94" i="5" l="1"/>
  <c r="G93" i="5"/>
  <c r="I93" i="5"/>
  <c r="H93" i="5"/>
  <c r="F93" i="5"/>
  <c r="E93" i="5"/>
  <c r="C93" i="5"/>
  <c r="D93" i="5"/>
  <c r="B93" i="5"/>
  <c r="A95" i="5" l="1"/>
  <c r="H94" i="5"/>
  <c r="I94" i="5"/>
  <c r="G94" i="5"/>
  <c r="F94" i="5"/>
  <c r="E94" i="5"/>
  <c r="C94" i="5"/>
  <c r="D94" i="5"/>
  <c r="B94" i="5"/>
  <c r="A96" i="5" l="1"/>
  <c r="I95" i="5"/>
  <c r="H95" i="5"/>
  <c r="G95" i="5"/>
  <c r="F95" i="5"/>
  <c r="D95" i="5"/>
  <c r="E95" i="5"/>
  <c r="B95" i="5"/>
  <c r="C95" i="5"/>
  <c r="A97" i="5" l="1"/>
  <c r="I96" i="5"/>
  <c r="F96" i="5"/>
  <c r="G96" i="5"/>
  <c r="H96" i="5"/>
  <c r="E96" i="5"/>
  <c r="B96" i="5"/>
  <c r="C96" i="5"/>
  <c r="D96" i="5"/>
  <c r="G97" i="5" l="1"/>
  <c r="H97" i="5"/>
  <c r="F97" i="5"/>
  <c r="I97" i="5"/>
  <c r="E97" i="5"/>
  <c r="C97" i="5"/>
  <c r="D97" i="5"/>
  <c r="B97" i="5"/>
  <c r="A98" i="5"/>
  <c r="A99" i="5" l="1"/>
  <c r="H98" i="5"/>
  <c r="F98" i="5"/>
  <c r="I98" i="5"/>
  <c r="E98" i="5"/>
  <c r="G98" i="5"/>
  <c r="C98" i="5"/>
  <c r="D98" i="5"/>
  <c r="B98" i="5"/>
  <c r="A100" i="5" l="1"/>
  <c r="I99" i="5"/>
  <c r="H99" i="5"/>
  <c r="G99" i="5"/>
  <c r="F99" i="5"/>
  <c r="D99" i="5"/>
  <c r="B99" i="5"/>
  <c r="C99" i="5"/>
  <c r="E99" i="5"/>
  <c r="A101" i="5" l="1"/>
  <c r="I100" i="5"/>
  <c r="F100" i="5"/>
  <c r="H100" i="5"/>
  <c r="G100" i="5"/>
  <c r="B100" i="5"/>
  <c r="E100" i="5"/>
  <c r="C100" i="5"/>
  <c r="D100" i="5"/>
  <c r="A102" i="5" l="1"/>
  <c r="G101" i="5"/>
  <c r="H101" i="5"/>
  <c r="I101" i="5"/>
  <c r="F101" i="5"/>
  <c r="E101" i="5"/>
  <c r="C101" i="5"/>
  <c r="D101" i="5"/>
  <c r="B101" i="5"/>
  <c r="A103" i="5" l="1"/>
  <c r="H102" i="5"/>
  <c r="I102" i="5"/>
  <c r="G102" i="5"/>
  <c r="E102" i="5"/>
  <c r="F102" i="5"/>
  <c r="C102" i="5"/>
  <c r="D102" i="5"/>
  <c r="B102" i="5"/>
  <c r="A104" i="5" l="1"/>
  <c r="I103" i="5"/>
  <c r="G103" i="5"/>
  <c r="F103" i="5"/>
  <c r="H103" i="5"/>
  <c r="D103" i="5"/>
  <c r="E103" i="5"/>
  <c r="B103" i="5"/>
  <c r="C103" i="5"/>
  <c r="A105" i="5" l="1"/>
  <c r="I104" i="5"/>
  <c r="F104" i="5"/>
  <c r="H104" i="5"/>
  <c r="G104" i="5"/>
  <c r="E104" i="5"/>
  <c r="B104" i="5"/>
  <c r="C104" i="5"/>
  <c r="D104" i="5"/>
  <c r="A106" i="5" l="1"/>
  <c r="G105" i="5"/>
  <c r="F105" i="5"/>
  <c r="I105" i="5"/>
  <c r="H105" i="5"/>
  <c r="E105" i="5"/>
  <c r="C105" i="5"/>
  <c r="D105" i="5"/>
  <c r="B105" i="5"/>
  <c r="A107" i="5" l="1"/>
  <c r="H106" i="5"/>
  <c r="G106" i="5"/>
  <c r="I106" i="5"/>
  <c r="F106" i="5"/>
  <c r="E106" i="5"/>
  <c r="C106" i="5"/>
  <c r="D106" i="5"/>
  <c r="B106" i="5"/>
  <c r="A108" i="5" l="1"/>
  <c r="I107" i="5"/>
  <c r="F107" i="5"/>
  <c r="H107" i="5"/>
  <c r="G107" i="5"/>
  <c r="D107" i="5"/>
  <c r="B107" i="5"/>
  <c r="C107" i="5"/>
  <c r="E107" i="5"/>
  <c r="A109" i="5" l="1"/>
  <c r="I108" i="5"/>
  <c r="F108" i="5"/>
  <c r="H108" i="5"/>
  <c r="G108" i="5"/>
  <c r="B108" i="5"/>
  <c r="E108" i="5"/>
  <c r="C108" i="5"/>
  <c r="D108" i="5"/>
  <c r="A110" i="5" l="1"/>
  <c r="G109" i="5"/>
  <c r="I109" i="5"/>
  <c r="H109" i="5"/>
  <c r="F109" i="5"/>
  <c r="E109" i="5"/>
  <c r="C109" i="5"/>
  <c r="D109" i="5"/>
  <c r="B109" i="5"/>
  <c r="A111" i="5" l="1"/>
  <c r="H110" i="5"/>
  <c r="I110" i="5"/>
  <c r="G110" i="5"/>
  <c r="F110" i="5"/>
  <c r="E110" i="5"/>
  <c r="C110" i="5"/>
  <c r="D110" i="5"/>
  <c r="B110" i="5"/>
  <c r="A112" i="5" l="1"/>
  <c r="I111" i="5"/>
  <c r="H111" i="5"/>
  <c r="G111" i="5"/>
  <c r="F111" i="5"/>
  <c r="D111" i="5"/>
  <c r="E111" i="5"/>
  <c r="B111" i="5"/>
  <c r="C111" i="5"/>
  <c r="A113" i="5" l="1"/>
  <c r="I112" i="5"/>
  <c r="F112" i="5"/>
  <c r="G112" i="5"/>
  <c r="H112" i="5"/>
  <c r="E112" i="5"/>
  <c r="B112" i="5"/>
  <c r="C112" i="5"/>
  <c r="D112" i="5"/>
  <c r="G113" i="5" l="1"/>
  <c r="H113" i="5"/>
  <c r="F113" i="5"/>
  <c r="I113" i="5"/>
  <c r="E113" i="5"/>
  <c r="C113" i="5"/>
  <c r="D113" i="5"/>
  <c r="B113" i="5"/>
  <c r="A114" i="5"/>
  <c r="A115" i="5" l="1"/>
  <c r="H114" i="5"/>
  <c r="F114" i="5"/>
  <c r="I114" i="5"/>
  <c r="E114" i="5"/>
  <c r="G114" i="5"/>
  <c r="C114" i="5"/>
  <c r="D114" i="5"/>
  <c r="B114" i="5"/>
  <c r="A116" i="5" l="1"/>
  <c r="I115" i="5"/>
  <c r="H115" i="5"/>
  <c r="G115" i="5"/>
  <c r="F115" i="5"/>
  <c r="D115" i="5"/>
  <c r="B115" i="5"/>
  <c r="C115" i="5"/>
  <c r="E115" i="5"/>
  <c r="A117" i="5" l="1"/>
  <c r="I116" i="5"/>
  <c r="F116" i="5"/>
  <c r="H116" i="5"/>
  <c r="G116" i="5"/>
  <c r="B116" i="5"/>
  <c r="E116" i="5"/>
  <c r="C116" i="5"/>
  <c r="D116" i="5"/>
  <c r="A118" i="5" l="1"/>
  <c r="G117" i="5"/>
  <c r="H117" i="5"/>
  <c r="I117" i="5"/>
  <c r="F117" i="5"/>
  <c r="E117" i="5"/>
  <c r="C117" i="5"/>
  <c r="D117" i="5"/>
  <c r="B117" i="5"/>
  <c r="A119" i="5" l="1"/>
  <c r="H118" i="5"/>
  <c r="I118" i="5"/>
  <c r="G118" i="5"/>
  <c r="E118" i="5"/>
  <c r="F118" i="5"/>
  <c r="C118" i="5"/>
  <c r="D118" i="5"/>
  <c r="B118" i="5"/>
  <c r="A120" i="5" l="1"/>
  <c r="I119" i="5"/>
  <c r="G119" i="5"/>
  <c r="F119" i="5"/>
  <c r="H119" i="5"/>
  <c r="D119" i="5"/>
  <c r="E119" i="5"/>
  <c r="B119" i="5"/>
  <c r="C119" i="5"/>
  <c r="I120" i="5" l="1"/>
  <c r="H2" i="8" s="1"/>
  <c r="F120" i="5"/>
  <c r="E2" i="8" s="1"/>
  <c r="H120" i="5"/>
  <c r="G2" i="8" s="1"/>
  <c r="G120" i="5"/>
  <c r="F2" i="8" s="1"/>
  <c r="E120" i="5"/>
  <c r="D2" i="8" s="1"/>
  <c r="B120" i="5"/>
  <c r="C120" i="5"/>
  <c r="B2" i="8" s="1"/>
  <c r="D120" i="5"/>
  <c r="C2" i="8" s="1"/>
  <c r="A2" i="8" l="1"/>
</calcChain>
</file>

<file path=xl/sharedStrings.xml><?xml version="1.0" encoding="utf-8"?>
<sst xmlns="http://schemas.openxmlformats.org/spreadsheetml/2006/main" count="110" uniqueCount="45">
  <si>
    <t>Year</t>
  </si>
  <si>
    <t>S&amp;P 500 (includes dividends)</t>
  </si>
  <si>
    <t>3-month T.Bill</t>
  </si>
  <si>
    <t>Return on 10-year T. Bond</t>
  </si>
  <si>
    <t>Stocks</t>
  </si>
  <si>
    <t>T.Bills</t>
  </si>
  <si>
    <t>T.Bonds</t>
  </si>
  <si>
    <t>Stocks - Bills</t>
  </si>
  <si>
    <t>Stocks - Bonds</t>
  </si>
  <si>
    <t>http://pages.stern.nyu.edu/~adamodar/New_Home_Page/datafile/histretSP.html</t>
  </si>
  <si>
    <t>Annual Returns for the FTSE Nareit U.S. Real Estate Index Series</t>
  </si>
  <si>
    <t>1972 - 2018</t>
  </si>
  <si>
    <t>FTSE Nareit All REITs</t>
  </si>
  <si>
    <t>FTSE Nareit Composite</t>
  </si>
  <si>
    <r>
      <t>FTSE Nareit Real Estate 50</t>
    </r>
    <r>
      <rPr>
        <b/>
        <vertAlign val="superscript"/>
        <sz val="8"/>
        <rFont val="Arial"/>
        <family val="2"/>
      </rPr>
      <t>TM</t>
    </r>
  </si>
  <si>
    <t>FTSE Nareit All Equity REITs</t>
  </si>
  <si>
    <t>FTSE Nareit Equity REITs</t>
  </si>
  <si>
    <t>FTSE Nareit Mortgage REITs</t>
  </si>
  <si>
    <t>Total</t>
  </si>
  <si>
    <t>Price</t>
  </si>
  <si>
    <t>Return (%)</t>
  </si>
  <si>
    <t>Index</t>
  </si>
  <si>
    <t>https://www.reit.com/data-research/reit-indexes/annual-index-values-returns</t>
  </si>
  <si>
    <t>https://pubs.usgs.gov/sir/2012/5188/tables/</t>
  </si>
  <si>
    <t>Gold</t>
  </si>
  <si>
    <t>Silver</t>
  </si>
  <si>
    <t>NA</t>
  </si>
  <si>
    <t>Palladium</t>
  </si>
  <si>
    <t>Platinum</t>
  </si>
  <si>
    <t>https://www.usgs.gov/centers/nmic/mineral-commodity-summaries</t>
  </si>
  <si>
    <t>1880-2010</t>
  </si>
  <si>
    <t>2011-2018</t>
  </si>
  <si>
    <t>https://onlygold.com/gold-prices/historical-gold-prices/</t>
  </si>
  <si>
    <t>Bills</t>
  </si>
  <si>
    <t>Bonds</t>
  </si>
  <si>
    <t>https://www.minneapolisfed.org/community/financial-and-economic-education/cpi-calculator-information/consumer-price-index-and-inflation-rates-1913</t>
  </si>
  <si>
    <t>Annual Average</t>
  </si>
  <si>
    <t>Annual Percent Change</t>
  </si>
  <si>
    <t>(rate of inflation)</t>
  </si>
  <si>
    <t>CPI</t>
  </si>
  <si>
    <t>From Meb Faber GAA book</t>
  </si>
  <si>
    <t>T-Bills</t>
  </si>
  <si>
    <t>T-Bills_Pct</t>
  </si>
  <si>
    <t>Bonds_Pct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</si>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</sst>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"/>
  </numFmts>
  <fonts count="16">
    <font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Inherit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0" borderId="0" xfId="1"/>
    <xf numFmtId="0" fontId="5" fillId="0" borderId="0" xfId="0" applyFont="1" applyAlignment="1">
      <alignment horizontal="centerContinuous"/>
    </xf>
    <xf numFmtId="2" fontId="0" fillId="0" borderId="0" xfId="0" applyNumberFormat="1" applyAlignment="1">
      <alignment horizontal="centerContinuous"/>
    </xf>
    <xf numFmtId="2" fontId="6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2" fontId="0" fillId="0" borderId="0" xfId="0" applyNumberFormat="1"/>
    <xf numFmtId="0" fontId="7" fillId="0" borderId="0" xfId="0" applyFont="1" applyAlignment="1">
      <alignment horizontal="centerContinuous"/>
    </xf>
    <xf numFmtId="2" fontId="8" fillId="0" borderId="0" xfId="0" applyNumberFormat="1" applyFont="1" applyAlignment="1">
      <alignment horizontal="center"/>
    </xf>
    <xf numFmtId="0" fontId="6" fillId="0" borderId="0" xfId="0" applyFont="1"/>
    <xf numFmtId="2" fontId="6" fillId="0" borderId="4" xfId="0" applyNumberFormat="1" applyFont="1" applyBorder="1" applyAlignment="1">
      <alignment horizontal="centerContinuous"/>
    </xf>
    <xf numFmtId="2" fontId="6" fillId="0" borderId="0" xfId="0" applyNumberFormat="1" applyFont="1"/>
    <xf numFmtId="0" fontId="0" fillId="0" borderId="4" xfId="0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4" borderId="0" xfId="0" applyFill="1" applyAlignment="1">
      <alignment horizontal="right"/>
    </xf>
    <xf numFmtId="2" fontId="0" fillId="4" borderId="0" xfId="0" applyNumberFormat="1" applyFill="1"/>
    <xf numFmtId="4" fontId="6" fillId="4" borderId="0" xfId="0" applyNumberFormat="1" applyFont="1" applyFill="1"/>
    <xf numFmtId="2" fontId="6" fillId="4" borderId="0" xfId="0" applyNumberFormat="1" applyFont="1" applyFill="1"/>
    <xf numFmtId="0" fontId="0" fillId="0" borderId="0" xfId="0" applyAlignment="1">
      <alignment horizontal="right"/>
    </xf>
    <xf numFmtId="4" fontId="6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6" fillId="0" borderId="0" xfId="0" applyNumberFormat="1" applyFont="1" applyAlignment="1">
      <alignment horizontal="right" vertical="top" wrapText="1"/>
    </xf>
    <xf numFmtId="3" fontId="0" fillId="0" borderId="0" xfId="0" applyNumberFormat="1"/>
    <xf numFmtId="4" fontId="0" fillId="0" borderId="0" xfId="0" applyNumberFormat="1"/>
    <xf numFmtId="2" fontId="12" fillId="0" borderId="0" xfId="0" applyNumberFormat="1" applyFont="1"/>
    <xf numFmtId="2" fontId="11" fillId="0" borderId="0" xfId="2" applyNumberFormat="1" applyFont="1" applyBorder="1" applyAlignment="1">
      <alignment horizontal="right" vertical="top" wrapText="1"/>
    </xf>
    <xf numFmtId="2" fontId="11" fillId="0" borderId="0" xfId="3" applyNumberFormat="1" applyFont="1" applyAlignment="1">
      <alignment horizontal="right" vertical="top" wrapText="1"/>
    </xf>
    <xf numFmtId="4" fontId="3" fillId="0" borderId="1" xfId="0" applyNumberFormat="1" applyFont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Fill="1"/>
    <xf numFmtId="0" fontId="13" fillId="6" borderId="0" xfId="0" applyFont="1" applyFill="1" applyAlignment="1">
      <alignment horizontal="center" wrapText="1"/>
    </xf>
    <xf numFmtId="0" fontId="14" fillId="0" borderId="5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center" vertical="center" wrapText="1"/>
    </xf>
    <xf numFmtId="10" fontId="14" fillId="0" borderId="8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0" fontId="14" fillId="0" borderId="6" xfId="0" applyNumberFormat="1" applyFont="1" applyBorder="1" applyAlignment="1">
      <alignment horizontal="center" vertical="center" wrapText="1"/>
    </xf>
    <xf numFmtId="10" fontId="0" fillId="0" borderId="0" xfId="0" applyNumberFormat="1"/>
    <xf numFmtId="10" fontId="0" fillId="0" borderId="0" xfId="4" applyNumberFormat="1" applyFont="1"/>
    <xf numFmtId="2" fontId="8" fillId="3" borderId="4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 wrapText="1"/>
    </xf>
    <xf numFmtId="0" fontId="13" fillId="6" borderId="10" xfId="0" applyFont="1" applyFill="1" applyBorder="1" applyAlignment="1">
      <alignment horizontal="center" wrapText="1"/>
    </xf>
    <xf numFmtId="0" fontId="13" fillId="6" borderId="7" xfId="0" applyFont="1" applyFill="1" applyBorder="1" applyAlignment="1">
      <alignment horizontal="center" wrapText="1"/>
    </xf>
    <xf numFmtId="0" fontId="13" fillId="6" borderId="11" xfId="0" applyFont="1" applyFill="1" applyBorder="1" applyAlignment="1">
      <alignment horizontal="center" wrapText="1"/>
    </xf>
  </cellXfs>
  <cellStyles count="5">
    <cellStyle name="Comma 2" xfId="3" xr:uid="{0A1E54EA-17D7-4BB9-A804-0DC80222F20F}"/>
    <cellStyle name="Hyperlink" xfId="1" builtinId="8"/>
    <cellStyle name="Normal" xfId="0" builtinId="0"/>
    <cellStyle name="Normal 2" xfId="2" xr:uid="{4277437E-49E8-4ABA-8E0D-88438867FDFA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ages.stern.nyu.edu/~adamodar/New_Home_Page/datafile/histretSP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it.com/data-research/reit-indexes/annual-index-values-return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gs.gov/centers/nmic/mineral-commodity-summaries" TargetMode="External"/><Relationship Id="rId1" Type="http://schemas.openxmlformats.org/officeDocument/2006/relationships/hyperlink" Target="https://pubs.usgs.gov/sir/2012/5188/tabl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onlygold.com/gold-prices/historical-gold-price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nneapolisfed.org/community/financial-and-economic-education/cpi-calculator-information/consumer-price-index-and-inflation-rates-1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07F7-54E1-4054-8271-167ACE20EAD3}">
  <dimension ref="A1:F50"/>
  <sheetViews>
    <sheetView topLeftCell="A5" workbookViewId="0">
      <selection activeCell="D26" sqref="D26"/>
    </sheetView>
  </sheetViews>
  <sheetFormatPr defaultRowHeight="15"/>
  <sheetData>
    <row r="1" spans="1:6">
      <c r="A1" t="s">
        <v>40</v>
      </c>
    </row>
    <row r="3" spans="1:6">
      <c r="A3" t="s">
        <v>0</v>
      </c>
      <c r="B3" t="s">
        <v>42</v>
      </c>
      <c r="C3" t="s">
        <v>41</v>
      </c>
      <c r="D3" t="s">
        <v>43</v>
      </c>
      <c r="E3" t="s">
        <v>34</v>
      </c>
      <c r="F3" t="s">
        <v>44</v>
      </c>
    </row>
    <row r="4" spans="1:6">
      <c r="A4">
        <v>1972</v>
      </c>
      <c r="C4">
        <v>100</v>
      </c>
      <c r="E4">
        <v>100</v>
      </c>
    </row>
    <row r="5" spans="1:6">
      <c r="A5">
        <v>1973</v>
      </c>
      <c r="B5" s="54">
        <v>7.2900000000000006E-2</v>
      </c>
      <c r="C5">
        <f>C4*(1+B5)</f>
        <v>107.28999999999999</v>
      </c>
      <c r="D5" s="54">
        <v>3.3300000000000003E-2</v>
      </c>
      <c r="E5">
        <f>E4*(1+D5)</f>
        <v>103.33000000000001</v>
      </c>
      <c r="F5" s="54">
        <f>D5-B5</f>
        <v>-3.9600000000000003E-2</v>
      </c>
    </row>
    <row r="6" spans="1:6">
      <c r="A6">
        <f>A5+1</f>
        <v>1974</v>
      </c>
      <c r="B6" s="54">
        <v>7.9899999999999999E-2</v>
      </c>
      <c r="C6">
        <f t="shared" ref="C6:E45" si="0">C5*(1+B6)</f>
        <v>115.862471</v>
      </c>
      <c r="D6" s="54">
        <v>4.0899999999999999E-2</v>
      </c>
      <c r="E6">
        <f t="shared" si="0"/>
        <v>107.55619700000001</v>
      </c>
      <c r="F6" s="54">
        <f t="shared" ref="F6:F45" si="1">D6-B6</f>
        <v>-3.9E-2</v>
      </c>
    </row>
    <row r="7" spans="1:6">
      <c r="A7">
        <f t="shared" ref="A7:A45" si="2">A6+1</f>
        <v>1975</v>
      </c>
      <c r="B7" s="54">
        <v>5.8700000000000002E-2</v>
      </c>
      <c r="C7">
        <f t="shared" si="0"/>
        <v>122.66359804769999</v>
      </c>
      <c r="D7" s="54">
        <v>5.62E-2</v>
      </c>
      <c r="E7">
        <f t="shared" si="0"/>
        <v>113.60085527140002</v>
      </c>
      <c r="F7" s="54">
        <f t="shared" si="1"/>
        <v>-2.5000000000000022E-3</v>
      </c>
    </row>
    <row r="8" spans="1:6">
      <c r="A8">
        <f t="shared" si="2"/>
        <v>1976</v>
      </c>
      <c r="B8" s="54">
        <v>5.0700000000000002E-2</v>
      </c>
      <c r="C8">
        <f t="shared" si="0"/>
        <v>128.88264246871839</v>
      </c>
      <c r="D8" s="54">
        <v>0.1525</v>
      </c>
      <c r="E8">
        <f t="shared" si="0"/>
        <v>130.92498570028854</v>
      </c>
      <c r="F8" s="54">
        <f t="shared" si="1"/>
        <v>0.1018</v>
      </c>
    </row>
    <row r="9" spans="1:6">
      <c r="A9">
        <f t="shared" si="2"/>
        <v>1977</v>
      </c>
      <c r="B9" s="54">
        <v>5.45E-2</v>
      </c>
      <c r="C9">
        <f t="shared" si="0"/>
        <v>135.90674648326353</v>
      </c>
      <c r="D9" s="54">
        <v>6.6E-3</v>
      </c>
      <c r="E9">
        <f t="shared" si="0"/>
        <v>131.78909060591045</v>
      </c>
      <c r="F9" s="54">
        <f t="shared" si="1"/>
        <v>-4.7899999999999998E-2</v>
      </c>
    </row>
    <row r="10" spans="1:6">
      <c r="A10">
        <f t="shared" si="2"/>
        <v>1978</v>
      </c>
      <c r="B10" s="54">
        <v>7.6399999999999996E-2</v>
      </c>
      <c r="C10">
        <f t="shared" si="0"/>
        <v>146.29002191458486</v>
      </c>
      <c r="D10" s="54">
        <v>-7.7000000000000002E-3</v>
      </c>
      <c r="E10">
        <f t="shared" si="0"/>
        <v>130.77431460824494</v>
      </c>
      <c r="F10" s="54">
        <f t="shared" si="1"/>
        <v>-8.4099999999999994E-2</v>
      </c>
    </row>
    <row r="11" spans="1:6">
      <c r="A11">
        <f t="shared" si="2"/>
        <v>1979</v>
      </c>
      <c r="B11" s="54">
        <v>0.1056</v>
      </c>
      <c r="C11">
        <f t="shared" si="0"/>
        <v>161.738248228765</v>
      </c>
      <c r="D11" s="54">
        <v>1.9199999999999998E-2</v>
      </c>
      <c r="E11">
        <f t="shared" si="0"/>
        <v>133.28518144872325</v>
      </c>
      <c r="F11" s="54">
        <f t="shared" si="1"/>
        <v>-8.6400000000000005E-2</v>
      </c>
    </row>
    <row r="12" spans="1:6">
      <c r="A12">
        <f t="shared" si="2"/>
        <v>1980</v>
      </c>
      <c r="B12" s="54">
        <v>0.121</v>
      </c>
      <c r="C12">
        <f t="shared" si="0"/>
        <v>181.30857626444558</v>
      </c>
      <c r="D12" s="54">
        <v>-1.0699999999999999E-2</v>
      </c>
      <c r="E12">
        <f t="shared" si="0"/>
        <v>131.85903000722192</v>
      </c>
      <c r="F12" s="54">
        <f t="shared" si="1"/>
        <v>-0.13169999999999998</v>
      </c>
    </row>
    <row r="13" spans="1:6">
      <c r="A13">
        <f t="shared" si="2"/>
        <v>1981</v>
      </c>
      <c r="B13" s="54">
        <v>0.14599999999999999</v>
      </c>
      <c r="C13">
        <f t="shared" si="0"/>
        <v>207.77962839905462</v>
      </c>
      <c r="D13" s="54">
        <v>5.5500000000000001E-2</v>
      </c>
      <c r="E13">
        <f t="shared" si="0"/>
        <v>139.17720617262276</v>
      </c>
      <c r="F13" s="54">
        <f t="shared" si="1"/>
        <v>-9.0499999999999997E-2</v>
      </c>
    </row>
    <row r="14" spans="1:6">
      <c r="A14">
        <f t="shared" si="2"/>
        <v>1982</v>
      </c>
      <c r="B14" s="54">
        <v>0.1094</v>
      </c>
      <c r="C14">
        <f t="shared" si="0"/>
        <v>230.51071974591119</v>
      </c>
      <c r="D14" s="54">
        <v>0.3931</v>
      </c>
      <c r="E14">
        <f t="shared" si="0"/>
        <v>193.88776591908078</v>
      </c>
      <c r="F14" s="54">
        <f t="shared" si="1"/>
        <v>0.28370000000000001</v>
      </c>
    </row>
    <row r="15" spans="1:6">
      <c r="A15">
        <f t="shared" si="2"/>
        <v>1983</v>
      </c>
      <c r="B15" s="54">
        <v>8.9899999999999994E-2</v>
      </c>
      <c r="C15">
        <f t="shared" si="0"/>
        <v>251.23363345106861</v>
      </c>
      <c r="D15" s="54">
        <v>2.64E-2</v>
      </c>
      <c r="E15">
        <f t="shared" si="0"/>
        <v>199.0064029393445</v>
      </c>
      <c r="F15" s="54">
        <f t="shared" si="1"/>
        <v>-6.3500000000000001E-2</v>
      </c>
    </row>
    <row r="16" spans="1:6">
      <c r="A16">
        <f t="shared" si="2"/>
        <v>1984</v>
      </c>
      <c r="B16" s="54">
        <v>9.9000000000000005E-2</v>
      </c>
      <c r="C16">
        <f t="shared" si="0"/>
        <v>276.10576316272437</v>
      </c>
      <c r="D16" s="54">
        <v>0.15010000000000001</v>
      </c>
      <c r="E16">
        <f t="shared" si="0"/>
        <v>228.87726402054014</v>
      </c>
      <c r="F16" s="54">
        <f t="shared" si="1"/>
        <v>5.1100000000000007E-2</v>
      </c>
    </row>
    <row r="17" spans="1:6">
      <c r="A17">
        <f t="shared" si="2"/>
        <v>1985</v>
      </c>
      <c r="B17" s="54">
        <v>7.7100000000000002E-2</v>
      </c>
      <c r="C17">
        <f t="shared" si="0"/>
        <v>297.39351750257043</v>
      </c>
      <c r="D17" s="54">
        <v>0.29620000000000002</v>
      </c>
      <c r="E17">
        <f t="shared" si="0"/>
        <v>296.67070962342416</v>
      </c>
      <c r="F17" s="54">
        <f t="shared" si="1"/>
        <v>0.21910000000000002</v>
      </c>
    </row>
    <row r="18" spans="1:6">
      <c r="A18">
        <f t="shared" si="2"/>
        <v>1986</v>
      </c>
      <c r="B18" s="54">
        <v>6.0900000000000003E-2</v>
      </c>
      <c r="C18">
        <f t="shared" si="0"/>
        <v>315.50478271847697</v>
      </c>
      <c r="D18" s="54">
        <v>0.21290000000000001</v>
      </c>
      <c r="E18">
        <f t="shared" si="0"/>
        <v>359.83190370225117</v>
      </c>
      <c r="F18" s="54">
        <f t="shared" si="1"/>
        <v>0.152</v>
      </c>
    </row>
    <row r="19" spans="1:6">
      <c r="A19">
        <f t="shared" si="2"/>
        <v>1987</v>
      </c>
      <c r="B19" s="54">
        <v>5.8799999999999998E-2</v>
      </c>
      <c r="C19">
        <f t="shared" si="0"/>
        <v>334.05646394232343</v>
      </c>
      <c r="D19" s="54">
        <v>-2.2200000000000001E-2</v>
      </c>
      <c r="E19">
        <f t="shared" si="0"/>
        <v>351.84363544006118</v>
      </c>
      <c r="F19" s="54">
        <f t="shared" si="1"/>
        <v>-8.1000000000000003E-2</v>
      </c>
    </row>
    <row r="20" spans="1:6">
      <c r="A20">
        <f t="shared" si="2"/>
        <v>1988</v>
      </c>
      <c r="B20" s="54">
        <v>6.9400000000000003E-2</v>
      </c>
      <c r="C20">
        <f t="shared" si="0"/>
        <v>357.23998253992067</v>
      </c>
      <c r="D20" s="54">
        <v>7.0199999999999999E-2</v>
      </c>
      <c r="E20">
        <f t="shared" si="0"/>
        <v>376.5430586479535</v>
      </c>
      <c r="F20" s="54">
        <f t="shared" si="1"/>
        <v>7.9999999999999516E-4</v>
      </c>
    </row>
    <row r="21" spans="1:6">
      <c r="A21">
        <f t="shared" si="2"/>
        <v>1989</v>
      </c>
      <c r="B21" s="54">
        <v>8.4400000000000003E-2</v>
      </c>
      <c r="C21">
        <f t="shared" si="0"/>
        <v>387.39103706628998</v>
      </c>
      <c r="D21" s="54">
        <v>0.1779</v>
      </c>
      <c r="E21">
        <f t="shared" si="0"/>
        <v>443.5300687814244</v>
      </c>
      <c r="F21" s="54">
        <f t="shared" si="1"/>
        <v>9.35E-2</v>
      </c>
    </row>
    <row r="22" spans="1:6">
      <c r="A22">
        <f t="shared" si="2"/>
        <v>1990</v>
      </c>
      <c r="B22" s="54">
        <v>7.6899999999999996E-2</v>
      </c>
      <c r="C22">
        <f t="shared" si="0"/>
        <v>417.18140781668768</v>
      </c>
      <c r="D22" s="54">
        <v>7.8799999999999995E-2</v>
      </c>
      <c r="E22">
        <f t="shared" si="0"/>
        <v>478.48023820140065</v>
      </c>
      <c r="F22" s="54">
        <f t="shared" si="1"/>
        <v>1.8999999999999989E-3</v>
      </c>
    </row>
    <row r="23" spans="1:6">
      <c r="A23">
        <f t="shared" si="2"/>
        <v>1991</v>
      </c>
      <c r="B23" s="54">
        <v>5.4300000000000001E-2</v>
      </c>
      <c r="C23">
        <f t="shared" si="0"/>
        <v>439.83435826113384</v>
      </c>
      <c r="D23" s="54">
        <v>0.1875</v>
      </c>
      <c r="E23">
        <f t="shared" si="0"/>
        <v>568.19528286416323</v>
      </c>
      <c r="F23" s="54">
        <f t="shared" si="1"/>
        <v>0.13319999999999999</v>
      </c>
    </row>
    <row r="24" spans="1:6">
      <c r="A24">
        <f t="shared" si="2"/>
        <v>1992</v>
      </c>
      <c r="B24" s="54">
        <v>3.4799999999999998E-2</v>
      </c>
      <c r="C24">
        <f t="shared" si="0"/>
        <v>455.14059392862129</v>
      </c>
      <c r="D24" s="54">
        <v>7.4499999999999997E-2</v>
      </c>
      <c r="E24">
        <f t="shared" si="0"/>
        <v>610.52583143754339</v>
      </c>
      <c r="F24" s="54">
        <f t="shared" si="1"/>
        <v>3.9699999999999999E-2</v>
      </c>
    </row>
    <row r="25" spans="1:6">
      <c r="A25">
        <f t="shared" si="2"/>
        <v>1993</v>
      </c>
      <c r="B25" s="54">
        <v>3.0300000000000001E-2</v>
      </c>
      <c r="C25">
        <f t="shared" si="0"/>
        <v>468.93135392465848</v>
      </c>
      <c r="D25" s="54">
        <v>0.13</v>
      </c>
      <c r="E25">
        <f t="shared" si="0"/>
        <v>689.89418952442395</v>
      </c>
      <c r="F25" s="54">
        <f t="shared" si="1"/>
        <v>9.9700000000000011E-2</v>
      </c>
    </row>
    <row r="26" spans="1:6">
      <c r="A26">
        <f t="shared" si="2"/>
        <v>1994</v>
      </c>
      <c r="B26" s="54">
        <v>4.3900000000000002E-2</v>
      </c>
      <c r="C26">
        <f t="shared" si="0"/>
        <v>489.517440361951</v>
      </c>
      <c r="D26" s="54">
        <v>-7.3200000000000001E-2</v>
      </c>
      <c r="E26">
        <f t="shared" si="0"/>
        <v>639.39393485123605</v>
      </c>
      <c r="F26" s="54">
        <f t="shared" si="1"/>
        <v>-0.11710000000000001</v>
      </c>
    </row>
    <row r="27" spans="1:6">
      <c r="A27">
        <f t="shared" si="2"/>
        <v>1995</v>
      </c>
      <c r="B27" s="54">
        <v>5.6099999999999997E-2</v>
      </c>
      <c r="C27">
        <f t="shared" si="0"/>
        <v>516.97936876625647</v>
      </c>
      <c r="D27" s="54">
        <v>0.25940000000000002</v>
      </c>
      <c r="E27">
        <f t="shared" si="0"/>
        <v>805.25272155164669</v>
      </c>
      <c r="F27" s="54">
        <f t="shared" si="1"/>
        <v>0.20330000000000004</v>
      </c>
    </row>
    <row r="28" spans="1:6">
      <c r="A28">
        <f t="shared" si="2"/>
        <v>1996</v>
      </c>
      <c r="B28" s="54">
        <v>5.1400000000000001E-2</v>
      </c>
      <c r="C28">
        <f t="shared" si="0"/>
        <v>543.55210832084208</v>
      </c>
      <c r="D28" s="54">
        <v>1.2999999999999999E-3</v>
      </c>
      <c r="E28">
        <f t="shared" si="0"/>
        <v>806.29955008966385</v>
      </c>
      <c r="F28" s="54">
        <f t="shared" si="1"/>
        <v>-5.0099999999999999E-2</v>
      </c>
    </row>
    <row r="29" spans="1:6">
      <c r="A29">
        <f t="shared" si="2"/>
        <v>1997</v>
      </c>
      <c r="B29" s="54">
        <v>5.1900000000000002E-2</v>
      </c>
      <c r="C29">
        <f t="shared" si="0"/>
        <v>571.76246274269386</v>
      </c>
      <c r="D29" s="54">
        <v>0.1202</v>
      </c>
      <c r="E29">
        <f t="shared" si="0"/>
        <v>903.21675601044149</v>
      </c>
      <c r="F29" s="54">
        <f t="shared" si="1"/>
        <v>6.83E-2</v>
      </c>
    </row>
    <row r="30" spans="1:6">
      <c r="A30">
        <f t="shared" si="2"/>
        <v>1998</v>
      </c>
      <c r="B30" s="54">
        <v>4.8599999999999997E-2</v>
      </c>
      <c r="C30">
        <f t="shared" si="0"/>
        <v>599.55011843198872</v>
      </c>
      <c r="D30" s="54">
        <v>0.14449999999999999</v>
      </c>
      <c r="E30">
        <f t="shared" si="0"/>
        <v>1033.7315772539503</v>
      </c>
      <c r="F30" s="54">
        <f t="shared" si="1"/>
        <v>9.5899999999999985E-2</v>
      </c>
    </row>
    <row r="31" spans="1:6">
      <c r="A31">
        <f t="shared" si="2"/>
        <v>1999</v>
      </c>
      <c r="B31" s="54">
        <v>4.8000000000000001E-2</v>
      </c>
      <c r="C31">
        <f t="shared" si="0"/>
        <v>628.32852411672422</v>
      </c>
      <c r="D31" s="54">
        <v>-7.51E-2</v>
      </c>
      <c r="E31">
        <f t="shared" si="0"/>
        <v>956.09833580217867</v>
      </c>
      <c r="F31" s="54">
        <f t="shared" si="1"/>
        <v>-0.1231</v>
      </c>
    </row>
    <row r="32" spans="1:6">
      <c r="A32">
        <f t="shared" si="2"/>
        <v>2000</v>
      </c>
      <c r="B32" s="54">
        <v>5.9799999999999999E-2</v>
      </c>
      <c r="C32">
        <f t="shared" si="0"/>
        <v>665.90256985890437</v>
      </c>
      <c r="D32" s="54">
        <v>0.17219999999999999</v>
      </c>
      <c r="E32">
        <f t="shared" si="0"/>
        <v>1120.7384692273138</v>
      </c>
      <c r="F32" s="54">
        <f t="shared" si="1"/>
        <v>0.1124</v>
      </c>
    </row>
    <row r="33" spans="1:6">
      <c r="A33">
        <f t="shared" si="2"/>
        <v>2001</v>
      </c>
      <c r="B33" s="54">
        <v>3.3300000000000003E-2</v>
      </c>
      <c r="C33">
        <f t="shared" si="0"/>
        <v>688.07712543520597</v>
      </c>
      <c r="D33" s="54">
        <v>5.5300000000000002E-2</v>
      </c>
      <c r="E33">
        <f t="shared" si="0"/>
        <v>1182.715306575584</v>
      </c>
      <c r="F33" s="54">
        <f t="shared" si="1"/>
        <v>2.1999999999999999E-2</v>
      </c>
    </row>
    <row r="34" spans="1:6">
      <c r="A34">
        <f t="shared" si="2"/>
        <v>2002</v>
      </c>
      <c r="B34" s="54">
        <v>1.61E-2</v>
      </c>
      <c r="C34">
        <f t="shared" si="0"/>
        <v>699.15516715471279</v>
      </c>
      <c r="D34" s="54">
        <v>0.1537</v>
      </c>
      <c r="E34">
        <f t="shared" si="0"/>
        <v>1364.4986491962511</v>
      </c>
      <c r="F34" s="54">
        <f t="shared" si="1"/>
        <v>0.1376</v>
      </c>
    </row>
    <row r="35" spans="1:6">
      <c r="A35">
        <f t="shared" si="2"/>
        <v>2003</v>
      </c>
      <c r="B35" s="54">
        <v>1.03E-2</v>
      </c>
      <c r="C35">
        <f t="shared" si="0"/>
        <v>706.35646537640628</v>
      </c>
      <c r="D35" s="54">
        <v>4.5999999999999999E-3</v>
      </c>
      <c r="E35">
        <f t="shared" si="0"/>
        <v>1370.7753429825539</v>
      </c>
      <c r="F35" s="54">
        <f t="shared" si="1"/>
        <v>-5.7000000000000002E-3</v>
      </c>
    </row>
    <row r="36" spans="1:6">
      <c r="A36">
        <f t="shared" si="2"/>
        <v>2004</v>
      </c>
      <c r="B36" s="54">
        <v>1.43E-2</v>
      </c>
      <c r="C36">
        <f t="shared" si="0"/>
        <v>716.45736283128883</v>
      </c>
      <c r="D36" s="54">
        <v>4.6100000000000002E-2</v>
      </c>
      <c r="E36">
        <f t="shared" si="0"/>
        <v>1433.9680862940497</v>
      </c>
      <c r="F36" s="54">
        <f t="shared" si="1"/>
        <v>3.1800000000000002E-2</v>
      </c>
    </row>
    <row r="37" spans="1:6">
      <c r="A37">
        <f t="shared" si="2"/>
        <v>2005</v>
      </c>
      <c r="B37" s="54">
        <v>3.3000000000000002E-2</v>
      </c>
      <c r="C37">
        <f t="shared" si="0"/>
        <v>740.10045580472126</v>
      </c>
      <c r="D37" s="54">
        <v>3.09E-2</v>
      </c>
      <c r="E37">
        <f t="shared" si="0"/>
        <v>1478.2777001605357</v>
      </c>
      <c r="F37" s="54">
        <f t="shared" si="1"/>
        <v>-2.1000000000000012E-3</v>
      </c>
    </row>
    <row r="38" spans="1:6">
      <c r="A38">
        <f t="shared" si="2"/>
        <v>2006</v>
      </c>
      <c r="B38" s="54">
        <v>4.9700000000000001E-2</v>
      </c>
      <c r="C38">
        <f t="shared" si="0"/>
        <v>776.88344845821598</v>
      </c>
      <c r="D38" s="54">
        <v>2.2100000000000002E-2</v>
      </c>
      <c r="E38">
        <f t="shared" si="0"/>
        <v>1510.9476373340835</v>
      </c>
      <c r="F38" s="54">
        <f t="shared" si="1"/>
        <v>-2.76E-2</v>
      </c>
    </row>
    <row r="39" spans="1:6">
      <c r="A39">
        <f t="shared" si="2"/>
        <v>2007</v>
      </c>
      <c r="B39" s="54">
        <v>4.5199999999999997E-2</v>
      </c>
      <c r="C39">
        <f t="shared" si="0"/>
        <v>811.99858032852728</v>
      </c>
      <c r="D39" s="54">
        <v>0.10539999999999999</v>
      </c>
      <c r="E39">
        <f t="shared" si="0"/>
        <v>1670.2015183090959</v>
      </c>
      <c r="F39" s="54">
        <f t="shared" si="1"/>
        <v>6.0199999999999997E-2</v>
      </c>
    </row>
    <row r="40" spans="1:6">
      <c r="A40">
        <f t="shared" si="2"/>
        <v>2008</v>
      </c>
      <c r="B40" s="54">
        <v>1.24E-2</v>
      </c>
      <c r="C40">
        <f t="shared" si="0"/>
        <v>822.06736272460103</v>
      </c>
      <c r="D40" s="54">
        <v>0.20230000000000001</v>
      </c>
      <c r="E40">
        <f t="shared" si="0"/>
        <v>2008.083285463026</v>
      </c>
      <c r="F40" s="54">
        <f t="shared" si="1"/>
        <v>0.18990000000000001</v>
      </c>
    </row>
    <row r="41" spans="1:6">
      <c r="A41">
        <f t="shared" si="2"/>
        <v>2009</v>
      </c>
      <c r="B41" s="54">
        <v>1.5E-3</v>
      </c>
      <c r="C41">
        <f t="shared" si="0"/>
        <v>823.30046376868802</v>
      </c>
      <c r="D41" s="54">
        <v>-9.5000000000000001E-2</v>
      </c>
      <c r="E41">
        <f t="shared" si="0"/>
        <v>1817.3153733440386</v>
      </c>
      <c r="F41" s="54">
        <f t="shared" si="1"/>
        <v>-9.6500000000000002E-2</v>
      </c>
    </row>
    <row r="42" spans="1:6">
      <c r="A42">
        <f t="shared" si="2"/>
        <v>2010</v>
      </c>
      <c r="B42" s="54">
        <v>1.4E-3</v>
      </c>
      <c r="C42">
        <f t="shared" si="0"/>
        <v>824.45308441796419</v>
      </c>
      <c r="D42" s="54">
        <v>7.2599999999999998E-2</v>
      </c>
      <c r="E42">
        <f t="shared" si="0"/>
        <v>1949.2524694488156</v>
      </c>
      <c r="F42" s="54">
        <f t="shared" si="1"/>
        <v>7.1199999999999999E-2</v>
      </c>
    </row>
    <row r="43" spans="1:6">
      <c r="A43">
        <f t="shared" si="2"/>
        <v>2011</v>
      </c>
      <c r="B43" s="54">
        <v>5.9999999999999995E-4</v>
      </c>
      <c r="C43">
        <f t="shared" si="0"/>
        <v>824.94775626861497</v>
      </c>
      <c r="D43" s="54">
        <v>0.1671</v>
      </c>
      <c r="E43">
        <f t="shared" si="0"/>
        <v>2274.9725570937126</v>
      </c>
      <c r="F43" s="54">
        <f t="shared" si="1"/>
        <v>0.16650000000000001</v>
      </c>
    </row>
    <row r="44" spans="1:6">
      <c r="A44">
        <f t="shared" si="2"/>
        <v>2012</v>
      </c>
      <c r="B44" s="54">
        <v>8.0000000000000004E-4</v>
      </c>
      <c r="C44">
        <f t="shared" si="0"/>
        <v>825.60771447362981</v>
      </c>
      <c r="D44" s="54">
        <v>2.7699999999999999E-2</v>
      </c>
      <c r="E44">
        <f t="shared" si="0"/>
        <v>2337.9892969252087</v>
      </c>
      <c r="F44" s="54">
        <f t="shared" si="1"/>
        <v>2.69E-2</v>
      </c>
    </row>
    <row r="45" spans="1:6">
      <c r="A45">
        <f t="shared" si="2"/>
        <v>2013</v>
      </c>
      <c r="B45" s="54">
        <v>5.0000000000000001E-4</v>
      </c>
      <c r="C45">
        <f t="shared" si="0"/>
        <v>826.02051833086659</v>
      </c>
      <c r="D45" s="54">
        <v>-8.5599999999999996E-2</v>
      </c>
      <c r="E45">
        <f t="shared" si="0"/>
        <v>2137.8574131084106</v>
      </c>
      <c r="F45" s="54">
        <f t="shared" si="1"/>
        <v>-8.6099999999999996E-2</v>
      </c>
    </row>
    <row r="47" spans="1:6">
      <c r="B47" s="54">
        <f>AVERAGE(B5:B45)</f>
        <v>5.3407317073170715E-2</v>
      </c>
      <c r="C47" s="55">
        <f>(C45/C4)^(1/41)-1</f>
        <v>5.2847887637324398E-2</v>
      </c>
      <c r="D47" s="54">
        <f>AVERAGE(D5:D45)</f>
        <v>8.2382926829268302E-2</v>
      </c>
      <c r="E47" s="55">
        <f>(E45/E4)^(1/41)-1</f>
        <v>7.7552666039830909E-2</v>
      </c>
      <c r="F47" s="54">
        <f>AVERAGE(F5:F45)</f>
        <v>2.8975609756097566E-2</v>
      </c>
    </row>
    <row r="48" spans="1:6">
      <c r="B48">
        <f>_xlfn.STDEV.P(B4:B45)</f>
        <v>3.445363367323849E-2</v>
      </c>
      <c r="C48">
        <f>_xlfn.STDEV.P(C4:C45)</f>
        <v>252.87768163886878</v>
      </c>
      <c r="D48">
        <f>_xlfn.STDEV.P(D4:D45)</f>
        <v>0.10385103520613019</v>
      </c>
      <c r="E48">
        <f>_xlfn.STDEV.P(E4:E45)</f>
        <v>691.00115001890435</v>
      </c>
      <c r="F48">
        <f>_xlfn.STDEV.P(F4:F45)</f>
        <v>0.10295199871426657</v>
      </c>
    </row>
    <row r="49" spans="4:6">
      <c r="F49">
        <f>F47/F48</f>
        <v>0.2814477632096935</v>
      </c>
    </row>
    <row r="50" spans="4:6">
      <c r="D50" s="54">
        <f>MIN(D5:D45)</f>
        <v>-9.5000000000000001E-2</v>
      </c>
      <c r="F50" s="54">
        <f>MIN(F5:F45)</f>
        <v>-0.13169999999999998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347F-60FD-4743-BFCE-E90C6DFA4A0B}">
  <dimension ref="A1:I120"/>
  <sheetViews>
    <sheetView tabSelected="1" workbookViewId="0">
      <selection activeCell="G2" sqref="G2"/>
    </sheetView>
  </sheetViews>
  <sheetFormatPr defaultRowHeight="15"/>
  <cols>
    <col min="10" max="10" width="12" bestFit="1" customWidth="1"/>
  </cols>
  <sheetData>
    <row r="1" spans="1:9">
      <c r="A1" t="s">
        <v>0</v>
      </c>
      <c r="B1" t="s">
        <v>4</v>
      </c>
      <c r="C1" t="s">
        <v>33</v>
      </c>
      <c r="D1" t="s">
        <v>34</v>
      </c>
      <c r="E1" t="s">
        <v>24</v>
      </c>
      <c r="F1" t="s">
        <v>25</v>
      </c>
      <c r="G1" t="s">
        <v>27</v>
      </c>
      <c r="H1" t="s">
        <v>28</v>
      </c>
      <c r="I1" t="s">
        <v>39</v>
      </c>
    </row>
    <row r="2" spans="1:9">
      <c r="A2">
        <v>1900</v>
      </c>
      <c r="B2" t="str">
        <f>IFERROR(VLOOKUP($A2,Stern!$A:$G,5,FALSE),"NA")</f>
        <v>NA</v>
      </c>
      <c r="C2" t="str">
        <f>IFERROR(VLOOKUP($A2,Stern!$A:$G,6,FALSE),"NA")</f>
        <v>NA</v>
      </c>
      <c r="D2" t="str">
        <f>IFERROR(VLOOKUP($A2,Stern!$A:$G,7,FALSE),"NA")</f>
        <v>NA</v>
      </c>
      <c r="E2" s="45">
        <f>VLOOKUP(A2,OnlyGold!A:B,2,FALSE)</f>
        <v>20.67</v>
      </c>
      <c r="F2">
        <f>VLOOKUP($A2,USGS!$A:$E,3,FALSE)</f>
        <v>0.62</v>
      </c>
      <c r="G2" s="45" t="s">
        <v>26</v>
      </c>
      <c r="H2">
        <f>VLOOKUP($A2,USGS!$A:$E,5,FALSE)</f>
        <v>6</v>
      </c>
      <c r="I2" t="str">
        <f>IFERROR(VLOOKUP(A2,CPI!#REF!,2,FALSE),"NA")</f>
        <v>NA</v>
      </c>
    </row>
    <row r="3" spans="1:9">
      <c r="A3">
        <f>A2+1</f>
        <v>1901</v>
      </c>
      <c r="B3" t="str">
        <f>IFERROR(VLOOKUP($A3,Stern!$A:$G,5,FALSE),"NA")</f>
        <v>NA</v>
      </c>
      <c r="C3" t="str">
        <f>IFERROR(VLOOKUP($A3,Stern!$A:$G,6,FALSE),"NA")</f>
        <v>NA</v>
      </c>
      <c r="D3" t="str">
        <f>IFERROR(VLOOKUP($A3,Stern!$A:$G,7,FALSE),"NA")</f>
        <v>NA</v>
      </c>
      <c r="E3" s="45">
        <f>VLOOKUP(A3,OnlyGold!A:B,2,FALSE)</f>
        <v>20.67</v>
      </c>
      <c r="F3">
        <f>VLOOKUP($A3,USGS!$A:$E,3,FALSE)</f>
        <v>0.6</v>
      </c>
      <c r="G3" s="45" t="s">
        <v>26</v>
      </c>
      <c r="H3">
        <f>VLOOKUP($A3,USGS!$A:$E,5,FALSE)</f>
        <v>20</v>
      </c>
      <c r="I3" t="str">
        <f>IFERROR(VLOOKUP(A3,CPI!#REF!,2,FALSE),"NA")</f>
        <v>NA</v>
      </c>
    </row>
    <row r="4" spans="1:9">
      <c r="A4">
        <f t="shared" ref="A4:A30" si="0">A3+1</f>
        <v>1902</v>
      </c>
      <c r="B4" t="str">
        <f>IFERROR(VLOOKUP($A4,Stern!$A:$G,5,FALSE),"NA")</f>
        <v>NA</v>
      </c>
      <c r="C4" t="str">
        <f>IFERROR(VLOOKUP($A4,Stern!$A:$G,6,FALSE),"NA")</f>
        <v>NA</v>
      </c>
      <c r="D4" t="str">
        <f>IFERROR(VLOOKUP($A4,Stern!$A:$G,7,FALSE),"NA")</f>
        <v>NA</v>
      </c>
      <c r="E4" s="45">
        <f>VLOOKUP(A4,OnlyGold!A:B,2,FALSE)</f>
        <v>20.67</v>
      </c>
      <c r="F4">
        <f>VLOOKUP($A4,USGS!$A:$E,3,FALSE)</f>
        <v>0.53</v>
      </c>
      <c r="G4" s="45" t="s">
        <v>26</v>
      </c>
      <c r="H4">
        <f>VLOOKUP($A4,USGS!$A:$E,5,FALSE)</f>
        <v>20</v>
      </c>
      <c r="I4" t="str">
        <f>IFERROR(VLOOKUP(A4,CPI!#REF!,2,FALSE),"NA")</f>
        <v>NA</v>
      </c>
    </row>
    <row r="5" spans="1:9">
      <c r="A5">
        <f t="shared" si="0"/>
        <v>1903</v>
      </c>
      <c r="B5" t="str">
        <f>IFERROR(VLOOKUP($A5,Stern!$A:$G,5,FALSE),"NA")</f>
        <v>NA</v>
      </c>
      <c r="C5" t="str">
        <f>IFERROR(VLOOKUP($A5,Stern!$A:$G,6,FALSE),"NA")</f>
        <v>NA</v>
      </c>
      <c r="D5" t="str">
        <f>IFERROR(VLOOKUP($A5,Stern!$A:$G,7,FALSE),"NA")</f>
        <v>NA</v>
      </c>
      <c r="E5" s="45">
        <f>VLOOKUP(A5,OnlyGold!A:B,2,FALSE)</f>
        <v>20.67</v>
      </c>
      <c r="F5">
        <f>VLOOKUP($A5,USGS!$A:$E,3,FALSE)</f>
        <v>0.54</v>
      </c>
      <c r="G5" s="45" t="s">
        <v>26</v>
      </c>
      <c r="H5">
        <f>VLOOKUP($A5,USGS!$A:$E,5,FALSE)</f>
        <v>19</v>
      </c>
      <c r="I5" t="str">
        <f>IFERROR(VLOOKUP(A5,CPI!#REF!,2,FALSE),"NA")</f>
        <v>NA</v>
      </c>
    </row>
    <row r="6" spans="1:9">
      <c r="A6">
        <f t="shared" si="0"/>
        <v>1904</v>
      </c>
      <c r="B6" t="str">
        <f>IFERROR(VLOOKUP($A6,Stern!$A:$G,5,FALSE),"NA")</f>
        <v>NA</v>
      </c>
      <c r="C6" t="str">
        <f>IFERROR(VLOOKUP($A6,Stern!$A:$G,6,FALSE),"NA")</f>
        <v>NA</v>
      </c>
      <c r="D6" t="str">
        <f>IFERROR(VLOOKUP($A6,Stern!$A:$G,7,FALSE),"NA")</f>
        <v>NA</v>
      </c>
      <c r="E6" s="45">
        <f>VLOOKUP(A6,OnlyGold!A:B,2,FALSE)</f>
        <v>20.67</v>
      </c>
      <c r="F6">
        <f>VLOOKUP($A6,USGS!$A:$E,3,FALSE)</f>
        <v>0.57999999999999996</v>
      </c>
      <c r="G6" s="45" t="s">
        <v>26</v>
      </c>
      <c r="H6">
        <f>VLOOKUP($A6,USGS!$A:$E,5,FALSE)</f>
        <v>21</v>
      </c>
      <c r="I6" t="str">
        <f>IFERROR(VLOOKUP(A6,CPI!#REF!,2,FALSE),"NA")</f>
        <v>NA</v>
      </c>
    </row>
    <row r="7" spans="1:9">
      <c r="A7">
        <f t="shared" si="0"/>
        <v>1905</v>
      </c>
      <c r="B7" t="str">
        <f>IFERROR(VLOOKUP($A7,Stern!$A:$G,5,FALSE),"NA")</f>
        <v>NA</v>
      </c>
      <c r="C7" t="str">
        <f>IFERROR(VLOOKUP($A7,Stern!$A:$G,6,FALSE),"NA")</f>
        <v>NA</v>
      </c>
      <c r="D7" t="str">
        <f>IFERROR(VLOOKUP($A7,Stern!$A:$G,7,FALSE),"NA")</f>
        <v>NA</v>
      </c>
      <c r="E7" s="45">
        <f>VLOOKUP(A7,OnlyGold!A:B,2,FALSE)</f>
        <v>20.67</v>
      </c>
      <c r="F7">
        <f>VLOOKUP($A7,USGS!$A:$E,3,FALSE)</f>
        <v>0.61</v>
      </c>
      <c r="G7" s="45" t="s">
        <v>26</v>
      </c>
      <c r="H7">
        <f>VLOOKUP($A7,USGS!$A:$E,5,FALSE)</f>
        <v>17</v>
      </c>
      <c r="I7" t="str">
        <f>IFERROR(VLOOKUP(A7,CPI!#REF!,2,FALSE),"NA")</f>
        <v>NA</v>
      </c>
    </row>
    <row r="8" spans="1:9">
      <c r="A8">
        <f t="shared" si="0"/>
        <v>1906</v>
      </c>
      <c r="B8" t="str">
        <f>IFERROR(VLOOKUP($A8,Stern!$A:$G,5,FALSE),"NA")</f>
        <v>NA</v>
      </c>
      <c r="C8" t="str">
        <f>IFERROR(VLOOKUP($A8,Stern!$A:$G,6,FALSE),"NA")</f>
        <v>NA</v>
      </c>
      <c r="D8" t="str">
        <f>IFERROR(VLOOKUP($A8,Stern!$A:$G,7,FALSE),"NA")</f>
        <v>NA</v>
      </c>
      <c r="E8" s="45">
        <f>VLOOKUP(A8,OnlyGold!A:B,2,FALSE)</f>
        <v>20.67</v>
      </c>
      <c r="F8">
        <f>VLOOKUP($A8,USGS!$A:$E,3,FALSE)</f>
        <v>0.67</v>
      </c>
      <c r="G8" s="45" t="s">
        <v>26</v>
      </c>
      <c r="H8">
        <f>VLOOKUP($A8,USGS!$A:$E,5,FALSE)</f>
        <v>28</v>
      </c>
      <c r="I8" t="str">
        <f>IFERROR(VLOOKUP(A8,CPI!#REF!,2,FALSE),"NA")</f>
        <v>NA</v>
      </c>
    </row>
    <row r="9" spans="1:9">
      <c r="A9">
        <f t="shared" si="0"/>
        <v>1907</v>
      </c>
      <c r="B9" t="str">
        <f>IFERROR(VLOOKUP($A9,Stern!$A:$G,5,FALSE),"NA")</f>
        <v>NA</v>
      </c>
      <c r="C9" t="str">
        <f>IFERROR(VLOOKUP($A9,Stern!$A:$G,6,FALSE),"NA")</f>
        <v>NA</v>
      </c>
      <c r="D9" t="str">
        <f>IFERROR(VLOOKUP($A9,Stern!$A:$G,7,FALSE),"NA")</f>
        <v>NA</v>
      </c>
      <c r="E9" s="45">
        <f>VLOOKUP(A9,OnlyGold!A:B,2,FALSE)</f>
        <v>20.67</v>
      </c>
      <c r="F9">
        <f>VLOOKUP($A9,USGS!$A:$E,3,FALSE)</f>
        <v>0.66</v>
      </c>
      <c r="G9" s="45" t="s">
        <v>26</v>
      </c>
      <c r="H9" t="str">
        <f>VLOOKUP($A9,USGS!$A:$E,5,FALSE)</f>
        <v>NA</v>
      </c>
      <c r="I9" t="str">
        <f>IFERROR(VLOOKUP(A9,CPI!#REF!,2,FALSE),"NA")</f>
        <v>NA</v>
      </c>
    </row>
    <row r="10" spans="1:9">
      <c r="A10">
        <f t="shared" si="0"/>
        <v>1908</v>
      </c>
      <c r="B10" t="str">
        <f>IFERROR(VLOOKUP($A10,Stern!$A:$G,5,FALSE),"NA")</f>
        <v>NA</v>
      </c>
      <c r="C10" t="str">
        <f>IFERROR(VLOOKUP($A10,Stern!$A:$G,6,FALSE),"NA")</f>
        <v>NA</v>
      </c>
      <c r="D10" t="str">
        <f>IFERROR(VLOOKUP($A10,Stern!$A:$G,7,FALSE),"NA")</f>
        <v>NA</v>
      </c>
      <c r="E10" s="45">
        <f>VLOOKUP(A10,OnlyGold!A:B,2,FALSE)</f>
        <v>20.67</v>
      </c>
      <c r="F10">
        <f>VLOOKUP($A10,USGS!$A:$E,3,FALSE)</f>
        <v>0.53</v>
      </c>
      <c r="G10" s="45" t="s">
        <v>26</v>
      </c>
      <c r="H10">
        <f>VLOOKUP($A10,USGS!$A:$E,5,FALSE)</f>
        <v>21</v>
      </c>
      <c r="I10" t="str">
        <f>IFERROR(VLOOKUP(A10,CPI!#REF!,2,FALSE),"NA")</f>
        <v>NA</v>
      </c>
    </row>
    <row r="11" spans="1:9">
      <c r="A11">
        <f t="shared" si="0"/>
        <v>1909</v>
      </c>
      <c r="B11" t="str">
        <f>IFERROR(VLOOKUP($A11,Stern!$A:$G,5,FALSE),"NA")</f>
        <v>NA</v>
      </c>
      <c r="C11" t="str">
        <f>IFERROR(VLOOKUP($A11,Stern!$A:$G,6,FALSE),"NA")</f>
        <v>NA</v>
      </c>
      <c r="D11" t="str">
        <f>IFERROR(VLOOKUP($A11,Stern!$A:$G,7,FALSE),"NA")</f>
        <v>NA</v>
      </c>
      <c r="E11" s="45">
        <f>VLOOKUP(A11,OnlyGold!A:B,2,FALSE)</f>
        <v>20.67</v>
      </c>
      <c r="F11">
        <f>VLOOKUP($A11,USGS!$A:$E,3,FALSE)</f>
        <v>0.52</v>
      </c>
      <c r="G11" s="45" t="s">
        <v>26</v>
      </c>
      <c r="H11">
        <f>VLOOKUP($A11,USGS!$A:$E,5,FALSE)</f>
        <v>25</v>
      </c>
      <c r="I11" t="str">
        <f>IFERROR(VLOOKUP(A11,CPI!#REF!,2,FALSE),"NA")</f>
        <v>NA</v>
      </c>
    </row>
    <row r="12" spans="1:9">
      <c r="A12">
        <f t="shared" si="0"/>
        <v>1910</v>
      </c>
      <c r="B12" t="str">
        <f>IFERROR(VLOOKUP($A12,Stern!$A:$G,5,FALSE),"NA")</f>
        <v>NA</v>
      </c>
      <c r="C12" t="str">
        <f>IFERROR(VLOOKUP($A12,Stern!$A:$G,6,FALSE),"NA")</f>
        <v>NA</v>
      </c>
      <c r="D12" t="str">
        <f>IFERROR(VLOOKUP($A12,Stern!$A:$G,7,FALSE),"NA")</f>
        <v>NA</v>
      </c>
      <c r="E12" s="45">
        <f>VLOOKUP(A12,OnlyGold!A:B,2,FALSE)</f>
        <v>20.67</v>
      </c>
      <c r="F12">
        <f>VLOOKUP($A12,USGS!$A:$E,3,FALSE)</f>
        <v>0.54</v>
      </c>
      <c r="G12" s="45" t="s">
        <v>26</v>
      </c>
      <c r="H12">
        <f>VLOOKUP($A12,USGS!$A:$E,5,FALSE)</f>
        <v>33</v>
      </c>
      <c r="I12" t="str">
        <f>IFERROR(VLOOKUP(A12,CPI!#REF!,2,FALSE),"NA")</f>
        <v>NA</v>
      </c>
    </row>
    <row r="13" spans="1:9">
      <c r="A13">
        <f t="shared" si="0"/>
        <v>1911</v>
      </c>
      <c r="B13" t="str">
        <f>IFERROR(VLOOKUP($A13,Stern!$A:$G,5,FALSE),"NA")</f>
        <v>NA</v>
      </c>
      <c r="C13" t="str">
        <f>IFERROR(VLOOKUP($A13,Stern!$A:$G,6,FALSE),"NA")</f>
        <v>NA</v>
      </c>
      <c r="D13" t="str">
        <f>IFERROR(VLOOKUP($A13,Stern!$A:$G,7,FALSE),"NA")</f>
        <v>NA</v>
      </c>
      <c r="E13" s="45">
        <f>VLOOKUP(A13,OnlyGold!A:B,2,FALSE)</f>
        <v>20.67</v>
      </c>
      <c r="F13">
        <f>VLOOKUP($A13,USGS!$A:$E,3,FALSE)</f>
        <v>0.54</v>
      </c>
      <c r="G13">
        <f>VLOOKUP($A13,USGS!$A:$E,4,FALSE)</f>
        <v>55</v>
      </c>
      <c r="H13">
        <f>VLOOKUP($A13,USGS!$A:$E,5,FALSE)</f>
        <v>43</v>
      </c>
      <c r="I13" t="str">
        <f>IFERROR(VLOOKUP(A13,CPI!#REF!,2,FALSE),"NA")</f>
        <v>NA</v>
      </c>
    </row>
    <row r="14" spans="1:9">
      <c r="A14">
        <f t="shared" si="0"/>
        <v>1912</v>
      </c>
      <c r="B14" t="str">
        <f>IFERROR(VLOOKUP($A14,Stern!$A:$G,5,FALSE),"NA")</f>
        <v>NA</v>
      </c>
      <c r="C14" t="str">
        <f>IFERROR(VLOOKUP($A14,Stern!$A:$G,6,FALSE),"NA")</f>
        <v>NA</v>
      </c>
      <c r="D14" t="str">
        <f>IFERROR(VLOOKUP($A14,Stern!$A:$G,7,FALSE),"NA")</f>
        <v>NA</v>
      </c>
      <c r="E14" s="45">
        <f>VLOOKUP(A14,OnlyGold!A:B,2,FALSE)</f>
        <v>20.67</v>
      </c>
      <c r="F14">
        <f>VLOOKUP($A14,USGS!$A:$E,3,FALSE)</f>
        <v>0.62</v>
      </c>
      <c r="G14">
        <f>VLOOKUP($A14,USGS!$A:$E,4,FALSE)</f>
        <v>55</v>
      </c>
      <c r="H14">
        <f>VLOOKUP($A14,USGS!$A:$E,5,FALSE)</f>
        <v>45</v>
      </c>
      <c r="I14" t="str">
        <f>IFERROR(VLOOKUP(A14,CPI!#REF!,2,FALSE),"NA")</f>
        <v>NA</v>
      </c>
    </row>
    <row r="15" spans="1:9">
      <c r="A15">
        <f t="shared" si="0"/>
        <v>1913</v>
      </c>
      <c r="B15" t="str">
        <f>IFERROR(VLOOKUP($A15,Stern!$A:$G,5,FALSE),"NA")</f>
        <v>NA</v>
      </c>
      <c r="C15" t="str">
        <f>IFERROR(VLOOKUP($A15,Stern!$A:$G,6,FALSE),"NA")</f>
        <v>NA</v>
      </c>
      <c r="D15" t="str">
        <f>IFERROR(VLOOKUP($A15,Stern!$A:$G,7,FALSE),"NA")</f>
        <v>NA</v>
      </c>
      <c r="E15" s="45">
        <f>VLOOKUP(A15,OnlyGold!A:B,2,FALSE)</f>
        <v>20.67</v>
      </c>
      <c r="F15">
        <f>VLOOKUP($A15,USGS!$A:$E,3,FALSE)</f>
        <v>0.61</v>
      </c>
      <c r="G15">
        <f>VLOOKUP($A15,USGS!$A:$E,4,FALSE)</f>
        <v>50</v>
      </c>
      <c r="H15">
        <f>VLOOKUP($A15,USGS!$A:$E,5,FALSE)</f>
        <v>45</v>
      </c>
      <c r="I15" t="str">
        <f>IFERROR(VLOOKUP(A15,CPI!#REF!,2,FALSE),"NA")</f>
        <v>NA</v>
      </c>
    </row>
    <row r="16" spans="1:9">
      <c r="A16">
        <f t="shared" si="0"/>
        <v>1914</v>
      </c>
      <c r="B16" t="str">
        <f>IFERROR(VLOOKUP($A16,Stern!$A:$G,5,FALSE),"NA")</f>
        <v>NA</v>
      </c>
      <c r="C16" t="str">
        <f>IFERROR(VLOOKUP($A16,Stern!$A:$G,6,FALSE),"NA")</f>
        <v>NA</v>
      </c>
      <c r="D16" t="str">
        <f>IFERROR(VLOOKUP($A16,Stern!$A:$G,7,FALSE),"NA")</f>
        <v>NA</v>
      </c>
      <c r="E16" s="45">
        <f>VLOOKUP(A16,OnlyGold!A:B,2,FALSE)</f>
        <v>20.67</v>
      </c>
      <c r="F16">
        <f>VLOOKUP($A16,USGS!$A:$E,3,FALSE)</f>
        <v>0.56000000000000005</v>
      </c>
      <c r="G16">
        <f>VLOOKUP($A16,USGS!$A:$E,4,FALSE)</f>
        <v>44</v>
      </c>
      <c r="H16">
        <f>VLOOKUP($A16,USGS!$A:$E,5,FALSE)</f>
        <v>45</v>
      </c>
      <c r="I16" t="str">
        <f>IFERROR(VLOOKUP(A16,CPI!#REF!,2,FALSE),"NA")</f>
        <v>NA</v>
      </c>
    </row>
    <row r="17" spans="1:9">
      <c r="A17">
        <f t="shared" si="0"/>
        <v>1915</v>
      </c>
      <c r="B17" t="str">
        <f>IFERROR(VLOOKUP($A17,Stern!$A:$G,5,FALSE),"NA")</f>
        <v>NA</v>
      </c>
      <c r="C17" t="str">
        <f>IFERROR(VLOOKUP($A17,Stern!$A:$G,6,FALSE),"NA")</f>
        <v>NA</v>
      </c>
      <c r="D17" t="str">
        <f>IFERROR(VLOOKUP($A17,Stern!$A:$G,7,FALSE),"NA")</f>
        <v>NA</v>
      </c>
      <c r="E17" s="45">
        <f>VLOOKUP(A17,OnlyGold!A:B,2,FALSE)</f>
        <v>20.67</v>
      </c>
      <c r="F17">
        <f>VLOOKUP($A17,USGS!$A:$E,3,FALSE)</f>
        <v>0.51</v>
      </c>
      <c r="G17">
        <f>VLOOKUP($A17,USGS!$A:$E,4,FALSE)</f>
        <v>56</v>
      </c>
      <c r="H17">
        <f>VLOOKUP($A17,USGS!$A:$E,5,FALSE)</f>
        <v>47</v>
      </c>
      <c r="I17" t="str">
        <f>IFERROR(VLOOKUP(A17,CPI!#REF!,2,FALSE),"NA")</f>
        <v>NA</v>
      </c>
    </row>
    <row r="18" spans="1:9">
      <c r="A18">
        <f t="shared" si="0"/>
        <v>1916</v>
      </c>
      <c r="B18" t="str">
        <f>IFERROR(VLOOKUP($A18,Stern!$A:$G,5,FALSE),"NA")</f>
        <v>NA</v>
      </c>
      <c r="C18" t="str">
        <f>IFERROR(VLOOKUP($A18,Stern!$A:$G,6,FALSE),"NA")</f>
        <v>NA</v>
      </c>
      <c r="D18" t="str">
        <f>IFERROR(VLOOKUP($A18,Stern!$A:$G,7,FALSE),"NA")</f>
        <v>NA</v>
      </c>
      <c r="E18" s="45">
        <f>VLOOKUP(A18,OnlyGold!A:B,2,FALSE)</f>
        <v>20.67</v>
      </c>
      <c r="F18">
        <f>VLOOKUP($A18,USGS!$A:$E,3,FALSE)</f>
        <v>0.67</v>
      </c>
      <c r="G18">
        <f>VLOOKUP($A18,USGS!$A:$E,4,FALSE)</f>
        <v>67</v>
      </c>
      <c r="H18">
        <f>VLOOKUP($A18,USGS!$A:$E,5,FALSE)</f>
        <v>83</v>
      </c>
      <c r="I18" t="str">
        <f>IFERROR(VLOOKUP(A18,CPI!#REF!,2,FALSE),"NA")</f>
        <v>NA</v>
      </c>
    </row>
    <row r="19" spans="1:9">
      <c r="A19">
        <f t="shared" si="0"/>
        <v>1917</v>
      </c>
      <c r="B19" t="str">
        <f>IFERROR(VLOOKUP($A19,Stern!$A:$G,5,FALSE),"NA")</f>
        <v>NA</v>
      </c>
      <c r="C19" t="str">
        <f>IFERROR(VLOOKUP($A19,Stern!$A:$G,6,FALSE),"NA")</f>
        <v>NA</v>
      </c>
      <c r="D19" t="str">
        <f>IFERROR(VLOOKUP($A19,Stern!$A:$G,7,FALSE),"NA")</f>
        <v>NA</v>
      </c>
      <c r="E19" s="45">
        <f>VLOOKUP(A19,OnlyGold!A:B,2,FALSE)</f>
        <v>20.67</v>
      </c>
      <c r="F19">
        <f>VLOOKUP($A19,USGS!$A:$E,3,FALSE)</f>
        <v>0.84</v>
      </c>
      <c r="G19">
        <f>VLOOKUP($A19,USGS!$A:$E,4,FALSE)</f>
        <v>110</v>
      </c>
      <c r="H19">
        <f>VLOOKUP($A19,USGS!$A:$E,5,FALSE)</f>
        <v>103</v>
      </c>
      <c r="I19" t="str">
        <f>IFERROR(VLOOKUP(A19,CPI!#REF!,2,FALSE),"NA")</f>
        <v>NA</v>
      </c>
    </row>
    <row r="20" spans="1:9">
      <c r="A20">
        <f t="shared" si="0"/>
        <v>1918</v>
      </c>
      <c r="B20" t="str">
        <f>IFERROR(VLOOKUP($A20,Stern!$A:$G,5,FALSE),"NA")</f>
        <v>NA</v>
      </c>
      <c r="C20" t="str">
        <f>IFERROR(VLOOKUP($A20,Stern!$A:$G,6,FALSE),"NA")</f>
        <v>NA</v>
      </c>
      <c r="D20" t="str">
        <f>IFERROR(VLOOKUP($A20,Stern!$A:$G,7,FALSE),"NA")</f>
        <v>NA</v>
      </c>
      <c r="E20" s="45">
        <f>VLOOKUP(A20,OnlyGold!A:B,2,FALSE)</f>
        <v>20.67</v>
      </c>
      <c r="F20">
        <f>VLOOKUP($A20,USGS!$A:$E,3,FALSE)</f>
        <v>0.98</v>
      </c>
      <c r="G20">
        <f>VLOOKUP($A20,USGS!$A:$E,4,FALSE)</f>
        <v>135</v>
      </c>
      <c r="H20">
        <f>VLOOKUP($A20,USGS!$A:$E,5,FALSE)</f>
        <v>106</v>
      </c>
      <c r="I20" t="str">
        <f>IFERROR(VLOOKUP(A20,CPI!#REF!,2,FALSE),"NA")</f>
        <v>NA</v>
      </c>
    </row>
    <row r="21" spans="1:9">
      <c r="A21">
        <f t="shared" si="0"/>
        <v>1919</v>
      </c>
      <c r="B21" t="str">
        <f>IFERROR(VLOOKUP($A21,Stern!$A:$G,5,FALSE),"NA")</f>
        <v>NA</v>
      </c>
      <c r="C21" t="str">
        <f>IFERROR(VLOOKUP($A21,Stern!$A:$G,6,FALSE),"NA")</f>
        <v>NA</v>
      </c>
      <c r="D21" t="str">
        <f>IFERROR(VLOOKUP($A21,Stern!$A:$G,7,FALSE),"NA")</f>
        <v>NA</v>
      </c>
      <c r="E21" s="45">
        <f>VLOOKUP(A21,OnlyGold!A:B,2,FALSE)</f>
        <v>20.67</v>
      </c>
      <c r="F21">
        <f>VLOOKUP($A21,USGS!$A:$E,3,FALSE)</f>
        <v>1.1200000000000001</v>
      </c>
      <c r="G21">
        <f>VLOOKUP($A21,USGS!$A:$E,4,FALSE)</f>
        <v>130</v>
      </c>
      <c r="H21">
        <f>VLOOKUP($A21,USGS!$A:$E,5,FALSE)</f>
        <v>115</v>
      </c>
      <c r="I21" t="str">
        <f>IFERROR(VLOOKUP(A21,CPI!#REF!,2,FALSE),"NA")</f>
        <v>NA</v>
      </c>
    </row>
    <row r="22" spans="1:9">
      <c r="A22">
        <f t="shared" si="0"/>
        <v>1920</v>
      </c>
      <c r="B22" t="str">
        <f>IFERROR(VLOOKUP($A22,Stern!$A:$G,5,FALSE),"NA")</f>
        <v>NA</v>
      </c>
      <c r="C22" t="str">
        <f>IFERROR(VLOOKUP($A22,Stern!$A:$G,6,FALSE),"NA")</f>
        <v>NA</v>
      </c>
      <c r="D22" t="str">
        <f>IFERROR(VLOOKUP($A22,Stern!$A:$G,7,FALSE),"NA")</f>
        <v>NA</v>
      </c>
      <c r="E22" s="45">
        <f>VLOOKUP(A22,OnlyGold!A:B,2,FALSE)</f>
        <v>20.67</v>
      </c>
      <c r="F22">
        <f>VLOOKUP($A22,USGS!$A:$E,3,FALSE)</f>
        <v>1.02</v>
      </c>
      <c r="G22">
        <f>VLOOKUP($A22,USGS!$A:$E,4,FALSE)</f>
        <v>108</v>
      </c>
      <c r="H22">
        <f>VLOOKUP($A22,USGS!$A:$E,5,FALSE)</f>
        <v>111</v>
      </c>
      <c r="I22" t="str">
        <f>IFERROR(VLOOKUP(A22,CPI!#REF!,2,FALSE),"NA")</f>
        <v>NA</v>
      </c>
    </row>
    <row r="23" spans="1:9">
      <c r="A23">
        <f t="shared" si="0"/>
        <v>1921</v>
      </c>
      <c r="B23" t="str">
        <f>IFERROR(VLOOKUP($A23,Stern!$A:$G,5,FALSE),"NA")</f>
        <v>NA</v>
      </c>
      <c r="C23" t="str">
        <f>IFERROR(VLOOKUP($A23,Stern!$A:$G,6,FALSE),"NA")</f>
        <v>NA</v>
      </c>
      <c r="D23" t="str">
        <f>IFERROR(VLOOKUP($A23,Stern!$A:$G,7,FALSE),"NA")</f>
        <v>NA</v>
      </c>
      <c r="E23" s="45">
        <f>VLOOKUP(A23,OnlyGold!A:B,2,FALSE)</f>
        <v>20.67</v>
      </c>
      <c r="F23">
        <f>VLOOKUP($A23,USGS!$A:$E,3,FALSE)</f>
        <v>0.63</v>
      </c>
      <c r="G23">
        <f>VLOOKUP($A23,USGS!$A:$E,4,FALSE)</f>
        <v>59</v>
      </c>
      <c r="H23">
        <f>VLOOKUP($A23,USGS!$A:$E,5,FALSE)</f>
        <v>75</v>
      </c>
      <c r="I23" t="str">
        <f>IFERROR(VLOOKUP(A23,CPI!#REF!,2,FALSE),"NA")</f>
        <v>NA</v>
      </c>
    </row>
    <row r="24" spans="1:9">
      <c r="A24">
        <f t="shared" si="0"/>
        <v>1922</v>
      </c>
      <c r="B24" t="str">
        <f>IFERROR(VLOOKUP($A24,Stern!$A:$G,5,FALSE),"NA")</f>
        <v>NA</v>
      </c>
      <c r="C24" t="str">
        <f>IFERROR(VLOOKUP($A24,Stern!$A:$G,6,FALSE),"NA")</f>
        <v>NA</v>
      </c>
      <c r="D24" t="str">
        <f>IFERROR(VLOOKUP($A24,Stern!$A:$G,7,FALSE),"NA")</f>
        <v>NA</v>
      </c>
      <c r="E24" s="45">
        <f>VLOOKUP(A24,OnlyGold!A:B,2,FALSE)</f>
        <v>20.67</v>
      </c>
      <c r="F24">
        <f>VLOOKUP($A24,USGS!$A:$E,3,FALSE)</f>
        <v>0.68</v>
      </c>
      <c r="G24">
        <f>VLOOKUP($A24,USGS!$A:$E,4,FALSE)</f>
        <v>60</v>
      </c>
      <c r="H24">
        <f>VLOOKUP($A24,USGS!$A:$E,5,FALSE)</f>
        <v>98</v>
      </c>
      <c r="I24" t="str">
        <f>IFERROR(VLOOKUP(A24,CPI!#REF!,2,FALSE),"NA")</f>
        <v>NA</v>
      </c>
    </row>
    <row r="25" spans="1:9">
      <c r="A25">
        <f t="shared" si="0"/>
        <v>1923</v>
      </c>
      <c r="B25" t="str">
        <f>IFERROR(VLOOKUP($A25,Stern!$A:$G,5,FALSE),"NA")</f>
        <v>NA</v>
      </c>
      <c r="C25" t="str">
        <f>IFERROR(VLOOKUP($A25,Stern!$A:$G,6,FALSE),"NA")</f>
        <v>NA</v>
      </c>
      <c r="D25" t="str">
        <f>IFERROR(VLOOKUP($A25,Stern!$A:$G,7,FALSE),"NA")</f>
        <v>NA</v>
      </c>
      <c r="E25" s="45">
        <f>VLOOKUP(A25,OnlyGold!A:B,2,FALSE)</f>
        <v>20.67</v>
      </c>
      <c r="F25">
        <f>VLOOKUP($A25,USGS!$A:$E,3,FALSE)</f>
        <v>0.65</v>
      </c>
      <c r="G25" t="str">
        <f>VLOOKUP($A25,USGS!$A:$E,4,FALSE)</f>
        <v>NA</v>
      </c>
      <c r="H25">
        <f>VLOOKUP($A25,USGS!$A:$E,5,FALSE)</f>
        <v>117</v>
      </c>
      <c r="I25" t="str">
        <f>IFERROR(VLOOKUP(A25,CPI!#REF!,2,FALSE),"NA")</f>
        <v>NA</v>
      </c>
    </row>
    <row r="26" spans="1:9">
      <c r="A26">
        <f t="shared" si="0"/>
        <v>1924</v>
      </c>
      <c r="B26" t="str">
        <f>IFERROR(VLOOKUP($A26,Stern!$A:$G,5,FALSE),"NA")</f>
        <v>NA</v>
      </c>
      <c r="C26" t="str">
        <f>IFERROR(VLOOKUP($A26,Stern!$A:$G,6,FALSE),"NA")</f>
        <v>NA</v>
      </c>
      <c r="D26" t="str">
        <f>IFERROR(VLOOKUP($A26,Stern!$A:$G,7,FALSE),"NA")</f>
        <v>NA</v>
      </c>
      <c r="E26" s="45">
        <f>VLOOKUP(A26,OnlyGold!A:B,2,FALSE)</f>
        <v>20.67</v>
      </c>
      <c r="F26">
        <f>VLOOKUP($A26,USGS!$A:$E,3,FALSE)</f>
        <v>0.67</v>
      </c>
      <c r="G26">
        <f>VLOOKUP($A26,USGS!$A:$E,4,FALSE)</f>
        <v>94</v>
      </c>
      <c r="H26">
        <f>VLOOKUP($A26,USGS!$A:$E,5,FALSE)</f>
        <v>119</v>
      </c>
      <c r="I26" t="str">
        <f>IFERROR(VLOOKUP(A26,CPI!#REF!,2,FALSE),"NA")</f>
        <v>NA</v>
      </c>
    </row>
    <row r="27" spans="1:9">
      <c r="A27">
        <f t="shared" si="0"/>
        <v>1925</v>
      </c>
      <c r="B27" t="str">
        <f>IFERROR(VLOOKUP($A27,Stern!$A:$G,5,FALSE),"NA")</f>
        <v>NA</v>
      </c>
      <c r="C27" t="str">
        <f>IFERROR(VLOOKUP($A27,Stern!$A:$G,6,FALSE),"NA")</f>
        <v>NA</v>
      </c>
      <c r="D27" t="str">
        <f>IFERROR(VLOOKUP($A27,Stern!$A:$G,7,FALSE),"NA")</f>
        <v>NA</v>
      </c>
      <c r="E27" s="45">
        <f>VLOOKUP(A27,OnlyGold!A:B,2,FALSE)</f>
        <v>20.67</v>
      </c>
      <c r="F27">
        <f>VLOOKUP($A27,USGS!$A:$E,3,FALSE)</f>
        <v>0.69</v>
      </c>
      <c r="G27">
        <f>VLOOKUP($A27,USGS!$A:$E,4,FALSE)</f>
        <v>79</v>
      </c>
      <c r="H27">
        <f>VLOOKUP($A27,USGS!$A:$E,5,FALSE)</f>
        <v>119</v>
      </c>
      <c r="I27" t="str">
        <f>IFERROR(VLOOKUP(A27,CPI!#REF!,2,FALSE),"NA")</f>
        <v>NA</v>
      </c>
    </row>
    <row r="28" spans="1:9">
      <c r="A28">
        <f t="shared" si="0"/>
        <v>1926</v>
      </c>
      <c r="B28" t="str">
        <f>IFERROR(VLOOKUP($A28,Stern!$A:$G,5,FALSE),"NA")</f>
        <v>NA</v>
      </c>
      <c r="C28" t="str">
        <f>IFERROR(VLOOKUP($A28,Stern!$A:$G,6,FALSE),"NA")</f>
        <v>NA</v>
      </c>
      <c r="D28" t="str">
        <f>IFERROR(VLOOKUP($A28,Stern!$A:$G,7,FALSE),"NA")</f>
        <v>NA</v>
      </c>
      <c r="E28" s="45">
        <f>VLOOKUP(A28,OnlyGold!A:B,2,FALSE)</f>
        <v>20.67</v>
      </c>
      <c r="F28">
        <f>VLOOKUP($A28,USGS!$A:$E,3,FALSE)</f>
        <v>0.62</v>
      </c>
      <c r="G28">
        <f>VLOOKUP($A28,USGS!$A:$E,4,FALSE)</f>
        <v>70</v>
      </c>
      <c r="H28">
        <f>VLOOKUP($A28,USGS!$A:$E,5,FALSE)</f>
        <v>113</v>
      </c>
      <c r="I28">
        <f>IFERROR(VLOOKUP(A28,CPI!A1:B108,2,FALSE),"NA")</f>
        <v>17.7</v>
      </c>
    </row>
    <row r="29" spans="1:9">
      <c r="A29">
        <f t="shared" si="0"/>
        <v>1927</v>
      </c>
      <c r="B29" t="str">
        <f>IFERROR(VLOOKUP($A29,Stern!$A:$G,5,FALSE),"NA")</f>
        <v>NA</v>
      </c>
      <c r="C29" t="str">
        <f>IFERROR(VLOOKUP($A29,Stern!$A:$G,6,FALSE),"NA")</f>
        <v>NA</v>
      </c>
      <c r="D29" t="str">
        <f>IFERROR(VLOOKUP($A29,Stern!$A:$G,7,FALSE),"NA")</f>
        <v>NA</v>
      </c>
      <c r="E29" s="45">
        <f>VLOOKUP(A29,OnlyGold!A:B,2,FALSE)</f>
        <v>20.67</v>
      </c>
      <c r="F29">
        <f>VLOOKUP($A29,USGS!$A:$E,3,FALSE)</f>
        <v>0.56999999999999995</v>
      </c>
      <c r="G29">
        <f>VLOOKUP($A29,USGS!$A:$E,4,FALSE)</f>
        <v>58</v>
      </c>
      <c r="H29">
        <f>VLOOKUP($A29,USGS!$A:$E,5,FALSE)</f>
        <v>85</v>
      </c>
      <c r="I29">
        <f>IFERROR(VLOOKUP(A29,CPI!A2:B109,2,FALSE),"NA")</f>
        <v>17.399999999999999</v>
      </c>
    </row>
    <row r="30" spans="1:9">
      <c r="A30">
        <f t="shared" si="0"/>
        <v>1928</v>
      </c>
      <c r="B30">
        <f>IFERROR(VLOOKUP($A30,Stern!$A:$G,5,FALSE),"NA")</f>
        <v>143.81</v>
      </c>
      <c r="C30">
        <f>IFERROR(VLOOKUP($A30,Stern!$A:$G,6,FALSE),"NA")</f>
        <v>103.08</v>
      </c>
      <c r="D30">
        <f>IFERROR(VLOOKUP($A30,Stern!$A:$G,7,FALSE),"NA")</f>
        <v>100.84</v>
      </c>
      <c r="E30" s="45">
        <f>VLOOKUP(A30,OnlyGold!A:B,2,FALSE)</f>
        <v>20.67</v>
      </c>
      <c r="F30">
        <f>VLOOKUP($A30,USGS!$A:$E,3,FALSE)</f>
        <v>0.57999999999999996</v>
      </c>
      <c r="G30">
        <f>VLOOKUP($A30,USGS!$A:$E,4,FALSE)</f>
        <v>46</v>
      </c>
      <c r="H30">
        <f>VLOOKUP($A30,USGS!$A:$E,5,FALSE)</f>
        <v>79</v>
      </c>
      <c r="I30">
        <f>IFERROR(VLOOKUP(A30,CPI!A3:B110,2,FALSE),"NA")</f>
        <v>17.2</v>
      </c>
    </row>
    <row r="31" spans="1:9">
      <c r="A31">
        <f>A30+1</f>
        <v>1929</v>
      </c>
      <c r="B31">
        <f>VLOOKUP($A31,Stern!$A:$G,5,FALSE)</f>
        <v>131.88</v>
      </c>
      <c r="C31">
        <f>VLOOKUP($A31,Stern!$A:$G,6,FALSE)</f>
        <v>106.34</v>
      </c>
      <c r="D31">
        <f>VLOOKUP($A31,Stern!$A:$G,7,FALSE)</f>
        <v>105.07</v>
      </c>
      <c r="E31" s="45">
        <f>VLOOKUP(A31,OnlyGold!A:B,2,FALSE)</f>
        <v>20.67</v>
      </c>
      <c r="F31">
        <f>VLOOKUP($A31,USGS!$A:$E,3,FALSE)</f>
        <v>0.53</v>
      </c>
      <c r="G31">
        <f>VLOOKUP($A31,USGS!$A:$E,4,FALSE)</f>
        <v>40</v>
      </c>
      <c r="H31">
        <f>VLOOKUP($A31,USGS!$A:$E,5,FALSE)</f>
        <v>68</v>
      </c>
      <c r="I31">
        <f>VLOOKUP(A31,CPI!A4:B111,2,FALSE)</f>
        <v>17.2</v>
      </c>
    </row>
    <row r="32" spans="1:9">
      <c r="A32">
        <f t="shared" ref="A32:A95" si="1">A31+1</f>
        <v>1930</v>
      </c>
      <c r="B32">
        <f>VLOOKUP($A32,Stern!$A:$G,5,FALSE)</f>
        <v>98.75</v>
      </c>
      <c r="C32">
        <f>VLOOKUP($A32,Stern!$A:$G,6,FALSE)</f>
        <v>111.18</v>
      </c>
      <c r="D32">
        <f>VLOOKUP($A32,Stern!$A:$G,7,FALSE)</f>
        <v>109.85</v>
      </c>
      <c r="E32" s="45">
        <f>VLOOKUP(A32,OnlyGold!A:B,2,FALSE)</f>
        <v>20.67</v>
      </c>
      <c r="F32">
        <f>VLOOKUP($A32,USGS!$A:$E,3,FALSE)</f>
        <v>0.38</v>
      </c>
      <c r="G32">
        <f>VLOOKUP($A32,USGS!$A:$E,4,FALSE)</f>
        <v>24</v>
      </c>
      <c r="H32">
        <f>VLOOKUP($A32,USGS!$A:$E,5,FALSE)</f>
        <v>44</v>
      </c>
      <c r="I32">
        <f>VLOOKUP(A32,CPI!A5:B112,2,FALSE)</f>
        <v>16.7</v>
      </c>
    </row>
    <row r="33" spans="1:9">
      <c r="A33">
        <f t="shared" si="1"/>
        <v>1931</v>
      </c>
      <c r="B33">
        <f>VLOOKUP($A33,Stern!$A:$G,5,FALSE)</f>
        <v>55.46</v>
      </c>
      <c r="C33">
        <f>VLOOKUP($A33,Stern!$A:$G,6,FALSE)</f>
        <v>113.74</v>
      </c>
      <c r="D33">
        <f>VLOOKUP($A33,Stern!$A:$G,7,FALSE)</f>
        <v>107.03</v>
      </c>
      <c r="E33" s="45">
        <f>VLOOKUP(A33,OnlyGold!A:B,2,FALSE)</f>
        <v>20.67</v>
      </c>
      <c r="F33">
        <f>VLOOKUP($A33,USGS!$A:$E,3,FALSE)</f>
        <v>0.28999999999999998</v>
      </c>
      <c r="G33">
        <f>VLOOKUP($A33,USGS!$A:$E,4,FALSE)</f>
        <v>18</v>
      </c>
      <c r="H33">
        <f>VLOOKUP($A33,USGS!$A:$E,5,FALSE)</f>
        <v>32</v>
      </c>
      <c r="I33">
        <f>VLOOKUP(A33,CPI!A6:B113,2,FALSE)</f>
        <v>15.2</v>
      </c>
    </row>
    <row r="34" spans="1:9">
      <c r="A34">
        <f t="shared" si="1"/>
        <v>1932</v>
      </c>
      <c r="B34">
        <f>VLOOKUP($A34,Stern!$A:$G,5,FALSE)</f>
        <v>50.66</v>
      </c>
      <c r="C34">
        <f>VLOOKUP($A34,Stern!$A:$G,6,FALSE)</f>
        <v>114.96</v>
      </c>
      <c r="D34">
        <f>VLOOKUP($A34,Stern!$A:$G,7,FALSE)</f>
        <v>116.44</v>
      </c>
      <c r="E34" s="45">
        <f>VLOOKUP(A34,OnlyGold!A:B,2,FALSE)</f>
        <v>20.67</v>
      </c>
      <c r="F34">
        <f>VLOOKUP($A34,USGS!$A:$E,3,FALSE)</f>
        <v>0.28000000000000003</v>
      </c>
      <c r="G34">
        <f>VLOOKUP($A34,USGS!$A:$E,4,FALSE)</f>
        <v>18</v>
      </c>
      <c r="H34">
        <f>VLOOKUP($A34,USGS!$A:$E,5,FALSE)</f>
        <v>32</v>
      </c>
      <c r="I34">
        <f>VLOOKUP(A34,CPI!A7:B114,2,FALSE)</f>
        <v>13.6</v>
      </c>
    </row>
    <row r="35" spans="1:9">
      <c r="A35">
        <f t="shared" si="1"/>
        <v>1933</v>
      </c>
      <c r="B35">
        <f>VLOOKUP($A35,Stern!$A:$G,5,FALSE)</f>
        <v>75.989999999999995</v>
      </c>
      <c r="C35">
        <f>VLOOKUP($A35,Stern!$A:$G,6,FALSE)</f>
        <v>116.06</v>
      </c>
      <c r="D35">
        <f>VLOOKUP($A35,Stern!$A:$G,7,FALSE)</f>
        <v>118.6</v>
      </c>
      <c r="E35" s="45">
        <f>VLOOKUP(A35,OnlyGold!A:B,2,FALSE)</f>
        <v>32.32</v>
      </c>
      <c r="F35">
        <f>VLOOKUP($A35,USGS!$A:$E,3,FALSE)</f>
        <v>0.35</v>
      </c>
      <c r="G35">
        <f>VLOOKUP($A35,USGS!$A:$E,4,FALSE)</f>
        <v>18</v>
      </c>
      <c r="H35">
        <f>VLOOKUP($A35,USGS!$A:$E,5,FALSE)</f>
        <v>31</v>
      </c>
      <c r="I35">
        <f>VLOOKUP(A35,CPI!A8:B115,2,FALSE)</f>
        <v>12.9</v>
      </c>
    </row>
    <row r="36" spans="1:9">
      <c r="A36">
        <f t="shared" si="1"/>
        <v>1934</v>
      </c>
      <c r="B36">
        <f>VLOOKUP($A36,Stern!$A:$G,5,FALSE)</f>
        <v>75.09</v>
      </c>
      <c r="C36">
        <f>VLOOKUP($A36,Stern!$A:$G,6,FALSE)</f>
        <v>116.44</v>
      </c>
      <c r="D36">
        <f>VLOOKUP($A36,Stern!$A:$G,7,FALSE)</f>
        <v>128.05000000000001</v>
      </c>
      <c r="E36" s="45">
        <f>VLOOKUP(A36,OnlyGold!A:B,2,FALSE)</f>
        <v>35</v>
      </c>
      <c r="F36">
        <f>VLOOKUP($A36,USGS!$A:$E,3,FALSE)</f>
        <v>0.48</v>
      </c>
      <c r="G36">
        <f>VLOOKUP($A36,USGS!$A:$E,4,FALSE)</f>
        <v>23</v>
      </c>
      <c r="H36">
        <f>VLOOKUP($A36,USGS!$A:$E,5,FALSE)</f>
        <v>34</v>
      </c>
      <c r="I36">
        <f>VLOOKUP(A36,CPI!A9:B116,2,FALSE)</f>
        <v>13.4</v>
      </c>
    </row>
    <row r="37" spans="1:9">
      <c r="A37">
        <f t="shared" si="1"/>
        <v>1935</v>
      </c>
      <c r="B37">
        <f>VLOOKUP($A37,Stern!$A:$G,5,FALSE)</f>
        <v>110.18</v>
      </c>
      <c r="C37">
        <f>VLOOKUP($A37,Stern!$A:$G,6,FALSE)</f>
        <v>116.64</v>
      </c>
      <c r="D37">
        <f>VLOOKUP($A37,Stern!$A:$G,7,FALSE)</f>
        <v>133.78</v>
      </c>
      <c r="E37" s="45">
        <f>VLOOKUP(A37,OnlyGold!A:B,2,FALSE)</f>
        <v>35</v>
      </c>
      <c r="F37">
        <f>VLOOKUP($A37,USGS!$A:$E,3,FALSE)</f>
        <v>0.64</v>
      </c>
      <c r="G37">
        <f>VLOOKUP($A37,USGS!$A:$E,4,FALSE)</f>
        <v>23</v>
      </c>
      <c r="H37">
        <f>VLOOKUP($A37,USGS!$A:$E,5,FALSE)</f>
        <v>33</v>
      </c>
      <c r="I37">
        <f>VLOOKUP(A37,CPI!A10:B117,2,FALSE)</f>
        <v>13.7</v>
      </c>
    </row>
    <row r="38" spans="1:9">
      <c r="A38">
        <f t="shared" si="1"/>
        <v>1936</v>
      </c>
      <c r="B38">
        <f>VLOOKUP($A38,Stern!$A:$G,5,FALSE)</f>
        <v>145.38</v>
      </c>
      <c r="C38">
        <f>VLOOKUP($A38,Stern!$A:$G,6,FALSE)</f>
        <v>116.84</v>
      </c>
      <c r="D38">
        <f>VLOOKUP($A38,Stern!$A:$G,7,FALSE)</f>
        <v>140.49</v>
      </c>
      <c r="E38" s="45">
        <f>VLOOKUP(A38,OnlyGold!A:B,2,FALSE)</f>
        <v>35</v>
      </c>
      <c r="F38">
        <f>VLOOKUP($A38,USGS!$A:$E,3,FALSE)</f>
        <v>0.45</v>
      </c>
      <c r="G38">
        <f>VLOOKUP($A38,USGS!$A:$E,4,FALSE)</f>
        <v>23</v>
      </c>
      <c r="H38">
        <f>VLOOKUP($A38,USGS!$A:$E,5,FALSE)</f>
        <v>42</v>
      </c>
      <c r="I38">
        <f>VLOOKUP(A38,CPI!A11:B118,2,FALSE)</f>
        <v>13.9</v>
      </c>
    </row>
    <row r="39" spans="1:9">
      <c r="A39">
        <f t="shared" si="1"/>
        <v>1937</v>
      </c>
      <c r="B39">
        <f>VLOOKUP($A39,Stern!$A:$G,5,FALSE)</f>
        <v>94</v>
      </c>
      <c r="C39">
        <f>VLOOKUP($A39,Stern!$A:$G,6,FALSE)</f>
        <v>117.19</v>
      </c>
      <c r="D39">
        <f>VLOOKUP($A39,Stern!$A:$G,7,FALSE)</f>
        <v>142.43</v>
      </c>
      <c r="E39" s="45">
        <f>VLOOKUP(A39,OnlyGold!A:B,2,FALSE)</f>
        <v>35</v>
      </c>
      <c r="F39">
        <f>VLOOKUP($A39,USGS!$A:$E,3,FALSE)</f>
        <v>0.45</v>
      </c>
      <c r="G39">
        <f>VLOOKUP($A39,USGS!$A:$E,4,FALSE)</f>
        <v>23</v>
      </c>
      <c r="H39">
        <f>VLOOKUP($A39,USGS!$A:$E,5,FALSE)</f>
        <v>47</v>
      </c>
      <c r="I39">
        <f>VLOOKUP(A39,CPI!A12:B119,2,FALSE)</f>
        <v>14.4</v>
      </c>
    </row>
    <row r="40" spans="1:9">
      <c r="A40">
        <f t="shared" si="1"/>
        <v>1938</v>
      </c>
      <c r="B40">
        <f>VLOOKUP($A40,Stern!$A:$G,5,FALSE)</f>
        <v>121.53</v>
      </c>
      <c r="C40">
        <f>VLOOKUP($A40,Stern!$A:$G,6,FALSE)</f>
        <v>117.29</v>
      </c>
      <c r="D40">
        <f>VLOOKUP($A40,Stern!$A:$G,7,FALSE)</f>
        <v>148.43</v>
      </c>
      <c r="E40" s="45">
        <f>VLOOKUP(A40,OnlyGold!A:B,2,FALSE)</f>
        <v>35</v>
      </c>
      <c r="F40">
        <f>VLOOKUP($A40,USGS!$A:$E,3,FALSE)</f>
        <v>0.43</v>
      </c>
      <c r="G40">
        <f>VLOOKUP($A40,USGS!$A:$E,4,FALSE)</f>
        <v>23</v>
      </c>
      <c r="H40">
        <f>VLOOKUP($A40,USGS!$A:$E,5,FALSE)</f>
        <v>34</v>
      </c>
      <c r="I40">
        <f>VLOOKUP(A40,CPI!A13:B120,2,FALSE)</f>
        <v>14.1</v>
      </c>
    </row>
    <row r="41" spans="1:9">
      <c r="A41">
        <f t="shared" si="1"/>
        <v>1939</v>
      </c>
      <c r="B41">
        <f>VLOOKUP($A41,Stern!$A:$G,5,FALSE)</f>
        <v>120.2</v>
      </c>
      <c r="C41">
        <f>VLOOKUP($A41,Stern!$A:$G,6,FALSE)</f>
        <v>117.33</v>
      </c>
      <c r="D41">
        <f>VLOOKUP($A41,Stern!$A:$G,7,FALSE)</f>
        <v>154.97999999999999</v>
      </c>
      <c r="E41" s="45">
        <f>VLOOKUP(A41,OnlyGold!A:B,2,FALSE)</f>
        <v>35</v>
      </c>
      <c r="F41">
        <f>VLOOKUP($A41,USGS!$A:$E,3,FALSE)</f>
        <v>0.39</v>
      </c>
      <c r="G41">
        <f>VLOOKUP($A41,USGS!$A:$E,4,FALSE)</f>
        <v>23</v>
      </c>
      <c r="H41">
        <f>VLOOKUP($A41,USGS!$A:$E,5,FALSE)</f>
        <v>36</v>
      </c>
      <c r="I41">
        <f>VLOOKUP(A41,CPI!A14:B121,2,FALSE)</f>
        <v>13.9</v>
      </c>
    </row>
    <row r="42" spans="1:9">
      <c r="A42">
        <f t="shared" si="1"/>
        <v>1940</v>
      </c>
      <c r="B42">
        <f>VLOOKUP($A42,Stern!$A:$G,5,FALSE)</f>
        <v>107.37</v>
      </c>
      <c r="C42">
        <f>VLOOKUP($A42,Stern!$A:$G,6,FALSE)</f>
        <v>117.36</v>
      </c>
      <c r="D42">
        <f>VLOOKUP($A42,Stern!$A:$G,7,FALSE)</f>
        <v>163.35</v>
      </c>
      <c r="E42" s="45">
        <f>VLOOKUP(A42,OnlyGold!A:B,2,FALSE)</f>
        <v>34.5</v>
      </c>
      <c r="F42">
        <f>VLOOKUP($A42,USGS!$A:$E,3,FALSE)</f>
        <v>0.35</v>
      </c>
      <c r="G42">
        <f>VLOOKUP($A42,USGS!$A:$E,4,FALSE)</f>
        <v>24</v>
      </c>
      <c r="H42">
        <f>VLOOKUP($A42,USGS!$A:$E,5,FALSE)</f>
        <v>36</v>
      </c>
      <c r="I42">
        <f>VLOOKUP(A42,CPI!A15:B122,2,FALSE)</f>
        <v>14</v>
      </c>
    </row>
    <row r="43" spans="1:9">
      <c r="A43">
        <f t="shared" si="1"/>
        <v>1941</v>
      </c>
      <c r="B43">
        <f>VLOOKUP($A43,Stern!$A:$G,5,FALSE)</f>
        <v>93.66</v>
      </c>
      <c r="C43">
        <f>VLOOKUP($A43,Stern!$A:$G,6,FALSE)</f>
        <v>117.46</v>
      </c>
      <c r="D43">
        <f>VLOOKUP($A43,Stern!$A:$G,7,FALSE)</f>
        <v>160.04</v>
      </c>
      <c r="E43" s="45">
        <f>VLOOKUP(A43,OnlyGold!A:B,2,FALSE)</f>
        <v>35.5</v>
      </c>
      <c r="F43">
        <f>VLOOKUP($A43,USGS!$A:$E,3,FALSE)</f>
        <v>0.35</v>
      </c>
      <c r="G43">
        <f>VLOOKUP($A43,USGS!$A:$E,4,FALSE)</f>
        <v>24</v>
      </c>
      <c r="H43">
        <f>VLOOKUP($A43,USGS!$A:$E,5,FALSE)</f>
        <v>36</v>
      </c>
      <c r="I43">
        <f>VLOOKUP(A43,CPI!A16:B123,2,FALSE)</f>
        <v>14.7</v>
      </c>
    </row>
    <row r="44" spans="1:9">
      <c r="A44">
        <f t="shared" si="1"/>
        <v>1942</v>
      </c>
      <c r="B44">
        <f>VLOOKUP($A44,Stern!$A:$G,5,FALSE)</f>
        <v>111.61</v>
      </c>
      <c r="C44">
        <f>VLOOKUP($A44,Stern!$A:$G,6,FALSE)</f>
        <v>117.85</v>
      </c>
      <c r="D44">
        <f>VLOOKUP($A44,Stern!$A:$G,7,FALSE)</f>
        <v>163.72</v>
      </c>
      <c r="E44" s="45">
        <f>VLOOKUP(A44,OnlyGold!A:B,2,FALSE)</f>
        <v>35.5</v>
      </c>
      <c r="F44">
        <f>VLOOKUP($A44,USGS!$A:$E,3,FALSE)</f>
        <v>0.38</v>
      </c>
      <c r="G44">
        <f>VLOOKUP($A44,USGS!$A:$E,4,FALSE)</f>
        <v>24</v>
      </c>
      <c r="H44">
        <f>VLOOKUP($A44,USGS!$A:$E,5,FALSE)</f>
        <v>36</v>
      </c>
      <c r="I44">
        <f>VLOOKUP(A44,CPI!A17:B124,2,FALSE)</f>
        <v>16.3</v>
      </c>
    </row>
    <row r="45" spans="1:9">
      <c r="A45">
        <f t="shared" si="1"/>
        <v>1943</v>
      </c>
      <c r="B45">
        <f>VLOOKUP($A45,Stern!$A:$G,5,FALSE)</f>
        <v>139.59</v>
      </c>
      <c r="C45">
        <f>VLOOKUP($A45,Stern!$A:$G,6,FALSE)</f>
        <v>118.3</v>
      </c>
      <c r="D45">
        <f>VLOOKUP($A45,Stern!$A:$G,7,FALSE)</f>
        <v>167.79</v>
      </c>
      <c r="E45" s="45">
        <f>VLOOKUP(A45,OnlyGold!A:B,2,FALSE)</f>
        <v>36.5</v>
      </c>
      <c r="F45">
        <f>VLOOKUP($A45,USGS!$A:$E,3,FALSE)</f>
        <v>0.45</v>
      </c>
      <c r="G45">
        <f>VLOOKUP($A45,USGS!$A:$E,4,FALSE)</f>
        <v>24</v>
      </c>
      <c r="H45">
        <f>VLOOKUP($A45,USGS!$A:$E,5,FALSE)</f>
        <v>35</v>
      </c>
      <c r="I45">
        <f>VLOOKUP(A45,CPI!A18:B125,2,FALSE)</f>
        <v>17.3</v>
      </c>
    </row>
    <row r="46" spans="1:9">
      <c r="A46">
        <f t="shared" si="1"/>
        <v>1944</v>
      </c>
      <c r="B46">
        <f>VLOOKUP($A46,Stern!$A:$G,5,FALSE)</f>
        <v>166.15</v>
      </c>
      <c r="C46">
        <f>VLOOKUP($A46,Stern!$A:$G,6,FALSE)</f>
        <v>118.75</v>
      </c>
      <c r="D46">
        <f>VLOOKUP($A46,Stern!$A:$G,7,FALSE)</f>
        <v>172.12</v>
      </c>
      <c r="E46" s="45">
        <f>VLOOKUP(A46,OnlyGold!A:B,2,FALSE)</f>
        <v>36.25</v>
      </c>
      <c r="F46">
        <f>VLOOKUP($A46,USGS!$A:$E,3,FALSE)</f>
        <v>0.45</v>
      </c>
      <c r="G46">
        <f>VLOOKUP($A46,USGS!$A:$E,4,FALSE)</f>
        <v>24</v>
      </c>
      <c r="H46">
        <f>VLOOKUP($A46,USGS!$A:$E,5,FALSE)</f>
        <v>35</v>
      </c>
      <c r="I46">
        <f>VLOOKUP(A46,CPI!A19:B126,2,FALSE)</f>
        <v>17.600000000000001</v>
      </c>
    </row>
    <row r="47" spans="1:9">
      <c r="A47">
        <f t="shared" si="1"/>
        <v>1945</v>
      </c>
      <c r="B47">
        <f>VLOOKUP($A47,Stern!$A:$G,5,FALSE)</f>
        <v>225.67</v>
      </c>
      <c r="C47">
        <f>VLOOKUP($A47,Stern!$A:$G,6,FALSE)</f>
        <v>119.2</v>
      </c>
      <c r="D47">
        <f>VLOOKUP($A47,Stern!$A:$G,7,FALSE)</f>
        <v>178.67</v>
      </c>
      <c r="E47" s="45">
        <f>VLOOKUP(A47,OnlyGold!A:B,2,FALSE)</f>
        <v>37.25</v>
      </c>
      <c r="F47">
        <f>VLOOKUP($A47,USGS!$A:$E,3,FALSE)</f>
        <v>0.52</v>
      </c>
      <c r="G47">
        <f>VLOOKUP($A47,USGS!$A:$E,4,FALSE)</f>
        <v>24</v>
      </c>
      <c r="H47">
        <f>VLOOKUP($A47,USGS!$A:$E,5,FALSE)</f>
        <v>35</v>
      </c>
      <c r="I47">
        <f>VLOOKUP(A47,CPI!A20:B127,2,FALSE)</f>
        <v>18</v>
      </c>
    </row>
    <row r="48" spans="1:9">
      <c r="A48">
        <f t="shared" si="1"/>
        <v>1946</v>
      </c>
      <c r="B48">
        <f>VLOOKUP($A48,Stern!$A:$G,5,FALSE)</f>
        <v>206.65</v>
      </c>
      <c r="C48">
        <f>VLOOKUP($A48,Stern!$A:$G,6,FALSE)</f>
        <v>119.65</v>
      </c>
      <c r="D48">
        <f>VLOOKUP($A48,Stern!$A:$G,7,FALSE)</f>
        <v>184.26</v>
      </c>
      <c r="E48" s="45">
        <f>VLOOKUP(A48,OnlyGold!A:B,2,FALSE)</f>
        <v>38.25</v>
      </c>
      <c r="F48">
        <f>VLOOKUP($A48,USGS!$A:$E,3,FALSE)</f>
        <v>0.8</v>
      </c>
      <c r="G48">
        <f>VLOOKUP($A48,USGS!$A:$E,4,FALSE)</f>
        <v>24</v>
      </c>
      <c r="H48">
        <f>VLOOKUP($A48,USGS!$A:$E,5,FALSE)</f>
        <v>53</v>
      </c>
      <c r="I48">
        <f>VLOOKUP(A48,CPI!A21:B128,2,FALSE)</f>
        <v>19.5</v>
      </c>
    </row>
    <row r="49" spans="1:9">
      <c r="A49">
        <f t="shared" si="1"/>
        <v>1947</v>
      </c>
      <c r="B49">
        <f>VLOOKUP($A49,Stern!$A:$G,5,FALSE)</f>
        <v>217.39</v>
      </c>
      <c r="C49">
        <f>VLOOKUP($A49,Stern!$A:$G,6,FALSE)</f>
        <v>120.33</v>
      </c>
      <c r="D49">
        <f>VLOOKUP($A49,Stern!$A:$G,7,FALSE)</f>
        <v>185.95</v>
      </c>
      <c r="E49" s="45">
        <f>VLOOKUP(A49,OnlyGold!A:B,2,FALSE)</f>
        <v>43</v>
      </c>
      <c r="F49">
        <f>VLOOKUP($A49,USGS!$A:$E,3,FALSE)</f>
        <v>0.72</v>
      </c>
      <c r="G49">
        <f>VLOOKUP($A49,USGS!$A:$E,4,FALSE)</f>
        <v>24</v>
      </c>
      <c r="H49">
        <f>VLOOKUP($A49,USGS!$A:$E,5,FALSE)</f>
        <v>62</v>
      </c>
      <c r="I49">
        <f>VLOOKUP(A49,CPI!A22:B129,2,FALSE)</f>
        <v>22.3</v>
      </c>
    </row>
    <row r="50" spans="1:9">
      <c r="A50">
        <f t="shared" si="1"/>
        <v>1948</v>
      </c>
      <c r="B50">
        <f>VLOOKUP($A50,Stern!$A:$G,5,FALSE)</f>
        <v>229.79</v>
      </c>
      <c r="C50">
        <f>VLOOKUP($A50,Stern!$A:$G,6,FALSE)</f>
        <v>121.56</v>
      </c>
      <c r="D50">
        <f>VLOOKUP($A50,Stern!$A:$G,7,FALSE)</f>
        <v>189.58</v>
      </c>
      <c r="E50" s="45">
        <f>VLOOKUP(A50,OnlyGold!A:B,2,FALSE)</f>
        <v>42</v>
      </c>
      <c r="F50">
        <f>VLOOKUP($A50,USGS!$A:$E,3,FALSE)</f>
        <v>0.74</v>
      </c>
      <c r="G50">
        <f>VLOOKUP($A50,USGS!$A:$E,4,FALSE)</f>
        <v>24</v>
      </c>
      <c r="H50">
        <f>VLOOKUP($A50,USGS!$A:$E,5,FALSE)</f>
        <v>92</v>
      </c>
      <c r="I50">
        <f>VLOOKUP(A50,CPI!A23:B130,2,FALSE)</f>
        <v>24</v>
      </c>
    </row>
    <row r="51" spans="1:9">
      <c r="A51">
        <f t="shared" si="1"/>
        <v>1949</v>
      </c>
      <c r="B51">
        <f>VLOOKUP($A51,Stern!$A:$G,5,FALSE)</f>
        <v>271.85000000000002</v>
      </c>
      <c r="C51">
        <f>VLOOKUP($A51,Stern!$A:$G,6,FALSE)</f>
        <v>122.9</v>
      </c>
      <c r="D51">
        <f>VLOOKUP($A51,Stern!$A:$G,7,FALSE)</f>
        <v>198.42</v>
      </c>
      <c r="E51" s="45">
        <f>VLOOKUP(A51,OnlyGold!A:B,2,FALSE)</f>
        <v>40.5</v>
      </c>
      <c r="F51">
        <f>VLOOKUP($A51,USGS!$A:$E,3,FALSE)</f>
        <v>0.72</v>
      </c>
      <c r="G51">
        <f>VLOOKUP($A51,USGS!$A:$E,4,FALSE)</f>
        <v>24</v>
      </c>
      <c r="H51">
        <f>VLOOKUP($A51,USGS!$A:$E,5,FALSE)</f>
        <v>75</v>
      </c>
      <c r="I51">
        <f>VLOOKUP(A51,CPI!A24:B131,2,FALSE)</f>
        <v>23.8</v>
      </c>
    </row>
    <row r="52" spans="1:9">
      <c r="A52">
        <f t="shared" si="1"/>
        <v>1950</v>
      </c>
      <c r="B52">
        <f>VLOOKUP($A52,Stern!$A:$G,5,FALSE)</f>
        <v>355.6</v>
      </c>
      <c r="C52">
        <f>VLOOKUP($A52,Stern!$A:$G,6,FALSE)</f>
        <v>124.34</v>
      </c>
      <c r="D52">
        <f>VLOOKUP($A52,Stern!$A:$G,7,FALSE)</f>
        <v>199.27</v>
      </c>
      <c r="E52" s="45">
        <f>VLOOKUP(A52,OnlyGold!A:B,2,FALSE)</f>
        <v>40.25</v>
      </c>
      <c r="F52">
        <f>VLOOKUP($A52,USGS!$A:$E,3,FALSE)</f>
        <v>0.74</v>
      </c>
      <c r="G52">
        <f>VLOOKUP($A52,USGS!$A:$E,4,FALSE)</f>
        <v>24</v>
      </c>
      <c r="H52">
        <f>VLOOKUP($A52,USGS!$A:$E,5,FALSE)</f>
        <v>76</v>
      </c>
      <c r="I52">
        <f>VLOOKUP(A52,CPI!A25:B132,2,FALSE)</f>
        <v>24.1</v>
      </c>
    </row>
    <row r="53" spans="1:9">
      <c r="A53">
        <f t="shared" si="1"/>
        <v>1951</v>
      </c>
      <c r="B53">
        <f>VLOOKUP($A53,Stern!$A:$G,5,FALSE)</f>
        <v>439.8</v>
      </c>
      <c r="C53">
        <f>VLOOKUP($A53,Stern!$A:$G,6,FALSE)</f>
        <v>126.18</v>
      </c>
      <c r="D53">
        <f>VLOOKUP($A53,Stern!$A:$G,7,FALSE)</f>
        <v>198.68</v>
      </c>
      <c r="E53" s="45">
        <f>VLOOKUP(A53,OnlyGold!A:B,2,FALSE)</f>
        <v>40</v>
      </c>
      <c r="F53">
        <f>VLOOKUP($A53,USGS!$A:$E,3,FALSE)</f>
        <v>0.89</v>
      </c>
      <c r="G53">
        <f>VLOOKUP($A53,USGS!$A:$E,4,FALSE)</f>
        <v>24</v>
      </c>
      <c r="H53">
        <f>VLOOKUP($A53,USGS!$A:$E,5,FALSE)</f>
        <v>93</v>
      </c>
      <c r="I53">
        <f>VLOOKUP(A53,CPI!A26:B133,2,FALSE)</f>
        <v>26</v>
      </c>
    </row>
    <row r="54" spans="1:9">
      <c r="A54">
        <f t="shared" si="1"/>
        <v>1952</v>
      </c>
      <c r="B54">
        <f>VLOOKUP($A54,Stern!$A:$G,5,FALSE)</f>
        <v>519.62</v>
      </c>
      <c r="C54">
        <f>VLOOKUP($A54,Stern!$A:$G,6,FALSE)</f>
        <v>128.29</v>
      </c>
      <c r="D54">
        <f>VLOOKUP($A54,Stern!$A:$G,7,FALSE)</f>
        <v>203.19</v>
      </c>
      <c r="E54" s="45">
        <f>VLOOKUP(A54,OnlyGold!A:B,2,FALSE)</f>
        <v>38.700000000000003</v>
      </c>
      <c r="F54">
        <f>VLOOKUP($A54,USGS!$A:$E,3,FALSE)</f>
        <v>0.85</v>
      </c>
      <c r="G54">
        <f>VLOOKUP($A54,USGS!$A:$E,4,FALSE)</f>
        <v>24</v>
      </c>
      <c r="H54">
        <f>VLOOKUP($A54,USGS!$A:$E,5,FALSE)</f>
        <v>93</v>
      </c>
      <c r="I54">
        <f>VLOOKUP(A54,CPI!A27:B134,2,FALSE)</f>
        <v>26.6</v>
      </c>
    </row>
    <row r="55" spans="1:9">
      <c r="A55">
        <f t="shared" si="1"/>
        <v>1953</v>
      </c>
      <c r="B55">
        <f>VLOOKUP($A55,Stern!$A:$G,5,FALSE)</f>
        <v>513.35</v>
      </c>
      <c r="C55">
        <f>VLOOKUP($A55,Stern!$A:$G,6,FALSE)</f>
        <v>130.72</v>
      </c>
      <c r="D55">
        <f>VLOOKUP($A55,Stern!$A:$G,7,FALSE)</f>
        <v>211.61</v>
      </c>
      <c r="E55" s="45">
        <f>VLOOKUP(A55,OnlyGold!A:B,2,FALSE)</f>
        <v>35.5</v>
      </c>
      <c r="F55">
        <f>VLOOKUP($A55,USGS!$A:$E,3,FALSE)</f>
        <v>0.85</v>
      </c>
      <c r="G55">
        <f>VLOOKUP($A55,USGS!$A:$E,4,FALSE)</f>
        <v>24</v>
      </c>
      <c r="H55">
        <f>VLOOKUP($A55,USGS!$A:$E,5,FALSE)</f>
        <v>93</v>
      </c>
      <c r="I55">
        <f>VLOOKUP(A55,CPI!A28:B135,2,FALSE)</f>
        <v>26.8</v>
      </c>
    </row>
    <row r="56" spans="1:9">
      <c r="A56">
        <f t="shared" si="1"/>
        <v>1954</v>
      </c>
      <c r="B56">
        <f>VLOOKUP($A56,Stern!$A:$G,5,FALSE)</f>
        <v>783.18</v>
      </c>
      <c r="C56">
        <f>VLOOKUP($A56,Stern!$A:$G,6,FALSE)</f>
        <v>131.97999999999999</v>
      </c>
      <c r="D56">
        <f>VLOOKUP($A56,Stern!$A:$G,7,FALSE)</f>
        <v>218.57</v>
      </c>
      <c r="E56" s="45">
        <f>VLOOKUP(A56,OnlyGold!A:B,2,FALSE)</f>
        <v>35.25</v>
      </c>
      <c r="F56">
        <f>VLOOKUP($A56,USGS!$A:$E,3,FALSE)</f>
        <v>0.85</v>
      </c>
      <c r="G56">
        <f>VLOOKUP($A56,USGS!$A:$E,4,FALSE)</f>
        <v>21</v>
      </c>
      <c r="H56">
        <f>VLOOKUP($A56,USGS!$A:$E,5,FALSE)</f>
        <v>88</v>
      </c>
      <c r="I56">
        <f>VLOOKUP(A56,CPI!A29:B136,2,FALSE)</f>
        <v>26.9</v>
      </c>
    </row>
    <row r="57" spans="1:9">
      <c r="A57">
        <f t="shared" si="1"/>
        <v>1955</v>
      </c>
      <c r="B57">
        <f>VLOOKUP($A57,Stern!$A:$G,5,FALSE)</f>
        <v>1038.47</v>
      </c>
      <c r="C57">
        <f>VLOOKUP($A57,Stern!$A:$G,6,FALSE)</f>
        <v>134.16999999999999</v>
      </c>
      <c r="D57">
        <f>VLOOKUP($A57,Stern!$A:$G,7,FALSE)</f>
        <v>215.65</v>
      </c>
      <c r="E57" s="45">
        <f>VLOOKUP(A57,OnlyGold!A:B,2,FALSE)</f>
        <v>35.15</v>
      </c>
      <c r="F57">
        <f>VLOOKUP($A57,USGS!$A:$E,3,FALSE)</f>
        <v>0.89</v>
      </c>
      <c r="G57">
        <f>VLOOKUP($A57,USGS!$A:$E,4,FALSE)</f>
        <v>22</v>
      </c>
      <c r="H57">
        <f>VLOOKUP($A57,USGS!$A:$E,5,FALSE)</f>
        <v>94</v>
      </c>
      <c r="I57">
        <f>VLOOKUP(A57,CPI!A30:B137,2,FALSE)</f>
        <v>26.8</v>
      </c>
    </row>
    <row r="58" spans="1:9">
      <c r="A58">
        <f t="shared" si="1"/>
        <v>1956</v>
      </c>
      <c r="B58">
        <f>VLOOKUP($A58,Stern!$A:$G,5,FALSE)</f>
        <v>1115.73</v>
      </c>
      <c r="C58">
        <f>VLOOKUP($A58,Stern!$A:$G,6,FALSE)</f>
        <v>137.6</v>
      </c>
      <c r="D58">
        <f>VLOOKUP($A58,Stern!$A:$G,7,FALSE)</f>
        <v>210.79</v>
      </c>
      <c r="E58" s="45">
        <f>VLOOKUP(A58,OnlyGold!A:B,2,FALSE)</f>
        <v>35.200000000000003</v>
      </c>
      <c r="F58">
        <f>VLOOKUP($A58,USGS!$A:$E,3,FALSE)</f>
        <v>0.91</v>
      </c>
      <c r="G58">
        <f>VLOOKUP($A58,USGS!$A:$E,4,FALSE)</f>
        <v>24</v>
      </c>
      <c r="H58">
        <f>VLOOKUP($A58,USGS!$A:$E,5,FALSE)</f>
        <v>105</v>
      </c>
      <c r="I58">
        <f>VLOOKUP(A58,CPI!A31:B138,2,FALSE)</f>
        <v>27.2</v>
      </c>
    </row>
    <row r="59" spans="1:9">
      <c r="A59">
        <f t="shared" si="1"/>
        <v>1957</v>
      </c>
      <c r="B59">
        <f>VLOOKUP($A59,Stern!$A:$G,5,FALSE)</f>
        <v>999.05</v>
      </c>
      <c r="C59">
        <f>VLOOKUP($A59,Stern!$A:$G,6,FALSE)</f>
        <v>142.04</v>
      </c>
      <c r="D59">
        <f>VLOOKUP($A59,Stern!$A:$G,7,FALSE)</f>
        <v>225.11</v>
      </c>
      <c r="E59" s="45">
        <f>VLOOKUP(A59,OnlyGold!A:B,2,FALSE)</f>
        <v>35.25</v>
      </c>
      <c r="F59">
        <f>VLOOKUP($A59,USGS!$A:$E,3,FALSE)</f>
        <v>0.91</v>
      </c>
      <c r="G59">
        <f>VLOOKUP($A59,USGS!$A:$E,4,FALSE)</f>
        <v>24</v>
      </c>
      <c r="H59">
        <f>VLOOKUP($A59,USGS!$A:$E,5,FALSE)</f>
        <v>90</v>
      </c>
      <c r="I59">
        <f>VLOOKUP(A59,CPI!A32:B139,2,FALSE)</f>
        <v>28.1</v>
      </c>
    </row>
    <row r="60" spans="1:9">
      <c r="A60">
        <f t="shared" si="1"/>
        <v>1958</v>
      </c>
      <c r="B60">
        <f>VLOOKUP($A60,Stern!$A:$G,5,FALSE)</f>
        <v>1435.84</v>
      </c>
      <c r="C60">
        <f>VLOOKUP($A60,Stern!$A:$G,6,FALSE)</f>
        <v>144.57</v>
      </c>
      <c r="D60">
        <f>VLOOKUP($A60,Stern!$A:$G,7,FALSE)</f>
        <v>220.39</v>
      </c>
      <c r="E60" s="45">
        <f>VLOOKUP(A60,OnlyGold!A:B,2,FALSE)</f>
        <v>35.25</v>
      </c>
      <c r="F60">
        <f>VLOOKUP($A60,USGS!$A:$E,3,FALSE)</f>
        <v>0.89</v>
      </c>
      <c r="G60">
        <f>VLOOKUP($A60,USGS!$A:$E,4,FALSE)</f>
        <v>17</v>
      </c>
      <c r="H60">
        <f>VLOOKUP($A60,USGS!$A:$E,5,FALSE)</f>
        <v>66</v>
      </c>
      <c r="I60">
        <f>VLOOKUP(A60,CPI!A33:B140,2,FALSE)</f>
        <v>28.9</v>
      </c>
    </row>
    <row r="61" spans="1:9">
      <c r="A61">
        <f t="shared" si="1"/>
        <v>1959</v>
      </c>
      <c r="B61">
        <f>VLOOKUP($A61,Stern!$A:$G,5,FALSE)</f>
        <v>1608.95</v>
      </c>
      <c r="C61">
        <f>VLOOKUP($A61,Stern!$A:$G,6,FALSE)</f>
        <v>149.27000000000001</v>
      </c>
      <c r="D61">
        <f>VLOOKUP($A61,Stern!$A:$G,7,FALSE)</f>
        <v>214.56</v>
      </c>
      <c r="E61" s="45">
        <f>VLOOKUP(A61,OnlyGold!A:B,2,FALSE)</f>
        <v>35.25</v>
      </c>
      <c r="F61">
        <f>VLOOKUP($A61,USGS!$A:$E,3,FALSE)</f>
        <v>0.91</v>
      </c>
      <c r="G61">
        <f>VLOOKUP($A61,USGS!$A:$E,4,FALSE)</f>
        <v>19</v>
      </c>
      <c r="H61">
        <f>VLOOKUP($A61,USGS!$A:$E,5,FALSE)</f>
        <v>72</v>
      </c>
      <c r="I61">
        <f>VLOOKUP(A61,CPI!A34:B141,2,FALSE)</f>
        <v>29.2</v>
      </c>
    </row>
    <row r="62" spans="1:9">
      <c r="A62">
        <f t="shared" si="1"/>
        <v>1960</v>
      </c>
      <c r="B62">
        <f>VLOOKUP($A62,Stern!$A:$G,5,FALSE)</f>
        <v>1614.37</v>
      </c>
      <c r="C62">
        <f>VLOOKUP($A62,Stern!$A:$G,6,FALSE)</f>
        <v>153.82</v>
      </c>
      <c r="D62">
        <f>VLOOKUP($A62,Stern!$A:$G,7,FALSE)</f>
        <v>239.53</v>
      </c>
      <c r="E62" s="45">
        <f>VLOOKUP(A62,OnlyGold!A:B,2,FALSE)</f>
        <v>36.5</v>
      </c>
      <c r="F62">
        <f>VLOOKUP($A62,USGS!$A:$E,3,FALSE)</f>
        <v>0.91</v>
      </c>
      <c r="G62">
        <f>VLOOKUP($A62,USGS!$A:$E,4,FALSE)</f>
        <v>25</v>
      </c>
      <c r="H62">
        <f>VLOOKUP($A62,USGS!$A:$E,5,FALSE)</f>
        <v>83</v>
      </c>
      <c r="I62">
        <f>VLOOKUP(A62,CPI!A35:B142,2,FALSE)</f>
        <v>29.6</v>
      </c>
    </row>
    <row r="63" spans="1:9">
      <c r="A63">
        <f t="shared" si="1"/>
        <v>1961</v>
      </c>
      <c r="B63">
        <f>VLOOKUP($A63,Stern!$A:$G,5,FALSE)</f>
        <v>2044.4</v>
      </c>
      <c r="C63">
        <f>VLOOKUP($A63,Stern!$A:$G,6,FALSE)</f>
        <v>157.30000000000001</v>
      </c>
      <c r="D63">
        <f>VLOOKUP($A63,Stern!$A:$G,7,FALSE)</f>
        <v>244.46</v>
      </c>
      <c r="E63" s="45">
        <f>VLOOKUP(A63,OnlyGold!A:B,2,FALSE)</f>
        <v>35.5</v>
      </c>
      <c r="F63">
        <f>VLOOKUP($A63,USGS!$A:$E,3,FALSE)</f>
        <v>0.92</v>
      </c>
      <c r="G63">
        <f>VLOOKUP($A63,USGS!$A:$E,4,FALSE)</f>
        <v>25</v>
      </c>
      <c r="H63">
        <f>VLOOKUP($A63,USGS!$A:$E,5,FALSE)</f>
        <v>83</v>
      </c>
      <c r="I63">
        <f>VLOOKUP(A63,CPI!A36:B143,2,FALSE)</f>
        <v>29.9</v>
      </c>
    </row>
    <row r="64" spans="1:9">
      <c r="A64">
        <f t="shared" si="1"/>
        <v>1962</v>
      </c>
      <c r="B64">
        <f>VLOOKUP($A64,Stern!$A:$G,5,FALSE)</f>
        <v>1864.26</v>
      </c>
      <c r="C64">
        <f>VLOOKUP($A64,Stern!$A:$G,6,FALSE)</f>
        <v>161.66999999999999</v>
      </c>
      <c r="D64">
        <f>VLOOKUP($A64,Stern!$A:$G,7,FALSE)</f>
        <v>258.38</v>
      </c>
      <c r="E64" s="45">
        <f>VLOOKUP(A64,OnlyGold!A:B,2,FALSE)</f>
        <v>35.35</v>
      </c>
      <c r="F64">
        <f>VLOOKUP($A64,USGS!$A:$E,3,FALSE)</f>
        <v>1.0900000000000001</v>
      </c>
      <c r="G64">
        <f>VLOOKUP($A64,USGS!$A:$E,4,FALSE)</f>
        <v>25</v>
      </c>
      <c r="H64">
        <f>VLOOKUP($A64,USGS!$A:$E,5,FALSE)</f>
        <v>83</v>
      </c>
      <c r="I64">
        <f>VLOOKUP(A64,CPI!A37:B144,2,FALSE)</f>
        <v>30.3</v>
      </c>
    </row>
    <row r="65" spans="1:9">
      <c r="A65">
        <f t="shared" si="1"/>
        <v>1963</v>
      </c>
      <c r="B65">
        <f>VLOOKUP($A65,Stern!$A:$G,5,FALSE)</f>
        <v>2285.8000000000002</v>
      </c>
      <c r="C65">
        <f>VLOOKUP($A65,Stern!$A:$G,6,FALSE)</f>
        <v>166.7</v>
      </c>
      <c r="D65">
        <f>VLOOKUP($A65,Stern!$A:$G,7,FALSE)</f>
        <v>262.74</v>
      </c>
      <c r="E65" s="45">
        <f>VLOOKUP(A65,OnlyGold!A:B,2,FALSE)</f>
        <v>35.25</v>
      </c>
      <c r="F65">
        <f>VLOOKUP($A65,USGS!$A:$E,3,FALSE)</f>
        <v>1.28</v>
      </c>
      <c r="G65">
        <f>VLOOKUP($A65,USGS!$A:$E,4,FALSE)</f>
        <v>25</v>
      </c>
      <c r="H65">
        <f>VLOOKUP($A65,USGS!$A:$E,5,FALSE)</f>
        <v>82</v>
      </c>
      <c r="I65">
        <f>VLOOKUP(A65,CPI!A38:B145,2,FALSE)</f>
        <v>30.6</v>
      </c>
    </row>
    <row r="66" spans="1:9">
      <c r="A66">
        <f t="shared" si="1"/>
        <v>1964</v>
      </c>
      <c r="B66">
        <f>VLOOKUP($A66,Stern!$A:$G,5,FALSE)</f>
        <v>2661.02</v>
      </c>
      <c r="C66">
        <f>VLOOKUP($A66,Stern!$A:$G,6,FALSE)</f>
        <v>172.54</v>
      </c>
      <c r="D66">
        <f>VLOOKUP($A66,Stern!$A:$G,7,FALSE)</f>
        <v>272.52999999999997</v>
      </c>
      <c r="E66" s="45">
        <f>VLOOKUP(A66,OnlyGold!A:B,2,FALSE)</f>
        <v>35.35</v>
      </c>
      <c r="F66">
        <f>VLOOKUP($A66,USGS!$A:$E,3,FALSE)</f>
        <v>1.29</v>
      </c>
      <c r="G66">
        <f>VLOOKUP($A66,USGS!$A:$E,4,FALSE)</f>
        <v>31</v>
      </c>
      <c r="H66">
        <f>VLOOKUP($A66,USGS!$A:$E,5,FALSE)</f>
        <v>90</v>
      </c>
      <c r="I66">
        <f>VLOOKUP(A66,CPI!A39:B146,2,FALSE)</f>
        <v>31</v>
      </c>
    </row>
    <row r="67" spans="1:9">
      <c r="A67">
        <f t="shared" si="1"/>
        <v>1965</v>
      </c>
      <c r="B67">
        <f>VLOOKUP($A67,Stern!$A:$G,5,FALSE)</f>
        <v>2990.97</v>
      </c>
      <c r="C67">
        <f>VLOOKUP($A67,Stern!$A:$G,6,FALSE)</f>
        <v>179.28</v>
      </c>
      <c r="D67">
        <f>VLOOKUP($A67,Stern!$A:$G,7,FALSE)</f>
        <v>274.49</v>
      </c>
      <c r="E67" s="45">
        <f>VLOOKUP(A67,OnlyGold!A:B,2,FALSE)</f>
        <v>35.5</v>
      </c>
      <c r="F67">
        <f>VLOOKUP($A67,USGS!$A:$E,3,FALSE)</f>
        <v>1.29</v>
      </c>
      <c r="G67">
        <f>VLOOKUP($A67,USGS!$A:$E,4,FALSE)</f>
        <v>33</v>
      </c>
      <c r="H67">
        <f>VLOOKUP($A67,USGS!$A:$E,5,FALSE)</f>
        <v>100</v>
      </c>
      <c r="I67">
        <f>VLOOKUP(A67,CPI!A40:B147,2,FALSE)</f>
        <v>31.5</v>
      </c>
    </row>
    <row r="68" spans="1:9">
      <c r="A68">
        <f t="shared" si="1"/>
        <v>1966</v>
      </c>
      <c r="B68">
        <f>VLOOKUP($A68,Stern!$A:$G,5,FALSE)</f>
        <v>2692.74</v>
      </c>
      <c r="C68">
        <f>VLOOKUP($A68,Stern!$A:$G,6,FALSE)</f>
        <v>187.95</v>
      </c>
      <c r="D68">
        <f>VLOOKUP($A68,Stern!$A:$G,7,FALSE)</f>
        <v>282.47000000000003</v>
      </c>
      <c r="E68" s="45">
        <f>VLOOKUP(A68,OnlyGold!A:B,2,FALSE)</f>
        <v>35.4</v>
      </c>
      <c r="F68">
        <f>VLOOKUP($A68,USGS!$A:$E,3,FALSE)</f>
        <v>1.29</v>
      </c>
      <c r="G68">
        <f>VLOOKUP($A68,USGS!$A:$E,4,FALSE)</f>
        <v>34</v>
      </c>
      <c r="H68">
        <f>VLOOKUP($A68,USGS!$A:$E,5,FALSE)</f>
        <v>100</v>
      </c>
      <c r="I68">
        <f>VLOOKUP(A68,CPI!A41:B148,2,FALSE)</f>
        <v>32.5</v>
      </c>
    </row>
    <row r="69" spans="1:9">
      <c r="A69">
        <f t="shared" si="1"/>
        <v>1967</v>
      </c>
      <c r="B69">
        <f>VLOOKUP($A69,Stern!$A:$G,5,FALSE)</f>
        <v>3333.69</v>
      </c>
      <c r="C69">
        <f>VLOOKUP($A69,Stern!$A:$G,6,FALSE)</f>
        <v>196.1</v>
      </c>
      <c r="D69">
        <f>VLOOKUP($A69,Stern!$A:$G,7,FALSE)</f>
        <v>278.01</v>
      </c>
      <c r="E69" s="45">
        <f>VLOOKUP(A69,OnlyGold!A:B,2,FALSE)</f>
        <v>35.5</v>
      </c>
      <c r="F69">
        <f>VLOOKUP($A69,USGS!$A:$E,3,FALSE)</f>
        <v>1.55</v>
      </c>
      <c r="G69">
        <f>VLOOKUP($A69,USGS!$A:$E,4,FALSE)</f>
        <v>38</v>
      </c>
      <c r="H69">
        <f>VLOOKUP($A69,USGS!$A:$E,5,FALSE)</f>
        <v>111</v>
      </c>
      <c r="I69">
        <f>VLOOKUP(A69,CPI!A42:B149,2,FALSE)</f>
        <v>33.4</v>
      </c>
    </row>
    <row r="70" spans="1:9">
      <c r="A70">
        <f t="shared" si="1"/>
        <v>1968</v>
      </c>
      <c r="B70">
        <f>VLOOKUP($A70,Stern!$A:$G,5,FALSE)</f>
        <v>3694.23</v>
      </c>
      <c r="C70">
        <f>VLOOKUP($A70,Stern!$A:$G,6,FALSE)</f>
        <v>206.41</v>
      </c>
      <c r="D70">
        <f>VLOOKUP($A70,Stern!$A:$G,7,FALSE)</f>
        <v>287.11</v>
      </c>
      <c r="E70" s="46">
        <f>VLOOKUP(A70,USGS!A:E,2,FALSE)</f>
        <v>40.06</v>
      </c>
      <c r="F70">
        <f>VLOOKUP($A70,USGS!$A:$E,3,FALSE)</f>
        <v>2.14</v>
      </c>
      <c r="G70">
        <f>VLOOKUP($A70,USGS!$A:$E,4,FALSE)</f>
        <v>45</v>
      </c>
      <c r="H70">
        <f>VLOOKUP($A70,USGS!$A:$E,5,FALSE)</f>
        <v>117</v>
      </c>
      <c r="I70">
        <f>VLOOKUP(A70,CPI!A43:B150,2,FALSE)</f>
        <v>34.799999999999997</v>
      </c>
    </row>
    <row r="71" spans="1:9">
      <c r="A71">
        <f t="shared" si="1"/>
        <v>1969</v>
      </c>
      <c r="B71">
        <f>VLOOKUP($A71,Stern!$A:$G,5,FALSE)</f>
        <v>3389.77</v>
      </c>
      <c r="C71">
        <f>VLOOKUP($A71,Stern!$A:$G,6,FALSE)</f>
        <v>219.96</v>
      </c>
      <c r="D71">
        <f>VLOOKUP($A71,Stern!$A:$G,7,FALSE)</f>
        <v>272.70999999999998</v>
      </c>
      <c r="E71" s="46">
        <f>VLOOKUP(A71,USGS!A:E,2,FALSE)</f>
        <v>41.51</v>
      </c>
      <c r="F71">
        <f>VLOOKUP($A71,USGS!$A:$E,3,FALSE)</f>
        <v>1.79</v>
      </c>
      <c r="G71">
        <f>VLOOKUP($A71,USGS!$A:$E,4,FALSE)</f>
        <v>42</v>
      </c>
      <c r="H71">
        <f>VLOOKUP($A71,USGS!$A:$E,5,FALSE)</f>
        <v>124</v>
      </c>
      <c r="I71">
        <f>VLOOKUP(A71,CPI!A44:B151,2,FALSE)</f>
        <v>36.700000000000003</v>
      </c>
    </row>
    <row r="72" spans="1:9">
      <c r="A72">
        <f t="shared" si="1"/>
        <v>1970</v>
      </c>
      <c r="B72">
        <f>VLOOKUP($A72,Stern!$A:$G,5,FALSE)</f>
        <v>3510.49</v>
      </c>
      <c r="C72">
        <f>VLOOKUP($A72,Stern!$A:$G,6,FALSE)</f>
        <v>234.66</v>
      </c>
      <c r="D72">
        <f>VLOOKUP($A72,Stern!$A:$G,7,FALSE)</f>
        <v>318.41000000000003</v>
      </c>
      <c r="E72" s="46">
        <f>VLOOKUP(A72,USGS!A:E,2,FALSE)</f>
        <v>36.409999999999997</v>
      </c>
      <c r="F72">
        <f>VLOOKUP($A72,USGS!$A:$E,3,FALSE)</f>
        <v>1.77</v>
      </c>
      <c r="G72">
        <f>VLOOKUP($A72,USGS!$A:$E,4,FALSE)</f>
        <v>38</v>
      </c>
      <c r="H72">
        <f>VLOOKUP($A72,USGS!$A:$E,5,FALSE)</f>
        <v>133</v>
      </c>
      <c r="I72">
        <f>VLOOKUP(A72,CPI!A45:B152,2,FALSE)</f>
        <v>38.799999999999997</v>
      </c>
    </row>
    <row r="73" spans="1:9">
      <c r="A73">
        <f t="shared" si="1"/>
        <v>1971</v>
      </c>
      <c r="B73">
        <f>VLOOKUP($A73,Stern!$A:$G,5,FALSE)</f>
        <v>4009.72</v>
      </c>
      <c r="C73">
        <f>VLOOKUP($A73,Stern!$A:$G,6,FALSE)</f>
        <v>245.32</v>
      </c>
      <c r="D73">
        <f>VLOOKUP($A73,Stern!$A:$G,7,FALSE)</f>
        <v>349.57</v>
      </c>
      <c r="E73" s="46">
        <f>VLOOKUP(A73,USGS!A:E,2,FALSE)</f>
        <v>41.25</v>
      </c>
      <c r="F73">
        <f>VLOOKUP($A73,USGS!$A:$E,3,FALSE)</f>
        <v>1.55</v>
      </c>
      <c r="G73">
        <f>VLOOKUP($A73,USGS!$A:$E,4,FALSE)</f>
        <v>37</v>
      </c>
      <c r="H73">
        <f>VLOOKUP($A73,USGS!$A:$E,5,FALSE)</f>
        <v>121</v>
      </c>
      <c r="I73">
        <f>VLOOKUP(A73,CPI!A46:B153,2,FALSE)</f>
        <v>40.5</v>
      </c>
    </row>
    <row r="74" spans="1:9">
      <c r="A74">
        <f t="shared" si="1"/>
        <v>1972</v>
      </c>
      <c r="B74">
        <f>VLOOKUP($A74,Stern!$A:$G,5,FALSE)</f>
        <v>4761.76</v>
      </c>
      <c r="C74">
        <f>VLOOKUP($A74,Stern!$A:$G,6,FALSE)</f>
        <v>255.01</v>
      </c>
      <c r="D74">
        <f>VLOOKUP($A74,Stern!$A:$G,7,FALSE)</f>
        <v>359.42</v>
      </c>
      <c r="E74" s="46">
        <f>VLOOKUP(A74,USGS!A:E,2,FALSE)</f>
        <v>58.6</v>
      </c>
      <c r="F74">
        <f>VLOOKUP($A74,USGS!$A:$E,3,FALSE)</f>
        <v>1.68</v>
      </c>
      <c r="G74">
        <f>VLOOKUP($A74,USGS!$A:$E,4,FALSE)</f>
        <v>42</v>
      </c>
      <c r="H74">
        <f>VLOOKUP($A74,USGS!$A:$E,5,FALSE)</f>
        <v>121</v>
      </c>
      <c r="I74">
        <f>VLOOKUP(A74,CPI!A47:B154,2,FALSE)</f>
        <v>41.8</v>
      </c>
    </row>
    <row r="75" spans="1:9">
      <c r="A75">
        <f t="shared" si="1"/>
        <v>1973</v>
      </c>
      <c r="B75">
        <f>VLOOKUP($A75,Stern!$A:$G,5,FALSE)</f>
        <v>4080.44</v>
      </c>
      <c r="C75">
        <f>VLOOKUP($A75,Stern!$A:$G,6,FALSE)</f>
        <v>272.16000000000003</v>
      </c>
      <c r="D75">
        <f>VLOOKUP($A75,Stern!$A:$G,7,FALSE)</f>
        <v>372.57</v>
      </c>
      <c r="E75" s="46">
        <f>VLOOKUP(A75,USGS!A:E,2,FALSE)</f>
        <v>97.81</v>
      </c>
      <c r="F75">
        <f>VLOOKUP($A75,USGS!$A:$E,3,FALSE)</f>
        <v>2.56</v>
      </c>
      <c r="G75">
        <f>VLOOKUP($A75,USGS!$A:$E,4,FALSE)</f>
        <v>78</v>
      </c>
      <c r="H75">
        <f>VLOOKUP($A75,USGS!$A:$E,5,FALSE)</f>
        <v>150</v>
      </c>
      <c r="I75">
        <f>VLOOKUP(A75,CPI!A48:B155,2,FALSE)</f>
        <v>44.4</v>
      </c>
    </row>
    <row r="76" spans="1:9">
      <c r="A76">
        <f t="shared" si="1"/>
        <v>1974</v>
      </c>
      <c r="B76">
        <f>VLOOKUP($A76,Stern!$A:$G,5,FALSE)</f>
        <v>3023.54</v>
      </c>
      <c r="C76">
        <f>VLOOKUP($A76,Stern!$A:$G,6,FALSE)</f>
        <v>293.33</v>
      </c>
      <c r="D76">
        <f>VLOOKUP($A76,Stern!$A:$G,7,FALSE)</f>
        <v>379.98</v>
      </c>
      <c r="E76" s="46">
        <f>VLOOKUP(A76,USGS!A:E,2,FALSE)</f>
        <v>159.74</v>
      </c>
      <c r="F76">
        <f>VLOOKUP($A76,USGS!$A:$E,3,FALSE)</f>
        <v>4.71</v>
      </c>
      <c r="G76">
        <f>VLOOKUP($A76,USGS!$A:$E,4,FALSE)</f>
        <v>133</v>
      </c>
      <c r="H76">
        <f>VLOOKUP($A76,USGS!$A:$E,5,FALSE)</f>
        <v>181</v>
      </c>
      <c r="I76">
        <f>VLOOKUP(A76,CPI!A49:B156,2,FALSE)</f>
        <v>49.3</v>
      </c>
    </row>
    <row r="77" spans="1:9">
      <c r="A77">
        <f t="shared" si="1"/>
        <v>1975</v>
      </c>
      <c r="B77">
        <f>VLOOKUP($A77,Stern!$A:$G,5,FALSE)</f>
        <v>4142.1000000000004</v>
      </c>
      <c r="C77">
        <f>VLOOKUP($A77,Stern!$A:$G,6,FALSE)</f>
        <v>310.89999999999998</v>
      </c>
      <c r="D77">
        <f>VLOOKUP($A77,Stern!$A:$G,7,FALSE)</f>
        <v>393.68</v>
      </c>
      <c r="E77" s="46">
        <f>VLOOKUP(A77,USGS!A:E,2,FALSE)</f>
        <v>161.49</v>
      </c>
      <c r="F77">
        <f>VLOOKUP($A77,USGS!$A:$E,3,FALSE)</f>
        <v>4.42</v>
      </c>
      <c r="G77">
        <f>VLOOKUP($A77,USGS!$A:$E,4,FALSE)</f>
        <v>93</v>
      </c>
      <c r="H77">
        <f>VLOOKUP($A77,USGS!$A:$E,5,FALSE)</f>
        <v>164</v>
      </c>
      <c r="I77">
        <f>VLOOKUP(A77,CPI!A50:B157,2,FALSE)</f>
        <v>53.8</v>
      </c>
    </row>
    <row r="78" spans="1:9">
      <c r="A78">
        <f t="shared" si="1"/>
        <v>1976</v>
      </c>
      <c r="B78">
        <f>VLOOKUP($A78,Stern!$A:$G,5,FALSE)</f>
        <v>5129.2</v>
      </c>
      <c r="C78">
        <f>VLOOKUP($A78,Stern!$A:$G,6,FALSE)</f>
        <v>326.35000000000002</v>
      </c>
      <c r="D78">
        <f>VLOOKUP($A78,Stern!$A:$G,7,FALSE)</f>
        <v>456.61</v>
      </c>
      <c r="E78" s="46">
        <f>VLOOKUP(A78,USGS!A:E,2,FALSE)</f>
        <v>125.32</v>
      </c>
      <c r="F78">
        <f>VLOOKUP($A78,USGS!$A:$E,3,FALSE)</f>
        <v>4.3499999999999996</v>
      </c>
      <c r="G78">
        <f>VLOOKUP($A78,USGS!$A:$E,4,FALSE)</f>
        <v>51</v>
      </c>
      <c r="H78">
        <f>VLOOKUP($A78,USGS!$A:$E,5,FALSE)</f>
        <v>162</v>
      </c>
      <c r="I78">
        <f>VLOOKUP(A78,CPI!A51:B158,2,FALSE)</f>
        <v>56.9</v>
      </c>
    </row>
    <row r="79" spans="1:9">
      <c r="A79">
        <f t="shared" si="1"/>
        <v>1977</v>
      </c>
      <c r="B79">
        <f>VLOOKUP($A79,Stern!$A:$G,5,FALSE)</f>
        <v>4771.2</v>
      </c>
      <c r="C79">
        <f>VLOOKUP($A79,Stern!$A:$G,6,FALSE)</f>
        <v>343.09</v>
      </c>
      <c r="D79">
        <f>VLOOKUP($A79,Stern!$A:$G,7,FALSE)</f>
        <v>462.5</v>
      </c>
      <c r="E79" s="46">
        <f>VLOOKUP(A79,USGS!A:E,2,FALSE)</f>
        <v>148.31</v>
      </c>
      <c r="F79">
        <f>VLOOKUP($A79,USGS!$A:$E,3,FALSE)</f>
        <v>4.62</v>
      </c>
      <c r="G79">
        <f>VLOOKUP($A79,USGS!$A:$E,4,FALSE)</f>
        <v>49</v>
      </c>
      <c r="H79">
        <f>VLOOKUP($A79,USGS!$A:$E,5,FALSE)</f>
        <v>157</v>
      </c>
      <c r="I79">
        <f>VLOOKUP(A79,CPI!A52:B159,2,FALSE)</f>
        <v>60.6</v>
      </c>
    </row>
    <row r="80" spans="1:9">
      <c r="A80">
        <f t="shared" si="1"/>
        <v>1978</v>
      </c>
      <c r="B80">
        <f>VLOOKUP($A80,Stern!$A:$G,5,FALSE)</f>
        <v>5081.7700000000004</v>
      </c>
      <c r="C80">
        <f>VLOOKUP($A80,Stern!$A:$G,6,FALSE)</f>
        <v>366.87</v>
      </c>
      <c r="D80">
        <f>VLOOKUP($A80,Stern!$A:$G,7,FALSE)</f>
        <v>458.9</v>
      </c>
      <c r="E80" s="46">
        <f>VLOOKUP(A80,USGS!A:E,2,FALSE)</f>
        <v>193.55</v>
      </c>
      <c r="F80">
        <f>VLOOKUP($A80,USGS!$A:$E,3,FALSE)</f>
        <v>5.4</v>
      </c>
      <c r="G80">
        <f>VLOOKUP($A80,USGS!$A:$E,4,FALSE)</f>
        <v>63</v>
      </c>
      <c r="H80">
        <f>VLOOKUP($A80,USGS!$A:$E,5,FALSE)</f>
        <v>261</v>
      </c>
      <c r="I80">
        <f>VLOOKUP(A80,CPI!A53:B160,2,FALSE)</f>
        <v>65.2</v>
      </c>
    </row>
    <row r="81" spans="1:9">
      <c r="A81">
        <f t="shared" si="1"/>
        <v>1979</v>
      </c>
      <c r="B81">
        <f>VLOOKUP($A81,Stern!$A:$G,5,FALSE)</f>
        <v>6022.89</v>
      </c>
      <c r="C81">
        <f>VLOOKUP($A81,Stern!$A:$G,6,FALSE)</f>
        <v>403.33</v>
      </c>
      <c r="D81">
        <f>VLOOKUP($A81,Stern!$A:$G,7,FALSE)</f>
        <v>461.98</v>
      </c>
      <c r="E81" s="46">
        <f>VLOOKUP(A81,USGS!A:E,2,FALSE)</f>
        <v>307.5</v>
      </c>
      <c r="F81">
        <f>VLOOKUP($A81,USGS!$A:$E,3,FALSE)</f>
        <v>11.09</v>
      </c>
      <c r="G81">
        <f>VLOOKUP($A81,USGS!$A:$E,4,FALSE)</f>
        <v>120</v>
      </c>
      <c r="H81">
        <f>VLOOKUP($A81,USGS!$A:$E,5,FALSE)</f>
        <v>445</v>
      </c>
      <c r="I81">
        <f>VLOOKUP(A81,CPI!A54:B161,2,FALSE)</f>
        <v>72.599999999999994</v>
      </c>
    </row>
    <row r="82" spans="1:9">
      <c r="A82">
        <f t="shared" si="1"/>
        <v>1980</v>
      </c>
      <c r="B82">
        <f>VLOOKUP($A82,Stern!$A:$G,5,FALSE)</f>
        <v>7934.26</v>
      </c>
      <c r="C82">
        <f>VLOOKUP($A82,Stern!$A:$G,6,FALSE)</f>
        <v>448.58</v>
      </c>
      <c r="D82">
        <f>VLOOKUP($A82,Stern!$A:$G,7,FALSE)</f>
        <v>448.17</v>
      </c>
      <c r="E82" s="46">
        <f>VLOOKUP(A82,USGS!A:E,2,FALSE)</f>
        <v>612.55999999999995</v>
      </c>
      <c r="F82">
        <f>VLOOKUP($A82,USGS!$A:$E,3,FALSE)</f>
        <v>20.63</v>
      </c>
      <c r="G82">
        <f>VLOOKUP($A82,USGS!$A:$E,4,FALSE)</f>
        <v>201</v>
      </c>
      <c r="H82">
        <f>VLOOKUP($A82,USGS!$A:$E,5,FALSE)</f>
        <v>677</v>
      </c>
      <c r="I82">
        <f>VLOOKUP(A82,CPI!A55:B162,2,FALSE)</f>
        <v>82.4</v>
      </c>
    </row>
    <row r="83" spans="1:9">
      <c r="A83">
        <f t="shared" si="1"/>
        <v>1981</v>
      </c>
      <c r="B83">
        <f>VLOOKUP($A83,Stern!$A:$G,5,FALSE)</f>
        <v>7561.16</v>
      </c>
      <c r="C83">
        <f>VLOOKUP($A83,Stern!$A:$G,6,FALSE)</f>
        <v>512.73</v>
      </c>
      <c r="D83">
        <f>VLOOKUP($A83,Stern!$A:$G,7,FALSE)</f>
        <v>484.91</v>
      </c>
      <c r="E83" s="46">
        <f>VLOOKUP(A83,USGS!A:E,2,FALSE)</f>
        <v>459.64</v>
      </c>
      <c r="F83">
        <f>VLOOKUP($A83,USGS!$A:$E,3,FALSE)</f>
        <v>10.52</v>
      </c>
      <c r="G83">
        <f>VLOOKUP($A83,USGS!$A:$E,4,FALSE)</f>
        <v>95</v>
      </c>
      <c r="H83">
        <f>VLOOKUP($A83,USGS!$A:$E,5,FALSE)</f>
        <v>446</v>
      </c>
      <c r="I83">
        <f>VLOOKUP(A83,CPI!A56:B163,2,FALSE)</f>
        <v>90.9</v>
      </c>
    </row>
    <row r="84" spans="1:9">
      <c r="A84">
        <f t="shared" si="1"/>
        <v>1982</v>
      </c>
      <c r="B84">
        <f>VLOOKUP($A84,Stern!$A:$G,5,FALSE)</f>
        <v>9105.08</v>
      </c>
      <c r="C84">
        <f>VLOOKUP($A84,Stern!$A:$G,6,FALSE)</f>
        <v>569.17999999999995</v>
      </c>
      <c r="D84">
        <f>VLOOKUP($A84,Stern!$A:$G,7,FALSE)</f>
        <v>644.04</v>
      </c>
      <c r="E84" s="46">
        <f>VLOOKUP(A84,USGS!A:E,2,FALSE)</f>
        <v>375.91</v>
      </c>
      <c r="F84">
        <f>VLOOKUP($A84,USGS!$A:$E,3,FALSE)</f>
        <v>7.95</v>
      </c>
      <c r="G84">
        <f>VLOOKUP($A84,USGS!$A:$E,4,FALSE)</f>
        <v>67</v>
      </c>
      <c r="H84">
        <f>VLOOKUP($A84,USGS!$A:$E,5,FALSE)</f>
        <v>327</v>
      </c>
      <c r="I84">
        <f>VLOOKUP(A84,CPI!A57:B164,2,FALSE)</f>
        <v>96.5</v>
      </c>
    </row>
    <row r="85" spans="1:9">
      <c r="A85">
        <f t="shared" si="1"/>
        <v>1983</v>
      </c>
      <c r="B85">
        <f>VLOOKUP($A85,Stern!$A:$G,5,FALSE)</f>
        <v>11138.9</v>
      </c>
      <c r="C85">
        <f>VLOOKUP($A85,Stern!$A:$G,6,FALSE)</f>
        <v>617.26</v>
      </c>
      <c r="D85">
        <f>VLOOKUP($A85,Stern!$A:$G,7,FALSE)</f>
        <v>664.65</v>
      </c>
      <c r="E85" s="46">
        <f>VLOOKUP(A85,USGS!A:E,2,FALSE)</f>
        <v>424</v>
      </c>
      <c r="F85">
        <f>VLOOKUP($A85,USGS!$A:$E,3,FALSE)</f>
        <v>11.44</v>
      </c>
      <c r="G85">
        <f>VLOOKUP($A85,USGS!$A:$E,4,FALSE)</f>
        <v>136</v>
      </c>
      <c r="H85">
        <f>VLOOKUP($A85,USGS!$A:$E,5,FALSE)</f>
        <v>424</v>
      </c>
      <c r="I85">
        <f>VLOOKUP(A85,CPI!A58:B165,2,FALSE)</f>
        <v>99.6</v>
      </c>
    </row>
    <row r="86" spans="1:9">
      <c r="A86">
        <f t="shared" si="1"/>
        <v>1984</v>
      </c>
      <c r="B86">
        <f>VLOOKUP($A86,Stern!$A:$G,5,FALSE)</f>
        <v>11823.51</v>
      </c>
      <c r="C86">
        <f>VLOOKUP($A86,Stern!$A:$G,6,FALSE)</f>
        <v>676.6</v>
      </c>
      <c r="D86">
        <f>VLOOKUP($A86,Stern!$A:$G,7,FALSE)</f>
        <v>755.92</v>
      </c>
      <c r="E86" s="46">
        <f>VLOOKUP(A86,USGS!A:E,2,FALSE)</f>
        <v>360.66</v>
      </c>
      <c r="F86">
        <f>VLOOKUP($A86,USGS!$A:$E,3,FALSE)</f>
        <v>8.14</v>
      </c>
      <c r="G86">
        <f>VLOOKUP($A86,USGS!$A:$E,4,FALSE)</f>
        <v>148</v>
      </c>
      <c r="H86">
        <f>VLOOKUP($A86,USGS!$A:$E,5,FALSE)</f>
        <v>357</v>
      </c>
      <c r="I86">
        <f>VLOOKUP(A86,CPI!A59:B166,2,FALSE)</f>
        <v>103.9</v>
      </c>
    </row>
    <row r="87" spans="1:9">
      <c r="A87">
        <f t="shared" si="1"/>
        <v>1985</v>
      </c>
      <c r="B87">
        <f>VLOOKUP($A87,Stern!$A:$G,5,FALSE)</f>
        <v>15516.6</v>
      </c>
      <c r="C87">
        <f>VLOOKUP($A87,Stern!$A:$G,6,FALSE)</f>
        <v>727.26</v>
      </c>
      <c r="D87">
        <f>VLOOKUP($A87,Stern!$A:$G,7,FALSE)</f>
        <v>950.29</v>
      </c>
      <c r="E87" s="46">
        <f>VLOOKUP(A87,USGS!A:E,2,FALSE)</f>
        <v>317.66000000000003</v>
      </c>
      <c r="F87">
        <f>VLOOKUP($A87,USGS!$A:$E,3,FALSE)</f>
        <v>6.14</v>
      </c>
      <c r="G87">
        <f>VLOOKUP($A87,USGS!$A:$E,4,FALSE)</f>
        <v>107</v>
      </c>
      <c r="H87">
        <f>VLOOKUP($A87,USGS!$A:$E,5,FALSE)</f>
        <v>291</v>
      </c>
      <c r="I87">
        <f>VLOOKUP(A87,CPI!A60:B167,2,FALSE)</f>
        <v>107.6</v>
      </c>
    </row>
    <row r="88" spans="1:9">
      <c r="A88">
        <f t="shared" si="1"/>
        <v>1986</v>
      </c>
      <c r="B88">
        <f>VLOOKUP($A88,Stern!$A:$G,5,FALSE)</f>
        <v>18386.330000000002</v>
      </c>
      <c r="C88">
        <f>VLOOKUP($A88,Stern!$A:$G,6,FALSE)</f>
        <v>771.15</v>
      </c>
      <c r="D88">
        <f>VLOOKUP($A88,Stern!$A:$G,7,FALSE)</f>
        <v>1181.06</v>
      </c>
      <c r="E88" s="46">
        <f>VLOOKUP(A88,USGS!A:E,2,FALSE)</f>
        <v>368.24</v>
      </c>
      <c r="F88">
        <f>VLOOKUP($A88,USGS!$A:$E,3,FALSE)</f>
        <v>5.47</v>
      </c>
      <c r="G88">
        <f>VLOOKUP($A88,USGS!$A:$E,4,FALSE)</f>
        <v>116</v>
      </c>
      <c r="H88">
        <f>VLOOKUP($A88,USGS!$A:$E,5,FALSE)</f>
        <v>461</v>
      </c>
      <c r="I88">
        <f>VLOOKUP(A88,CPI!A61:B168,2,FALSE)</f>
        <v>109.6</v>
      </c>
    </row>
    <row r="89" spans="1:9">
      <c r="A89">
        <f t="shared" si="1"/>
        <v>1987</v>
      </c>
      <c r="B89">
        <f>VLOOKUP($A89,Stern!$A:$G,5,FALSE)</f>
        <v>19455.080000000002</v>
      </c>
      <c r="C89">
        <f>VLOOKUP($A89,Stern!$A:$G,6,FALSE)</f>
        <v>815.27</v>
      </c>
      <c r="D89">
        <f>VLOOKUP($A89,Stern!$A:$G,7,FALSE)</f>
        <v>1122.47</v>
      </c>
      <c r="E89" s="46">
        <f>VLOOKUP(A89,USGS!A:E,2,FALSE)</f>
        <v>477.95</v>
      </c>
      <c r="F89">
        <f>VLOOKUP($A89,USGS!$A:$E,3,FALSE)</f>
        <v>7.01</v>
      </c>
      <c r="G89">
        <f>VLOOKUP($A89,USGS!$A:$E,4,FALSE)</f>
        <v>130</v>
      </c>
      <c r="H89">
        <f>VLOOKUP($A89,USGS!$A:$E,5,FALSE)</f>
        <v>553</v>
      </c>
      <c r="I89">
        <f>VLOOKUP(A89,CPI!A62:B169,2,FALSE)</f>
        <v>113.6</v>
      </c>
    </row>
    <row r="90" spans="1:9">
      <c r="A90">
        <f t="shared" si="1"/>
        <v>1988</v>
      </c>
      <c r="B90">
        <f>VLOOKUP($A90,Stern!$A:$G,5,FALSE)</f>
        <v>22672.400000000001</v>
      </c>
      <c r="C90">
        <f>VLOOKUP($A90,Stern!$A:$G,6,FALSE)</f>
        <v>867.86</v>
      </c>
      <c r="D90">
        <f>VLOOKUP($A90,Stern!$A:$G,7,FALSE)</f>
        <v>1214.78</v>
      </c>
      <c r="E90" s="46">
        <f>VLOOKUP(A90,USGS!A:E,2,FALSE)</f>
        <v>438.31</v>
      </c>
      <c r="F90">
        <f>VLOOKUP($A90,USGS!$A:$E,3,FALSE)</f>
        <v>6.53</v>
      </c>
      <c r="G90">
        <f>VLOOKUP($A90,USGS!$A:$E,4,FALSE)</f>
        <v>123</v>
      </c>
      <c r="H90">
        <f>VLOOKUP($A90,USGS!$A:$E,5,FALSE)</f>
        <v>523</v>
      </c>
      <c r="I90">
        <f>VLOOKUP(A90,CPI!A63:B170,2,FALSE)</f>
        <v>118.3</v>
      </c>
    </row>
    <row r="91" spans="1:9">
      <c r="A91">
        <f t="shared" si="1"/>
        <v>1989</v>
      </c>
      <c r="B91">
        <f>VLOOKUP($A91,Stern!$A:$G,5,FALSE)</f>
        <v>29808.58</v>
      </c>
      <c r="C91">
        <f>VLOOKUP($A91,Stern!$A:$G,6,FALSE)</f>
        <v>938.24</v>
      </c>
      <c r="D91">
        <f>VLOOKUP($A91,Stern!$A:$G,7,FALSE)</f>
        <v>1429.72</v>
      </c>
      <c r="E91" s="46">
        <f>VLOOKUP(A91,USGS!A:E,2,FALSE)</f>
        <v>382.58</v>
      </c>
      <c r="F91">
        <f>VLOOKUP($A91,USGS!$A:$E,3,FALSE)</f>
        <v>5.5</v>
      </c>
      <c r="G91">
        <f>VLOOKUP($A91,USGS!$A:$E,4,FALSE)</f>
        <v>144</v>
      </c>
      <c r="H91">
        <f>VLOOKUP($A91,USGS!$A:$E,5,FALSE)</f>
        <v>507</v>
      </c>
      <c r="I91">
        <f>VLOOKUP(A91,CPI!A64:B171,2,FALSE)</f>
        <v>124</v>
      </c>
    </row>
    <row r="92" spans="1:9">
      <c r="A92">
        <f t="shared" si="1"/>
        <v>1990</v>
      </c>
      <c r="B92">
        <f>VLOOKUP($A92,Stern!$A:$G,5,FALSE)</f>
        <v>28895.11</v>
      </c>
      <c r="C92">
        <f>VLOOKUP($A92,Stern!$A:$G,6,FALSE)</f>
        <v>1009.08</v>
      </c>
      <c r="D92">
        <f>VLOOKUP($A92,Stern!$A:$G,7,FALSE)</f>
        <v>1518.87</v>
      </c>
      <c r="E92" s="46">
        <f>VLOOKUP(A92,USGS!A:E,2,FALSE)</f>
        <v>384.93</v>
      </c>
      <c r="F92">
        <f>VLOOKUP($A92,USGS!$A:$E,3,FALSE)</f>
        <v>4.82</v>
      </c>
      <c r="G92">
        <f>VLOOKUP($A92,USGS!$A:$E,4,FALSE)</f>
        <v>114</v>
      </c>
      <c r="H92">
        <f>VLOOKUP($A92,USGS!$A:$E,5,FALSE)</f>
        <v>467</v>
      </c>
      <c r="I92">
        <f>VLOOKUP(A92,CPI!A65:B172,2,FALSE)</f>
        <v>130.69999999999999</v>
      </c>
    </row>
    <row r="93" spans="1:9">
      <c r="A93">
        <f t="shared" si="1"/>
        <v>1991</v>
      </c>
      <c r="B93">
        <f>VLOOKUP($A93,Stern!$A:$G,5,FALSE)</f>
        <v>37631.51</v>
      </c>
      <c r="C93">
        <f>VLOOKUP($A93,Stern!$A:$G,6,FALSE)</f>
        <v>1065.69</v>
      </c>
      <c r="D93">
        <f>VLOOKUP($A93,Stern!$A:$G,7,FALSE)</f>
        <v>1746.77</v>
      </c>
      <c r="E93" s="46">
        <f>VLOOKUP(A93,USGS!A:E,2,FALSE)</f>
        <v>363.29</v>
      </c>
      <c r="F93">
        <f>VLOOKUP($A93,USGS!$A:$E,3,FALSE)</f>
        <v>4.04</v>
      </c>
      <c r="G93">
        <f>VLOOKUP($A93,USGS!$A:$E,4,FALSE)</f>
        <v>87</v>
      </c>
      <c r="H93">
        <f>VLOOKUP($A93,USGS!$A:$E,5,FALSE)</f>
        <v>371</v>
      </c>
      <c r="I93">
        <f>VLOOKUP(A93,CPI!A66:B173,2,FALSE)</f>
        <v>136.19999999999999</v>
      </c>
    </row>
    <row r="94" spans="1:9">
      <c r="A94">
        <f t="shared" si="1"/>
        <v>1992</v>
      </c>
      <c r="B94">
        <f>VLOOKUP($A94,Stern!$A:$G,5,FALSE)</f>
        <v>40451.51</v>
      </c>
      <c r="C94">
        <f>VLOOKUP($A94,Stern!$A:$G,6,FALSE)</f>
        <v>1101.98</v>
      </c>
      <c r="D94">
        <f>VLOOKUP($A94,Stern!$A:$G,7,FALSE)</f>
        <v>1910.3</v>
      </c>
      <c r="E94" s="46">
        <f>VLOOKUP(A94,USGS!A:E,2,FALSE)</f>
        <v>344.97</v>
      </c>
      <c r="F94">
        <f>VLOOKUP($A94,USGS!$A:$E,3,FALSE)</f>
        <v>3.94</v>
      </c>
      <c r="G94">
        <f>VLOOKUP($A94,USGS!$A:$E,4,FALSE)</f>
        <v>89</v>
      </c>
      <c r="H94">
        <f>VLOOKUP($A94,USGS!$A:$E,5,FALSE)</f>
        <v>361</v>
      </c>
      <c r="I94">
        <f>VLOOKUP(A94,CPI!A67:B174,2,FALSE)</f>
        <v>140.30000000000001</v>
      </c>
    </row>
    <row r="95" spans="1:9">
      <c r="A95">
        <f t="shared" si="1"/>
        <v>1993</v>
      </c>
      <c r="B95">
        <f>VLOOKUP($A95,Stern!$A:$G,5,FALSE)</f>
        <v>44483.33</v>
      </c>
      <c r="C95">
        <f>VLOOKUP($A95,Stern!$A:$G,6,FALSE)</f>
        <v>1134.8399999999999</v>
      </c>
      <c r="D95">
        <f>VLOOKUP($A95,Stern!$A:$G,7,FALSE)</f>
        <v>2181.77</v>
      </c>
      <c r="E95" s="46">
        <f>VLOOKUP(A95,USGS!A:E,2,FALSE)</f>
        <v>360.91</v>
      </c>
      <c r="F95">
        <f>VLOOKUP($A95,USGS!$A:$E,3,FALSE)</f>
        <v>4.3</v>
      </c>
      <c r="G95">
        <f>VLOOKUP($A95,USGS!$A:$E,4,FALSE)</f>
        <v>123</v>
      </c>
      <c r="H95">
        <f>VLOOKUP($A95,USGS!$A:$E,5,FALSE)</f>
        <v>375</v>
      </c>
      <c r="I95">
        <f>VLOOKUP(A95,CPI!A68:B175,2,FALSE)</f>
        <v>144.5</v>
      </c>
    </row>
    <row r="96" spans="1:9">
      <c r="A96">
        <f t="shared" ref="A96:A120" si="2">A95+1</f>
        <v>1994</v>
      </c>
      <c r="B96">
        <f>VLOOKUP($A96,Stern!$A:$G,5,FALSE)</f>
        <v>45073.14</v>
      </c>
      <c r="C96">
        <f>VLOOKUP($A96,Stern!$A:$G,6,FALSE)</f>
        <v>1180.07</v>
      </c>
      <c r="D96">
        <f>VLOOKUP($A96,Stern!$A:$G,7,FALSE)</f>
        <v>2006.43</v>
      </c>
      <c r="E96" s="46">
        <f>VLOOKUP(A96,USGS!A:E,2,FALSE)</f>
        <v>385.41</v>
      </c>
      <c r="F96">
        <f>VLOOKUP($A96,USGS!$A:$E,3,FALSE)</f>
        <v>5.29</v>
      </c>
      <c r="G96">
        <f>VLOOKUP($A96,USGS!$A:$E,4,FALSE)</f>
        <v>156</v>
      </c>
      <c r="H96">
        <f>VLOOKUP($A96,USGS!$A:$E,5,FALSE)</f>
        <v>411</v>
      </c>
      <c r="I96">
        <f>VLOOKUP(A96,CPI!A69:B176,2,FALSE)</f>
        <v>148.19999999999999</v>
      </c>
    </row>
    <row r="97" spans="1:9">
      <c r="A97">
        <f t="shared" si="2"/>
        <v>1995</v>
      </c>
      <c r="B97">
        <f>VLOOKUP($A97,Stern!$A:$G,5,FALSE)</f>
        <v>61838.19</v>
      </c>
      <c r="C97">
        <f>VLOOKUP($A97,Stern!$A:$G,6,FALSE)</f>
        <v>1245.1500000000001</v>
      </c>
      <c r="D97">
        <f>VLOOKUP($A97,Stern!$A:$G,7,FALSE)</f>
        <v>2477.5500000000002</v>
      </c>
      <c r="E97" s="46">
        <f>VLOOKUP(A97,USGS!A:E,2,FALSE)</f>
        <v>385.5</v>
      </c>
      <c r="F97">
        <f>VLOOKUP($A97,USGS!$A:$E,3,FALSE)</f>
        <v>5.15</v>
      </c>
      <c r="G97">
        <f>VLOOKUP($A97,USGS!$A:$E,4,FALSE)</f>
        <v>153</v>
      </c>
      <c r="H97">
        <f>VLOOKUP($A97,USGS!$A:$E,5,FALSE)</f>
        <v>425</v>
      </c>
      <c r="I97">
        <f>VLOOKUP(A97,CPI!A70:B177,2,FALSE)</f>
        <v>152.4</v>
      </c>
    </row>
    <row r="98" spans="1:9">
      <c r="A98">
        <f t="shared" si="2"/>
        <v>1996</v>
      </c>
      <c r="B98">
        <f>VLOOKUP($A98,Stern!$A:$G,5,FALSE)</f>
        <v>75863.69</v>
      </c>
      <c r="C98">
        <f>VLOOKUP($A98,Stern!$A:$G,6,FALSE)</f>
        <v>1307.68</v>
      </c>
      <c r="D98">
        <f>VLOOKUP($A98,Stern!$A:$G,7,FALSE)</f>
        <v>2512.94</v>
      </c>
      <c r="E98" s="46">
        <f>VLOOKUP(A98,USGS!A:E,2,FALSE)</f>
        <v>389.08</v>
      </c>
      <c r="F98">
        <f>VLOOKUP($A98,USGS!$A:$E,3,FALSE)</f>
        <v>5.19</v>
      </c>
      <c r="G98">
        <f>VLOOKUP($A98,USGS!$A:$E,4,FALSE)</f>
        <v>130</v>
      </c>
      <c r="H98">
        <f>VLOOKUP($A98,USGS!$A:$E,5,FALSE)</f>
        <v>398</v>
      </c>
      <c r="I98">
        <f>VLOOKUP(A98,CPI!A71:B178,2,FALSE)</f>
        <v>156.9</v>
      </c>
    </row>
    <row r="99" spans="1:9">
      <c r="A99">
        <f t="shared" si="2"/>
        <v>1997</v>
      </c>
      <c r="B99">
        <f>VLOOKUP($A99,Stern!$A:$G,5,FALSE)</f>
        <v>100977.34</v>
      </c>
      <c r="C99">
        <f>VLOOKUP($A99,Stern!$A:$G,6,FALSE)</f>
        <v>1373.76</v>
      </c>
      <c r="D99">
        <f>VLOOKUP($A99,Stern!$A:$G,7,FALSE)</f>
        <v>2762.71</v>
      </c>
      <c r="E99" s="46">
        <f>VLOOKUP(A99,USGS!A:E,2,FALSE)</f>
        <v>332.38</v>
      </c>
      <c r="F99">
        <f>VLOOKUP($A99,USGS!$A:$E,3,FALSE)</f>
        <v>4.8899999999999997</v>
      </c>
      <c r="G99">
        <f>VLOOKUP($A99,USGS!$A:$E,4,FALSE)</f>
        <v>184</v>
      </c>
      <c r="H99">
        <f>VLOOKUP($A99,USGS!$A:$E,5,FALSE)</f>
        <v>397</v>
      </c>
      <c r="I99">
        <f>VLOOKUP(A99,CPI!A72:B179,2,FALSE)</f>
        <v>160.5</v>
      </c>
    </row>
    <row r="100" spans="1:9">
      <c r="A100">
        <f t="shared" si="2"/>
        <v>1998</v>
      </c>
      <c r="B100">
        <f>VLOOKUP($A100,Stern!$A:$G,5,FALSE)</f>
        <v>129592.25</v>
      </c>
      <c r="C100">
        <f>VLOOKUP($A100,Stern!$A:$G,6,FALSE)</f>
        <v>1438.7</v>
      </c>
      <c r="D100">
        <f>VLOOKUP($A100,Stern!$A:$G,7,FALSE)</f>
        <v>3174.95</v>
      </c>
      <c r="E100" s="46">
        <f>VLOOKUP(A100,USGS!A:E,2,FALSE)</f>
        <v>295.24</v>
      </c>
      <c r="F100">
        <f>VLOOKUP($A100,USGS!$A:$E,3,FALSE)</f>
        <v>5.54</v>
      </c>
      <c r="G100">
        <f>VLOOKUP($A100,USGS!$A:$E,4,FALSE)</f>
        <v>290</v>
      </c>
      <c r="H100">
        <f>VLOOKUP($A100,USGS!$A:$E,5,FALSE)</f>
        <v>373</v>
      </c>
      <c r="I100">
        <f>VLOOKUP(A100,CPI!A73:B180,2,FALSE)</f>
        <v>163</v>
      </c>
    </row>
    <row r="101" spans="1:9">
      <c r="A101">
        <f t="shared" si="2"/>
        <v>1999</v>
      </c>
      <c r="B101">
        <f>VLOOKUP($A101,Stern!$A:$G,5,FALSE)</f>
        <v>156658.04999999999</v>
      </c>
      <c r="C101">
        <f>VLOOKUP($A101,Stern!$A:$G,6,FALSE)</f>
        <v>1503.58</v>
      </c>
      <c r="D101">
        <f>VLOOKUP($A101,Stern!$A:$G,7,FALSE)</f>
        <v>2912.88</v>
      </c>
      <c r="E101" s="46">
        <f>VLOOKUP(A101,USGS!A:E,2,FALSE)</f>
        <v>279.91000000000003</v>
      </c>
      <c r="F101">
        <f>VLOOKUP($A101,USGS!$A:$E,3,FALSE)</f>
        <v>5.25</v>
      </c>
      <c r="G101">
        <f>VLOOKUP($A101,USGS!$A:$E,4,FALSE)</f>
        <v>363.2</v>
      </c>
      <c r="H101">
        <f>VLOOKUP($A101,USGS!$A:$E,5,FALSE)</f>
        <v>378.94</v>
      </c>
      <c r="I101">
        <f>VLOOKUP(A101,CPI!A74:B181,2,FALSE)</f>
        <v>166.6</v>
      </c>
    </row>
    <row r="102" spans="1:9">
      <c r="A102">
        <f t="shared" si="2"/>
        <v>2000</v>
      </c>
      <c r="B102">
        <f>VLOOKUP($A102,Stern!$A:$G,5,FALSE)</f>
        <v>142508.98000000001</v>
      </c>
      <c r="C102">
        <f>VLOOKUP($A102,Stern!$A:$G,6,FALSE)</f>
        <v>1590.23</v>
      </c>
      <c r="D102">
        <f>VLOOKUP($A102,Stern!$A:$G,7,FALSE)</f>
        <v>3398.03</v>
      </c>
      <c r="E102" s="46">
        <f>VLOOKUP(A102,USGS!A:E,2,FALSE)</f>
        <v>280.10000000000002</v>
      </c>
      <c r="F102">
        <f>VLOOKUP($A102,USGS!$A:$E,3,FALSE)</f>
        <v>5</v>
      </c>
      <c r="G102">
        <f>VLOOKUP($A102,USGS!$A:$E,4,FALSE)</f>
        <v>691.84</v>
      </c>
      <c r="H102">
        <f>VLOOKUP($A102,USGS!$A:$E,5,FALSE)</f>
        <v>549.29999999999995</v>
      </c>
      <c r="I102">
        <f>VLOOKUP(A102,CPI!A75:B182,2,FALSE)</f>
        <v>172.2</v>
      </c>
    </row>
    <row r="103" spans="1:9">
      <c r="A103">
        <f t="shared" si="2"/>
        <v>2001</v>
      </c>
      <c r="B103">
        <f>VLOOKUP($A103,Stern!$A:$G,5,FALSE)</f>
        <v>125622.01</v>
      </c>
      <c r="C103">
        <f>VLOOKUP($A103,Stern!$A:$G,6,FALSE)</f>
        <v>1648.63</v>
      </c>
      <c r="D103">
        <f>VLOOKUP($A103,Stern!$A:$G,7,FALSE)</f>
        <v>3587.37</v>
      </c>
      <c r="E103" s="46">
        <f>VLOOKUP(A103,USGS!A:E,2,FALSE)</f>
        <v>272.22000000000003</v>
      </c>
      <c r="F103">
        <f>VLOOKUP($A103,USGS!$A:$E,3,FALSE)</f>
        <v>4.3899999999999997</v>
      </c>
      <c r="G103">
        <f>VLOOKUP($A103,USGS!$A:$E,4,FALSE)</f>
        <v>610.71</v>
      </c>
      <c r="H103">
        <f>VLOOKUP($A103,USGS!$A:$E,5,FALSE)</f>
        <v>533.29</v>
      </c>
      <c r="I103">
        <f>VLOOKUP(A103,CPI!A76:B183,2,FALSE)</f>
        <v>177.1</v>
      </c>
    </row>
    <row r="104" spans="1:9">
      <c r="A104">
        <f t="shared" si="2"/>
        <v>2002</v>
      </c>
      <c r="B104">
        <f>VLOOKUP($A104,Stern!$A:$G,5,FALSE)</f>
        <v>98027.82</v>
      </c>
      <c r="C104">
        <f>VLOOKUP($A104,Stern!$A:$G,6,FALSE)</f>
        <v>1675.96</v>
      </c>
      <c r="D104">
        <f>VLOOKUP($A104,Stern!$A:$G,7,FALSE)</f>
        <v>4129.6499999999996</v>
      </c>
      <c r="E104" s="46">
        <f>VLOOKUP(A104,USGS!A:E,2,FALSE)</f>
        <v>311.33</v>
      </c>
      <c r="F104">
        <f>VLOOKUP($A104,USGS!$A:$E,3,FALSE)</f>
        <v>4.62</v>
      </c>
      <c r="G104">
        <f>VLOOKUP($A104,USGS!$A:$E,4,FALSE)</f>
        <v>339.68</v>
      </c>
      <c r="H104">
        <f>VLOOKUP($A104,USGS!$A:$E,5,FALSE)</f>
        <v>542.55999999999995</v>
      </c>
      <c r="I104">
        <f>VLOOKUP(A104,CPI!A77:B184,2,FALSE)</f>
        <v>179.9</v>
      </c>
    </row>
    <row r="105" spans="1:9">
      <c r="A105">
        <f t="shared" si="2"/>
        <v>2003</v>
      </c>
      <c r="B105">
        <f>VLOOKUP($A105,Stern!$A:$G,5,FALSE)</f>
        <v>125824.39</v>
      </c>
      <c r="C105">
        <f>VLOOKUP($A105,Stern!$A:$G,6,FALSE)</f>
        <v>1693.22</v>
      </c>
      <c r="D105">
        <f>VLOOKUP($A105,Stern!$A:$G,7,FALSE)</f>
        <v>4145.1499999999996</v>
      </c>
      <c r="E105" s="46">
        <f>VLOOKUP(A105,USGS!A:E,2,FALSE)</f>
        <v>364.8</v>
      </c>
      <c r="F105">
        <f>VLOOKUP($A105,USGS!$A:$E,3,FALSE)</f>
        <v>4.91</v>
      </c>
      <c r="G105">
        <f>VLOOKUP($A105,USGS!$A:$E,4,FALSE)</f>
        <v>203</v>
      </c>
      <c r="H105">
        <f>VLOOKUP($A105,USGS!$A:$E,5,FALSE)</f>
        <v>694.44</v>
      </c>
      <c r="I105">
        <f>VLOOKUP(A105,CPI!A78:B185,2,FALSE)</f>
        <v>184</v>
      </c>
    </row>
    <row r="106" spans="1:9">
      <c r="A106">
        <f t="shared" si="2"/>
        <v>2004</v>
      </c>
      <c r="B106">
        <f>VLOOKUP($A106,Stern!$A:$G,5,FALSE)</f>
        <v>139341.42000000001</v>
      </c>
      <c r="C106">
        <f>VLOOKUP($A106,Stern!$A:$G,6,FALSE)</f>
        <v>1714</v>
      </c>
      <c r="D106">
        <f>VLOOKUP($A106,Stern!$A:$G,7,FALSE)</f>
        <v>4331.3</v>
      </c>
      <c r="E106" s="46">
        <f>VLOOKUP(A106,USGS!A:E,2,FALSE)</f>
        <v>410.52</v>
      </c>
      <c r="F106">
        <f>VLOOKUP($A106,USGS!$A:$E,3,FALSE)</f>
        <v>6.69</v>
      </c>
      <c r="G106">
        <f>VLOOKUP($A106,USGS!$A:$E,4,FALSE)</f>
        <v>232.93</v>
      </c>
      <c r="H106">
        <f>VLOOKUP($A106,USGS!$A:$E,5,FALSE)</f>
        <v>848.76</v>
      </c>
      <c r="I106">
        <f>VLOOKUP(A106,CPI!A79:B186,2,FALSE)</f>
        <v>188.9</v>
      </c>
    </row>
    <row r="107" spans="1:9">
      <c r="A107">
        <f t="shared" si="2"/>
        <v>2005</v>
      </c>
      <c r="B107">
        <f>VLOOKUP($A107,Stern!$A:$G,5,FALSE)</f>
        <v>146077.85</v>
      </c>
      <c r="C107">
        <f>VLOOKUP($A107,Stern!$A:$G,6,FALSE)</f>
        <v>1765.59</v>
      </c>
      <c r="D107">
        <f>VLOOKUP($A107,Stern!$A:$G,7,FALSE)</f>
        <v>4455.5</v>
      </c>
      <c r="E107" s="46">
        <f>VLOOKUP(A107,USGS!A:E,2,FALSE)</f>
        <v>446.2</v>
      </c>
      <c r="F107">
        <f>VLOOKUP($A107,USGS!$A:$E,3,FALSE)</f>
        <v>7.34</v>
      </c>
      <c r="G107">
        <f>VLOOKUP($A107,USGS!$A:$E,4,FALSE)</f>
        <v>203.54</v>
      </c>
      <c r="H107">
        <f>VLOOKUP($A107,USGS!$A:$E,5,FALSE)</f>
        <v>899.51</v>
      </c>
      <c r="I107">
        <f>VLOOKUP(A107,CPI!A80:B187,2,FALSE)</f>
        <v>195.3</v>
      </c>
    </row>
    <row r="108" spans="1:9">
      <c r="A108">
        <f t="shared" si="2"/>
        <v>2006</v>
      </c>
      <c r="B108">
        <f>VLOOKUP($A108,Stern!$A:$G,5,FALSE)</f>
        <v>168884.34</v>
      </c>
      <c r="C108">
        <f>VLOOKUP($A108,Stern!$A:$G,6,FALSE)</f>
        <v>1848.18</v>
      </c>
      <c r="D108">
        <f>VLOOKUP($A108,Stern!$A:$G,7,FALSE)</f>
        <v>4542.87</v>
      </c>
      <c r="E108" s="46">
        <f>VLOOKUP(A108,USGS!A:E,2,FALSE)</f>
        <v>605.83000000000004</v>
      </c>
      <c r="F108">
        <f>VLOOKUP($A108,USGS!$A:$E,3,FALSE)</f>
        <v>11.57</v>
      </c>
      <c r="G108">
        <f>VLOOKUP($A108,USGS!$A:$E,4,FALSE)</f>
        <v>322.93</v>
      </c>
      <c r="H108">
        <f>VLOOKUP($A108,USGS!$A:$E,5,FALSE)</f>
        <v>1144.42</v>
      </c>
      <c r="I108">
        <f>VLOOKUP(A108,CPI!A81:B188,2,FALSE)</f>
        <v>201.6</v>
      </c>
    </row>
    <row r="109" spans="1:9">
      <c r="A109">
        <f t="shared" si="2"/>
        <v>2007</v>
      </c>
      <c r="B109">
        <f>VLOOKUP($A109,Stern!$A:$G,5,FALSE)</f>
        <v>178147.20000000001</v>
      </c>
      <c r="C109">
        <f>VLOOKUP($A109,Stern!$A:$G,6,FALSE)</f>
        <v>1933.98</v>
      </c>
      <c r="D109">
        <f>VLOOKUP($A109,Stern!$A:$G,7,FALSE)</f>
        <v>5006.6899999999996</v>
      </c>
      <c r="E109" s="46">
        <f>VLOOKUP(A109,USGS!A:E,2,FALSE)</f>
        <v>698.95</v>
      </c>
      <c r="F109">
        <f>VLOOKUP($A109,USGS!$A:$E,3,FALSE)</f>
        <v>13.41</v>
      </c>
      <c r="G109">
        <f>VLOOKUP($A109,USGS!$A:$E,4,FALSE)</f>
        <v>357.34</v>
      </c>
      <c r="H109">
        <f>VLOOKUP($A109,USGS!$A:$E,5,FALSE)</f>
        <v>1308.44</v>
      </c>
      <c r="I109">
        <f>VLOOKUP(A109,CPI!A82:B189,2,FALSE)</f>
        <v>207.3</v>
      </c>
    </row>
    <row r="110" spans="1:9">
      <c r="A110">
        <f t="shared" si="2"/>
        <v>2008</v>
      </c>
      <c r="B110">
        <f>VLOOKUP($A110,Stern!$A:$G,5,FALSE)</f>
        <v>113030.22</v>
      </c>
      <c r="C110">
        <f>VLOOKUP($A110,Stern!$A:$G,6,FALSE)</f>
        <v>1964.64</v>
      </c>
      <c r="D110">
        <f>VLOOKUP($A110,Stern!$A:$G,7,FALSE)</f>
        <v>6013.1</v>
      </c>
      <c r="E110" s="46">
        <f>VLOOKUP(A110,USGS!A:E,2,FALSE)</f>
        <v>873.5</v>
      </c>
      <c r="F110">
        <f>VLOOKUP($A110,USGS!$A:$E,3,FALSE)</f>
        <v>15</v>
      </c>
      <c r="G110">
        <f>VLOOKUP($A110,USGS!$A:$E,4,FALSE)</f>
        <v>355.12</v>
      </c>
      <c r="H110">
        <f>VLOOKUP($A110,USGS!$A:$E,5,FALSE)</f>
        <v>1578.26</v>
      </c>
      <c r="I110">
        <f>VLOOKUP(A110,CPI!A83:B190,2,FALSE)</f>
        <v>215.3</v>
      </c>
    </row>
    <row r="111" spans="1:9">
      <c r="A111">
        <f t="shared" si="2"/>
        <v>2009</v>
      </c>
      <c r="B111">
        <f>VLOOKUP($A111,Stern!$A:$G,5,FALSE)</f>
        <v>142344.87</v>
      </c>
      <c r="C111">
        <f>VLOOKUP($A111,Stern!$A:$G,6,FALSE)</f>
        <v>1967.29</v>
      </c>
      <c r="D111">
        <f>VLOOKUP($A111,Stern!$A:$G,7,FALSE)</f>
        <v>5344.65</v>
      </c>
      <c r="E111" s="46">
        <f>VLOOKUP(A111,USGS!A:E,2,FALSE)</f>
        <v>974.68</v>
      </c>
      <c r="F111">
        <f>VLOOKUP($A111,USGS!$A:$E,3,FALSE)</f>
        <v>14.69</v>
      </c>
      <c r="G111">
        <f>VLOOKUP($A111,USGS!$A:$E,4,FALSE)</f>
        <v>265.64999999999998</v>
      </c>
      <c r="H111">
        <f>VLOOKUP($A111,USGS!$A:$E,5,FALSE)</f>
        <v>1207.55</v>
      </c>
      <c r="I111">
        <f>VLOOKUP(A111,CPI!A84:B191,2,FALSE)</f>
        <v>214.5</v>
      </c>
    </row>
    <row r="112" spans="1:9">
      <c r="A112">
        <f t="shared" si="2"/>
        <v>2010</v>
      </c>
      <c r="B112">
        <f>VLOOKUP($A112,Stern!$A:$G,5,FALSE)</f>
        <v>163441.94</v>
      </c>
      <c r="C112">
        <f>VLOOKUP($A112,Stern!$A:$G,6,FALSE)</f>
        <v>1969.84</v>
      </c>
      <c r="D112">
        <f>VLOOKUP($A112,Stern!$A:$G,7,FALSE)</f>
        <v>5796.96</v>
      </c>
      <c r="E112" s="46">
        <f>VLOOKUP(A112,USGS!A:E,2,FALSE)</f>
        <v>1227.51</v>
      </c>
      <c r="F112">
        <f>VLOOKUP($A112,USGS!$A:$E,3,FALSE)</f>
        <v>20.2</v>
      </c>
      <c r="G112">
        <f>VLOOKUP($A112,USGS!$A:$E,4,FALSE)</f>
        <v>530.61</v>
      </c>
      <c r="H112">
        <f>VLOOKUP($A112,USGS!$A:$E,5,FALSE)</f>
        <v>1615.56</v>
      </c>
      <c r="I112">
        <f>VLOOKUP(A112,CPI!A85:B192,2,FALSE)</f>
        <v>218.1</v>
      </c>
    </row>
    <row r="113" spans="1:9">
      <c r="A113">
        <f t="shared" si="2"/>
        <v>2011</v>
      </c>
      <c r="B113">
        <f>VLOOKUP($A113,Stern!$A:$G,5,FALSE)</f>
        <v>166871.56</v>
      </c>
      <c r="C113">
        <f>VLOOKUP($A113,Stern!$A:$G,6,FALSE)</f>
        <v>1970.44</v>
      </c>
      <c r="D113">
        <f>VLOOKUP($A113,Stern!$A:$G,7,FALSE)</f>
        <v>6726.52</v>
      </c>
      <c r="E113" s="46">
        <f>VLOOKUP(A113,USGS!A:E,2,FALSE)</f>
        <v>1572</v>
      </c>
      <c r="F113">
        <f>VLOOKUP($A113,USGS!$A:$E,3,FALSE)</f>
        <v>35.26</v>
      </c>
      <c r="G113">
        <f>VLOOKUP($A113,USGS!$A:$E,4,FALSE)</f>
        <v>738.51</v>
      </c>
      <c r="H113">
        <f>VLOOKUP($A113,USGS!$A:$E,5,FALSE)</f>
        <v>1724.51</v>
      </c>
      <c r="I113">
        <f>VLOOKUP(A113,CPI!A86:B193,2,FALSE)</f>
        <v>224.9</v>
      </c>
    </row>
    <row r="114" spans="1:9">
      <c r="A114">
        <f t="shared" si="2"/>
        <v>2012</v>
      </c>
      <c r="B114">
        <f>VLOOKUP($A114,Stern!$A:$G,5,FALSE)</f>
        <v>193388.43</v>
      </c>
      <c r="C114">
        <f>VLOOKUP($A114,Stern!$A:$G,6,FALSE)</f>
        <v>1971.42</v>
      </c>
      <c r="D114">
        <f>VLOOKUP($A114,Stern!$A:$G,7,FALSE)</f>
        <v>6926.4</v>
      </c>
      <c r="E114" s="46">
        <f>VLOOKUP(A114,USGS!A:E,2,FALSE)</f>
        <v>1673</v>
      </c>
      <c r="F114">
        <f>VLOOKUP($A114,USGS!$A:$E,3,FALSE)</f>
        <v>31.21</v>
      </c>
      <c r="G114">
        <f>VLOOKUP($A114,USGS!$A:$E,4,FALSE)</f>
        <v>649.27</v>
      </c>
      <c r="H114">
        <f>VLOOKUP($A114,USGS!$A:$E,5,FALSE)</f>
        <v>1555.39</v>
      </c>
      <c r="I114">
        <f>VLOOKUP(A114,CPI!A87:B194,2,FALSE)</f>
        <v>229.6</v>
      </c>
    </row>
    <row r="115" spans="1:9">
      <c r="A115">
        <f t="shared" si="2"/>
        <v>2013</v>
      </c>
      <c r="B115">
        <f>VLOOKUP($A115,Stern!$A:$G,5,FALSE)</f>
        <v>255553.31</v>
      </c>
      <c r="C115">
        <f>VLOOKUP($A115,Stern!$A:$G,6,FALSE)</f>
        <v>1972.72</v>
      </c>
      <c r="D115">
        <f>VLOOKUP($A115,Stern!$A:$G,7,FALSE)</f>
        <v>6295.79</v>
      </c>
      <c r="E115" s="46">
        <f>VLOOKUP(A115,USGS!A:E,2,FALSE)</f>
        <v>1415</v>
      </c>
      <c r="F115">
        <f>VLOOKUP($A115,USGS!$A:$E,3,FALSE)</f>
        <v>23.8</v>
      </c>
      <c r="G115">
        <f>VLOOKUP($A115,USGS!$A:$E,4,FALSE)</f>
        <v>729.58</v>
      </c>
      <c r="H115">
        <f>VLOOKUP($A115,USGS!$A:$E,5,FALSE)</f>
        <v>1489.57</v>
      </c>
      <c r="I115">
        <f>VLOOKUP(A115,CPI!A88:B195,2,FALSE)</f>
        <v>233</v>
      </c>
    </row>
    <row r="116" spans="1:9">
      <c r="A116">
        <f t="shared" si="2"/>
        <v>2014</v>
      </c>
      <c r="B116">
        <f>VLOOKUP($A116,Stern!$A:$G,5,FALSE)</f>
        <v>290115.42</v>
      </c>
      <c r="C116">
        <f>VLOOKUP($A116,Stern!$A:$G,6,FALSE)</f>
        <v>1973.77</v>
      </c>
      <c r="D116">
        <f>VLOOKUP($A116,Stern!$A:$G,7,FALSE)</f>
        <v>6972.34</v>
      </c>
      <c r="E116" s="46">
        <f>VLOOKUP(A116,USGS!A:E,2,FALSE)</f>
        <v>1269</v>
      </c>
      <c r="F116">
        <f>VLOOKUP($A116,USGS!$A:$E,3,FALSE)</f>
        <v>19.09</v>
      </c>
      <c r="G116">
        <f>VLOOKUP($A116,USGS!$A:$E,4,FALSE)</f>
        <v>809.89</v>
      </c>
      <c r="H116">
        <f>VLOOKUP($A116,USGS!$A:$E,5,FALSE)</f>
        <v>1387.89</v>
      </c>
      <c r="I116">
        <f>VLOOKUP(A116,CPI!A89:B196,2,FALSE)</f>
        <v>236.7</v>
      </c>
    </row>
    <row r="117" spans="1:9">
      <c r="A117">
        <f t="shared" si="2"/>
        <v>2015</v>
      </c>
      <c r="B117">
        <f>VLOOKUP($A117,Stern!$A:$G,5,FALSE)</f>
        <v>294115.78999999998</v>
      </c>
      <c r="C117">
        <f>VLOOKUP($A117,Stern!$A:$G,6,FALSE)</f>
        <v>1977.91</v>
      </c>
      <c r="D117">
        <f>VLOOKUP($A117,Stern!$A:$G,7,FALSE)</f>
        <v>7061.89</v>
      </c>
      <c r="E117" s="46">
        <f>VLOOKUP(A117,USGS!A:E,2,FALSE)</f>
        <v>1163</v>
      </c>
      <c r="F117">
        <f>VLOOKUP($A117,USGS!$A:$E,3,FALSE)</f>
        <v>15.72</v>
      </c>
      <c r="G117">
        <f>VLOOKUP($A117,USGS!$A:$E,4,FALSE)</f>
        <v>694.99</v>
      </c>
      <c r="H117">
        <f>VLOOKUP($A117,USGS!$A:$E,5,FALSE)</f>
        <v>1056.0899999999999</v>
      </c>
      <c r="I117">
        <f>VLOOKUP(A117,CPI!A90:B197,2,FALSE)</f>
        <v>237</v>
      </c>
    </row>
    <row r="118" spans="1:9">
      <c r="A118">
        <f t="shared" si="2"/>
        <v>2016</v>
      </c>
      <c r="B118">
        <f>VLOOKUP($A118,Stern!$A:$G,5,FALSE)</f>
        <v>328742.28000000003</v>
      </c>
      <c r="C118">
        <f>VLOOKUP($A118,Stern!$A:$G,6,FALSE)</f>
        <v>1988</v>
      </c>
      <c r="D118">
        <f>VLOOKUP($A118,Stern!$A:$G,7,FALSE)</f>
        <v>7110.65</v>
      </c>
      <c r="E118" s="46">
        <f>VLOOKUP(A118,USGS!A:E,2,FALSE)</f>
        <v>1252</v>
      </c>
      <c r="F118">
        <f>VLOOKUP($A118,USGS!$A:$E,3,FALSE)</f>
        <v>17.2</v>
      </c>
      <c r="G118">
        <f>VLOOKUP($A118,USGS!$A:$E,4,FALSE)</f>
        <v>617.39</v>
      </c>
      <c r="H118">
        <f>VLOOKUP($A118,USGS!$A:$E,5,FALSE)</f>
        <v>989.52</v>
      </c>
      <c r="I118">
        <f>VLOOKUP(A118,CPI!A91:B198,2,FALSE)</f>
        <v>240</v>
      </c>
    </row>
    <row r="119" spans="1:9">
      <c r="A119">
        <f t="shared" si="2"/>
        <v>2017</v>
      </c>
      <c r="B119">
        <f>VLOOKUP($A119,Stern!$A:$G,5,FALSE)</f>
        <v>399768.64</v>
      </c>
      <c r="C119">
        <f>VLOOKUP($A119,Stern!$A:$G,6,FALSE)</f>
        <v>2015.63</v>
      </c>
      <c r="D119">
        <f>VLOOKUP($A119,Stern!$A:$G,7,FALSE)</f>
        <v>7309.87</v>
      </c>
      <c r="E119" s="46">
        <f>VLOOKUP(A119,USGS!A:E,2,FALSE)</f>
        <v>1261</v>
      </c>
      <c r="F119">
        <f>VLOOKUP($A119,USGS!$A:$E,3,FALSE)</f>
        <v>17.07</v>
      </c>
      <c r="G119">
        <f>VLOOKUP($A119,USGS!$A:$E,4,FALSE)</f>
        <v>874.3</v>
      </c>
      <c r="H119">
        <f>VLOOKUP($A119,USGS!$A:$E,5,FALSE)</f>
        <v>951.23</v>
      </c>
      <c r="I119">
        <f>VLOOKUP(A119,CPI!A92:B199,2,FALSE)</f>
        <v>245.1</v>
      </c>
    </row>
    <row r="120" spans="1:9">
      <c r="A120">
        <f t="shared" si="2"/>
        <v>2018</v>
      </c>
      <c r="B120">
        <f>VLOOKUP($A120,Stern!$A:$G,5,FALSE)</f>
        <v>382850</v>
      </c>
      <c r="C120">
        <f>VLOOKUP($A120,Stern!$A:$G,6,FALSE)</f>
        <v>2063.4</v>
      </c>
      <c r="D120">
        <f>VLOOKUP($A120,Stern!$A:$G,7,FALSE)</f>
        <v>7308.65</v>
      </c>
      <c r="E120" s="46">
        <f>VLOOKUP(A120,USGS!A:E,2,FALSE)</f>
        <v>1270</v>
      </c>
      <c r="F120">
        <f>VLOOKUP($A120,USGS!$A:$E,3,FALSE)</f>
        <v>15.3</v>
      </c>
      <c r="G120">
        <f>VLOOKUP($A120,USGS!$A:$E,4,FALSE)</f>
        <v>990</v>
      </c>
      <c r="H120">
        <f>VLOOKUP($A120,USGS!$A:$E,5,FALSE)</f>
        <v>900</v>
      </c>
      <c r="I120">
        <f>VLOOKUP(A120,CPI!A93:B200,2,FALSE)</f>
        <v>250.5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4BA3-901D-44DF-867A-0F1A16C0A823}">
  <dimension ref="A1:H2"/>
  <sheetViews>
    <sheetView workbookViewId="0">
      <selection activeCell="A2" sqref="A2"/>
    </sheetView>
  </sheetViews>
  <sheetFormatPr defaultRowHeight="15"/>
  <sheetData>
    <row r="1" spans="1:8">
      <c r="A1" t="s">
        <v>4</v>
      </c>
      <c r="B1" t="s">
        <v>33</v>
      </c>
      <c r="C1" t="s">
        <v>34</v>
      </c>
      <c r="D1" t="s">
        <v>24</v>
      </c>
      <c r="E1" t="s">
        <v>25</v>
      </c>
      <c r="F1" t="s">
        <v>27</v>
      </c>
      <c r="G1" t="s">
        <v>28</v>
      </c>
      <c r="H1" t="s">
        <v>39</v>
      </c>
    </row>
    <row r="2" spans="1:8">
      <c r="A2">
        <f>Summary!B120/Summary!B30</f>
        <v>2662.1931715457895</v>
      </c>
      <c r="B2">
        <f>Summary!C120/Summary!C30</f>
        <v>20.017462165308501</v>
      </c>
      <c r="C2">
        <f>Summary!D120/Summary!D30</f>
        <v>72.477687425624751</v>
      </c>
      <c r="D2">
        <f>Summary!E120/Summary!E30</f>
        <v>61.441702951136911</v>
      </c>
      <c r="E2">
        <f>Summary!F120/Summary!F30</f>
        <v>26.379310344827591</v>
      </c>
      <c r="F2">
        <f>Summary!G120/Summary!G30</f>
        <v>21.521739130434781</v>
      </c>
      <c r="G2">
        <f>Summary!H120/Summary!H30</f>
        <v>11.39240506329114</v>
      </c>
      <c r="H2">
        <f>Summary!I120/Summary!I30</f>
        <v>14.563953488372094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0138-F545-4CC4-A183-270704A25FDF}">
  <dimension ref="A1:I96"/>
  <sheetViews>
    <sheetView workbookViewId="0">
      <selection activeCell="C4" sqref="C4"/>
    </sheetView>
  </sheetViews>
  <sheetFormatPr defaultRowHeight="15"/>
  <cols>
    <col min="5" max="5" width="12.42578125" customWidth="1"/>
  </cols>
  <sheetData>
    <row r="1" spans="1:9">
      <c r="A1" s="15" t="s">
        <v>9</v>
      </c>
    </row>
    <row r="3" spans="1:9" ht="94.5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5.75">
      <c r="A4" s="3">
        <v>1928</v>
      </c>
      <c r="B4" s="4">
        <v>0.43809999999999999</v>
      </c>
      <c r="C4" s="4">
        <v>3.0800000000000001E-2</v>
      </c>
      <c r="D4" s="4">
        <v>8.3999999999999995E-3</v>
      </c>
      <c r="E4" s="3">
        <v>143.81</v>
      </c>
      <c r="F4" s="3">
        <v>103.08</v>
      </c>
      <c r="G4" s="3">
        <v>100.84</v>
      </c>
      <c r="H4" s="4">
        <v>0.4073</v>
      </c>
      <c r="I4" s="4">
        <v>0.42980000000000002</v>
      </c>
    </row>
    <row r="5" spans="1:9" ht="15.75">
      <c r="A5" s="5">
        <v>1929</v>
      </c>
      <c r="B5" s="6">
        <v>-8.3000000000000004E-2</v>
      </c>
      <c r="C5" s="6">
        <v>3.1600000000000003E-2</v>
      </c>
      <c r="D5" s="6">
        <v>4.2000000000000003E-2</v>
      </c>
      <c r="E5" s="5">
        <v>131.88</v>
      </c>
      <c r="F5" s="5">
        <v>106.34</v>
      </c>
      <c r="G5" s="5">
        <v>105.07</v>
      </c>
      <c r="H5" s="6">
        <v>-0.11459999999999999</v>
      </c>
      <c r="I5" s="6">
        <v>-0.125</v>
      </c>
    </row>
    <row r="6" spans="1:9" ht="15.75">
      <c r="A6" s="3">
        <v>1930</v>
      </c>
      <c r="B6" s="4">
        <v>-0.25119999999999998</v>
      </c>
      <c r="C6" s="4">
        <v>4.5499999999999999E-2</v>
      </c>
      <c r="D6" s="4">
        <v>4.5400000000000003E-2</v>
      </c>
      <c r="E6" s="3">
        <v>98.75</v>
      </c>
      <c r="F6" s="3">
        <v>111.18</v>
      </c>
      <c r="G6" s="3">
        <v>109.85</v>
      </c>
      <c r="H6" s="4">
        <v>-0.29670000000000002</v>
      </c>
      <c r="I6" s="4">
        <v>-0.29659999999999997</v>
      </c>
    </row>
    <row r="7" spans="1:9" ht="15.75">
      <c r="A7" s="5">
        <v>1931</v>
      </c>
      <c r="B7" s="6">
        <v>-0.43840000000000001</v>
      </c>
      <c r="C7" s="6">
        <v>2.3099999999999999E-2</v>
      </c>
      <c r="D7" s="6">
        <v>-2.5600000000000001E-2</v>
      </c>
      <c r="E7" s="5">
        <v>55.46</v>
      </c>
      <c r="F7" s="5">
        <v>113.74</v>
      </c>
      <c r="G7" s="5">
        <v>107.03</v>
      </c>
      <c r="H7" s="6">
        <v>-0.46150000000000002</v>
      </c>
      <c r="I7" s="6">
        <v>-0.4128</v>
      </c>
    </row>
    <row r="8" spans="1:9" ht="15.75">
      <c r="A8" s="3">
        <v>1932</v>
      </c>
      <c r="B8" s="4">
        <v>-8.6400000000000005E-2</v>
      </c>
      <c r="C8" s="4">
        <v>1.0699999999999999E-2</v>
      </c>
      <c r="D8" s="4">
        <v>8.7900000000000006E-2</v>
      </c>
      <c r="E8" s="3">
        <v>50.66</v>
      </c>
      <c r="F8" s="3">
        <v>114.96</v>
      </c>
      <c r="G8" s="3">
        <v>116.44</v>
      </c>
      <c r="H8" s="4">
        <v>-9.7100000000000006E-2</v>
      </c>
      <c r="I8" s="4">
        <v>-0.17430000000000001</v>
      </c>
    </row>
    <row r="9" spans="1:9" ht="15.75">
      <c r="A9" s="5">
        <v>1933</v>
      </c>
      <c r="B9" s="6">
        <v>0.49980000000000002</v>
      </c>
      <c r="C9" s="6">
        <v>9.5999999999999992E-3</v>
      </c>
      <c r="D9" s="6">
        <v>1.8599999999999998E-2</v>
      </c>
      <c r="E9" s="5">
        <v>75.989999999999995</v>
      </c>
      <c r="F9" s="5">
        <v>116.06</v>
      </c>
      <c r="G9" s="5">
        <v>118.6</v>
      </c>
      <c r="H9" s="6">
        <v>0.49020000000000002</v>
      </c>
      <c r="I9" s="6">
        <v>0.48130000000000001</v>
      </c>
    </row>
    <row r="10" spans="1:9" ht="15.75">
      <c r="A10" s="3">
        <v>1934</v>
      </c>
      <c r="B10" s="4">
        <v>-1.1900000000000001E-2</v>
      </c>
      <c r="C10" s="4">
        <v>3.2000000000000002E-3</v>
      </c>
      <c r="D10" s="4">
        <v>7.9600000000000004E-2</v>
      </c>
      <c r="E10" s="3">
        <v>75.09</v>
      </c>
      <c r="F10" s="3">
        <v>116.44</v>
      </c>
      <c r="G10" s="3">
        <v>128.05000000000001</v>
      </c>
      <c r="H10" s="4">
        <v>-1.5100000000000001E-2</v>
      </c>
      <c r="I10" s="4">
        <v>-9.1499999999999998E-2</v>
      </c>
    </row>
    <row r="11" spans="1:9" ht="15.75">
      <c r="A11" s="5">
        <v>1935</v>
      </c>
      <c r="B11" s="6">
        <v>0.46739999999999998</v>
      </c>
      <c r="C11" s="6">
        <v>1.8E-3</v>
      </c>
      <c r="D11" s="6">
        <v>4.4699999999999997E-2</v>
      </c>
      <c r="E11" s="5">
        <v>110.18</v>
      </c>
      <c r="F11" s="5">
        <v>116.64</v>
      </c>
      <c r="G11" s="5">
        <v>133.78</v>
      </c>
      <c r="H11" s="6">
        <v>0.4657</v>
      </c>
      <c r="I11" s="6">
        <v>0.42270000000000002</v>
      </c>
    </row>
    <row r="12" spans="1:9" ht="15.75">
      <c r="A12" s="3">
        <v>1936</v>
      </c>
      <c r="B12" s="4">
        <v>0.31940000000000002</v>
      </c>
      <c r="C12" s="4">
        <v>1.6999999999999999E-3</v>
      </c>
      <c r="D12" s="4">
        <v>5.0200000000000002E-2</v>
      </c>
      <c r="E12" s="3">
        <v>145.38</v>
      </c>
      <c r="F12" s="3">
        <v>116.84</v>
      </c>
      <c r="G12" s="3">
        <v>140.49</v>
      </c>
      <c r="H12" s="4">
        <v>0.31769999999999998</v>
      </c>
      <c r="I12" s="4">
        <v>0.26929999999999998</v>
      </c>
    </row>
    <row r="13" spans="1:9" ht="15.75">
      <c r="A13" s="5">
        <v>1937</v>
      </c>
      <c r="B13" s="6">
        <v>-0.35339999999999999</v>
      </c>
      <c r="C13" s="6">
        <v>3.0000000000000001E-3</v>
      </c>
      <c r="D13" s="6">
        <v>1.38E-2</v>
      </c>
      <c r="E13" s="5">
        <v>94</v>
      </c>
      <c r="F13" s="5">
        <v>117.19</v>
      </c>
      <c r="G13" s="5">
        <v>142.43</v>
      </c>
      <c r="H13" s="6">
        <v>-0.35639999999999999</v>
      </c>
      <c r="I13" s="6">
        <v>-0.36720000000000003</v>
      </c>
    </row>
    <row r="14" spans="1:9" ht="15.75">
      <c r="A14" s="3">
        <v>1938</v>
      </c>
      <c r="B14" s="4">
        <v>0.2928</v>
      </c>
      <c r="C14" s="4">
        <v>8.0000000000000004E-4</v>
      </c>
      <c r="D14" s="4">
        <v>4.2099999999999999E-2</v>
      </c>
      <c r="E14" s="3">
        <v>121.53</v>
      </c>
      <c r="F14" s="3">
        <v>117.29</v>
      </c>
      <c r="G14" s="3">
        <v>148.43</v>
      </c>
      <c r="H14" s="4">
        <v>0.29210000000000003</v>
      </c>
      <c r="I14" s="4">
        <v>0.25069999999999998</v>
      </c>
    </row>
    <row r="15" spans="1:9" ht="15.75">
      <c r="A15" s="5">
        <v>1939</v>
      </c>
      <c r="B15" s="6">
        <v>-1.0999999999999999E-2</v>
      </c>
      <c r="C15" s="6">
        <v>4.0000000000000002E-4</v>
      </c>
      <c r="D15" s="6">
        <v>4.41E-2</v>
      </c>
      <c r="E15" s="5">
        <v>120.2</v>
      </c>
      <c r="F15" s="5">
        <v>117.33</v>
      </c>
      <c r="G15" s="5">
        <v>154.97999999999999</v>
      </c>
      <c r="H15" s="6">
        <v>-1.14E-2</v>
      </c>
      <c r="I15" s="6">
        <v>-5.5100000000000003E-2</v>
      </c>
    </row>
    <row r="16" spans="1:9" ht="15.75">
      <c r="A16" s="3">
        <v>1940</v>
      </c>
      <c r="B16" s="4">
        <v>-0.1067</v>
      </c>
      <c r="C16" s="4">
        <v>2.9999999999999997E-4</v>
      </c>
      <c r="D16" s="4">
        <v>5.3999999999999999E-2</v>
      </c>
      <c r="E16" s="3">
        <v>107.37</v>
      </c>
      <c r="F16" s="3">
        <v>117.36</v>
      </c>
      <c r="G16" s="3">
        <v>163.35</v>
      </c>
      <c r="H16" s="4">
        <v>-0.107</v>
      </c>
      <c r="I16" s="4">
        <v>-0.1608</v>
      </c>
    </row>
    <row r="17" spans="1:9" ht="15.75">
      <c r="A17" s="5">
        <v>1941</v>
      </c>
      <c r="B17" s="6">
        <v>-0.12770000000000001</v>
      </c>
      <c r="C17" s="6">
        <v>8.0000000000000004E-4</v>
      </c>
      <c r="D17" s="6">
        <v>-2.0199999999999999E-2</v>
      </c>
      <c r="E17" s="5">
        <v>93.66</v>
      </c>
      <c r="F17" s="5">
        <v>117.46</v>
      </c>
      <c r="G17" s="5">
        <v>160.04</v>
      </c>
      <c r="H17" s="6">
        <v>-0.1285</v>
      </c>
      <c r="I17" s="6">
        <v>-0.1075</v>
      </c>
    </row>
    <row r="18" spans="1:9" ht="15.75">
      <c r="A18" s="3">
        <v>1942</v>
      </c>
      <c r="B18" s="4">
        <v>0.19170000000000001</v>
      </c>
      <c r="C18" s="4">
        <v>3.3999999999999998E-3</v>
      </c>
      <c r="D18" s="4">
        <v>2.29E-2</v>
      </c>
      <c r="E18" s="3">
        <v>111.61</v>
      </c>
      <c r="F18" s="3">
        <v>117.85</v>
      </c>
      <c r="G18" s="3">
        <v>163.72</v>
      </c>
      <c r="H18" s="4">
        <v>0.18840000000000001</v>
      </c>
      <c r="I18" s="4">
        <v>0.16880000000000001</v>
      </c>
    </row>
    <row r="19" spans="1:9" ht="15.75">
      <c r="A19" s="5">
        <v>1943</v>
      </c>
      <c r="B19" s="6">
        <v>0.25059999999999999</v>
      </c>
      <c r="C19" s="6">
        <v>3.8E-3</v>
      </c>
      <c r="D19" s="6">
        <v>2.4899999999999999E-2</v>
      </c>
      <c r="E19" s="5">
        <v>139.59</v>
      </c>
      <c r="F19" s="5">
        <v>118.3</v>
      </c>
      <c r="G19" s="5">
        <v>167.79</v>
      </c>
      <c r="H19" s="6">
        <v>0.24679999999999999</v>
      </c>
      <c r="I19" s="6">
        <v>0.22570000000000001</v>
      </c>
    </row>
    <row r="20" spans="1:9" ht="15.75">
      <c r="A20" s="3">
        <v>1944</v>
      </c>
      <c r="B20" s="4">
        <v>0.1903</v>
      </c>
      <c r="C20" s="4">
        <v>3.8E-3</v>
      </c>
      <c r="D20" s="4">
        <v>2.58E-2</v>
      </c>
      <c r="E20" s="3">
        <v>166.15</v>
      </c>
      <c r="F20" s="3">
        <v>118.75</v>
      </c>
      <c r="G20" s="3">
        <v>172.12</v>
      </c>
      <c r="H20" s="4">
        <v>0.1865</v>
      </c>
      <c r="I20" s="4">
        <v>0.16450000000000001</v>
      </c>
    </row>
    <row r="21" spans="1:9" ht="15.75">
      <c r="A21" s="5">
        <v>1945</v>
      </c>
      <c r="B21" s="6">
        <v>0.35820000000000002</v>
      </c>
      <c r="C21" s="6">
        <v>3.8E-3</v>
      </c>
      <c r="D21" s="6">
        <v>3.7999999999999999E-2</v>
      </c>
      <c r="E21" s="5">
        <v>225.67</v>
      </c>
      <c r="F21" s="5">
        <v>119.2</v>
      </c>
      <c r="G21" s="5">
        <v>178.67</v>
      </c>
      <c r="H21" s="6">
        <v>0.35439999999999999</v>
      </c>
      <c r="I21" s="6">
        <v>0.32019999999999998</v>
      </c>
    </row>
    <row r="22" spans="1:9" ht="15.75">
      <c r="A22" s="3">
        <v>1946</v>
      </c>
      <c r="B22" s="4">
        <v>-8.43E-2</v>
      </c>
      <c r="C22" s="4">
        <v>3.8E-3</v>
      </c>
      <c r="D22" s="4">
        <v>3.1300000000000001E-2</v>
      </c>
      <c r="E22" s="3">
        <v>206.65</v>
      </c>
      <c r="F22" s="3">
        <v>119.65</v>
      </c>
      <c r="G22" s="3">
        <v>184.26</v>
      </c>
      <c r="H22" s="4">
        <v>-8.8099999999999998E-2</v>
      </c>
      <c r="I22" s="4">
        <v>-0.11559999999999999</v>
      </c>
    </row>
    <row r="23" spans="1:9" ht="15.75">
      <c r="A23" s="5">
        <v>1947</v>
      </c>
      <c r="B23" s="6">
        <v>5.1999999999999998E-2</v>
      </c>
      <c r="C23" s="6">
        <v>5.7000000000000002E-3</v>
      </c>
      <c r="D23" s="6">
        <v>9.1999999999999998E-3</v>
      </c>
      <c r="E23" s="5">
        <v>217.39</v>
      </c>
      <c r="F23" s="5">
        <v>120.33</v>
      </c>
      <c r="G23" s="5">
        <v>185.95</v>
      </c>
      <c r="H23" s="6">
        <v>4.6300000000000001E-2</v>
      </c>
      <c r="I23" s="6">
        <v>4.2799999999999998E-2</v>
      </c>
    </row>
    <row r="24" spans="1:9" ht="15.75">
      <c r="A24" s="3">
        <v>1948</v>
      </c>
      <c r="B24" s="4">
        <v>5.7000000000000002E-2</v>
      </c>
      <c r="C24" s="4">
        <v>1.0200000000000001E-2</v>
      </c>
      <c r="D24" s="4">
        <v>1.95E-2</v>
      </c>
      <c r="E24" s="3">
        <v>229.79</v>
      </c>
      <c r="F24" s="3">
        <v>121.56</v>
      </c>
      <c r="G24" s="3">
        <v>189.58</v>
      </c>
      <c r="H24" s="4">
        <v>4.6800000000000001E-2</v>
      </c>
      <c r="I24" s="4">
        <v>3.7499999999999999E-2</v>
      </c>
    </row>
    <row r="25" spans="1:9" ht="15.75">
      <c r="A25" s="5">
        <v>1949</v>
      </c>
      <c r="B25" s="6">
        <v>0.183</v>
      </c>
      <c r="C25" s="6">
        <v>1.0999999999999999E-2</v>
      </c>
      <c r="D25" s="6">
        <v>4.6600000000000003E-2</v>
      </c>
      <c r="E25" s="5">
        <v>271.85000000000002</v>
      </c>
      <c r="F25" s="5">
        <v>122.9</v>
      </c>
      <c r="G25" s="5">
        <v>198.42</v>
      </c>
      <c r="H25" s="6">
        <v>0.17199999999999999</v>
      </c>
      <c r="I25" s="6">
        <v>0.13639999999999999</v>
      </c>
    </row>
    <row r="26" spans="1:9" ht="15.75">
      <c r="A26" s="3">
        <v>1950</v>
      </c>
      <c r="B26" s="4">
        <v>0.30809999999999998</v>
      </c>
      <c r="C26" s="4">
        <v>1.17E-2</v>
      </c>
      <c r="D26" s="4">
        <v>4.3E-3</v>
      </c>
      <c r="E26" s="3">
        <v>355.6</v>
      </c>
      <c r="F26" s="3">
        <v>124.34</v>
      </c>
      <c r="G26" s="3">
        <v>199.27</v>
      </c>
      <c r="H26" s="4">
        <v>0.29630000000000001</v>
      </c>
      <c r="I26" s="4">
        <v>0.30380000000000001</v>
      </c>
    </row>
    <row r="27" spans="1:9" ht="15.75">
      <c r="A27" s="5">
        <v>1951</v>
      </c>
      <c r="B27" s="6">
        <v>0.23680000000000001</v>
      </c>
      <c r="C27" s="6">
        <v>1.4800000000000001E-2</v>
      </c>
      <c r="D27" s="6">
        <v>-3.0000000000000001E-3</v>
      </c>
      <c r="E27" s="5">
        <v>439.8</v>
      </c>
      <c r="F27" s="5">
        <v>126.18</v>
      </c>
      <c r="G27" s="5">
        <v>198.68</v>
      </c>
      <c r="H27" s="6">
        <v>0.222</v>
      </c>
      <c r="I27" s="6">
        <v>0.2397</v>
      </c>
    </row>
    <row r="28" spans="1:9" ht="15.75">
      <c r="A28" s="3">
        <v>1952</v>
      </c>
      <c r="B28" s="4">
        <v>0.18149999999999999</v>
      </c>
      <c r="C28" s="4">
        <v>1.67E-2</v>
      </c>
      <c r="D28" s="4">
        <v>2.2700000000000001E-2</v>
      </c>
      <c r="E28" s="3">
        <v>519.62</v>
      </c>
      <c r="F28" s="3">
        <v>128.29</v>
      </c>
      <c r="G28" s="3">
        <v>203.19</v>
      </c>
      <c r="H28" s="4">
        <v>0.1648</v>
      </c>
      <c r="I28" s="4">
        <v>0.1588</v>
      </c>
    </row>
    <row r="29" spans="1:9" ht="15.75">
      <c r="A29" s="5">
        <v>1953</v>
      </c>
      <c r="B29" s="6">
        <v>-1.21E-2</v>
      </c>
      <c r="C29" s="6">
        <v>1.89E-2</v>
      </c>
      <c r="D29" s="6">
        <v>4.1399999999999999E-2</v>
      </c>
      <c r="E29" s="5">
        <v>513.35</v>
      </c>
      <c r="F29" s="5">
        <v>130.72</v>
      </c>
      <c r="G29" s="5">
        <v>211.61</v>
      </c>
      <c r="H29" s="6">
        <v>-3.1E-2</v>
      </c>
      <c r="I29" s="6">
        <v>-5.3499999999999999E-2</v>
      </c>
    </row>
    <row r="30" spans="1:9" ht="15.75">
      <c r="A30" s="3">
        <v>1954</v>
      </c>
      <c r="B30" s="4">
        <v>0.52559999999999996</v>
      </c>
      <c r="C30" s="4">
        <v>9.5999999999999992E-3</v>
      </c>
      <c r="D30" s="4">
        <v>3.2899999999999999E-2</v>
      </c>
      <c r="E30" s="3">
        <v>783.18</v>
      </c>
      <c r="F30" s="3">
        <v>131.97999999999999</v>
      </c>
      <c r="G30" s="3">
        <v>218.57</v>
      </c>
      <c r="H30" s="4">
        <v>0.51600000000000001</v>
      </c>
      <c r="I30" s="4">
        <v>0.49270000000000003</v>
      </c>
    </row>
    <row r="31" spans="1:9" ht="15.75">
      <c r="A31" s="5">
        <v>1955</v>
      </c>
      <c r="B31" s="6">
        <v>0.32600000000000001</v>
      </c>
      <c r="C31" s="6">
        <v>1.66E-2</v>
      </c>
      <c r="D31" s="6">
        <v>-1.34E-2</v>
      </c>
      <c r="E31" s="43">
        <v>1038.47</v>
      </c>
      <c r="F31" s="5">
        <v>134.16999999999999</v>
      </c>
      <c r="G31" s="5">
        <v>215.65</v>
      </c>
      <c r="H31" s="6">
        <v>0.30940000000000001</v>
      </c>
      <c r="I31" s="6">
        <v>0.33929999999999999</v>
      </c>
    </row>
    <row r="32" spans="1:9" ht="15.75">
      <c r="A32" s="3">
        <v>1956</v>
      </c>
      <c r="B32" s="4">
        <v>7.4399999999999994E-2</v>
      </c>
      <c r="C32" s="4">
        <v>2.5600000000000001E-2</v>
      </c>
      <c r="D32" s="4">
        <v>-2.2599999999999999E-2</v>
      </c>
      <c r="E32" s="44">
        <v>1115.73</v>
      </c>
      <c r="F32" s="3">
        <v>137.6</v>
      </c>
      <c r="G32" s="3">
        <v>210.79</v>
      </c>
      <c r="H32" s="4">
        <v>4.8800000000000003E-2</v>
      </c>
      <c r="I32" s="4">
        <v>9.7000000000000003E-2</v>
      </c>
    </row>
    <row r="33" spans="1:9" ht="15.75">
      <c r="A33" s="5">
        <v>1957</v>
      </c>
      <c r="B33" s="6">
        <v>-0.1046</v>
      </c>
      <c r="C33" s="6">
        <v>3.2300000000000002E-2</v>
      </c>
      <c r="D33" s="6">
        <v>6.8000000000000005E-2</v>
      </c>
      <c r="E33" s="5">
        <v>999.05</v>
      </c>
      <c r="F33" s="5">
        <v>142.04</v>
      </c>
      <c r="G33" s="5">
        <v>225.11</v>
      </c>
      <c r="H33" s="6">
        <v>-0.13689999999999999</v>
      </c>
      <c r="I33" s="6">
        <v>-0.17249999999999999</v>
      </c>
    </row>
    <row r="34" spans="1:9" ht="15.75">
      <c r="A34" s="3">
        <v>1958</v>
      </c>
      <c r="B34" s="4">
        <v>0.43719999999999998</v>
      </c>
      <c r="C34" s="4">
        <v>1.78E-2</v>
      </c>
      <c r="D34" s="4">
        <v>-2.1000000000000001E-2</v>
      </c>
      <c r="E34" s="44">
        <v>1435.84</v>
      </c>
      <c r="F34" s="3">
        <v>144.57</v>
      </c>
      <c r="G34" s="3">
        <v>220.39</v>
      </c>
      <c r="H34" s="4">
        <v>0.4194</v>
      </c>
      <c r="I34" s="4">
        <v>0.4582</v>
      </c>
    </row>
    <row r="35" spans="1:9" ht="15.75">
      <c r="A35" s="5">
        <v>1959</v>
      </c>
      <c r="B35" s="6">
        <v>0.1206</v>
      </c>
      <c r="C35" s="6">
        <v>3.2599999999999997E-2</v>
      </c>
      <c r="D35" s="6">
        <v>-2.6499999999999999E-2</v>
      </c>
      <c r="E35" s="43">
        <v>1608.95</v>
      </c>
      <c r="F35" s="5">
        <v>149.27000000000001</v>
      </c>
      <c r="G35" s="5">
        <v>214.56</v>
      </c>
      <c r="H35" s="6">
        <v>8.7999999999999995E-2</v>
      </c>
      <c r="I35" s="6">
        <v>0.14699999999999999</v>
      </c>
    </row>
    <row r="36" spans="1:9" ht="15.75">
      <c r="A36" s="3">
        <v>1960</v>
      </c>
      <c r="B36" s="4">
        <v>3.3999999999999998E-3</v>
      </c>
      <c r="C36" s="4">
        <v>3.0499999999999999E-2</v>
      </c>
      <c r="D36" s="4">
        <v>0.1164</v>
      </c>
      <c r="E36" s="44">
        <v>1614.37</v>
      </c>
      <c r="F36" s="3">
        <v>153.82</v>
      </c>
      <c r="G36" s="3">
        <v>239.53</v>
      </c>
      <c r="H36" s="4">
        <v>-2.7099999999999999E-2</v>
      </c>
      <c r="I36" s="4">
        <v>-0.113</v>
      </c>
    </row>
    <row r="37" spans="1:9" ht="15.75">
      <c r="A37" s="5">
        <v>1961</v>
      </c>
      <c r="B37" s="6">
        <v>0.26640000000000003</v>
      </c>
      <c r="C37" s="6">
        <v>2.2700000000000001E-2</v>
      </c>
      <c r="D37" s="6">
        <v>2.06E-2</v>
      </c>
      <c r="E37" s="43">
        <v>2044.4</v>
      </c>
      <c r="F37" s="5">
        <v>157.30000000000001</v>
      </c>
      <c r="G37" s="5">
        <v>244.46</v>
      </c>
      <c r="H37" s="6">
        <v>0.2437</v>
      </c>
      <c r="I37" s="6">
        <v>0.24579999999999999</v>
      </c>
    </row>
    <row r="38" spans="1:9" ht="15.75">
      <c r="A38" s="3">
        <v>1962</v>
      </c>
      <c r="B38" s="4">
        <v>-8.8099999999999998E-2</v>
      </c>
      <c r="C38" s="4">
        <v>2.7799999999999998E-2</v>
      </c>
      <c r="D38" s="4">
        <v>5.6899999999999999E-2</v>
      </c>
      <c r="E38" s="44">
        <v>1864.26</v>
      </c>
      <c r="F38" s="3">
        <v>161.66999999999999</v>
      </c>
      <c r="G38" s="3">
        <v>258.38</v>
      </c>
      <c r="H38" s="4">
        <v>-0.1159</v>
      </c>
      <c r="I38" s="4">
        <v>-0.14510000000000001</v>
      </c>
    </row>
    <row r="39" spans="1:9" ht="15.75">
      <c r="A39" s="5">
        <v>1963</v>
      </c>
      <c r="B39" s="6">
        <v>0.2261</v>
      </c>
      <c r="C39" s="6">
        <v>3.1099999999999999E-2</v>
      </c>
      <c r="D39" s="6">
        <v>1.6799999999999999E-2</v>
      </c>
      <c r="E39" s="43">
        <v>2285.8000000000002</v>
      </c>
      <c r="F39" s="5">
        <v>166.7</v>
      </c>
      <c r="G39" s="5">
        <v>262.74</v>
      </c>
      <c r="H39" s="6">
        <v>0.19500000000000001</v>
      </c>
      <c r="I39" s="6">
        <v>0.20930000000000001</v>
      </c>
    </row>
    <row r="40" spans="1:9" ht="15.75">
      <c r="A40" s="3">
        <v>1964</v>
      </c>
      <c r="B40" s="4">
        <v>0.16420000000000001</v>
      </c>
      <c r="C40" s="4">
        <v>3.5099999999999999E-2</v>
      </c>
      <c r="D40" s="4">
        <v>3.73E-2</v>
      </c>
      <c r="E40" s="44">
        <v>2661.02</v>
      </c>
      <c r="F40" s="3">
        <v>172.54</v>
      </c>
      <c r="G40" s="3">
        <v>272.52999999999997</v>
      </c>
      <c r="H40" s="4">
        <v>0.12909999999999999</v>
      </c>
      <c r="I40" s="4">
        <v>0.12690000000000001</v>
      </c>
    </row>
    <row r="41" spans="1:9" ht="15.75">
      <c r="A41" s="5">
        <v>1965</v>
      </c>
      <c r="B41" s="6">
        <v>0.124</v>
      </c>
      <c r="C41" s="6">
        <v>3.9E-2</v>
      </c>
      <c r="D41" s="6">
        <v>7.1999999999999998E-3</v>
      </c>
      <c r="E41" s="43">
        <v>2990.97</v>
      </c>
      <c r="F41" s="5">
        <v>179.28</v>
      </c>
      <c r="G41" s="5">
        <v>274.49</v>
      </c>
      <c r="H41" s="6">
        <v>8.5000000000000006E-2</v>
      </c>
      <c r="I41" s="6">
        <v>0.1168</v>
      </c>
    </row>
    <row r="42" spans="1:9" ht="15.75">
      <c r="A42" s="3">
        <v>1966</v>
      </c>
      <c r="B42" s="4">
        <v>-9.9699999999999997E-2</v>
      </c>
      <c r="C42" s="4">
        <v>4.8399999999999999E-2</v>
      </c>
      <c r="D42" s="4">
        <v>2.9100000000000001E-2</v>
      </c>
      <c r="E42" s="44">
        <v>2692.74</v>
      </c>
      <c r="F42" s="3">
        <v>187.95</v>
      </c>
      <c r="G42" s="3">
        <v>282.47000000000003</v>
      </c>
      <c r="H42" s="4">
        <v>-0.14810000000000001</v>
      </c>
      <c r="I42" s="4">
        <v>-0.1288</v>
      </c>
    </row>
    <row r="43" spans="1:9" ht="15.75">
      <c r="A43" s="5">
        <v>1967</v>
      </c>
      <c r="B43" s="6">
        <v>0.23799999999999999</v>
      </c>
      <c r="C43" s="6">
        <v>4.3299999999999998E-2</v>
      </c>
      <c r="D43" s="6">
        <v>-1.5800000000000002E-2</v>
      </c>
      <c r="E43" s="43">
        <v>3333.69</v>
      </c>
      <c r="F43" s="5">
        <v>196.1</v>
      </c>
      <c r="G43" s="5">
        <v>278.01</v>
      </c>
      <c r="H43" s="6">
        <v>0.19470000000000001</v>
      </c>
      <c r="I43" s="6">
        <v>0.25380000000000003</v>
      </c>
    </row>
    <row r="44" spans="1:9" ht="15.75">
      <c r="A44" s="3">
        <v>1968</v>
      </c>
      <c r="B44" s="4">
        <v>0.1081</v>
      </c>
      <c r="C44" s="4">
        <v>5.2600000000000001E-2</v>
      </c>
      <c r="D44" s="4">
        <v>3.27E-2</v>
      </c>
      <c r="E44" s="44">
        <v>3694.23</v>
      </c>
      <c r="F44" s="3">
        <v>206.41</v>
      </c>
      <c r="G44" s="3">
        <v>287.11</v>
      </c>
      <c r="H44" s="4">
        <v>5.5500000000000001E-2</v>
      </c>
      <c r="I44" s="4">
        <v>7.5399999999999995E-2</v>
      </c>
    </row>
    <row r="45" spans="1:9" ht="15.75">
      <c r="A45" s="5">
        <v>1969</v>
      </c>
      <c r="B45" s="6">
        <v>-8.2400000000000001E-2</v>
      </c>
      <c r="C45" s="6">
        <v>6.5600000000000006E-2</v>
      </c>
      <c r="D45" s="6">
        <v>-5.0099999999999999E-2</v>
      </c>
      <c r="E45" s="43">
        <v>3389.77</v>
      </c>
      <c r="F45" s="5">
        <v>219.96</v>
      </c>
      <c r="G45" s="5">
        <v>272.70999999999998</v>
      </c>
      <c r="H45" s="6">
        <v>-0.14799999999999999</v>
      </c>
      <c r="I45" s="6">
        <v>-3.2300000000000002E-2</v>
      </c>
    </row>
    <row r="46" spans="1:9" ht="15.75">
      <c r="A46" s="3">
        <v>1970</v>
      </c>
      <c r="B46" s="4">
        <v>3.56E-2</v>
      </c>
      <c r="C46" s="4">
        <v>6.6900000000000001E-2</v>
      </c>
      <c r="D46" s="4">
        <v>0.16750000000000001</v>
      </c>
      <c r="E46" s="44">
        <v>3510.49</v>
      </c>
      <c r="F46" s="3">
        <v>234.66</v>
      </c>
      <c r="G46" s="3">
        <v>318.41000000000003</v>
      </c>
      <c r="H46" s="4">
        <v>-3.1199999999999999E-2</v>
      </c>
      <c r="I46" s="4">
        <v>-0.13189999999999999</v>
      </c>
    </row>
    <row r="47" spans="1:9" ht="15.75">
      <c r="A47" s="5">
        <v>1971</v>
      </c>
      <c r="B47" s="6">
        <v>0.14219999999999999</v>
      </c>
      <c r="C47" s="6">
        <v>4.5400000000000003E-2</v>
      </c>
      <c r="D47" s="6">
        <v>9.7900000000000001E-2</v>
      </c>
      <c r="E47" s="43">
        <v>4009.72</v>
      </c>
      <c r="F47" s="5">
        <v>245.32</v>
      </c>
      <c r="G47" s="5">
        <v>349.57</v>
      </c>
      <c r="H47" s="6">
        <v>9.6799999999999997E-2</v>
      </c>
      <c r="I47" s="6">
        <v>4.4299999999999999E-2</v>
      </c>
    </row>
    <row r="48" spans="1:9" ht="15.75">
      <c r="A48" s="3">
        <v>1972</v>
      </c>
      <c r="B48" s="4">
        <v>0.18759999999999999</v>
      </c>
      <c r="C48" s="4">
        <v>3.95E-2</v>
      </c>
      <c r="D48" s="4">
        <v>2.8199999999999999E-2</v>
      </c>
      <c r="E48" s="44">
        <v>4761.76</v>
      </c>
      <c r="F48" s="3">
        <v>255.01</v>
      </c>
      <c r="G48" s="3">
        <v>359.42</v>
      </c>
      <c r="H48" s="4">
        <v>0.14799999999999999</v>
      </c>
      <c r="I48" s="4">
        <v>0.15939999999999999</v>
      </c>
    </row>
    <row r="49" spans="1:9" ht="15.75">
      <c r="A49" s="5">
        <v>1973</v>
      </c>
      <c r="B49" s="6">
        <v>-0.1431</v>
      </c>
      <c r="C49" s="6">
        <v>6.7299999999999999E-2</v>
      </c>
      <c r="D49" s="6">
        <v>3.6600000000000001E-2</v>
      </c>
      <c r="E49" s="43">
        <v>4080.44</v>
      </c>
      <c r="F49" s="5">
        <v>272.16000000000003</v>
      </c>
      <c r="G49" s="5">
        <v>372.57</v>
      </c>
      <c r="H49" s="6">
        <v>-0.21029999999999999</v>
      </c>
      <c r="I49" s="6">
        <v>-0.1797</v>
      </c>
    </row>
    <row r="50" spans="1:9" ht="15.75">
      <c r="A50" s="3">
        <v>1974</v>
      </c>
      <c r="B50" s="4">
        <v>-0.25900000000000001</v>
      </c>
      <c r="C50" s="4">
        <v>7.7799999999999994E-2</v>
      </c>
      <c r="D50" s="4">
        <v>1.9900000000000001E-2</v>
      </c>
      <c r="E50" s="44">
        <v>3023.54</v>
      </c>
      <c r="F50" s="3">
        <v>293.33</v>
      </c>
      <c r="G50" s="3">
        <v>379.98</v>
      </c>
      <c r="H50" s="4">
        <v>-0.33679999999999999</v>
      </c>
      <c r="I50" s="4">
        <v>-0.27889999999999998</v>
      </c>
    </row>
    <row r="51" spans="1:9" ht="15.75">
      <c r="A51" s="5">
        <v>1975</v>
      </c>
      <c r="B51" s="6">
        <v>0.37</v>
      </c>
      <c r="C51" s="6">
        <v>5.9900000000000002E-2</v>
      </c>
      <c r="D51" s="6">
        <v>3.61E-2</v>
      </c>
      <c r="E51" s="43">
        <v>4142.1000000000004</v>
      </c>
      <c r="F51" s="5">
        <v>310.89999999999998</v>
      </c>
      <c r="G51" s="5">
        <v>393.68</v>
      </c>
      <c r="H51" s="6">
        <v>0.31009999999999999</v>
      </c>
      <c r="I51" s="6">
        <v>0.33389999999999997</v>
      </c>
    </row>
    <row r="52" spans="1:9" ht="15.75">
      <c r="A52" s="3">
        <v>1976</v>
      </c>
      <c r="B52" s="4">
        <v>0.23830000000000001</v>
      </c>
      <c r="C52" s="4">
        <v>4.9700000000000001E-2</v>
      </c>
      <c r="D52" s="4">
        <v>0.1598</v>
      </c>
      <c r="E52" s="44">
        <v>5129.2</v>
      </c>
      <c r="F52" s="3">
        <v>326.35000000000002</v>
      </c>
      <c r="G52" s="3">
        <v>456.61</v>
      </c>
      <c r="H52" s="4">
        <v>0.18859999999999999</v>
      </c>
      <c r="I52" s="4">
        <v>7.85E-2</v>
      </c>
    </row>
    <row r="53" spans="1:9" ht="15.75">
      <c r="A53" s="5">
        <v>1977</v>
      </c>
      <c r="B53" s="6">
        <v>-6.9800000000000001E-2</v>
      </c>
      <c r="C53" s="6">
        <v>5.1299999999999998E-2</v>
      </c>
      <c r="D53" s="6">
        <v>1.29E-2</v>
      </c>
      <c r="E53" s="43">
        <v>4771.2</v>
      </c>
      <c r="F53" s="5">
        <v>343.09</v>
      </c>
      <c r="G53" s="5">
        <v>462.5</v>
      </c>
      <c r="H53" s="6">
        <v>-0.1211</v>
      </c>
      <c r="I53" s="6">
        <v>-8.2699999999999996E-2</v>
      </c>
    </row>
    <row r="54" spans="1:9" ht="15.75">
      <c r="A54" s="3">
        <v>1978</v>
      </c>
      <c r="B54" s="4">
        <v>6.5100000000000005E-2</v>
      </c>
      <c r="C54" s="4">
        <v>6.93E-2</v>
      </c>
      <c r="D54" s="4">
        <v>-7.7999999999999996E-3</v>
      </c>
      <c r="E54" s="44">
        <v>5081.7700000000004</v>
      </c>
      <c r="F54" s="3">
        <v>366.87</v>
      </c>
      <c r="G54" s="3">
        <v>458.9</v>
      </c>
      <c r="H54" s="4">
        <v>-4.1999999999999997E-3</v>
      </c>
      <c r="I54" s="4">
        <v>7.2900000000000006E-2</v>
      </c>
    </row>
    <row r="55" spans="1:9" ht="15.75">
      <c r="A55" s="5">
        <v>1979</v>
      </c>
      <c r="B55" s="6">
        <v>0.1852</v>
      </c>
      <c r="C55" s="6">
        <v>9.9400000000000002E-2</v>
      </c>
      <c r="D55" s="6">
        <v>6.7000000000000002E-3</v>
      </c>
      <c r="E55" s="43">
        <v>6022.89</v>
      </c>
      <c r="F55" s="5">
        <v>403.33</v>
      </c>
      <c r="G55" s="5">
        <v>461.98</v>
      </c>
      <c r="H55" s="6">
        <v>8.5800000000000001E-2</v>
      </c>
      <c r="I55" s="6">
        <v>0.17849999999999999</v>
      </c>
    </row>
    <row r="56" spans="1:9" ht="15.75">
      <c r="A56" s="3">
        <v>1980</v>
      </c>
      <c r="B56" s="4">
        <v>0.31740000000000002</v>
      </c>
      <c r="C56" s="4">
        <v>0.11219999999999999</v>
      </c>
      <c r="D56" s="4">
        <v>-2.9899999999999999E-2</v>
      </c>
      <c r="E56" s="44">
        <v>7934.26</v>
      </c>
      <c r="F56" s="3">
        <v>448.58</v>
      </c>
      <c r="G56" s="3">
        <v>448.17</v>
      </c>
      <c r="H56" s="4">
        <v>0.20519999999999999</v>
      </c>
      <c r="I56" s="4">
        <v>0.34720000000000001</v>
      </c>
    </row>
    <row r="57" spans="1:9" ht="15.75">
      <c r="A57" s="5">
        <v>1981</v>
      </c>
      <c r="B57" s="6">
        <v>-4.7E-2</v>
      </c>
      <c r="C57" s="6">
        <v>0.14299999999999999</v>
      </c>
      <c r="D57" s="6">
        <v>8.2000000000000003E-2</v>
      </c>
      <c r="E57" s="43">
        <v>7561.16</v>
      </c>
      <c r="F57" s="5">
        <v>512.73</v>
      </c>
      <c r="G57" s="5">
        <v>484.91</v>
      </c>
      <c r="H57" s="6">
        <v>-0.19</v>
      </c>
      <c r="I57" s="6">
        <v>-0.129</v>
      </c>
    </row>
    <row r="58" spans="1:9" ht="15.75">
      <c r="A58" s="3">
        <v>1982</v>
      </c>
      <c r="B58" s="4">
        <v>0.20419999999999999</v>
      </c>
      <c r="C58" s="4">
        <v>0.1101</v>
      </c>
      <c r="D58" s="4">
        <v>0.3281</v>
      </c>
      <c r="E58" s="44">
        <v>9105.08</v>
      </c>
      <c r="F58" s="3">
        <v>569.17999999999995</v>
      </c>
      <c r="G58" s="3">
        <v>644.04</v>
      </c>
      <c r="H58" s="4">
        <v>9.4100000000000003E-2</v>
      </c>
      <c r="I58" s="4">
        <v>-0.124</v>
      </c>
    </row>
    <row r="59" spans="1:9" ht="15.75">
      <c r="A59" s="5">
        <v>1983</v>
      </c>
      <c r="B59" s="6">
        <v>0.22339999999999999</v>
      </c>
      <c r="C59" s="6">
        <v>8.4500000000000006E-2</v>
      </c>
      <c r="D59" s="6">
        <v>3.2000000000000001E-2</v>
      </c>
      <c r="E59" s="43">
        <v>11138.9</v>
      </c>
      <c r="F59" s="5">
        <v>617.26</v>
      </c>
      <c r="G59" s="5">
        <v>664.65</v>
      </c>
      <c r="H59" s="6">
        <v>0.1389</v>
      </c>
      <c r="I59" s="6">
        <v>0.19139999999999999</v>
      </c>
    </row>
    <row r="60" spans="1:9" ht="15.75">
      <c r="A60" s="3">
        <v>1984</v>
      </c>
      <c r="B60" s="4">
        <v>6.1499999999999999E-2</v>
      </c>
      <c r="C60" s="4">
        <v>9.6100000000000005E-2</v>
      </c>
      <c r="D60" s="4">
        <v>0.13730000000000001</v>
      </c>
      <c r="E60" s="44">
        <v>11823.51</v>
      </c>
      <c r="F60" s="3">
        <v>676.6</v>
      </c>
      <c r="G60" s="3">
        <v>755.92</v>
      </c>
      <c r="H60" s="4">
        <v>-3.4700000000000002E-2</v>
      </c>
      <c r="I60" s="4">
        <v>-7.5899999999999995E-2</v>
      </c>
    </row>
    <row r="61" spans="1:9" ht="15.75">
      <c r="A61" s="5">
        <v>1985</v>
      </c>
      <c r="B61" s="6">
        <v>0.31240000000000001</v>
      </c>
      <c r="C61" s="6">
        <v>7.4899999999999994E-2</v>
      </c>
      <c r="D61" s="6">
        <v>0.2571</v>
      </c>
      <c r="E61" s="43">
        <v>15516.6</v>
      </c>
      <c r="F61" s="5">
        <v>727.26</v>
      </c>
      <c r="G61" s="5">
        <v>950.29</v>
      </c>
      <c r="H61" s="6">
        <v>0.23749999999999999</v>
      </c>
      <c r="I61" s="6">
        <v>5.5199999999999999E-2</v>
      </c>
    </row>
    <row r="62" spans="1:9" ht="15.75">
      <c r="A62" s="3">
        <v>1986</v>
      </c>
      <c r="B62" s="4">
        <v>0.18490000000000001</v>
      </c>
      <c r="C62" s="4">
        <v>6.0400000000000002E-2</v>
      </c>
      <c r="D62" s="4">
        <v>0.24279999999999999</v>
      </c>
      <c r="E62" s="44">
        <v>18386.330000000002</v>
      </c>
      <c r="F62" s="3">
        <v>771.15</v>
      </c>
      <c r="G62" s="44">
        <v>1181.06</v>
      </c>
      <c r="H62" s="4">
        <v>0.1246</v>
      </c>
      <c r="I62" s="4">
        <v>-5.79E-2</v>
      </c>
    </row>
    <row r="63" spans="1:9" ht="15.75">
      <c r="A63" s="5">
        <v>1987</v>
      </c>
      <c r="B63" s="6">
        <v>5.8099999999999999E-2</v>
      </c>
      <c r="C63" s="6">
        <v>5.7200000000000001E-2</v>
      </c>
      <c r="D63" s="6">
        <v>-4.9599999999999998E-2</v>
      </c>
      <c r="E63" s="43">
        <v>19455.080000000002</v>
      </c>
      <c r="F63" s="5">
        <v>815.27</v>
      </c>
      <c r="G63" s="43">
        <v>1122.47</v>
      </c>
      <c r="H63" s="6">
        <v>8.9999999999999998E-4</v>
      </c>
      <c r="I63" s="6">
        <v>0.1077</v>
      </c>
    </row>
    <row r="64" spans="1:9" ht="15.75">
      <c r="A64" s="3">
        <v>1988</v>
      </c>
      <c r="B64" s="4">
        <v>0.16539999999999999</v>
      </c>
      <c r="C64" s="4">
        <v>6.4500000000000002E-2</v>
      </c>
      <c r="D64" s="4">
        <v>8.2199999999999995E-2</v>
      </c>
      <c r="E64" s="44">
        <v>22672.400000000001</v>
      </c>
      <c r="F64" s="3">
        <v>867.86</v>
      </c>
      <c r="G64" s="44">
        <v>1214.78</v>
      </c>
      <c r="H64" s="4">
        <v>0.1009</v>
      </c>
      <c r="I64" s="4">
        <v>8.3099999999999993E-2</v>
      </c>
    </row>
    <row r="65" spans="1:9" ht="15.75">
      <c r="A65" s="5">
        <v>1989</v>
      </c>
      <c r="B65" s="6">
        <v>0.31480000000000002</v>
      </c>
      <c r="C65" s="6">
        <v>8.1100000000000005E-2</v>
      </c>
      <c r="D65" s="6">
        <v>0.1769</v>
      </c>
      <c r="E65" s="43">
        <v>29808.58</v>
      </c>
      <c r="F65" s="5">
        <v>938.24</v>
      </c>
      <c r="G65" s="43">
        <v>1429.72</v>
      </c>
      <c r="H65" s="6">
        <v>0.23369999999999999</v>
      </c>
      <c r="I65" s="6">
        <v>0.13780000000000001</v>
      </c>
    </row>
    <row r="66" spans="1:9" ht="15.75">
      <c r="A66" s="3">
        <v>1990</v>
      </c>
      <c r="B66" s="4">
        <v>-3.0599999999999999E-2</v>
      </c>
      <c r="C66" s="4">
        <v>7.5499999999999998E-2</v>
      </c>
      <c r="D66" s="4">
        <v>6.2399999999999997E-2</v>
      </c>
      <c r="E66" s="44">
        <v>28895.11</v>
      </c>
      <c r="F66" s="44">
        <v>1009.08</v>
      </c>
      <c r="G66" s="44">
        <v>1518.87</v>
      </c>
      <c r="H66" s="4">
        <v>-0.1061</v>
      </c>
      <c r="I66" s="4">
        <v>-9.2999999999999999E-2</v>
      </c>
    </row>
    <row r="67" spans="1:9" ht="15.75">
      <c r="A67" s="5">
        <v>1991</v>
      </c>
      <c r="B67" s="6">
        <v>0.30230000000000001</v>
      </c>
      <c r="C67" s="6">
        <v>5.6099999999999997E-2</v>
      </c>
      <c r="D67" s="6">
        <v>0.15</v>
      </c>
      <c r="E67" s="43">
        <v>37631.51</v>
      </c>
      <c r="F67" s="43">
        <v>1065.69</v>
      </c>
      <c r="G67" s="43">
        <v>1746.77</v>
      </c>
      <c r="H67" s="6">
        <v>0.2462</v>
      </c>
      <c r="I67" s="6">
        <v>0.15229999999999999</v>
      </c>
    </row>
    <row r="68" spans="1:9" ht="15.75">
      <c r="A68" s="3">
        <v>1992</v>
      </c>
      <c r="B68" s="4">
        <v>7.4899999999999994E-2</v>
      </c>
      <c r="C68" s="4">
        <v>3.4099999999999998E-2</v>
      </c>
      <c r="D68" s="4">
        <v>9.3600000000000003E-2</v>
      </c>
      <c r="E68" s="44">
        <v>40451.51</v>
      </c>
      <c r="F68" s="44">
        <v>1101.98</v>
      </c>
      <c r="G68" s="44">
        <v>1910.3</v>
      </c>
      <c r="H68" s="4">
        <v>4.0899999999999999E-2</v>
      </c>
      <c r="I68" s="4">
        <v>-1.8700000000000001E-2</v>
      </c>
    </row>
    <row r="69" spans="1:9" ht="15.75">
      <c r="A69" s="5">
        <v>1993</v>
      </c>
      <c r="B69" s="6">
        <v>9.9699999999999997E-2</v>
      </c>
      <c r="C69" s="6">
        <v>2.98E-2</v>
      </c>
      <c r="D69" s="6">
        <v>0.1421</v>
      </c>
      <c r="E69" s="43">
        <v>44483.33</v>
      </c>
      <c r="F69" s="43">
        <v>1134.8399999999999</v>
      </c>
      <c r="G69" s="43">
        <v>2181.77</v>
      </c>
      <c r="H69" s="6">
        <v>6.9800000000000001E-2</v>
      </c>
      <c r="I69" s="6">
        <v>-4.24E-2</v>
      </c>
    </row>
    <row r="70" spans="1:9" ht="15.75">
      <c r="A70" s="3">
        <v>1994</v>
      </c>
      <c r="B70" s="4">
        <v>1.3299999999999999E-2</v>
      </c>
      <c r="C70" s="4">
        <v>3.9899999999999998E-2</v>
      </c>
      <c r="D70" s="4">
        <v>-8.0399999999999999E-2</v>
      </c>
      <c r="E70" s="44">
        <v>45073.14</v>
      </c>
      <c r="F70" s="44">
        <v>1180.07</v>
      </c>
      <c r="G70" s="44">
        <v>2006.43</v>
      </c>
      <c r="H70" s="4">
        <v>-2.6599999999999999E-2</v>
      </c>
      <c r="I70" s="4">
        <v>9.3600000000000003E-2</v>
      </c>
    </row>
    <row r="71" spans="1:9" ht="15.75">
      <c r="A71" s="5">
        <v>1995</v>
      </c>
      <c r="B71" s="6">
        <v>0.372</v>
      </c>
      <c r="C71" s="6">
        <v>5.5199999999999999E-2</v>
      </c>
      <c r="D71" s="6">
        <v>0.23480000000000001</v>
      </c>
      <c r="E71" s="43">
        <v>61838.19</v>
      </c>
      <c r="F71" s="43">
        <v>1245.1500000000001</v>
      </c>
      <c r="G71" s="43">
        <v>2477.5500000000002</v>
      </c>
      <c r="H71" s="6">
        <v>0.31680000000000003</v>
      </c>
      <c r="I71" s="6">
        <v>0.1371</v>
      </c>
    </row>
    <row r="72" spans="1:9" ht="15.75">
      <c r="A72" s="3">
        <v>1996</v>
      </c>
      <c r="B72" s="4">
        <v>0.2268</v>
      </c>
      <c r="C72" s="4">
        <v>5.0200000000000002E-2</v>
      </c>
      <c r="D72" s="4">
        <v>1.43E-2</v>
      </c>
      <c r="E72" s="44">
        <v>75863.69</v>
      </c>
      <c r="F72" s="44">
        <v>1307.68</v>
      </c>
      <c r="G72" s="44">
        <v>2512.94</v>
      </c>
      <c r="H72" s="4">
        <v>0.17660000000000001</v>
      </c>
      <c r="I72" s="4">
        <v>0.21249999999999999</v>
      </c>
    </row>
    <row r="73" spans="1:9" ht="15.75">
      <c r="A73" s="5">
        <v>1997</v>
      </c>
      <c r="B73" s="6">
        <v>0.33100000000000002</v>
      </c>
      <c r="C73" s="6">
        <v>5.0500000000000003E-2</v>
      </c>
      <c r="D73" s="6">
        <v>9.9400000000000002E-2</v>
      </c>
      <c r="E73" s="43">
        <v>100977.34</v>
      </c>
      <c r="F73" s="43">
        <v>1373.76</v>
      </c>
      <c r="G73" s="43">
        <v>2762.71</v>
      </c>
      <c r="H73" s="6">
        <v>0.28050000000000003</v>
      </c>
      <c r="I73" s="6">
        <v>0.2316</v>
      </c>
    </row>
    <row r="74" spans="1:9" ht="15.75">
      <c r="A74" s="3">
        <v>1998</v>
      </c>
      <c r="B74" s="4">
        <v>0.28339999999999999</v>
      </c>
      <c r="C74" s="4">
        <v>4.7300000000000002E-2</v>
      </c>
      <c r="D74" s="4">
        <v>0.1492</v>
      </c>
      <c r="E74" s="44">
        <v>129592.25</v>
      </c>
      <c r="F74" s="44">
        <v>1438.7</v>
      </c>
      <c r="G74" s="44">
        <v>3174.95</v>
      </c>
      <c r="H74" s="4">
        <v>0.2361</v>
      </c>
      <c r="I74" s="4">
        <v>0.13420000000000001</v>
      </c>
    </row>
    <row r="75" spans="1:9" ht="15.75">
      <c r="A75" s="5">
        <v>1999</v>
      </c>
      <c r="B75" s="6">
        <v>0.2089</v>
      </c>
      <c r="C75" s="6">
        <v>4.5100000000000001E-2</v>
      </c>
      <c r="D75" s="6">
        <v>-8.2500000000000004E-2</v>
      </c>
      <c r="E75" s="43">
        <v>156658.04999999999</v>
      </c>
      <c r="F75" s="43">
        <v>1503.58</v>
      </c>
      <c r="G75" s="43">
        <v>2912.88</v>
      </c>
      <c r="H75" s="6">
        <v>0.1638</v>
      </c>
      <c r="I75" s="6">
        <v>0.29139999999999999</v>
      </c>
    </row>
    <row r="76" spans="1:9" ht="15.75">
      <c r="A76" s="3">
        <v>2000</v>
      </c>
      <c r="B76" s="4">
        <v>-9.0300000000000005E-2</v>
      </c>
      <c r="C76" s="4">
        <v>5.7599999999999998E-2</v>
      </c>
      <c r="D76" s="4">
        <v>0.1666</v>
      </c>
      <c r="E76" s="44">
        <v>142508.98000000001</v>
      </c>
      <c r="F76" s="44">
        <v>1590.23</v>
      </c>
      <c r="G76" s="44">
        <v>3398.03</v>
      </c>
      <c r="H76" s="4">
        <v>-0.1479</v>
      </c>
      <c r="I76" s="4">
        <v>-0.25690000000000002</v>
      </c>
    </row>
    <row r="77" spans="1:9" ht="15.75">
      <c r="A77" s="5">
        <v>2001</v>
      </c>
      <c r="B77" s="6">
        <v>-0.11849999999999999</v>
      </c>
      <c r="C77" s="6">
        <v>3.6700000000000003E-2</v>
      </c>
      <c r="D77" s="6">
        <v>5.57E-2</v>
      </c>
      <c r="E77" s="43">
        <v>125622.01</v>
      </c>
      <c r="F77" s="43">
        <v>1648.63</v>
      </c>
      <c r="G77" s="43">
        <v>3587.37</v>
      </c>
      <c r="H77" s="6">
        <v>-0.1552</v>
      </c>
      <c r="I77" s="6">
        <v>-0.17419999999999999</v>
      </c>
    </row>
    <row r="78" spans="1:9" ht="15.75">
      <c r="A78" s="3">
        <v>2002</v>
      </c>
      <c r="B78" s="4">
        <v>-0.21970000000000001</v>
      </c>
      <c r="C78" s="4">
        <v>1.66E-2</v>
      </c>
      <c r="D78" s="4">
        <v>0.1512</v>
      </c>
      <c r="E78" s="44">
        <v>98027.82</v>
      </c>
      <c r="F78" s="44">
        <v>1675.96</v>
      </c>
      <c r="G78" s="44">
        <v>4129.6499999999996</v>
      </c>
      <c r="H78" s="4">
        <v>-0.23619999999999999</v>
      </c>
      <c r="I78" s="4">
        <v>-0.37080000000000002</v>
      </c>
    </row>
    <row r="79" spans="1:9" ht="15.75">
      <c r="A79" s="5">
        <v>2003</v>
      </c>
      <c r="B79" s="6">
        <v>0.28360000000000002</v>
      </c>
      <c r="C79" s="6">
        <v>1.03E-2</v>
      </c>
      <c r="D79" s="6">
        <v>3.8E-3</v>
      </c>
      <c r="E79" s="43">
        <v>125824.39</v>
      </c>
      <c r="F79" s="43">
        <v>1693.22</v>
      </c>
      <c r="G79" s="43">
        <v>4145.1499999999996</v>
      </c>
      <c r="H79" s="6">
        <v>0.27329999999999999</v>
      </c>
      <c r="I79" s="6">
        <v>0.27979999999999999</v>
      </c>
    </row>
    <row r="80" spans="1:9" ht="15.75">
      <c r="A80" s="3">
        <v>2004</v>
      </c>
      <c r="B80" s="4">
        <v>0.1074</v>
      </c>
      <c r="C80" s="4">
        <v>1.23E-2</v>
      </c>
      <c r="D80" s="4">
        <v>4.4900000000000002E-2</v>
      </c>
      <c r="E80" s="44">
        <v>139341.42000000001</v>
      </c>
      <c r="F80" s="44">
        <v>1714</v>
      </c>
      <c r="G80" s="44">
        <v>4331.3</v>
      </c>
      <c r="H80" s="4">
        <v>9.5200000000000007E-2</v>
      </c>
      <c r="I80" s="4">
        <v>6.25E-2</v>
      </c>
    </row>
    <row r="81" spans="1:9" ht="15.75">
      <c r="A81" s="5">
        <v>2005</v>
      </c>
      <c r="B81" s="6">
        <v>4.8300000000000003E-2</v>
      </c>
      <c r="C81" s="6">
        <v>3.0099999999999998E-2</v>
      </c>
      <c r="D81" s="6">
        <v>2.87E-2</v>
      </c>
      <c r="E81" s="43">
        <v>146077.85</v>
      </c>
      <c r="F81" s="43">
        <v>1765.59</v>
      </c>
      <c r="G81" s="43">
        <v>4455.5</v>
      </c>
      <c r="H81" s="6">
        <v>1.8200000000000001E-2</v>
      </c>
      <c r="I81" s="6">
        <v>1.9699999999999999E-2</v>
      </c>
    </row>
    <row r="82" spans="1:9" ht="15.75">
      <c r="A82" s="3">
        <v>2006</v>
      </c>
      <c r="B82" s="4">
        <v>0.15609999999999999</v>
      </c>
      <c r="C82" s="4">
        <v>4.6800000000000001E-2</v>
      </c>
      <c r="D82" s="4">
        <v>1.9599999999999999E-2</v>
      </c>
      <c r="E82" s="44">
        <v>168884.34</v>
      </c>
      <c r="F82" s="44">
        <v>1848.18</v>
      </c>
      <c r="G82" s="44">
        <v>4542.87</v>
      </c>
      <c r="H82" s="4">
        <v>0.1094</v>
      </c>
      <c r="I82" s="4">
        <v>0.13650000000000001</v>
      </c>
    </row>
    <row r="83" spans="1:9" ht="15.75">
      <c r="A83" s="5">
        <v>2007</v>
      </c>
      <c r="B83" s="6">
        <v>5.4800000000000001E-2</v>
      </c>
      <c r="C83" s="6">
        <v>4.6399999999999997E-2</v>
      </c>
      <c r="D83" s="6">
        <v>0.1021</v>
      </c>
      <c r="E83" s="43">
        <v>178147.20000000001</v>
      </c>
      <c r="F83" s="43">
        <v>1933.98</v>
      </c>
      <c r="G83" s="43">
        <v>5006.6899999999996</v>
      </c>
      <c r="H83" s="6">
        <v>8.3999999999999995E-3</v>
      </c>
      <c r="I83" s="6">
        <v>-4.7300000000000002E-2</v>
      </c>
    </row>
    <row r="84" spans="1:9" ht="15.75">
      <c r="A84" s="3">
        <v>2008</v>
      </c>
      <c r="B84" s="4">
        <v>-0.36549999999999999</v>
      </c>
      <c r="C84" s="4">
        <v>1.5900000000000001E-2</v>
      </c>
      <c r="D84" s="4">
        <v>0.20100000000000001</v>
      </c>
      <c r="E84" s="44">
        <v>113030.22</v>
      </c>
      <c r="F84" s="44">
        <v>1964.64</v>
      </c>
      <c r="G84" s="44">
        <v>6013.1</v>
      </c>
      <c r="H84" s="4">
        <v>-0.38140000000000002</v>
      </c>
      <c r="I84" s="4">
        <v>-0.5665</v>
      </c>
    </row>
    <row r="85" spans="1:9" ht="15.75">
      <c r="A85" s="5">
        <v>2009</v>
      </c>
      <c r="B85" s="6">
        <v>0.25940000000000002</v>
      </c>
      <c r="C85" s="6">
        <v>1.4E-3</v>
      </c>
      <c r="D85" s="6">
        <v>-0.11119999999999999</v>
      </c>
      <c r="E85" s="43">
        <v>142344.87</v>
      </c>
      <c r="F85" s="43">
        <v>1967.29</v>
      </c>
      <c r="G85" s="43">
        <v>5344.65</v>
      </c>
      <c r="H85" s="6">
        <v>0.25800000000000001</v>
      </c>
      <c r="I85" s="6">
        <v>0.3705</v>
      </c>
    </row>
    <row r="86" spans="1:9" ht="15.75">
      <c r="A86" s="3">
        <v>2010</v>
      </c>
      <c r="B86" s="4">
        <v>0.1482</v>
      </c>
      <c r="C86" s="4">
        <v>1.2999999999999999E-3</v>
      </c>
      <c r="D86" s="4">
        <v>8.4599999999999995E-2</v>
      </c>
      <c r="E86" s="44">
        <v>163441.94</v>
      </c>
      <c r="F86" s="44">
        <v>1969.84</v>
      </c>
      <c r="G86" s="44">
        <v>5796.96</v>
      </c>
      <c r="H86" s="4">
        <v>0.1469</v>
      </c>
      <c r="I86" s="4">
        <v>6.3600000000000004E-2</v>
      </c>
    </row>
    <row r="87" spans="1:9" ht="15.75">
      <c r="A87" s="5">
        <v>2011</v>
      </c>
      <c r="B87" s="6">
        <v>2.1000000000000001E-2</v>
      </c>
      <c r="C87" s="6">
        <v>2.9999999999999997E-4</v>
      </c>
      <c r="D87" s="6">
        <v>0.16039999999999999</v>
      </c>
      <c r="E87" s="43">
        <v>166871.56</v>
      </c>
      <c r="F87" s="43">
        <v>1970.44</v>
      </c>
      <c r="G87" s="43">
        <v>6726.52</v>
      </c>
      <c r="H87" s="6">
        <v>2.07E-2</v>
      </c>
      <c r="I87" s="6">
        <v>-0.1394</v>
      </c>
    </row>
    <row r="88" spans="1:9" ht="15.75">
      <c r="A88" s="3">
        <v>2012</v>
      </c>
      <c r="B88" s="4">
        <v>0.15890000000000001</v>
      </c>
      <c r="C88" s="4">
        <v>5.0000000000000001E-4</v>
      </c>
      <c r="D88" s="4">
        <v>2.9700000000000001E-2</v>
      </c>
      <c r="E88" s="44">
        <v>193388.43</v>
      </c>
      <c r="F88" s="44">
        <v>1971.42</v>
      </c>
      <c r="G88" s="44">
        <v>6926.4</v>
      </c>
      <c r="H88" s="4">
        <v>0.15840000000000001</v>
      </c>
      <c r="I88" s="4">
        <v>0.12920000000000001</v>
      </c>
    </row>
    <row r="89" spans="1:9" ht="15.75">
      <c r="A89" s="5">
        <v>2013</v>
      </c>
      <c r="B89" s="6">
        <v>0.32150000000000001</v>
      </c>
      <c r="C89" s="6">
        <v>6.9999999999999999E-4</v>
      </c>
      <c r="D89" s="6">
        <v>-9.0999999999999998E-2</v>
      </c>
      <c r="E89" s="43">
        <v>255553.31</v>
      </c>
      <c r="F89" s="43">
        <v>1972.72</v>
      </c>
      <c r="G89" s="43">
        <v>6295.79</v>
      </c>
      <c r="H89" s="6">
        <v>0.32079999999999997</v>
      </c>
      <c r="I89" s="6">
        <v>0.41249999999999998</v>
      </c>
    </row>
    <row r="90" spans="1:9" ht="15.75">
      <c r="A90" s="3">
        <v>2014</v>
      </c>
      <c r="B90" s="4">
        <v>0.13519999999999999</v>
      </c>
      <c r="C90" s="4">
        <v>5.0000000000000001E-4</v>
      </c>
      <c r="D90" s="4">
        <v>0.1075</v>
      </c>
      <c r="E90" s="44">
        <v>290115.42</v>
      </c>
      <c r="F90" s="44">
        <v>1973.77</v>
      </c>
      <c r="G90" s="44">
        <v>6972.34</v>
      </c>
      <c r="H90" s="4">
        <v>0.13469999999999999</v>
      </c>
      <c r="I90" s="4">
        <v>2.7799999999999998E-2</v>
      </c>
    </row>
    <row r="91" spans="1:9" ht="15.75">
      <c r="A91" s="7">
        <v>2015</v>
      </c>
      <c r="B91" s="6">
        <v>1.38E-2</v>
      </c>
      <c r="C91" s="8">
        <v>2.0999999999999999E-3</v>
      </c>
      <c r="D91" s="6">
        <v>1.2800000000000001E-2</v>
      </c>
      <c r="E91" s="43">
        <v>294115.78999999998</v>
      </c>
      <c r="F91" s="43">
        <v>1977.91</v>
      </c>
      <c r="G91" s="43">
        <v>7061.89</v>
      </c>
      <c r="H91" s="6">
        <v>1.17E-2</v>
      </c>
      <c r="I91" s="6">
        <v>8.9999999999999998E-4</v>
      </c>
    </row>
    <row r="92" spans="1:9" ht="15.75">
      <c r="A92" s="9">
        <v>2016</v>
      </c>
      <c r="B92" s="4">
        <v>0.1177</v>
      </c>
      <c r="C92" s="10">
        <v>5.1000000000000004E-3</v>
      </c>
      <c r="D92" s="4">
        <v>6.8999999999999999E-3</v>
      </c>
      <c r="E92" s="44">
        <v>328742.28000000003</v>
      </c>
      <c r="F92" s="44">
        <v>1988</v>
      </c>
      <c r="G92" s="44">
        <v>7110.65</v>
      </c>
      <c r="H92" s="4">
        <v>0.11260000000000001</v>
      </c>
      <c r="I92" s="4">
        <v>0.1108</v>
      </c>
    </row>
    <row r="93" spans="1:9" ht="15.75">
      <c r="A93" s="11">
        <v>2017</v>
      </c>
      <c r="B93" s="6">
        <v>0.21609999999999999</v>
      </c>
      <c r="C93" s="12">
        <v>1.3899999999999999E-2</v>
      </c>
      <c r="D93" s="6">
        <v>2.8000000000000001E-2</v>
      </c>
      <c r="E93" s="43">
        <v>399768.64</v>
      </c>
      <c r="F93" s="43">
        <v>2015.63</v>
      </c>
      <c r="G93" s="43">
        <v>7309.87</v>
      </c>
      <c r="H93" s="6">
        <v>0.20219999999999999</v>
      </c>
      <c r="I93" s="6">
        <v>0.188</v>
      </c>
    </row>
    <row r="94" spans="1:9" ht="15.75">
      <c r="A94" s="13">
        <v>2018</v>
      </c>
      <c r="B94" s="4">
        <v>-4.2299999999999997E-2</v>
      </c>
      <c r="C94" s="14">
        <v>2.3699999999999999E-2</v>
      </c>
      <c r="D94" s="4">
        <v>-2.0000000000000001E-4</v>
      </c>
      <c r="E94" s="44">
        <v>382850</v>
      </c>
      <c r="F94" s="44">
        <v>2063.4</v>
      </c>
      <c r="G94" s="44">
        <v>7308.65</v>
      </c>
      <c r="H94" s="4">
        <v>-6.6000000000000003E-2</v>
      </c>
      <c r="I94" s="4">
        <v>-4.2200000000000001E-2</v>
      </c>
    </row>
    <row r="96" spans="1:9">
      <c r="E96">
        <f>E94/E4</f>
        <v>2662.1931715457895</v>
      </c>
    </row>
  </sheetData>
  <hyperlinks>
    <hyperlink ref="A1" r:id="rId1" xr:uid="{BD8D9643-EABE-453E-9083-6E0FB8B66ECA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99F1-4873-4BC5-AF22-8E007223BFCE}">
  <dimension ref="A1:AJ84"/>
  <sheetViews>
    <sheetView workbookViewId="0">
      <selection activeCell="A3" sqref="A3"/>
    </sheetView>
  </sheetViews>
  <sheetFormatPr defaultRowHeight="15"/>
  <cols>
    <col min="1" max="1" width="5.42578125" bestFit="1" customWidth="1"/>
    <col min="2" max="3" width="8.5703125" style="20" customWidth="1"/>
    <col min="4" max="4" width="0.7109375" style="20" customWidth="1"/>
    <col min="5" max="6" width="8.5703125" style="20" customWidth="1"/>
    <col min="7" max="7" width="0.7109375" style="20" customWidth="1"/>
    <col min="8" max="9" width="8.5703125" style="20" customWidth="1"/>
    <col min="10" max="10" width="0.7109375" style="20" customWidth="1"/>
    <col min="11" max="12" width="8.5703125" style="20" customWidth="1"/>
    <col min="13" max="13" width="0.7109375" style="20" customWidth="1"/>
    <col min="14" max="15" width="8.5703125" style="20" customWidth="1"/>
    <col min="16" max="16" width="0.7109375" style="20" customWidth="1"/>
    <col min="17" max="18" width="8.5703125" style="20" customWidth="1"/>
    <col min="19" max="19" width="0.7109375" style="20" customWidth="1"/>
    <col min="20" max="21" width="8.5703125" style="25" customWidth="1"/>
    <col min="22" max="22" width="0.7109375" style="20" customWidth="1"/>
    <col min="23" max="24" width="8.5703125" style="25" customWidth="1"/>
    <col min="25" max="25" width="0.7109375" style="25" customWidth="1"/>
    <col min="26" max="27" width="8.5703125" style="20" customWidth="1"/>
    <col min="28" max="28" width="0.7109375" style="20" customWidth="1"/>
    <col min="29" max="30" width="8.5703125" style="20" customWidth="1"/>
    <col min="31" max="31" width="0.7109375" style="25" customWidth="1"/>
    <col min="32" max="33" width="8.5703125" style="20" customWidth="1"/>
    <col min="34" max="34" width="0.7109375" style="20" customWidth="1"/>
    <col min="35" max="35" width="8.5703125" customWidth="1"/>
    <col min="36" max="36" width="8.5703125" style="20" customWidth="1"/>
    <col min="257" max="257" width="5.42578125" bestFit="1" customWidth="1"/>
    <col min="258" max="259" width="8.5703125" customWidth="1"/>
    <col min="260" max="260" width="0.7109375" customWidth="1"/>
    <col min="261" max="262" width="8.5703125" customWidth="1"/>
    <col min="263" max="263" width="0.7109375" customWidth="1"/>
    <col min="264" max="265" width="8.5703125" customWidth="1"/>
    <col min="266" max="266" width="0.7109375" customWidth="1"/>
    <col min="267" max="268" width="8.5703125" customWidth="1"/>
    <col min="269" max="269" width="0.7109375" customWidth="1"/>
    <col min="270" max="271" width="8.5703125" customWidth="1"/>
    <col min="272" max="272" width="0.7109375" customWidth="1"/>
    <col min="273" max="274" width="8.5703125" customWidth="1"/>
    <col min="275" max="275" width="0.7109375" customWidth="1"/>
    <col min="276" max="277" width="8.5703125" customWidth="1"/>
    <col min="278" max="278" width="0.7109375" customWidth="1"/>
    <col min="279" max="280" width="8.5703125" customWidth="1"/>
    <col min="281" max="281" width="0.7109375" customWidth="1"/>
    <col min="282" max="283" width="8.5703125" customWidth="1"/>
    <col min="284" max="284" width="0.7109375" customWidth="1"/>
    <col min="285" max="286" width="8.5703125" customWidth="1"/>
    <col min="287" max="287" width="0.7109375" customWidth="1"/>
    <col min="288" max="289" width="8.5703125" customWidth="1"/>
    <col min="290" max="290" width="0.7109375" customWidth="1"/>
    <col min="291" max="292" width="8.5703125" customWidth="1"/>
    <col min="513" max="513" width="5.42578125" bestFit="1" customWidth="1"/>
    <col min="514" max="515" width="8.5703125" customWidth="1"/>
    <col min="516" max="516" width="0.7109375" customWidth="1"/>
    <col min="517" max="518" width="8.5703125" customWidth="1"/>
    <col min="519" max="519" width="0.7109375" customWidth="1"/>
    <col min="520" max="521" width="8.5703125" customWidth="1"/>
    <col min="522" max="522" width="0.7109375" customWidth="1"/>
    <col min="523" max="524" width="8.5703125" customWidth="1"/>
    <col min="525" max="525" width="0.7109375" customWidth="1"/>
    <col min="526" max="527" width="8.5703125" customWidth="1"/>
    <col min="528" max="528" width="0.7109375" customWidth="1"/>
    <col min="529" max="530" width="8.5703125" customWidth="1"/>
    <col min="531" max="531" width="0.7109375" customWidth="1"/>
    <col min="532" max="533" width="8.5703125" customWidth="1"/>
    <col min="534" max="534" width="0.7109375" customWidth="1"/>
    <col min="535" max="536" width="8.5703125" customWidth="1"/>
    <col min="537" max="537" width="0.7109375" customWidth="1"/>
    <col min="538" max="539" width="8.5703125" customWidth="1"/>
    <col min="540" max="540" width="0.7109375" customWidth="1"/>
    <col min="541" max="542" width="8.5703125" customWidth="1"/>
    <col min="543" max="543" width="0.7109375" customWidth="1"/>
    <col min="544" max="545" width="8.5703125" customWidth="1"/>
    <col min="546" max="546" width="0.7109375" customWidth="1"/>
    <col min="547" max="548" width="8.5703125" customWidth="1"/>
    <col min="769" max="769" width="5.42578125" bestFit="1" customWidth="1"/>
    <col min="770" max="771" width="8.5703125" customWidth="1"/>
    <col min="772" max="772" width="0.7109375" customWidth="1"/>
    <col min="773" max="774" width="8.5703125" customWidth="1"/>
    <col min="775" max="775" width="0.7109375" customWidth="1"/>
    <col min="776" max="777" width="8.5703125" customWidth="1"/>
    <col min="778" max="778" width="0.7109375" customWidth="1"/>
    <col min="779" max="780" width="8.5703125" customWidth="1"/>
    <col min="781" max="781" width="0.7109375" customWidth="1"/>
    <col min="782" max="783" width="8.5703125" customWidth="1"/>
    <col min="784" max="784" width="0.7109375" customWidth="1"/>
    <col min="785" max="786" width="8.5703125" customWidth="1"/>
    <col min="787" max="787" width="0.7109375" customWidth="1"/>
    <col min="788" max="789" width="8.5703125" customWidth="1"/>
    <col min="790" max="790" width="0.7109375" customWidth="1"/>
    <col min="791" max="792" width="8.5703125" customWidth="1"/>
    <col min="793" max="793" width="0.7109375" customWidth="1"/>
    <col min="794" max="795" width="8.5703125" customWidth="1"/>
    <col min="796" max="796" width="0.7109375" customWidth="1"/>
    <col min="797" max="798" width="8.5703125" customWidth="1"/>
    <col min="799" max="799" width="0.7109375" customWidth="1"/>
    <col min="800" max="801" width="8.5703125" customWidth="1"/>
    <col min="802" max="802" width="0.7109375" customWidth="1"/>
    <col min="803" max="804" width="8.5703125" customWidth="1"/>
    <col min="1025" max="1025" width="5.42578125" bestFit="1" customWidth="1"/>
    <col min="1026" max="1027" width="8.5703125" customWidth="1"/>
    <col min="1028" max="1028" width="0.7109375" customWidth="1"/>
    <col min="1029" max="1030" width="8.5703125" customWidth="1"/>
    <col min="1031" max="1031" width="0.7109375" customWidth="1"/>
    <col min="1032" max="1033" width="8.5703125" customWidth="1"/>
    <col min="1034" max="1034" width="0.7109375" customWidth="1"/>
    <col min="1035" max="1036" width="8.5703125" customWidth="1"/>
    <col min="1037" max="1037" width="0.7109375" customWidth="1"/>
    <col min="1038" max="1039" width="8.5703125" customWidth="1"/>
    <col min="1040" max="1040" width="0.7109375" customWidth="1"/>
    <col min="1041" max="1042" width="8.5703125" customWidth="1"/>
    <col min="1043" max="1043" width="0.7109375" customWidth="1"/>
    <col min="1044" max="1045" width="8.5703125" customWidth="1"/>
    <col min="1046" max="1046" width="0.7109375" customWidth="1"/>
    <col min="1047" max="1048" width="8.5703125" customWidth="1"/>
    <col min="1049" max="1049" width="0.7109375" customWidth="1"/>
    <col min="1050" max="1051" width="8.5703125" customWidth="1"/>
    <col min="1052" max="1052" width="0.7109375" customWidth="1"/>
    <col min="1053" max="1054" width="8.5703125" customWidth="1"/>
    <col min="1055" max="1055" width="0.7109375" customWidth="1"/>
    <col min="1056" max="1057" width="8.5703125" customWidth="1"/>
    <col min="1058" max="1058" width="0.7109375" customWidth="1"/>
    <col min="1059" max="1060" width="8.5703125" customWidth="1"/>
    <col min="1281" max="1281" width="5.42578125" bestFit="1" customWidth="1"/>
    <col min="1282" max="1283" width="8.5703125" customWidth="1"/>
    <col min="1284" max="1284" width="0.7109375" customWidth="1"/>
    <col min="1285" max="1286" width="8.5703125" customWidth="1"/>
    <col min="1287" max="1287" width="0.7109375" customWidth="1"/>
    <col min="1288" max="1289" width="8.5703125" customWidth="1"/>
    <col min="1290" max="1290" width="0.7109375" customWidth="1"/>
    <col min="1291" max="1292" width="8.5703125" customWidth="1"/>
    <col min="1293" max="1293" width="0.7109375" customWidth="1"/>
    <col min="1294" max="1295" width="8.5703125" customWidth="1"/>
    <col min="1296" max="1296" width="0.7109375" customWidth="1"/>
    <col min="1297" max="1298" width="8.5703125" customWidth="1"/>
    <col min="1299" max="1299" width="0.7109375" customWidth="1"/>
    <col min="1300" max="1301" width="8.5703125" customWidth="1"/>
    <col min="1302" max="1302" width="0.7109375" customWidth="1"/>
    <col min="1303" max="1304" width="8.5703125" customWidth="1"/>
    <col min="1305" max="1305" width="0.7109375" customWidth="1"/>
    <col min="1306" max="1307" width="8.5703125" customWidth="1"/>
    <col min="1308" max="1308" width="0.7109375" customWidth="1"/>
    <col min="1309" max="1310" width="8.5703125" customWidth="1"/>
    <col min="1311" max="1311" width="0.7109375" customWidth="1"/>
    <col min="1312" max="1313" width="8.5703125" customWidth="1"/>
    <col min="1314" max="1314" width="0.7109375" customWidth="1"/>
    <col min="1315" max="1316" width="8.5703125" customWidth="1"/>
    <col min="1537" max="1537" width="5.42578125" bestFit="1" customWidth="1"/>
    <col min="1538" max="1539" width="8.5703125" customWidth="1"/>
    <col min="1540" max="1540" width="0.7109375" customWidth="1"/>
    <col min="1541" max="1542" width="8.5703125" customWidth="1"/>
    <col min="1543" max="1543" width="0.7109375" customWidth="1"/>
    <col min="1544" max="1545" width="8.5703125" customWidth="1"/>
    <col min="1546" max="1546" width="0.7109375" customWidth="1"/>
    <col min="1547" max="1548" width="8.5703125" customWidth="1"/>
    <col min="1549" max="1549" width="0.7109375" customWidth="1"/>
    <col min="1550" max="1551" width="8.5703125" customWidth="1"/>
    <col min="1552" max="1552" width="0.7109375" customWidth="1"/>
    <col min="1553" max="1554" width="8.5703125" customWidth="1"/>
    <col min="1555" max="1555" width="0.7109375" customWidth="1"/>
    <col min="1556" max="1557" width="8.5703125" customWidth="1"/>
    <col min="1558" max="1558" width="0.7109375" customWidth="1"/>
    <col min="1559" max="1560" width="8.5703125" customWidth="1"/>
    <col min="1561" max="1561" width="0.7109375" customWidth="1"/>
    <col min="1562" max="1563" width="8.5703125" customWidth="1"/>
    <col min="1564" max="1564" width="0.7109375" customWidth="1"/>
    <col min="1565" max="1566" width="8.5703125" customWidth="1"/>
    <col min="1567" max="1567" width="0.7109375" customWidth="1"/>
    <col min="1568" max="1569" width="8.5703125" customWidth="1"/>
    <col min="1570" max="1570" width="0.7109375" customWidth="1"/>
    <col min="1571" max="1572" width="8.5703125" customWidth="1"/>
    <col min="1793" max="1793" width="5.42578125" bestFit="1" customWidth="1"/>
    <col min="1794" max="1795" width="8.5703125" customWidth="1"/>
    <col min="1796" max="1796" width="0.7109375" customWidth="1"/>
    <col min="1797" max="1798" width="8.5703125" customWidth="1"/>
    <col min="1799" max="1799" width="0.7109375" customWidth="1"/>
    <col min="1800" max="1801" width="8.5703125" customWidth="1"/>
    <col min="1802" max="1802" width="0.7109375" customWidth="1"/>
    <col min="1803" max="1804" width="8.5703125" customWidth="1"/>
    <col min="1805" max="1805" width="0.7109375" customWidth="1"/>
    <col min="1806" max="1807" width="8.5703125" customWidth="1"/>
    <col min="1808" max="1808" width="0.7109375" customWidth="1"/>
    <col min="1809" max="1810" width="8.5703125" customWidth="1"/>
    <col min="1811" max="1811" width="0.7109375" customWidth="1"/>
    <col min="1812" max="1813" width="8.5703125" customWidth="1"/>
    <col min="1814" max="1814" width="0.7109375" customWidth="1"/>
    <col min="1815" max="1816" width="8.5703125" customWidth="1"/>
    <col min="1817" max="1817" width="0.7109375" customWidth="1"/>
    <col min="1818" max="1819" width="8.5703125" customWidth="1"/>
    <col min="1820" max="1820" width="0.7109375" customWidth="1"/>
    <col min="1821" max="1822" width="8.5703125" customWidth="1"/>
    <col min="1823" max="1823" width="0.7109375" customWidth="1"/>
    <col min="1824" max="1825" width="8.5703125" customWidth="1"/>
    <col min="1826" max="1826" width="0.7109375" customWidth="1"/>
    <col min="1827" max="1828" width="8.5703125" customWidth="1"/>
    <col min="2049" max="2049" width="5.42578125" bestFit="1" customWidth="1"/>
    <col min="2050" max="2051" width="8.5703125" customWidth="1"/>
    <col min="2052" max="2052" width="0.7109375" customWidth="1"/>
    <col min="2053" max="2054" width="8.5703125" customWidth="1"/>
    <col min="2055" max="2055" width="0.7109375" customWidth="1"/>
    <col min="2056" max="2057" width="8.5703125" customWidth="1"/>
    <col min="2058" max="2058" width="0.7109375" customWidth="1"/>
    <col min="2059" max="2060" width="8.5703125" customWidth="1"/>
    <col min="2061" max="2061" width="0.7109375" customWidth="1"/>
    <col min="2062" max="2063" width="8.5703125" customWidth="1"/>
    <col min="2064" max="2064" width="0.7109375" customWidth="1"/>
    <col min="2065" max="2066" width="8.5703125" customWidth="1"/>
    <col min="2067" max="2067" width="0.7109375" customWidth="1"/>
    <col min="2068" max="2069" width="8.5703125" customWidth="1"/>
    <col min="2070" max="2070" width="0.7109375" customWidth="1"/>
    <col min="2071" max="2072" width="8.5703125" customWidth="1"/>
    <col min="2073" max="2073" width="0.7109375" customWidth="1"/>
    <col min="2074" max="2075" width="8.5703125" customWidth="1"/>
    <col min="2076" max="2076" width="0.7109375" customWidth="1"/>
    <col min="2077" max="2078" width="8.5703125" customWidth="1"/>
    <col min="2079" max="2079" width="0.7109375" customWidth="1"/>
    <col min="2080" max="2081" width="8.5703125" customWidth="1"/>
    <col min="2082" max="2082" width="0.7109375" customWidth="1"/>
    <col min="2083" max="2084" width="8.5703125" customWidth="1"/>
    <col min="2305" max="2305" width="5.42578125" bestFit="1" customWidth="1"/>
    <col min="2306" max="2307" width="8.5703125" customWidth="1"/>
    <col min="2308" max="2308" width="0.7109375" customWidth="1"/>
    <col min="2309" max="2310" width="8.5703125" customWidth="1"/>
    <col min="2311" max="2311" width="0.7109375" customWidth="1"/>
    <col min="2312" max="2313" width="8.5703125" customWidth="1"/>
    <col min="2314" max="2314" width="0.7109375" customWidth="1"/>
    <col min="2315" max="2316" width="8.5703125" customWidth="1"/>
    <col min="2317" max="2317" width="0.7109375" customWidth="1"/>
    <col min="2318" max="2319" width="8.5703125" customWidth="1"/>
    <col min="2320" max="2320" width="0.7109375" customWidth="1"/>
    <col min="2321" max="2322" width="8.5703125" customWidth="1"/>
    <col min="2323" max="2323" width="0.7109375" customWidth="1"/>
    <col min="2324" max="2325" width="8.5703125" customWidth="1"/>
    <col min="2326" max="2326" width="0.7109375" customWidth="1"/>
    <col min="2327" max="2328" width="8.5703125" customWidth="1"/>
    <col min="2329" max="2329" width="0.7109375" customWidth="1"/>
    <col min="2330" max="2331" width="8.5703125" customWidth="1"/>
    <col min="2332" max="2332" width="0.7109375" customWidth="1"/>
    <col min="2333" max="2334" width="8.5703125" customWidth="1"/>
    <col min="2335" max="2335" width="0.7109375" customWidth="1"/>
    <col min="2336" max="2337" width="8.5703125" customWidth="1"/>
    <col min="2338" max="2338" width="0.7109375" customWidth="1"/>
    <col min="2339" max="2340" width="8.5703125" customWidth="1"/>
    <col min="2561" max="2561" width="5.42578125" bestFit="1" customWidth="1"/>
    <col min="2562" max="2563" width="8.5703125" customWidth="1"/>
    <col min="2564" max="2564" width="0.7109375" customWidth="1"/>
    <col min="2565" max="2566" width="8.5703125" customWidth="1"/>
    <col min="2567" max="2567" width="0.7109375" customWidth="1"/>
    <col min="2568" max="2569" width="8.5703125" customWidth="1"/>
    <col min="2570" max="2570" width="0.7109375" customWidth="1"/>
    <col min="2571" max="2572" width="8.5703125" customWidth="1"/>
    <col min="2573" max="2573" width="0.7109375" customWidth="1"/>
    <col min="2574" max="2575" width="8.5703125" customWidth="1"/>
    <col min="2576" max="2576" width="0.7109375" customWidth="1"/>
    <col min="2577" max="2578" width="8.5703125" customWidth="1"/>
    <col min="2579" max="2579" width="0.7109375" customWidth="1"/>
    <col min="2580" max="2581" width="8.5703125" customWidth="1"/>
    <col min="2582" max="2582" width="0.7109375" customWidth="1"/>
    <col min="2583" max="2584" width="8.5703125" customWidth="1"/>
    <col min="2585" max="2585" width="0.7109375" customWidth="1"/>
    <col min="2586" max="2587" width="8.5703125" customWidth="1"/>
    <col min="2588" max="2588" width="0.7109375" customWidth="1"/>
    <col min="2589" max="2590" width="8.5703125" customWidth="1"/>
    <col min="2591" max="2591" width="0.7109375" customWidth="1"/>
    <col min="2592" max="2593" width="8.5703125" customWidth="1"/>
    <col min="2594" max="2594" width="0.7109375" customWidth="1"/>
    <col min="2595" max="2596" width="8.5703125" customWidth="1"/>
    <col min="2817" max="2817" width="5.42578125" bestFit="1" customWidth="1"/>
    <col min="2818" max="2819" width="8.5703125" customWidth="1"/>
    <col min="2820" max="2820" width="0.7109375" customWidth="1"/>
    <col min="2821" max="2822" width="8.5703125" customWidth="1"/>
    <col min="2823" max="2823" width="0.7109375" customWidth="1"/>
    <col min="2824" max="2825" width="8.5703125" customWidth="1"/>
    <col min="2826" max="2826" width="0.7109375" customWidth="1"/>
    <col min="2827" max="2828" width="8.5703125" customWidth="1"/>
    <col min="2829" max="2829" width="0.7109375" customWidth="1"/>
    <col min="2830" max="2831" width="8.5703125" customWidth="1"/>
    <col min="2832" max="2832" width="0.7109375" customWidth="1"/>
    <col min="2833" max="2834" width="8.5703125" customWidth="1"/>
    <col min="2835" max="2835" width="0.7109375" customWidth="1"/>
    <col min="2836" max="2837" width="8.5703125" customWidth="1"/>
    <col min="2838" max="2838" width="0.7109375" customWidth="1"/>
    <col min="2839" max="2840" width="8.5703125" customWidth="1"/>
    <col min="2841" max="2841" width="0.7109375" customWidth="1"/>
    <col min="2842" max="2843" width="8.5703125" customWidth="1"/>
    <col min="2844" max="2844" width="0.7109375" customWidth="1"/>
    <col min="2845" max="2846" width="8.5703125" customWidth="1"/>
    <col min="2847" max="2847" width="0.7109375" customWidth="1"/>
    <col min="2848" max="2849" width="8.5703125" customWidth="1"/>
    <col min="2850" max="2850" width="0.7109375" customWidth="1"/>
    <col min="2851" max="2852" width="8.5703125" customWidth="1"/>
    <col min="3073" max="3073" width="5.42578125" bestFit="1" customWidth="1"/>
    <col min="3074" max="3075" width="8.5703125" customWidth="1"/>
    <col min="3076" max="3076" width="0.7109375" customWidth="1"/>
    <col min="3077" max="3078" width="8.5703125" customWidth="1"/>
    <col min="3079" max="3079" width="0.7109375" customWidth="1"/>
    <col min="3080" max="3081" width="8.5703125" customWidth="1"/>
    <col min="3082" max="3082" width="0.7109375" customWidth="1"/>
    <col min="3083" max="3084" width="8.5703125" customWidth="1"/>
    <col min="3085" max="3085" width="0.7109375" customWidth="1"/>
    <col min="3086" max="3087" width="8.5703125" customWidth="1"/>
    <col min="3088" max="3088" width="0.7109375" customWidth="1"/>
    <col min="3089" max="3090" width="8.5703125" customWidth="1"/>
    <col min="3091" max="3091" width="0.7109375" customWidth="1"/>
    <col min="3092" max="3093" width="8.5703125" customWidth="1"/>
    <col min="3094" max="3094" width="0.7109375" customWidth="1"/>
    <col min="3095" max="3096" width="8.5703125" customWidth="1"/>
    <col min="3097" max="3097" width="0.7109375" customWidth="1"/>
    <col min="3098" max="3099" width="8.5703125" customWidth="1"/>
    <col min="3100" max="3100" width="0.7109375" customWidth="1"/>
    <col min="3101" max="3102" width="8.5703125" customWidth="1"/>
    <col min="3103" max="3103" width="0.7109375" customWidth="1"/>
    <col min="3104" max="3105" width="8.5703125" customWidth="1"/>
    <col min="3106" max="3106" width="0.7109375" customWidth="1"/>
    <col min="3107" max="3108" width="8.5703125" customWidth="1"/>
    <col min="3329" max="3329" width="5.42578125" bestFit="1" customWidth="1"/>
    <col min="3330" max="3331" width="8.5703125" customWidth="1"/>
    <col min="3332" max="3332" width="0.7109375" customWidth="1"/>
    <col min="3333" max="3334" width="8.5703125" customWidth="1"/>
    <col min="3335" max="3335" width="0.7109375" customWidth="1"/>
    <col min="3336" max="3337" width="8.5703125" customWidth="1"/>
    <col min="3338" max="3338" width="0.7109375" customWidth="1"/>
    <col min="3339" max="3340" width="8.5703125" customWidth="1"/>
    <col min="3341" max="3341" width="0.7109375" customWidth="1"/>
    <col min="3342" max="3343" width="8.5703125" customWidth="1"/>
    <col min="3344" max="3344" width="0.7109375" customWidth="1"/>
    <col min="3345" max="3346" width="8.5703125" customWidth="1"/>
    <col min="3347" max="3347" width="0.7109375" customWidth="1"/>
    <col min="3348" max="3349" width="8.5703125" customWidth="1"/>
    <col min="3350" max="3350" width="0.7109375" customWidth="1"/>
    <col min="3351" max="3352" width="8.5703125" customWidth="1"/>
    <col min="3353" max="3353" width="0.7109375" customWidth="1"/>
    <col min="3354" max="3355" width="8.5703125" customWidth="1"/>
    <col min="3356" max="3356" width="0.7109375" customWidth="1"/>
    <col min="3357" max="3358" width="8.5703125" customWidth="1"/>
    <col min="3359" max="3359" width="0.7109375" customWidth="1"/>
    <col min="3360" max="3361" width="8.5703125" customWidth="1"/>
    <col min="3362" max="3362" width="0.7109375" customWidth="1"/>
    <col min="3363" max="3364" width="8.5703125" customWidth="1"/>
    <col min="3585" max="3585" width="5.42578125" bestFit="1" customWidth="1"/>
    <col min="3586" max="3587" width="8.5703125" customWidth="1"/>
    <col min="3588" max="3588" width="0.7109375" customWidth="1"/>
    <col min="3589" max="3590" width="8.5703125" customWidth="1"/>
    <col min="3591" max="3591" width="0.7109375" customWidth="1"/>
    <col min="3592" max="3593" width="8.5703125" customWidth="1"/>
    <col min="3594" max="3594" width="0.7109375" customWidth="1"/>
    <col min="3595" max="3596" width="8.5703125" customWidth="1"/>
    <col min="3597" max="3597" width="0.7109375" customWidth="1"/>
    <col min="3598" max="3599" width="8.5703125" customWidth="1"/>
    <col min="3600" max="3600" width="0.7109375" customWidth="1"/>
    <col min="3601" max="3602" width="8.5703125" customWidth="1"/>
    <col min="3603" max="3603" width="0.7109375" customWidth="1"/>
    <col min="3604" max="3605" width="8.5703125" customWidth="1"/>
    <col min="3606" max="3606" width="0.7109375" customWidth="1"/>
    <col min="3607" max="3608" width="8.5703125" customWidth="1"/>
    <col min="3609" max="3609" width="0.7109375" customWidth="1"/>
    <col min="3610" max="3611" width="8.5703125" customWidth="1"/>
    <col min="3612" max="3612" width="0.7109375" customWidth="1"/>
    <col min="3613" max="3614" width="8.5703125" customWidth="1"/>
    <col min="3615" max="3615" width="0.7109375" customWidth="1"/>
    <col min="3616" max="3617" width="8.5703125" customWidth="1"/>
    <col min="3618" max="3618" width="0.7109375" customWidth="1"/>
    <col min="3619" max="3620" width="8.5703125" customWidth="1"/>
    <col min="3841" max="3841" width="5.42578125" bestFit="1" customWidth="1"/>
    <col min="3842" max="3843" width="8.5703125" customWidth="1"/>
    <col min="3844" max="3844" width="0.7109375" customWidth="1"/>
    <col min="3845" max="3846" width="8.5703125" customWidth="1"/>
    <col min="3847" max="3847" width="0.7109375" customWidth="1"/>
    <col min="3848" max="3849" width="8.5703125" customWidth="1"/>
    <col min="3850" max="3850" width="0.7109375" customWidth="1"/>
    <col min="3851" max="3852" width="8.5703125" customWidth="1"/>
    <col min="3853" max="3853" width="0.7109375" customWidth="1"/>
    <col min="3854" max="3855" width="8.5703125" customWidth="1"/>
    <col min="3856" max="3856" width="0.7109375" customWidth="1"/>
    <col min="3857" max="3858" width="8.5703125" customWidth="1"/>
    <col min="3859" max="3859" width="0.7109375" customWidth="1"/>
    <col min="3860" max="3861" width="8.5703125" customWidth="1"/>
    <col min="3862" max="3862" width="0.7109375" customWidth="1"/>
    <col min="3863" max="3864" width="8.5703125" customWidth="1"/>
    <col min="3865" max="3865" width="0.7109375" customWidth="1"/>
    <col min="3866" max="3867" width="8.5703125" customWidth="1"/>
    <col min="3868" max="3868" width="0.7109375" customWidth="1"/>
    <col min="3869" max="3870" width="8.5703125" customWidth="1"/>
    <col min="3871" max="3871" width="0.7109375" customWidth="1"/>
    <col min="3872" max="3873" width="8.5703125" customWidth="1"/>
    <col min="3874" max="3874" width="0.7109375" customWidth="1"/>
    <col min="3875" max="3876" width="8.5703125" customWidth="1"/>
    <col min="4097" max="4097" width="5.42578125" bestFit="1" customWidth="1"/>
    <col min="4098" max="4099" width="8.5703125" customWidth="1"/>
    <col min="4100" max="4100" width="0.7109375" customWidth="1"/>
    <col min="4101" max="4102" width="8.5703125" customWidth="1"/>
    <col min="4103" max="4103" width="0.7109375" customWidth="1"/>
    <col min="4104" max="4105" width="8.5703125" customWidth="1"/>
    <col min="4106" max="4106" width="0.7109375" customWidth="1"/>
    <col min="4107" max="4108" width="8.5703125" customWidth="1"/>
    <col min="4109" max="4109" width="0.7109375" customWidth="1"/>
    <col min="4110" max="4111" width="8.5703125" customWidth="1"/>
    <col min="4112" max="4112" width="0.7109375" customWidth="1"/>
    <col min="4113" max="4114" width="8.5703125" customWidth="1"/>
    <col min="4115" max="4115" width="0.7109375" customWidth="1"/>
    <col min="4116" max="4117" width="8.5703125" customWidth="1"/>
    <col min="4118" max="4118" width="0.7109375" customWidth="1"/>
    <col min="4119" max="4120" width="8.5703125" customWidth="1"/>
    <col min="4121" max="4121" width="0.7109375" customWidth="1"/>
    <col min="4122" max="4123" width="8.5703125" customWidth="1"/>
    <col min="4124" max="4124" width="0.7109375" customWidth="1"/>
    <col min="4125" max="4126" width="8.5703125" customWidth="1"/>
    <col min="4127" max="4127" width="0.7109375" customWidth="1"/>
    <col min="4128" max="4129" width="8.5703125" customWidth="1"/>
    <col min="4130" max="4130" width="0.7109375" customWidth="1"/>
    <col min="4131" max="4132" width="8.5703125" customWidth="1"/>
    <col min="4353" max="4353" width="5.42578125" bestFit="1" customWidth="1"/>
    <col min="4354" max="4355" width="8.5703125" customWidth="1"/>
    <col min="4356" max="4356" width="0.7109375" customWidth="1"/>
    <col min="4357" max="4358" width="8.5703125" customWidth="1"/>
    <col min="4359" max="4359" width="0.7109375" customWidth="1"/>
    <col min="4360" max="4361" width="8.5703125" customWidth="1"/>
    <col min="4362" max="4362" width="0.7109375" customWidth="1"/>
    <col min="4363" max="4364" width="8.5703125" customWidth="1"/>
    <col min="4365" max="4365" width="0.7109375" customWidth="1"/>
    <col min="4366" max="4367" width="8.5703125" customWidth="1"/>
    <col min="4368" max="4368" width="0.7109375" customWidth="1"/>
    <col min="4369" max="4370" width="8.5703125" customWidth="1"/>
    <col min="4371" max="4371" width="0.7109375" customWidth="1"/>
    <col min="4372" max="4373" width="8.5703125" customWidth="1"/>
    <col min="4374" max="4374" width="0.7109375" customWidth="1"/>
    <col min="4375" max="4376" width="8.5703125" customWidth="1"/>
    <col min="4377" max="4377" width="0.7109375" customWidth="1"/>
    <col min="4378" max="4379" width="8.5703125" customWidth="1"/>
    <col min="4380" max="4380" width="0.7109375" customWidth="1"/>
    <col min="4381" max="4382" width="8.5703125" customWidth="1"/>
    <col min="4383" max="4383" width="0.7109375" customWidth="1"/>
    <col min="4384" max="4385" width="8.5703125" customWidth="1"/>
    <col min="4386" max="4386" width="0.7109375" customWidth="1"/>
    <col min="4387" max="4388" width="8.5703125" customWidth="1"/>
    <col min="4609" max="4609" width="5.42578125" bestFit="1" customWidth="1"/>
    <col min="4610" max="4611" width="8.5703125" customWidth="1"/>
    <col min="4612" max="4612" width="0.7109375" customWidth="1"/>
    <col min="4613" max="4614" width="8.5703125" customWidth="1"/>
    <col min="4615" max="4615" width="0.7109375" customWidth="1"/>
    <col min="4616" max="4617" width="8.5703125" customWidth="1"/>
    <col min="4618" max="4618" width="0.7109375" customWidth="1"/>
    <col min="4619" max="4620" width="8.5703125" customWidth="1"/>
    <col min="4621" max="4621" width="0.7109375" customWidth="1"/>
    <col min="4622" max="4623" width="8.5703125" customWidth="1"/>
    <col min="4624" max="4624" width="0.7109375" customWidth="1"/>
    <col min="4625" max="4626" width="8.5703125" customWidth="1"/>
    <col min="4627" max="4627" width="0.7109375" customWidth="1"/>
    <col min="4628" max="4629" width="8.5703125" customWidth="1"/>
    <col min="4630" max="4630" width="0.7109375" customWidth="1"/>
    <col min="4631" max="4632" width="8.5703125" customWidth="1"/>
    <col min="4633" max="4633" width="0.7109375" customWidth="1"/>
    <col min="4634" max="4635" width="8.5703125" customWidth="1"/>
    <col min="4636" max="4636" width="0.7109375" customWidth="1"/>
    <col min="4637" max="4638" width="8.5703125" customWidth="1"/>
    <col min="4639" max="4639" width="0.7109375" customWidth="1"/>
    <col min="4640" max="4641" width="8.5703125" customWidth="1"/>
    <col min="4642" max="4642" width="0.7109375" customWidth="1"/>
    <col min="4643" max="4644" width="8.5703125" customWidth="1"/>
    <col min="4865" max="4865" width="5.42578125" bestFit="1" customWidth="1"/>
    <col min="4866" max="4867" width="8.5703125" customWidth="1"/>
    <col min="4868" max="4868" width="0.7109375" customWidth="1"/>
    <col min="4869" max="4870" width="8.5703125" customWidth="1"/>
    <col min="4871" max="4871" width="0.7109375" customWidth="1"/>
    <col min="4872" max="4873" width="8.5703125" customWidth="1"/>
    <col min="4874" max="4874" width="0.7109375" customWidth="1"/>
    <col min="4875" max="4876" width="8.5703125" customWidth="1"/>
    <col min="4877" max="4877" width="0.7109375" customWidth="1"/>
    <col min="4878" max="4879" width="8.5703125" customWidth="1"/>
    <col min="4880" max="4880" width="0.7109375" customWidth="1"/>
    <col min="4881" max="4882" width="8.5703125" customWidth="1"/>
    <col min="4883" max="4883" width="0.7109375" customWidth="1"/>
    <col min="4884" max="4885" width="8.5703125" customWidth="1"/>
    <col min="4886" max="4886" width="0.7109375" customWidth="1"/>
    <col min="4887" max="4888" width="8.5703125" customWidth="1"/>
    <col min="4889" max="4889" width="0.7109375" customWidth="1"/>
    <col min="4890" max="4891" width="8.5703125" customWidth="1"/>
    <col min="4892" max="4892" width="0.7109375" customWidth="1"/>
    <col min="4893" max="4894" width="8.5703125" customWidth="1"/>
    <col min="4895" max="4895" width="0.7109375" customWidth="1"/>
    <col min="4896" max="4897" width="8.5703125" customWidth="1"/>
    <col min="4898" max="4898" width="0.7109375" customWidth="1"/>
    <col min="4899" max="4900" width="8.5703125" customWidth="1"/>
    <col min="5121" max="5121" width="5.42578125" bestFit="1" customWidth="1"/>
    <col min="5122" max="5123" width="8.5703125" customWidth="1"/>
    <col min="5124" max="5124" width="0.7109375" customWidth="1"/>
    <col min="5125" max="5126" width="8.5703125" customWidth="1"/>
    <col min="5127" max="5127" width="0.7109375" customWidth="1"/>
    <col min="5128" max="5129" width="8.5703125" customWidth="1"/>
    <col min="5130" max="5130" width="0.7109375" customWidth="1"/>
    <col min="5131" max="5132" width="8.5703125" customWidth="1"/>
    <col min="5133" max="5133" width="0.7109375" customWidth="1"/>
    <col min="5134" max="5135" width="8.5703125" customWidth="1"/>
    <col min="5136" max="5136" width="0.7109375" customWidth="1"/>
    <col min="5137" max="5138" width="8.5703125" customWidth="1"/>
    <col min="5139" max="5139" width="0.7109375" customWidth="1"/>
    <col min="5140" max="5141" width="8.5703125" customWidth="1"/>
    <col min="5142" max="5142" width="0.7109375" customWidth="1"/>
    <col min="5143" max="5144" width="8.5703125" customWidth="1"/>
    <col min="5145" max="5145" width="0.7109375" customWidth="1"/>
    <col min="5146" max="5147" width="8.5703125" customWidth="1"/>
    <col min="5148" max="5148" width="0.7109375" customWidth="1"/>
    <col min="5149" max="5150" width="8.5703125" customWidth="1"/>
    <col min="5151" max="5151" width="0.7109375" customWidth="1"/>
    <col min="5152" max="5153" width="8.5703125" customWidth="1"/>
    <col min="5154" max="5154" width="0.7109375" customWidth="1"/>
    <col min="5155" max="5156" width="8.5703125" customWidth="1"/>
    <col min="5377" max="5377" width="5.42578125" bestFit="1" customWidth="1"/>
    <col min="5378" max="5379" width="8.5703125" customWidth="1"/>
    <col min="5380" max="5380" width="0.7109375" customWidth="1"/>
    <col min="5381" max="5382" width="8.5703125" customWidth="1"/>
    <col min="5383" max="5383" width="0.7109375" customWidth="1"/>
    <col min="5384" max="5385" width="8.5703125" customWidth="1"/>
    <col min="5386" max="5386" width="0.7109375" customWidth="1"/>
    <col min="5387" max="5388" width="8.5703125" customWidth="1"/>
    <col min="5389" max="5389" width="0.7109375" customWidth="1"/>
    <col min="5390" max="5391" width="8.5703125" customWidth="1"/>
    <col min="5392" max="5392" width="0.7109375" customWidth="1"/>
    <col min="5393" max="5394" width="8.5703125" customWidth="1"/>
    <col min="5395" max="5395" width="0.7109375" customWidth="1"/>
    <col min="5396" max="5397" width="8.5703125" customWidth="1"/>
    <col min="5398" max="5398" width="0.7109375" customWidth="1"/>
    <col min="5399" max="5400" width="8.5703125" customWidth="1"/>
    <col min="5401" max="5401" width="0.7109375" customWidth="1"/>
    <col min="5402" max="5403" width="8.5703125" customWidth="1"/>
    <col min="5404" max="5404" width="0.7109375" customWidth="1"/>
    <col min="5405" max="5406" width="8.5703125" customWidth="1"/>
    <col min="5407" max="5407" width="0.7109375" customWidth="1"/>
    <col min="5408" max="5409" width="8.5703125" customWidth="1"/>
    <col min="5410" max="5410" width="0.7109375" customWidth="1"/>
    <col min="5411" max="5412" width="8.5703125" customWidth="1"/>
    <col min="5633" max="5633" width="5.42578125" bestFit="1" customWidth="1"/>
    <col min="5634" max="5635" width="8.5703125" customWidth="1"/>
    <col min="5636" max="5636" width="0.7109375" customWidth="1"/>
    <col min="5637" max="5638" width="8.5703125" customWidth="1"/>
    <col min="5639" max="5639" width="0.7109375" customWidth="1"/>
    <col min="5640" max="5641" width="8.5703125" customWidth="1"/>
    <col min="5642" max="5642" width="0.7109375" customWidth="1"/>
    <col min="5643" max="5644" width="8.5703125" customWidth="1"/>
    <col min="5645" max="5645" width="0.7109375" customWidth="1"/>
    <col min="5646" max="5647" width="8.5703125" customWidth="1"/>
    <col min="5648" max="5648" width="0.7109375" customWidth="1"/>
    <col min="5649" max="5650" width="8.5703125" customWidth="1"/>
    <col min="5651" max="5651" width="0.7109375" customWidth="1"/>
    <col min="5652" max="5653" width="8.5703125" customWidth="1"/>
    <col min="5654" max="5654" width="0.7109375" customWidth="1"/>
    <col min="5655" max="5656" width="8.5703125" customWidth="1"/>
    <col min="5657" max="5657" width="0.7109375" customWidth="1"/>
    <col min="5658" max="5659" width="8.5703125" customWidth="1"/>
    <col min="5660" max="5660" width="0.7109375" customWidth="1"/>
    <col min="5661" max="5662" width="8.5703125" customWidth="1"/>
    <col min="5663" max="5663" width="0.7109375" customWidth="1"/>
    <col min="5664" max="5665" width="8.5703125" customWidth="1"/>
    <col min="5666" max="5666" width="0.7109375" customWidth="1"/>
    <col min="5667" max="5668" width="8.5703125" customWidth="1"/>
    <col min="5889" max="5889" width="5.42578125" bestFit="1" customWidth="1"/>
    <col min="5890" max="5891" width="8.5703125" customWidth="1"/>
    <col min="5892" max="5892" width="0.7109375" customWidth="1"/>
    <col min="5893" max="5894" width="8.5703125" customWidth="1"/>
    <col min="5895" max="5895" width="0.7109375" customWidth="1"/>
    <col min="5896" max="5897" width="8.5703125" customWidth="1"/>
    <col min="5898" max="5898" width="0.7109375" customWidth="1"/>
    <col min="5899" max="5900" width="8.5703125" customWidth="1"/>
    <col min="5901" max="5901" width="0.7109375" customWidth="1"/>
    <col min="5902" max="5903" width="8.5703125" customWidth="1"/>
    <col min="5904" max="5904" width="0.7109375" customWidth="1"/>
    <col min="5905" max="5906" width="8.5703125" customWidth="1"/>
    <col min="5907" max="5907" width="0.7109375" customWidth="1"/>
    <col min="5908" max="5909" width="8.5703125" customWidth="1"/>
    <col min="5910" max="5910" width="0.7109375" customWidth="1"/>
    <col min="5911" max="5912" width="8.5703125" customWidth="1"/>
    <col min="5913" max="5913" width="0.7109375" customWidth="1"/>
    <col min="5914" max="5915" width="8.5703125" customWidth="1"/>
    <col min="5916" max="5916" width="0.7109375" customWidth="1"/>
    <col min="5917" max="5918" width="8.5703125" customWidth="1"/>
    <col min="5919" max="5919" width="0.7109375" customWidth="1"/>
    <col min="5920" max="5921" width="8.5703125" customWidth="1"/>
    <col min="5922" max="5922" width="0.7109375" customWidth="1"/>
    <col min="5923" max="5924" width="8.5703125" customWidth="1"/>
    <col min="6145" max="6145" width="5.42578125" bestFit="1" customWidth="1"/>
    <col min="6146" max="6147" width="8.5703125" customWidth="1"/>
    <col min="6148" max="6148" width="0.7109375" customWidth="1"/>
    <col min="6149" max="6150" width="8.5703125" customWidth="1"/>
    <col min="6151" max="6151" width="0.7109375" customWidth="1"/>
    <col min="6152" max="6153" width="8.5703125" customWidth="1"/>
    <col min="6154" max="6154" width="0.7109375" customWidth="1"/>
    <col min="6155" max="6156" width="8.5703125" customWidth="1"/>
    <col min="6157" max="6157" width="0.7109375" customWidth="1"/>
    <col min="6158" max="6159" width="8.5703125" customWidth="1"/>
    <col min="6160" max="6160" width="0.7109375" customWidth="1"/>
    <col min="6161" max="6162" width="8.5703125" customWidth="1"/>
    <col min="6163" max="6163" width="0.7109375" customWidth="1"/>
    <col min="6164" max="6165" width="8.5703125" customWidth="1"/>
    <col min="6166" max="6166" width="0.7109375" customWidth="1"/>
    <col min="6167" max="6168" width="8.5703125" customWidth="1"/>
    <col min="6169" max="6169" width="0.7109375" customWidth="1"/>
    <col min="6170" max="6171" width="8.5703125" customWidth="1"/>
    <col min="6172" max="6172" width="0.7109375" customWidth="1"/>
    <col min="6173" max="6174" width="8.5703125" customWidth="1"/>
    <col min="6175" max="6175" width="0.7109375" customWidth="1"/>
    <col min="6176" max="6177" width="8.5703125" customWidth="1"/>
    <col min="6178" max="6178" width="0.7109375" customWidth="1"/>
    <col min="6179" max="6180" width="8.5703125" customWidth="1"/>
    <col min="6401" max="6401" width="5.42578125" bestFit="1" customWidth="1"/>
    <col min="6402" max="6403" width="8.5703125" customWidth="1"/>
    <col min="6404" max="6404" width="0.7109375" customWidth="1"/>
    <col min="6405" max="6406" width="8.5703125" customWidth="1"/>
    <col min="6407" max="6407" width="0.7109375" customWidth="1"/>
    <col min="6408" max="6409" width="8.5703125" customWidth="1"/>
    <col min="6410" max="6410" width="0.7109375" customWidth="1"/>
    <col min="6411" max="6412" width="8.5703125" customWidth="1"/>
    <col min="6413" max="6413" width="0.7109375" customWidth="1"/>
    <col min="6414" max="6415" width="8.5703125" customWidth="1"/>
    <col min="6416" max="6416" width="0.7109375" customWidth="1"/>
    <col min="6417" max="6418" width="8.5703125" customWidth="1"/>
    <col min="6419" max="6419" width="0.7109375" customWidth="1"/>
    <col min="6420" max="6421" width="8.5703125" customWidth="1"/>
    <col min="6422" max="6422" width="0.7109375" customWidth="1"/>
    <col min="6423" max="6424" width="8.5703125" customWidth="1"/>
    <col min="6425" max="6425" width="0.7109375" customWidth="1"/>
    <col min="6426" max="6427" width="8.5703125" customWidth="1"/>
    <col min="6428" max="6428" width="0.7109375" customWidth="1"/>
    <col min="6429" max="6430" width="8.5703125" customWidth="1"/>
    <col min="6431" max="6431" width="0.7109375" customWidth="1"/>
    <col min="6432" max="6433" width="8.5703125" customWidth="1"/>
    <col min="6434" max="6434" width="0.7109375" customWidth="1"/>
    <col min="6435" max="6436" width="8.5703125" customWidth="1"/>
    <col min="6657" max="6657" width="5.42578125" bestFit="1" customWidth="1"/>
    <col min="6658" max="6659" width="8.5703125" customWidth="1"/>
    <col min="6660" max="6660" width="0.7109375" customWidth="1"/>
    <col min="6661" max="6662" width="8.5703125" customWidth="1"/>
    <col min="6663" max="6663" width="0.7109375" customWidth="1"/>
    <col min="6664" max="6665" width="8.5703125" customWidth="1"/>
    <col min="6666" max="6666" width="0.7109375" customWidth="1"/>
    <col min="6667" max="6668" width="8.5703125" customWidth="1"/>
    <col min="6669" max="6669" width="0.7109375" customWidth="1"/>
    <col min="6670" max="6671" width="8.5703125" customWidth="1"/>
    <col min="6672" max="6672" width="0.7109375" customWidth="1"/>
    <col min="6673" max="6674" width="8.5703125" customWidth="1"/>
    <col min="6675" max="6675" width="0.7109375" customWidth="1"/>
    <col min="6676" max="6677" width="8.5703125" customWidth="1"/>
    <col min="6678" max="6678" width="0.7109375" customWidth="1"/>
    <col min="6679" max="6680" width="8.5703125" customWidth="1"/>
    <col min="6681" max="6681" width="0.7109375" customWidth="1"/>
    <col min="6682" max="6683" width="8.5703125" customWidth="1"/>
    <col min="6684" max="6684" width="0.7109375" customWidth="1"/>
    <col min="6685" max="6686" width="8.5703125" customWidth="1"/>
    <col min="6687" max="6687" width="0.7109375" customWidth="1"/>
    <col min="6688" max="6689" width="8.5703125" customWidth="1"/>
    <col min="6690" max="6690" width="0.7109375" customWidth="1"/>
    <col min="6691" max="6692" width="8.5703125" customWidth="1"/>
    <col min="6913" max="6913" width="5.42578125" bestFit="1" customWidth="1"/>
    <col min="6914" max="6915" width="8.5703125" customWidth="1"/>
    <col min="6916" max="6916" width="0.7109375" customWidth="1"/>
    <col min="6917" max="6918" width="8.5703125" customWidth="1"/>
    <col min="6919" max="6919" width="0.7109375" customWidth="1"/>
    <col min="6920" max="6921" width="8.5703125" customWidth="1"/>
    <col min="6922" max="6922" width="0.7109375" customWidth="1"/>
    <col min="6923" max="6924" width="8.5703125" customWidth="1"/>
    <col min="6925" max="6925" width="0.7109375" customWidth="1"/>
    <col min="6926" max="6927" width="8.5703125" customWidth="1"/>
    <col min="6928" max="6928" width="0.7109375" customWidth="1"/>
    <col min="6929" max="6930" width="8.5703125" customWidth="1"/>
    <col min="6931" max="6931" width="0.7109375" customWidth="1"/>
    <col min="6932" max="6933" width="8.5703125" customWidth="1"/>
    <col min="6934" max="6934" width="0.7109375" customWidth="1"/>
    <col min="6935" max="6936" width="8.5703125" customWidth="1"/>
    <col min="6937" max="6937" width="0.7109375" customWidth="1"/>
    <col min="6938" max="6939" width="8.5703125" customWidth="1"/>
    <col min="6940" max="6940" width="0.7109375" customWidth="1"/>
    <col min="6941" max="6942" width="8.5703125" customWidth="1"/>
    <col min="6943" max="6943" width="0.7109375" customWidth="1"/>
    <col min="6944" max="6945" width="8.5703125" customWidth="1"/>
    <col min="6946" max="6946" width="0.7109375" customWidth="1"/>
    <col min="6947" max="6948" width="8.5703125" customWidth="1"/>
    <col min="7169" max="7169" width="5.42578125" bestFit="1" customWidth="1"/>
    <col min="7170" max="7171" width="8.5703125" customWidth="1"/>
    <col min="7172" max="7172" width="0.7109375" customWidth="1"/>
    <col min="7173" max="7174" width="8.5703125" customWidth="1"/>
    <col min="7175" max="7175" width="0.7109375" customWidth="1"/>
    <col min="7176" max="7177" width="8.5703125" customWidth="1"/>
    <col min="7178" max="7178" width="0.7109375" customWidth="1"/>
    <col min="7179" max="7180" width="8.5703125" customWidth="1"/>
    <col min="7181" max="7181" width="0.7109375" customWidth="1"/>
    <col min="7182" max="7183" width="8.5703125" customWidth="1"/>
    <col min="7184" max="7184" width="0.7109375" customWidth="1"/>
    <col min="7185" max="7186" width="8.5703125" customWidth="1"/>
    <col min="7187" max="7187" width="0.7109375" customWidth="1"/>
    <col min="7188" max="7189" width="8.5703125" customWidth="1"/>
    <col min="7190" max="7190" width="0.7109375" customWidth="1"/>
    <col min="7191" max="7192" width="8.5703125" customWidth="1"/>
    <col min="7193" max="7193" width="0.7109375" customWidth="1"/>
    <col min="7194" max="7195" width="8.5703125" customWidth="1"/>
    <col min="7196" max="7196" width="0.7109375" customWidth="1"/>
    <col min="7197" max="7198" width="8.5703125" customWidth="1"/>
    <col min="7199" max="7199" width="0.7109375" customWidth="1"/>
    <col min="7200" max="7201" width="8.5703125" customWidth="1"/>
    <col min="7202" max="7202" width="0.7109375" customWidth="1"/>
    <col min="7203" max="7204" width="8.5703125" customWidth="1"/>
    <col min="7425" max="7425" width="5.42578125" bestFit="1" customWidth="1"/>
    <col min="7426" max="7427" width="8.5703125" customWidth="1"/>
    <col min="7428" max="7428" width="0.7109375" customWidth="1"/>
    <col min="7429" max="7430" width="8.5703125" customWidth="1"/>
    <col min="7431" max="7431" width="0.7109375" customWidth="1"/>
    <col min="7432" max="7433" width="8.5703125" customWidth="1"/>
    <col min="7434" max="7434" width="0.7109375" customWidth="1"/>
    <col min="7435" max="7436" width="8.5703125" customWidth="1"/>
    <col min="7437" max="7437" width="0.7109375" customWidth="1"/>
    <col min="7438" max="7439" width="8.5703125" customWidth="1"/>
    <col min="7440" max="7440" width="0.7109375" customWidth="1"/>
    <col min="7441" max="7442" width="8.5703125" customWidth="1"/>
    <col min="7443" max="7443" width="0.7109375" customWidth="1"/>
    <col min="7444" max="7445" width="8.5703125" customWidth="1"/>
    <col min="7446" max="7446" width="0.7109375" customWidth="1"/>
    <col min="7447" max="7448" width="8.5703125" customWidth="1"/>
    <col min="7449" max="7449" width="0.7109375" customWidth="1"/>
    <col min="7450" max="7451" width="8.5703125" customWidth="1"/>
    <col min="7452" max="7452" width="0.7109375" customWidth="1"/>
    <col min="7453" max="7454" width="8.5703125" customWidth="1"/>
    <col min="7455" max="7455" width="0.7109375" customWidth="1"/>
    <col min="7456" max="7457" width="8.5703125" customWidth="1"/>
    <col min="7458" max="7458" width="0.7109375" customWidth="1"/>
    <col min="7459" max="7460" width="8.5703125" customWidth="1"/>
    <col min="7681" max="7681" width="5.42578125" bestFit="1" customWidth="1"/>
    <col min="7682" max="7683" width="8.5703125" customWidth="1"/>
    <col min="7684" max="7684" width="0.7109375" customWidth="1"/>
    <col min="7685" max="7686" width="8.5703125" customWidth="1"/>
    <col min="7687" max="7687" width="0.7109375" customWidth="1"/>
    <col min="7688" max="7689" width="8.5703125" customWidth="1"/>
    <col min="7690" max="7690" width="0.7109375" customWidth="1"/>
    <col min="7691" max="7692" width="8.5703125" customWidth="1"/>
    <col min="7693" max="7693" width="0.7109375" customWidth="1"/>
    <col min="7694" max="7695" width="8.5703125" customWidth="1"/>
    <col min="7696" max="7696" width="0.7109375" customWidth="1"/>
    <col min="7697" max="7698" width="8.5703125" customWidth="1"/>
    <col min="7699" max="7699" width="0.7109375" customWidth="1"/>
    <col min="7700" max="7701" width="8.5703125" customWidth="1"/>
    <col min="7702" max="7702" width="0.7109375" customWidth="1"/>
    <col min="7703" max="7704" width="8.5703125" customWidth="1"/>
    <col min="7705" max="7705" width="0.7109375" customWidth="1"/>
    <col min="7706" max="7707" width="8.5703125" customWidth="1"/>
    <col min="7708" max="7708" width="0.7109375" customWidth="1"/>
    <col min="7709" max="7710" width="8.5703125" customWidth="1"/>
    <col min="7711" max="7711" width="0.7109375" customWidth="1"/>
    <col min="7712" max="7713" width="8.5703125" customWidth="1"/>
    <col min="7714" max="7714" width="0.7109375" customWidth="1"/>
    <col min="7715" max="7716" width="8.5703125" customWidth="1"/>
    <col min="7937" max="7937" width="5.42578125" bestFit="1" customWidth="1"/>
    <col min="7938" max="7939" width="8.5703125" customWidth="1"/>
    <col min="7940" max="7940" width="0.7109375" customWidth="1"/>
    <col min="7941" max="7942" width="8.5703125" customWidth="1"/>
    <col min="7943" max="7943" width="0.7109375" customWidth="1"/>
    <col min="7944" max="7945" width="8.5703125" customWidth="1"/>
    <col min="7946" max="7946" width="0.7109375" customWidth="1"/>
    <col min="7947" max="7948" width="8.5703125" customWidth="1"/>
    <col min="7949" max="7949" width="0.7109375" customWidth="1"/>
    <col min="7950" max="7951" width="8.5703125" customWidth="1"/>
    <col min="7952" max="7952" width="0.7109375" customWidth="1"/>
    <col min="7953" max="7954" width="8.5703125" customWidth="1"/>
    <col min="7955" max="7955" width="0.7109375" customWidth="1"/>
    <col min="7956" max="7957" width="8.5703125" customWidth="1"/>
    <col min="7958" max="7958" width="0.7109375" customWidth="1"/>
    <col min="7959" max="7960" width="8.5703125" customWidth="1"/>
    <col min="7961" max="7961" width="0.7109375" customWidth="1"/>
    <col min="7962" max="7963" width="8.5703125" customWidth="1"/>
    <col min="7964" max="7964" width="0.7109375" customWidth="1"/>
    <col min="7965" max="7966" width="8.5703125" customWidth="1"/>
    <col min="7967" max="7967" width="0.7109375" customWidth="1"/>
    <col min="7968" max="7969" width="8.5703125" customWidth="1"/>
    <col min="7970" max="7970" width="0.7109375" customWidth="1"/>
    <col min="7971" max="7972" width="8.5703125" customWidth="1"/>
    <col min="8193" max="8193" width="5.42578125" bestFit="1" customWidth="1"/>
    <col min="8194" max="8195" width="8.5703125" customWidth="1"/>
    <col min="8196" max="8196" width="0.7109375" customWidth="1"/>
    <col min="8197" max="8198" width="8.5703125" customWidth="1"/>
    <col min="8199" max="8199" width="0.7109375" customWidth="1"/>
    <col min="8200" max="8201" width="8.5703125" customWidth="1"/>
    <col min="8202" max="8202" width="0.7109375" customWidth="1"/>
    <col min="8203" max="8204" width="8.5703125" customWidth="1"/>
    <col min="8205" max="8205" width="0.7109375" customWidth="1"/>
    <col min="8206" max="8207" width="8.5703125" customWidth="1"/>
    <col min="8208" max="8208" width="0.7109375" customWidth="1"/>
    <col min="8209" max="8210" width="8.5703125" customWidth="1"/>
    <col min="8211" max="8211" width="0.7109375" customWidth="1"/>
    <col min="8212" max="8213" width="8.5703125" customWidth="1"/>
    <col min="8214" max="8214" width="0.7109375" customWidth="1"/>
    <col min="8215" max="8216" width="8.5703125" customWidth="1"/>
    <col min="8217" max="8217" width="0.7109375" customWidth="1"/>
    <col min="8218" max="8219" width="8.5703125" customWidth="1"/>
    <col min="8220" max="8220" width="0.7109375" customWidth="1"/>
    <col min="8221" max="8222" width="8.5703125" customWidth="1"/>
    <col min="8223" max="8223" width="0.7109375" customWidth="1"/>
    <col min="8224" max="8225" width="8.5703125" customWidth="1"/>
    <col min="8226" max="8226" width="0.7109375" customWidth="1"/>
    <col min="8227" max="8228" width="8.5703125" customWidth="1"/>
    <col min="8449" max="8449" width="5.42578125" bestFit="1" customWidth="1"/>
    <col min="8450" max="8451" width="8.5703125" customWidth="1"/>
    <col min="8452" max="8452" width="0.7109375" customWidth="1"/>
    <col min="8453" max="8454" width="8.5703125" customWidth="1"/>
    <col min="8455" max="8455" width="0.7109375" customWidth="1"/>
    <col min="8456" max="8457" width="8.5703125" customWidth="1"/>
    <col min="8458" max="8458" width="0.7109375" customWidth="1"/>
    <col min="8459" max="8460" width="8.5703125" customWidth="1"/>
    <col min="8461" max="8461" width="0.7109375" customWidth="1"/>
    <col min="8462" max="8463" width="8.5703125" customWidth="1"/>
    <col min="8464" max="8464" width="0.7109375" customWidth="1"/>
    <col min="8465" max="8466" width="8.5703125" customWidth="1"/>
    <col min="8467" max="8467" width="0.7109375" customWidth="1"/>
    <col min="8468" max="8469" width="8.5703125" customWidth="1"/>
    <col min="8470" max="8470" width="0.7109375" customWidth="1"/>
    <col min="8471" max="8472" width="8.5703125" customWidth="1"/>
    <col min="8473" max="8473" width="0.7109375" customWidth="1"/>
    <col min="8474" max="8475" width="8.5703125" customWidth="1"/>
    <col min="8476" max="8476" width="0.7109375" customWidth="1"/>
    <col min="8477" max="8478" width="8.5703125" customWidth="1"/>
    <col min="8479" max="8479" width="0.7109375" customWidth="1"/>
    <col min="8480" max="8481" width="8.5703125" customWidth="1"/>
    <col min="8482" max="8482" width="0.7109375" customWidth="1"/>
    <col min="8483" max="8484" width="8.5703125" customWidth="1"/>
    <col min="8705" max="8705" width="5.42578125" bestFit="1" customWidth="1"/>
    <col min="8706" max="8707" width="8.5703125" customWidth="1"/>
    <col min="8708" max="8708" width="0.7109375" customWidth="1"/>
    <col min="8709" max="8710" width="8.5703125" customWidth="1"/>
    <col min="8711" max="8711" width="0.7109375" customWidth="1"/>
    <col min="8712" max="8713" width="8.5703125" customWidth="1"/>
    <col min="8714" max="8714" width="0.7109375" customWidth="1"/>
    <col min="8715" max="8716" width="8.5703125" customWidth="1"/>
    <col min="8717" max="8717" width="0.7109375" customWidth="1"/>
    <col min="8718" max="8719" width="8.5703125" customWidth="1"/>
    <col min="8720" max="8720" width="0.7109375" customWidth="1"/>
    <col min="8721" max="8722" width="8.5703125" customWidth="1"/>
    <col min="8723" max="8723" width="0.7109375" customWidth="1"/>
    <col min="8724" max="8725" width="8.5703125" customWidth="1"/>
    <col min="8726" max="8726" width="0.7109375" customWidth="1"/>
    <col min="8727" max="8728" width="8.5703125" customWidth="1"/>
    <col min="8729" max="8729" width="0.7109375" customWidth="1"/>
    <col min="8730" max="8731" width="8.5703125" customWidth="1"/>
    <col min="8732" max="8732" width="0.7109375" customWidth="1"/>
    <col min="8733" max="8734" width="8.5703125" customWidth="1"/>
    <col min="8735" max="8735" width="0.7109375" customWidth="1"/>
    <col min="8736" max="8737" width="8.5703125" customWidth="1"/>
    <col min="8738" max="8738" width="0.7109375" customWidth="1"/>
    <col min="8739" max="8740" width="8.5703125" customWidth="1"/>
    <col min="8961" max="8961" width="5.42578125" bestFit="1" customWidth="1"/>
    <col min="8962" max="8963" width="8.5703125" customWidth="1"/>
    <col min="8964" max="8964" width="0.7109375" customWidth="1"/>
    <col min="8965" max="8966" width="8.5703125" customWidth="1"/>
    <col min="8967" max="8967" width="0.7109375" customWidth="1"/>
    <col min="8968" max="8969" width="8.5703125" customWidth="1"/>
    <col min="8970" max="8970" width="0.7109375" customWidth="1"/>
    <col min="8971" max="8972" width="8.5703125" customWidth="1"/>
    <col min="8973" max="8973" width="0.7109375" customWidth="1"/>
    <col min="8974" max="8975" width="8.5703125" customWidth="1"/>
    <col min="8976" max="8976" width="0.7109375" customWidth="1"/>
    <col min="8977" max="8978" width="8.5703125" customWidth="1"/>
    <col min="8979" max="8979" width="0.7109375" customWidth="1"/>
    <col min="8980" max="8981" width="8.5703125" customWidth="1"/>
    <col min="8982" max="8982" width="0.7109375" customWidth="1"/>
    <col min="8983" max="8984" width="8.5703125" customWidth="1"/>
    <col min="8985" max="8985" width="0.7109375" customWidth="1"/>
    <col min="8986" max="8987" width="8.5703125" customWidth="1"/>
    <col min="8988" max="8988" width="0.7109375" customWidth="1"/>
    <col min="8989" max="8990" width="8.5703125" customWidth="1"/>
    <col min="8991" max="8991" width="0.7109375" customWidth="1"/>
    <col min="8992" max="8993" width="8.5703125" customWidth="1"/>
    <col min="8994" max="8994" width="0.7109375" customWidth="1"/>
    <col min="8995" max="8996" width="8.5703125" customWidth="1"/>
    <col min="9217" max="9217" width="5.42578125" bestFit="1" customWidth="1"/>
    <col min="9218" max="9219" width="8.5703125" customWidth="1"/>
    <col min="9220" max="9220" width="0.7109375" customWidth="1"/>
    <col min="9221" max="9222" width="8.5703125" customWidth="1"/>
    <col min="9223" max="9223" width="0.7109375" customWidth="1"/>
    <col min="9224" max="9225" width="8.5703125" customWidth="1"/>
    <col min="9226" max="9226" width="0.7109375" customWidth="1"/>
    <col min="9227" max="9228" width="8.5703125" customWidth="1"/>
    <col min="9229" max="9229" width="0.7109375" customWidth="1"/>
    <col min="9230" max="9231" width="8.5703125" customWidth="1"/>
    <col min="9232" max="9232" width="0.7109375" customWidth="1"/>
    <col min="9233" max="9234" width="8.5703125" customWidth="1"/>
    <col min="9235" max="9235" width="0.7109375" customWidth="1"/>
    <col min="9236" max="9237" width="8.5703125" customWidth="1"/>
    <col min="9238" max="9238" width="0.7109375" customWidth="1"/>
    <col min="9239" max="9240" width="8.5703125" customWidth="1"/>
    <col min="9241" max="9241" width="0.7109375" customWidth="1"/>
    <col min="9242" max="9243" width="8.5703125" customWidth="1"/>
    <col min="9244" max="9244" width="0.7109375" customWidth="1"/>
    <col min="9245" max="9246" width="8.5703125" customWidth="1"/>
    <col min="9247" max="9247" width="0.7109375" customWidth="1"/>
    <col min="9248" max="9249" width="8.5703125" customWidth="1"/>
    <col min="9250" max="9250" width="0.7109375" customWidth="1"/>
    <col min="9251" max="9252" width="8.5703125" customWidth="1"/>
    <col min="9473" max="9473" width="5.42578125" bestFit="1" customWidth="1"/>
    <col min="9474" max="9475" width="8.5703125" customWidth="1"/>
    <col min="9476" max="9476" width="0.7109375" customWidth="1"/>
    <col min="9477" max="9478" width="8.5703125" customWidth="1"/>
    <col min="9479" max="9479" width="0.7109375" customWidth="1"/>
    <col min="9480" max="9481" width="8.5703125" customWidth="1"/>
    <col min="9482" max="9482" width="0.7109375" customWidth="1"/>
    <col min="9483" max="9484" width="8.5703125" customWidth="1"/>
    <col min="9485" max="9485" width="0.7109375" customWidth="1"/>
    <col min="9486" max="9487" width="8.5703125" customWidth="1"/>
    <col min="9488" max="9488" width="0.7109375" customWidth="1"/>
    <col min="9489" max="9490" width="8.5703125" customWidth="1"/>
    <col min="9491" max="9491" width="0.7109375" customWidth="1"/>
    <col min="9492" max="9493" width="8.5703125" customWidth="1"/>
    <col min="9494" max="9494" width="0.7109375" customWidth="1"/>
    <col min="9495" max="9496" width="8.5703125" customWidth="1"/>
    <col min="9497" max="9497" width="0.7109375" customWidth="1"/>
    <col min="9498" max="9499" width="8.5703125" customWidth="1"/>
    <col min="9500" max="9500" width="0.7109375" customWidth="1"/>
    <col min="9501" max="9502" width="8.5703125" customWidth="1"/>
    <col min="9503" max="9503" width="0.7109375" customWidth="1"/>
    <col min="9504" max="9505" width="8.5703125" customWidth="1"/>
    <col min="9506" max="9506" width="0.7109375" customWidth="1"/>
    <col min="9507" max="9508" width="8.5703125" customWidth="1"/>
    <col min="9729" max="9729" width="5.42578125" bestFit="1" customWidth="1"/>
    <col min="9730" max="9731" width="8.5703125" customWidth="1"/>
    <col min="9732" max="9732" width="0.7109375" customWidth="1"/>
    <col min="9733" max="9734" width="8.5703125" customWidth="1"/>
    <col min="9735" max="9735" width="0.7109375" customWidth="1"/>
    <col min="9736" max="9737" width="8.5703125" customWidth="1"/>
    <col min="9738" max="9738" width="0.7109375" customWidth="1"/>
    <col min="9739" max="9740" width="8.5703125" customWidth="1"/>
    <col min="9741" max="9741" width="0.7109375" customWidth="1"/>
    <col min="9742" max="9743" width="8.5703125" customWidth="1"/>
    <col min="9744" max="9744" width="0.7109375" customWidth="1"/>
    <col min="9745" max="9746" width="8.5703125" customWidth="1"/>
    <col min="9747" max="9747" width="0.7109375" customWidth="1"/>
    <col min="9748" max="9749" width="8.5703125" customWidth="1"/>
    <col min="9750" max="9750" width="0.7109375" customWidth="1"/>
    <col min="9751" max="9752" width="8.5703125" customWidth="1"/>
    <col min="9753" max="9753" width="0.7109375" customWidth="1"/>
    <col min="9754" max="9755" width="8.5703125" customWidth="1"/>
    <col min="9756" max="9756" width="0.7109375" customWidth="1"/>
    <col min="9757" max="9758" width="8.5703125" customWidth="1"/>
    <col min="9759" max="9759" width="0.7109375" customWidth="1"/>
    <col min="9760" max="9761" width="8.5703125" customWidth="1"/>
    <col min="9762" max="9762" width="0.7109375" customWidth="1"/>
    <col min="9763" max="9764" width="8.5703125" customWidth="1"/>
    <col min="9985" max="9985" width="5.42578125" bestFit="1" customWidth="1"/>
    <col min="9986" max="9987" width="8.5703125" customWidth="1"/>
    <col min="9988" max="9988" width="0.7109375" customWidth="1"/>
    <col min="9989" max="9990" width="8.5703125" customWidth="1"/>
    <col min="9991" max="9991" width="0.7109375" customWidth="1"/>
    <col min="9992" max="9993" width="8.5703125" customWidth="1"/>
    <col min="9994" max="9994" width="0.7109375" customWidth="1"/>
    <col min="9995" max="9996" width="8.5703125" customWidth="1"/>
    <col min="9997" max="9997" width="0.7109375" customWidth="1"/>
    <col min="9998" max="9999" width="8.5703125" customWidth="1"/>
    <col min="10000" max="10000" width="0.7109375" customWidth="1"/>
    <col min="10001" max="10002" width="8.5703125" customWidth="1"/>
    <col min="10003" max="10003" width="0.7109375" customWidth="1"/>
    <col min="10004" max="10005" width="8.5703125" customWidth="1"/>
    <col min="10006" max="10006" width="0.7109375" customWidth="1"/>
    <col min="10007" max="10008" width="8.5703125" customWidth="1"/>
    <col min="10009" max="10009" width="0.7109375" customWidth="1"/>
    <col min="10010" max="10011" width="8.5703125" customWidth="1"/>
    <col min="10012" max="10012" width="0.7109375" customWidth="1"/>
    <col min="10013" max="10014" width="8.5703125" customWidth="1"/>
    <col min="10015" max="10015" width="0.7109375" customWidth="1"/>
    <col min="10016" max="10017" width="8.5703125" customWidth="1"/>
    <col min="10018" max="10018" width="0.7109375" customWidth="1"/>
    <col min="10019" max="10020" width="8.5703125" customWidth="1"/>
    <col min="10241" max="10241" width="5.42578125" bestFit="1" customWidth="1"/>
    <col min="10242" max="10243" width="8.5703125" customWidth="1"/>
    <col min="10244" max="10244" width="0.7109375" customWidth="1"/>
    <col min="10245" max="10246" width="8.5703125" customWidth="1"/>
    <col min="10247" max="10247" width="0.7109375" customWidth="1"/>
    <col min="10248" max="10249" width="8.5703125" customWidth="1"/>
    <col min="10250" max="10250" width="0.7109375" customWidth="1"/>
    <col min="10251" max="10252" width="8.5703125" customWidth="1"/>
    <col min="10253" max="10253" width="0.7109375" customWidth="1"/>
    <col min="10254" max="10255" width="8.5703125" customWidth="1"/>
    <col min="10256" max="10256" width="0.7109375" customWidth="1"/>
    <col min="10257" max="10258" width="8.5703125" customWidth="1"/>
    <col min="10259" max="10259" width="0.7109375" customWidth="1"/>
    <col min="10260" max="10261" width="8.5703125" customWidth="1"/>
    <col min="10262" max="10262" width="0.7109375" customWidth="1"/>
    <col min="10263" max="10264" width="8.5703125" customWidth="1"/>
    <col min="10265" max="10265" width="0.7109375" customWidth="1"/>
    <col min="10266" max="10267" width="8.5703125" customWidth="1"/>
    <col min="10268" max="10268" width="0.7109375" customWidth="1"/>
    <col min="10269" max="10270" width="8.5703125" customWidth="1"/>
    <col min="10271" max="10271" width="0.7109375" customWidth="1"/>
    <col min="10272" max="10273" width="8.5703125" customWidth="1"/>
    <col min="10274" max="10274" width="0.7109375" customWidth="1"/>
    <col min="10275" max="10276" width="8.5703125" customWidth="1"/>
    <col min="10497" max="10497" width="5.42578125" bestFit="1" customWidth="1"/>
    <col min="10498" max="10499" width="8.5703125" customWidth="1"/>
    <col min="10500" max="10500" width="0.7109375" customWidth="1"/>
    <col min="10501" max="10502" width="8.5703125" customWidth="1"/>
    <col min="10503" max="10503" width="0.7109375" customWidth="1"/>
    <col min="10504" max="10505" width="8.5703125" customWidth="1"/>
    <col min="10506" max="10506" width="0.7109375" customWidth="1"/>
    <col min="10507" max="10508" width="8.5703125" customWidth="1"/>
    <col min="10509" max="10509" width="0.7109375" customWidth="1"/>
    <col min="10510" max="10511" width="8.5703125" customWidth="1"/>
    <col min="10512" max="10512" width="0.7109375" customWidth="1"/>
    <col min="10513" max="10514" width="8.5703125" customWidth="1"/>
    <col min="10515" max="10515" width="0.7109375" customWidth="1"/>
    <col min="10516" max="10517" width="8.5703125" customWidth="1"/>
    <col min="10518" max="10518" width="0.7109375" customWidth="1"/>
    <col min="10519" max="10520" width="8.5703125" customWidth="1"/>
    <col min="10521" max="10521" width="0.7109375" customWidth="1"/>
    <col min="10522" max="10523" width="8.5703125" customWidth="1"/>
    <col min="10524" max="10524" width="0.7109375" customWidth="1"/>
    <col min="10525" max="10526" width="8.5703125" customWidth="1"/>
    <col min="10527" max="10527" width="0.7109375" customWidth="1"/>
    <col min="10528" max="10529" width="8.5703125" customWidth="1"/>
    <col min="10530" max="10530" width="0.7109375" customWidth="1"/>
    <col min="10531" max="10532" width="8.5703125" customWidth="1"/>
    <col min="10753" max="10753" width="5.42578125" bestFit="1" customWidth="1"/>
    <col min="10754" max="10755" width="8.5703125" customWidth="1"/>
    <col min="10756" max="10756" width="0.7109375" customWidth="1"/>
    <col min="10757" max="10758" width="8.5703125" customWidth="1"/>
    <col min="10759" max="10759" width="0.7109375" customWidth="1"/>
    <col min="10760" max="10761" width="8.5703125" customWidth="1"/>
    <col min="10762" max="10762" width="0.7109375" customWidth="1"/>
    <col min="10763" max="10764" width="8.5703125" customWidth="1"/>
    <col min="10765" max="10765" width="0.7109375" customWidth="1"/>
    <col min="10766" max="10767" width="8.5703125" customWidth="1"/>
    <col min="10768" max="10768" width="0.7109375" customWidth="1"/>
    <col min="10769" max="10770" width="8.5703125" customWidth="1"/>
    <col min="10771" max="10771" width="0.7109375" customWidth="1"/>
    <col min="10772" max="10773" width="8.5703125" customWidth="1"/>
    <col min="10774" max="10774" width="0.7109375" customWidth="1"/>
    <col min="10775" max="10776" width="8.5703125" customWidth="1"/>
    <col min="10777" max="10777" width="0.7109375" customWidth="1"/>
    <col min="10778" max="10779" width="8.5703125" customWidth="1"/>
    <col min="10780" max="10780" width="0.7109375" customWidth="1"/>
    <col min="10781" max="10782" width="8.5703125" customWidth="1"/>
    <col min="10783" max="10783" width="0.7109375" customWidth="1"/>
    <col min="10784" max="10785" width="8.5703125" customWidth="1"/>
    <col min="10786" max="10786" width="0.7109375" customWidth="1"/>
    <col min="10787" max="10788" width="8.5703125" customWidth="1"/>
    <col min="11009" max="11009" width="5.42578125" bestFit="1" customWidth="1"/>
    <col min="11010" max="11011" width="8.5703125" customWidth="1"/>
    <col min="11012" max="11012" width="0.7109375" customWidth="1"/>
    <col min="11013" max="11014" width="8.5703125" customWidth="1"/>
    <col min="11015" max="11015" width="0.7109375" customWidth="1"/>
    <col min="11016" max="11017" width="8.5703125" customWidth="1"/>
    <col min="11018" max="11018" width="0.7109375" customWidth="1"/>
    <col min="11019" max="11020" width="8.5703125" customWidth="1"/>
    <col min="11021" max="11021" width="0.7109375" customWidth="1"/>
    <col min="11022" max="11023" width="8.5703125" customWidth="1"/>
    <col min="11024" max="11024" width="0.7109375" customWidth="1"/>
    <col min="11025" max="11026" width="8.5703125" customWidth="1"/>
    <col min="11027" max="11027" width="0.7109375" customWidth="1"/>
    <col min="11028" max="11029" width="8.5703125" customWidth="1"/>
    <col min="11030" max="11030" width="0.7109375" customWidth="1"/>
    <col min="11031" max="11032" width="8.5703125" customWidth="1"/>
    <col min="11033" max="11033" width="0.7109375" customWidth="1"/>
    <col min="11034" max="11035" width="8.5703125" customWidth="1"/>
    <col min="11036" max="11036" width="0.7109375" customWidth="1"/>
    <col min="11037" max="11038" width="8.5703125" customWidth="1"/>
    <col min="11039" max="11039" width="0.7109375" customWidth="1"/>
    <col min="11040" max="11041" width="8.5703125" customWidth="1"/>
    <col min="11042" max="11042" width="0.7109375" customWidth="1"/>
    <col min="11043" max="11044" width="8.5703125" customWidth="1"/>
    <col min="11265" max="11265" width="5.42578125" bestFit="1" customWidth="1"/>
    <col min="11266" max="11267" width="8.5703125" customWidth="1"/>
    <col min="11268" max="11268" width="0.7109375" customWidth="1"/>
    <col min="11269" max="11270" width="8.5703125" customWidth="1"/>
    <col min="11271" max="11271" width="0.7109375" customWidth="1"/>
    <col min="11272" max="11273" width="8.5703125" customWidth="1"/>
    <col min="11274" max="11274" width="0.7109375" customWidth="1"/>
    <col min="11275" max="11276" width="8.5703125" customWidth="1"/>
    <col min="11277" max="11277" width="0.7109375" customWidth="1"/>
    <col min="11278" max="11279" width="8.5703125" customWidth="1"/>
    <col min="11280" max="11280" width="0.7109375" customWidth="1"/>
    <col min="11281" max="11282" width="8.5703125" customWidth="1"/>
    <col min="11283" max="11283" width="0.7109375" customWidth="1"/>
    <col min="11284" max="11285" width="8.5703125" customWidth="1"/>
    <col min="11286" max="11286" width="0.7109375" customWidth="1"/>
    <col min="11287" max="11288" width="8.5703125" customWidth="1"/>
    <col min="11289" max="11289" width="0.7109375" customWidth="1"/>
    <col min="11290" max="11291" width="8.5703125" customWidth="1"/>
    <col min="11292" max="11292" width="0.7109375" customWidth="1"/>
    <col min="11293" max="11294" width="8.5703125" customWidth="1"/>
    <col min="11295" max="11295" width="0.7109375" customWidth="1"/>
    <col min="11296" max="11297" width="8.5703125" customWidth="1"/>
    <col min="11298" max="11298" width="0.7109375" customWidth="1"/>
    <col min="11299" max="11300" width="8.5703125" customWidth="1"/>
    <col min="11521" max="11521" width="5.42578125" bestFit="1" customWidth="1"/>
    <col min="11522" max="11523" width="8.5703125" customWidth="1"/>
    <col min="11524" max="11524" width="0.7109375" customWidth="1"/>
    <col min="11525" max="11526" width="8.5703125" customWidth="1"/>
    <col min="11527" max="11527" width="0.7109375" customWidth="1"/>
    <col min="11528" max="11529" width="8.5703125" customWidth="1"/>
    <col min="11530" max="11530" width="0.7109375" customWidth="1"/>
    <col min="11531" max="11532" width="8.5703125" customWidth="1"/>
    <col min="11533" max="11533" width="0.7109375" customWidth="1"/>
    <col min="11534" max="11535" width="8.5703125" customWidth="1"/>
    <col min="11536" max="11536" width="0.7109375" customWidth="1"/>
    <col min="11537" max="11538" width="8.5703125" customWidth="1"/>
    <col min="11539" max="11539" width="0.7109375" customWidth="1"/>
    <col min="11540" max="11541" width="8.5703125" customWidth="1"/>
    <col min="11542" max="11542" width="0.7109375" customWidth="1"/>
    <col min="11543" max="11544" width="8.5703125" customWidth="1"/>
    <col min="11545" max="11545" width="0.7109375" customWidth="1"/>
    <col min="11546" max="11547" width="8.5703125" customWidth="1"/>
    <col min="11548" max="11548" width="0.7109375" customWidth="1"/>
    <col min="11549" max="11550" width="8.5703125" customWidth="1"/>
    <col min="11551" max="11551" width="0.7109375" customWidth="1"/>
    <col min="11552" max="11553" width="8.5703125" customWidth="1"/>
    <col min="11554" max="11554" width="0.7109375" customWidth="1"/>
    <col min="11555" max="11556" width="8.5703125" customWidth="1"/>
    <col min="11777" max="11777" width="5.42578125" bestFit="1" customWidth="1"/>
    <col min="11778" max="11779" width="8.5703125" customWidth="1"/>
    <col min="11780" max="11780" width="0.7109375" customWidth="1"/>
    <col min="11781" max="11782" width="8.5703125" customWidth="1"/>
    <col min="11783" max="11783" width="0.7109375" customWidth="1"/>
    <col min="11784" max="11785" width="8.5703125" customWidth="1"/>
    <col min="11786" max="11786" width="0.7109375" customWidth="1"/>
    <col min="11787" max="11788" width="8.5703125" customWidth="1"/>
    <col min="11789" max="11789" width="0.7109375" customWidth="1"/>
    <col min="11790" max="11791" width="8.5703125" customWidth="1"/>
    <col min="11792" max="11792" width="0.7109375" customWidth="1"/>
    <col min="11793" max="11794" width="8.5703125" customWidth="1"/>
    <col min="11795" max="11795" width="0.7109375" customWidth="1"/>
    <col min="11796" max="11797" width="8.5703125" customWidth="1"/>
    <col min="11798" max="11798" width="0.7109375" customWidth="1"/>
    <col min="11799" max="11800" width="8.5703125" customWidth="1"/>
    <col min="11801" max="11801" width="0.7109375" customWidth="1"/>
    <col min="11802" max="11803" width="8.5703125" customWidth="1"/>
    <col min="11804" max="11804" width="0.7109375" customWidth="1"/>
    <col min="11805" max="11806" width="8.5703125" customWidth="1"/>
    <col min="11807" max="11807" width="0.7109375" customWidth="1"/>
    <col min="11808" max="11809" width="8.5703125" customWidth="1"/>
    <col min="11810" max="11810" width="0.7109375" customWidth="1"/>
    <col min="11811" max="11812" width="8.5703125" customWidth="1"/>
    <col min="12033" max="12033" width="5.42578125" bestFit="1" customWidth="1"/>
    <col min="12034" max="12035" width="8.5703125" customWidth="1"/>
    <col min="12036" max="12036" width="0.7109375" customWidth="1"/>
    <col min="12037" max="12038" width="8.5703125" customWidth="1"/>
    <col min="12039" max="12039" width="0.7109375" customWidth="1"/>
    <col min="12040" max="12041" width="8.5703125" customWidth="1"/>
    <col min="12042" max="12042" width="0.7109375" customWidth="1"/>
    <col min="12043" max="12044" width="8.5703125" customWidth="1"/>
    <col min="12045" max="12045" width="0.7109375" customWidth="1"/>
    <col min="12046" max="12047" width="8.5703125" customWidth="1"/>
    <col min="12048" max="12048" width="0.7109375" customWidth="1"/>
    <col min="12049" max="12050" width="8.5703125" customWidth="1"/>
    <col min="12051" max="12051" width="0.7109375" customWidth="1"/>
    <col min="12052" max="12053" width="8.5703125" customWidth="1"/>
    <col min="12054" max="12054" width="0.7109375" customWidth="1"/>
    <col min="12055" max="12056" width="8.5703125" customWidth="1"/>
    <col min="12057" max="12057" width="0.7109375" customWidth="1"/>
    <col min="12058" max="12059" width="8.5703125" customWidth="1"/>
    <col min="12060" max="12060" width="0.7109375" customWidth="1"/>
    <col min="12061" max="12062" width="8.5703125" customWidth="1"/>
    <col min="12063" max="12063" width="0.7109375" customWidth="1"/>
    <col min="12064" max="12065" width="8.5703125" customWidth="1"/>
    <col min="12066" max="12066" width="0.7109375" customWidth="1"/>
    <col min="12067" max="12068" width="8.5703125" customWidth="1"/>
    <col min="12289" max="12289" width="5.42578125" bestFit="1" customWidth="1"/>
    <col min="12290" max="12291" width="8.5703125" customWidth="1"/>
    <col min="12292" max="12292" width="0.7109375" customWidth="1"/>
    <col min="12293" max="12294" width="8.5703125" customWidth="1"/>
    <col min="12295" max="12295" width="0.7109375" customWidth="1"/>
    <col min="12296" max="12297" width="8.5703125" customWidth="1"/>
    <col min="12298" max="12298" width="0.7109375" customWidth="1"/>
    <col min="12299" max="12300" width="8.5703125" customWidth="1"/>
    <col min="12301" max="12301" width="0.7109375" customWidth="1"/>
    <col min="12302" max="12303" width="8.5703125" customWidth="1"/>
    <col min="12304" max="12304" width="0.7109375" customWidth="1"/>
    <col min="12305" max="12306" width="8.5703125" customWidth="1"/>
    <col min="12307" max="12307" width="0.7109375" customWidth="1"/>
    <col min="12308" max="12309" width="8.5703125" customWidth="1"/>
    <col min="12310" max="12310" width="0.7109375" customWidth="1"/>
    <col min="12311" max="12312" width="8.5703125" customWidth="1"/>
    <col min="12313" max="12313" width="0.7109375" customWidth="1"/>
    <col min="12314" max="12315" width="8.5703125" customWidth="1"/>
    <col min="12316" max="12316" width="0.7109375" customWidth="1"/>
    <col min="12317" max="12318" width="8.5703125" customWidth="1"/>
    <col min="12319" max="12319" width="0.7109375" customWidth="1"/>
    <col min="12320" max="12321" width="8.5703125" customWidth="1"/>
    <col min="12322" max="12322" width="0.7109375" customWidth="1"/>
    <col min="12323" max="12324" width="8.5703125" customWidth="1"/>
    <col min="12545" max="12545" width="5.42578125" bestFit="1" customWidth="1"/>
    <col min="12546" max="12547" width="8.5703125" customWidth="1"/>
    <col min="12548" max="12548" width="0.7109375" customWidth="1"/>
    <col min="12549" max="12550" width="8.5703125" customWidth="1"/>
    <col min="12551" max="12551" width="0.7109375" customWidth="1"/>
    <col min="12552" max="12553" width="8.5703125" customWidth="1"/>
    <col min="12554" max="12554" width="0.7109375" customWidth="1"/>
    <col min="12555" max="12556" width="8.5703125" customWidth="1"/>
    <col min="12557" max="12557" width="0.7109375" customWidth="1"/>
    <col min="12558" max="12559" width="8.5703125" customWidth="1"/>
    <col min="12560" max="12560" width="0.7109375" customWidth="1"/>
    <col min="12561" max="12562" width="8.5703125" customWidth="1"/>
    <col min="12563" max="12563" width="0.7109375" customWidth="1"/>
    <col min="12564" max="12565" width="8.5703125" customWidth="1"/>
    <col min="12566" max="12566" width="0.7109375" customWidth="1"/>
    <col min="12567" max="12568" width="8.5703125" customWidth="1"/>
    <col min="12569" max="12569" width="0.7109375" customWidth="1"/>
    <col min="12570" max="12571" width="8.5703125" customWidth="1"/>
    <col min="12572" max="12572" width="0.7109375" customWidth="1"/>
    <col min="12573" max="12574" width="8.5703125" customWidth="1"/>
    <col min="12575" max="12575" width="0.7109375" customWidth="1"/>
    <col min="12576" max="12577" width="8.5703125" customWidth="1"/>
    <col min="12578" max="12578" width="0.7109375" customWidth="1"/>
    <col min="12579" max="12580" width="8.5703125" customWidth="1"/>
    <col min="12801" max="12801" width="5.42578125" bestFit="1" customWidth="1"/>
    <col min="12802" max="12803" width="8.5703125" customWidth="1"/>
    <col min="12804" max="12804" width="0.7109375" customWidth="1"/>
    <col min="12805" max="12806" width="8.5703125" customWidth="1"/>
    <col min="12807" max="12807" width="0.7109375" customWidth="1"/>
    <col min="12808" max="12809" width="8.5703125" customWidth="1"/>
    <col min="12810" max="12810" width="0.7109375" customWidth="1"/>
    <col min="12811" max="12812" width="8.5703125" customWidth="1"/>
    <col min="12813" max="12813" width="0.7109375" customWidth="1"/>
    <col min="12814" max="12815" width="8.5703125" customWidth="1"/>
    <col min="12816" max="12816" width="0.7109375" customWidth="1"/>
    <col min="12817" max="12818" width="8.5703125" customWidth="1"/>
    <col min="12819" max="12819" width="0.7109375" customWidth="1"/>
    <col min="12820" max="12821" width="8.5703125" customWidth="1"/>
    <col min="12822" max="12822" width="0.7109375" customWidth="1"/>
    <col min="12823" max="12824" width="8.5703125" customWidth="1"/>
    <col min="12825" max="12825" width="0.7109375" customWidth="1"/>
    <col min="12826" max="12827" width="8.5703125" customWidth="1"/>
    <col min="12828" max="12828" width="0.7109375" customWidth="1"/>
    <col min="12829" max="12830" width="8.5703125" customWidth="1"/>
    <col min="12831" max="12831" width="0.7109375" customWidth="1"/>
    <col min="12832" max="12833" width="8.5703125" customWidth="1"/>
    <col min="12834" max="12834" width="0.7109375" customWidth="1"/>
    <col min="12835" max="12836" width="8.5703125" customWidth="1"/>
    <col min="13057" max="13057" width="5.42578125" bestFit="1" customWidth="1"/>
    <col min="13058" max="13059" width="8.5703125" customWidth="1"/>
    <col min="13060" max="13060" width="0.7109375" customWidth="1"/>
    <col min="13061" max="13062" width="8.5703125" customWidth="1"/>
    <col min="13063" max="13063" width="0.7109375" customWidth="1"/>
    <col min="13064" max="13065" width="8.5703125" customWidth="1"/>
    <col min="13066" max="13066" width="0.7109375" customWidth="1"/>
    <col min="13067" max="13068" width="8.5703125" customWidth="1"/>
    <col min="13069" max="13069" width="0.7109375" customWidth="1"/>
    <col min="13070" max="13071" width="8.5703125" customWidth="1"/>
    <col min="13072" max="13072" width="0.7109375" customWidth="1"/>
    <col min="13073" max="13074" width="8.5703125" customWidth="1"/>
    <col min="13075" max="13075" width="0.7109375" customWidth="1"/>
    <col min="13076" max="13077" width="8.5703125" customWidth="1"/>
    <col min="13078" max="13078" width="0.7109375" customWidth="1"/>
    <col min="13079" max="13080" width="8.5703125" customWidth="1"/>
    <col min="13081" max="13081" width="0.7109375" customWidth="1"/>
    <col min="13082" max="13083" width="8.5703125" customWidth="1"/>
    <col min="13084" max="13084" width="0.7109375" customWidth="1"/>
    <col min="13085" max="13086" width="8.5703125" customWidth="1"/>
    <col min="13087" max="13087" width="0.7109375" customWidth="1"/>
    <col min="13088" max="13089" width="8.5703125" customWidth="1"/>
    <col min="13090" max="13090" width="0.7109375" customWidth="1"/>
    <col min="13091" max="13092" width="8.5703125" customWidth="1"/>
    <col min="13313" max="13313" width="5.42578125" bestFit="1" customWidth="1"/>
    <col min="13314" max="13315" width="8.5703125" customWidth="1"/>
    <col min="13316" max="13316" width="0.7109375" customWidth="1"/>
    <col min="13317" max="13318" width="8.5703125" customWidth="1"/>
    <col min="13319" max="13319" width="0.7109375" customWidth="1"/>
    <col min="13320" max="13321" width="8.5703125" customWidth="1"/>
    <col min="13322" max="13322" width="0.7109375" customWidth="1"/>
    <col min="13323" max="13324" width="8.5703125" customWidth="1"/>
    <col min="13325" max="13325" width="0.7109375" customWidth="1"/>
    <col min="13326" max="13327" width="8.5703125" customWidth="1"/>
    <col min="13328" max="13328" width="0.7109375" customWidth="1"/>
    <col min="13329" max="13330" width="8.5703125" customWidth="1"/>
    <col min="13331" max="13331" width="0.7109375" customWidth="1"/>
    <col min="13332" max="13333" width="8.5703125" customWidth="1"/>
    <col min="13334" max="13334" width="0.7109375" customWidth="1"/>
    <col min="13335" max="13336" width="8.5703125" customWidth="1"/>
    <col min="13337" max="13337" width="0.7109375" customWidth="1"/>
    <col min="13338" max="13339" width="8.5703125" customWidth="1"/>
    <col min="13340" max="13340" width="0.7109375" customWidth="1"/>
    <col min="13341" max="13342" width="8.5703125" customWidth="1"/>
    <col min="13343" max="13343" width="0.7109375" customWidth="1"/>
    <col min="13344" max="13345" width="8.5703125" customWidth="1"/>
    <col min="13346" max="13346" width="0.7109375" customWidth="1"/>
    <col min="13347" max="13348" width="8.5703125" customWidth="1"/>
    <col min="13569" max="13569" width="5.42578125" bestFit="1" customWidth="1"/>
    <col min="13570" max="13571" width="8.5703125" customWidth="1"/>
    <col min="13572" max="13572" width="0.7109375" customWidth="1"/>
    <col min="13573" max="13574" width="8.5703125" customWidth="1"/>
    <col min="13575" max="13575" width="0.7109375" customWidth="1"/>
    <col min="13576" max="13577" width="8.5703125" customWidth="1"/>
    <col min="13578" max="13578" width="0.7109375" customWidth="1"/>
    <col min="13579" max="13580" width="8.5703125" customWidth="1"/>
    <col min="13581" max="13581" width="0.7109375" customWidth="1"/>
    <col min="13582" max="13583" width="8.5703125" customWidth="1"/>
    <col min="13584" max="13584" width="0.7109375" customWidth="1"/>
    <col min="13585" max="13586" width="8.5703125" customWidth="1"/>
    <col min="13587" max="13587" width="0.7109375" customWidth="1"/>
    <col min="13588" max="13589" width="8.5703125" customWidth="1"/>
    <col min="13590" max="13590" width="0.7109375" customWidth="1"/>
    <col min="13591" max="13592" width="8.5703125" customWidth="1"/>
    <col min="13593" max="13593" width="0.7109375" customWidth="1"/>
    <col min="13594" max="13595" width="8.5703125" customWidth="1"/>
    <col min="13596" max="13596" width="0.7109375" customWidth="1"/>
    <col min="13597" max="13598" width="8.5703125" customWidth="1"/>
    <col min="13599" max="13599" width="0.7109375" customWidth="1"/>
    <col min="13600" max="13601" width="8.5703125" customWidth="1"/>
    <col min="13602" max="13602" width="0.7109375" customWidth="1"/>
    <col min="13603" max="13604" width="8.5703125" customWidth="1"/>
    <col min="13825" max="13825" width="5.42578125" bestFit="1" customWidth="1"/>
    <col min="13826" max="13827" width="8.5703125" customWidth="1"/>
    <col min="13828" max="13828" width="0.7109375" customWidth="1"/>
    <col min="13829" max="13830" width="8.5703125" customWidth="1"/>
    <col min="13831" max="13831" width="0.7109375" customWidth="1"/>
    <col min="13832" max="13833" width="8.5703125" customWidth="1"/>
    <col min="13834" max="13834" width="0.7109375" customWidth="1"/>
    <col min="13835" max="13836" width="8.5703125" customWidth="1"/>
    <col min="13837" max="13837" width="0.7109375" customWidth="1"/>
    <col min="13838" max="13839" width="8.5703125" customWidth="1"/>
    <col min="13840" max="13840" width="0.7109375" customWidth="1"/>
    <col min="13841" max="13842" width="8.5703125" customWidth="1"/>
    <col min="13843" max="13843" width="0.7109375" customWidth="1"/>
    <col min="13844" max="13845" width="8.5703125" customWidth="1"/>
    <col min="13846" max="13846" width="0.7109375" customWidth="1"/>
    <col min="13847" max="13848" width="8.5703125" customWidth="1"/>
    <col min="13849" max="13849" width="0.7109375" customWidth="1"/>
    <col min="13850" max="13851" width="8.5703125" customWidth="1"/>
    <col min="13852" max="13852" width="0.7109375" customWidth="1"/>
    <col min="13853" max="13854" width="8.5703125" customWidth="1"/>
    <col min="13855" max="13855" width="0.7109375" customWidth="1"/>
    <col min="13856" max="13857" width="8.5703125" customWidth="1"/>
    <col min="13858" max="13858" width="0.7109375" customWidth="1"/>
    <col min="13859" max="13860" width="8.5703125" customWidth="1"/>
    <col min="14081" max="14081" width="5.42578125" bestFit="1" customWidth="1"/>
    <col min="14082" max="14083" width="8.5703125" customWidth="1"/>
    <col min="14084" max="14084" width="0.7109375" customWidth="1"/>
    <col min="14085" max="14086" width="8.5703125" customWidth="1"/>
    <col min="14087" max="14087" width="0.7109375" customWidth="1"/>
    <col min="14088" max="14089" width="8.5703125" customWidth="1"/>
    <col min="14090" max="14090" width="0.7109375" customWidth="1"/>
    <col min="14091" max="14092" width="8.5703125" customWidth="1"/>
    <col min="14093" max="14093" width="0.7109375" customWidth="1"/>
    <col min="14094" max="14095" width="8.5703125" customWidth="1"/>
    <col min="14096" max="14096" width="0.7109375" customWidth="1"/>
    <col min="14097" max="14098" width="8.5703125" customWidth="1"/>
    <col min="14099" max="14099" width="0.7109375" customWidth="1"/>
    <col min="14100" max="14101" width="8.5703125" customWidth="1"/>
    <col min="14102" max="14102" width="0.7109375" customWidth="1"/>
    <col min="14103" max="14104" width="8.5703125" customWidth="1"/>
    <col min="14105" max="14105" width="0.7109375" customWidth="1"/>
    <col min="14106" max="14107" width="8.5703125" customWidth="1"/>
    <col min="14108" max="14108" width="0.7109375" customWidth="1"/>
    <col min="14109" max="14110" width="8.5703125" customWidth="1"/>
    <col min="14111" max="14111" width="0.7109375" customWidth="1"/>
    <col min="14112" max="14113" width="8.5703125" customWidth="1"/>
    <col min="14114" max="14114" width="0.7109375" customWidth="1"/>
    <col min="14115" max="14116" width="8.5703125" customWidth="1"/>
    <col min="14337" max="14337" width="5.42578125" bestFit="1" customWidth="1"/>
    <col min="14338" max="14339" width="8.5703125" customWidth="1"/>
    <col min="14340" max="14340" width="0.7109375" customWidth="1"/>
    <col min="14341" max="14342" width="8.5703125" customWidth="1"/>
    <col min="14343" max="14343" width="0.7109375" customWidth="1"/>
    <col min="14344" max="14345" width="8.5703125" customWidth="1"/>
    <col min="14346" max="14346" width="0.7109375" customWidth="1"/>
    <col min="14347" max="14348" width="8.5703125" customWidth="1"/>
    <col min="14349" max="14349" width="0.7109375" customWidth="1"/>
    <col min="14350" max="14351" width="8.5703125" customWidth="1"/>
    <col min="14352" max="14352" width="0.7109375" customWidth="1"/>
    <col min="14353" max="14354" width="8.5703125" customWidth="1"/>
    <col min="14355" max="14355" width="0.7109375" customWidth="1"/>
    <col min="14356" max="14357" width="8.5703125" customWidth="1"/>
    <col min="14358" max="14358" width="0.7109375" customWidth="1"/>
    <col min="14359" max="14360" width="8.5703125" customWidth="1"/>
    <col min="14361" max="14361" width="0.7109375" customWidth="1"/>
    <col min="14362" max="14363" width="8.5703125" customWidth="1"/>
    <col min="14364" max="14364" width="0.7109375" customWidth="1"/>
    <col min="14365" max="14366" width="8.5703125" customWidth="1"/>
    <col min="14367" max="14367" width="0.7109375" customWidth="1"/>
    <col min="14368" max="14369" width="8.5703125" customWidth="1"/>
    <col min="14370" max="14370" width="0.7109375" customWidth="1"/>
    <col min="14371" max="14372" width="8.5703125" customWidth="1"/>
    <col min="14593" max="14593" width="5.42578125" bestFit="1" customWidth="1"/>
    <col min="14594" max="14595" width="8.5703125" customWidth="1"/>
    <col min="14596" max="14596" width="0.7109375" customWidth="1"/>
    <col min="14597" max="14598" width="8.5703125" customWidth="1"/>
    <col min="14599" max="14599" width="0.7109375" customWidth="1"/>
    <col min="14600" max="14601" width="8.5703125" customWidth="1"/>
    <col min="14602" max="14602" width="0.7109375" customWidth="1"/>
    <col min="14603" max="14604" width="8.5703125" customWidth="1"/>
    <col min="14605" max="14605" width="0.7109375" customWidth="1"/>
    <col min="14606" max="14607" width="8.5703125" customWidth="1"/>
    <col min="14608" max="14608" width="0.7109375" customWidth="1"/>
    <col min="14609" max="14610" width="8.5703125" customWidth="1"/>
    <col min="14611" max="14611" width="0.7109375" customWidth="1"/>
    <col min="14612" max="14613" width="8.5703125" customWidth="1"/>
    <col min="14614" max="14614" width="0.7109375" customWidth="1"/>
    <col min="14615" max="14616" width="8.5703125" customWidth="1"/>
    <col min="14617" max="14617" width="0.7109375" customWidth="1"/>
    <col min="14618" max="14619" width="8.5703125" customWidth="1"/>
    <col min="14620" max="14620" width="0.7109375" customWidth="1"/>
    <col min="14621" max="14622" width="8.5703125" customWidth="1"/>
    <col min="14623" max="14623" width="0.7109375" customWidth="1"/>
    <col min="14624" max="14625" width="8.5703125" customWidth="1"/>
    <col min="14626" max="14626" width="0.7109375" customWidth="1"/>
    <col min="14627" max="14628" width="8.5703125" customWidth="1"/>
    <col min="14849" max="14849" width="5.42578125" bestFit="1" customWidth="1"/>
    <col min="14850" max="14851" width="8.5703125" customWidth="1"/>
    <col min="14852" max="14852" width="0.7109375" customWidth="1"/>
    <col min="14853" max="14854" width="8.5703125" customWidth="1"/>
    <col min="14855" max="14855" width="0.7109375" customWidth="1"/>
    <col min="14856" max="14857" width="8.5703125" customWidth="1"/>
    <col min="14858" max="14858" width="0.7109375" customWidth="1"/>
    <col min="14859" max="14860" width="8.5703125" customWidth="1"/>
    <col min="14861" max="14861" width="0.7109375" customWidth="1"/>
    <col min="14862" max="14863" width="8.5703125" customWidth="1"/>
    <col min="14864" max="14864" width="0.7109375" customWidth="1"/>
    <col min="14865" max="14866" width="8.5703125" customWidth="1"/>
    <col min="14867" max="14867" width="0.7109375" customWidth="1"/>
    <col min="14868" max="14869" width="8.5703125" customWidth="1"/>
    <col min="14870" max="14870" width="0.7109375" customWidth="1"/>
    <col min="14871" max="14872" width="8.5703125" customWidth="1"/>
    <col min="14873" max="14873" width="0.7109375" customWidth="1"/>
    <col min="14874" max="14875" width="8.5703125" customWidth="1"/>
    <col min="14876" max="14876" width="0.7109375" customWidth="1"/>
    <col min="14877" max="14878" width="8.5703125" customWidth="1"/>
    <col min="14879" max="14879" width="0.7109375" customWidth="1"/>
    <col min="14880" max="14881" width="8.5703125" customWidth="1"/>
    <col min="14882" max="14882" width="0.7109375" customWidth="1"/>
    <col min="14883" max="14884" width="8.5703125" customWidth="1"/>
    <col min="15105" max="15105" width="5.42578125" bestFit="1" customWidth="1"/>
    <col min="15106" max="15107" width="8.5703125" customWidth="1"/>
    <col min="15108" max="15108" width="0.7109375" customWidth="1"/>
    <col min="15109" max="15110" width="8.5703125" customWidth="1"/>
    <col min="15111" max="15111" width="0.7109375" customWidth="1"/>
    <col min="15112" max="15113" width="8.5703125" customWidth="1"/>
    <col min="15114" max="15114" width="0.7109375" customWidth="1"/>
    <col min="15115" max="15116" width="8.5703125" customWidth="1"/>
    <col min="15117" max="15117" width="0.7109375" customWidth="1"/>
    <col min="15118" max="15119" width="8.5703125" customWidth="1"/>
    <col min="15120" max="15120" width="0.7109375" customWidth="1"/>
    <col min="15121" max="15122" width="8.5703125" customWidth="1"/>
    <col min="15123" max="15123" width="0.7109375" customWidth="1"/>
    <col min="15124" max="15125" width="8.5703125" customWidth="1"/>
    <col min="15126" max="15126" width="0.7109375" customWidth="1"/>
    <col min="15127" max="15128" width="8.5703125" customWidth="1"/>
    <col min="15129" max="15129" width="0.7109375" customWidth="1"/>
    <col min="15130" max="15131" width="8.5703125" customWidth="1"/>
    <col min="15132" max="15132" width="0.7109375" customWidth="1"/>
    <col min="15133" max="15134" width="8.5703125" customWidth="1"/>
    <col min="15135" max="15135" width="0.7109375" customWidth="1"/>
    <col min="15136" max="15137" width="8.5703125" customWidth="1"/>
    <col min="15138" max="15138" width="0.7109375" customWidth="1"/>
    <col min="15139" max="15140" width="8.5703125" customWidth="1"/>
    <col min="15361" max="15361" width="5.42578125" bestFit="1" customWidth="1"/>
    <col min="15362" max="15363" width="8.5703125" customWidth="1"/>
    <col min="15364" max="15364" width="0.7109375" customWidth="1"/>
    <col min="15365" max="15366" width="8.5703125" customWidth="1"/>
    <col min="15367" max="15367" width="0.7109375" customWidth="1"/>
    <col min="15368" max="15369" width="8.5703125" customWidth="1"/>
    <col min="15370" max="15370" width="0.7109375" customWidth="1"/>
    <col min="15371" max="15372" width="8.5703125" customWidth="1"/>
    <col min="15373" max="15373" width="0.7109375" customWidth="1"/>
    <col min="15374" max="15375" width="8.5703125" customWidth="1"/>
    <col min="15376" max="15376" width="0.7109375" customWidth="1"/>
    <col min="15377" max="15378" width="8.5703125" customWidth="1"/>
    <col min="15379" max="15379" width="0.7109375" customWidth="1"/>
    <col min="15380" max="15381" width="8.5703125" customWidth="1"/>
    <col min="15382" max="15382" width="0.7109375" customWidth="1"/>
    <col min="15383" max="15384" width="8.5703125" customWidth="1"/>
    <col min="15385" max="15385" width="0.7109375" customWidth="1"/>
    <col min="15386" max="15387" width="8.5703125" customWidth="1"/>
    <col min="15388" max="15388" width="0.7109375" customWidth="1"/>
    <col min="15389" max="15390" width="8.5703125" customWidth="1"/>
    <col min="15391" max="15391" width="0.7109375" customWidth="1"/>
    <col min="15392" max="15393" width="8.5703125" customWidth="1"/>
    <col min="15394" max="15394" width="0.7109375" customWidth="1"/>
    <col min="15395" max="15396" width="8.5703125" customWidth="1"/>
    <col min="15617" max="15617" width="5.42578125" bestFit="1" customWidth="1"/>
    <col min="15618" max="15619" width="8.5703125" customWidth="1"/>
    <col min="15620" max="15620" width="0.7109375" customWidth="1"/>
    <col min="15621" max="15622" width="8.5703125" customWidth="1"/>
    <col min="15623" max="15623" width="0.7109375" customWidth="1"/>
    <col min="15624" max="15625" width="8.5703125" customWidth="1"/>
    <col min="15626" max="15626" width="0.7109375" customWidth="1"/>
    <col min="15627" max="15628" width="8.5703125" customWidth="1"/>
    <col min="15629" max="15629" width="0.7109375" customWidth="1"/>
    <col min="15630" max="15631" width="8.5703125" customWidth="1"/>
    <col min="15632" max="15632" width="0.7109375" customWidth="1"/>
    <col min="15633" max="15634" width="8.5703125" customWidth="1"/>
    <col min="15635" max="15635" width="0.7109375" customWidth="1"/>
    <col min="15636" max="15637" width="8.5703125" customWidth="1"/>
    <col min="15638" max="15638" width="0.7109375" customWidth="1"/>
    <col min="15639" max="15640" width="8.5703125" customWidth="1"/>
    <col min="15641" max="15641" width="0.7109375" customWidth="1"/>
    <col min="15642" max="15643" width="8.5703125" customWidth="1"/>
    <col min="15644" max="15644" width="0.7109375" customWidth="1"/>
    <col min="15645" max="15646" width="8.5703125" customWidth="1"/>
    <col min="15647" max="15647" width="0.7109375" customWidth="1"/>
    <col min="15648" max="15649" width="8.5703125" customWidth="1"/>
    <col min="15650" max="15650" width="0.7109375" customWidth="1"/>
    <col min="15651" max="15652" width="8.5703125" customWidth="1"/>
    <col min="15873" max="15873" width="5.42578125" bestFit="1" customWidth="1"/>
    <col min="15874" max="15875" width="8.5703125" customWidth="1"/>
    <col min="15876" max="15876" width="0.7109375" customWidth="1"/>
    <col min="15877" max="15878" width="8.5703125" customWidth="1"/>
    <col min="15879" max="15879" width="0.7109375" customWidth="1"/>
    <col min="15880" max="15881" width="8.5703125" customWidth="1"/>
    <col min="15882" max="15882" width="0.7109375" customWidth="1"/>
    <col min="15883" max="15884" width="8.5703125" customWidth="1"/>
    <col min="15885" max="15885" width="0.7109375" customWidth="1"/>
    <col min="15886" max="15887" width="8.5703125" customWidth="1"/>
    <col min="15888" max="15888" width="0.7109375" customWidth="1"/>
    <col min="15889" max="15890" width="8.5703125" customWidth="1"/>
    <col min="15891" max="15891" width="0.7109375" customWidth="1"/>
    <col min="15892" max="15893" width="8.5703125" customWidth="1"/>
    <col min="15894" max="15894" width="0.7109375" customWidth="1"/>
    <col min="15895" max="15896" width="8.5703125" customWidth="1"/>
    <col min="15897" max="15897" width="0.7109375" customWidth="1"/>
    <col min="15898" max="15899" width="8.5703125" customWidth="1"/>
    <col min="15900" max="15900" width="0.7109375" customWidth="1"/>
    <col min="15901" max="15902" width="8.5703125" customWidth="1"/>
    <col min="15903" max="15903" width="0.7109375" customWidth="1"/>
    <col min="15904" max="15905" width="8.5703125" customWidth="1"/>
    <col min="15906" max="15906" width="0.7109375" customWidth="1"/>
    <col min="15907" max="15908" width="8.5703125" customWidth="1"/>
    <col min="16129" max="16129" width="5.42578125" bestFit="1" customWidth="1"/>
    <col min="16130" max="16131" width="8.5703125" customWidth="1"/>
    <col min="16132" max="16132" width="0.7109375" customWidth="1"/>
    <col min="16133" max="16134" width="8.5703125" customWidth="1"/>
    <col min="16135" max="16135" width="0.7109375" customWidth="1"/>
    <col min="16136" max="16137" width="8.5703125" customWidth="1"/>
    <col min="16138" max="16138" width="0.7109375" customWidth="1"/>
    <col min="16139" max="16140" width="8.5703125" customWidth="1"/>
    <col min="16141" max="16141" width="0.7109375" customWidth="1"/>
    <col min="16142" max="16143" width="8.5703125" customWidth="1"/>
    <col min="16144" max="16144" width="0.7109375" customWidth="1"/>
    <col min="16145" max="16146" width="8.5703125" customWidth="1"/>
    <col min="16147" max="16147" width="0.7109375" customWidth="1"/>
    <col min="16148" max="16149" width="8.5703125" customWidth="1"/>
    <col min="16150" max="16150" width="0.7109375" customWidth="1"/>
    <col min="16151" max="16152" width="8.5703125" customWidth="1"/>
    <col min="16153" max="16153" width="0.7109375" customWidth="1"/>
    <col min="16154" max="16155" width="8.5703125" customWidth="1"/>
    <col min="16156" max="16156" width="0.7109375" customWidth="1"/>
    <col min="16157" max="16158" width="8.5703125" customWidth="1"/>
    <col min="16159" max="16159" width="0.7109375" customWidth="1"/>
    <col min="16160" max="16161" width="8.5703125" customWidth="1"/>
    <col min="16162" max="16162" width="0.7109375" customWidth="1"/>
    <col min="16163" max="16164" width="8.5703125" customWidth="1"/>
  </cols>
  <sheetData>
    <row r="1" spans="1:36">
      <c r="A1" s="15" t="s">
        <v>22</v>
      </c>
    </row>
    <row r="3" spans="1:36">
      <c r="A3" s="16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8"/>
      <c r="U3" s="18"/>
      <c r="V3" s="17"/>
      <c r="W3" s="18"/>
      <c r="X3" s="18"/>
      <c r="Y3" s="18"/>
      <c r="Z3" s="17"/>
      <c r="AA3" s="17"/>
      <c r="AB3" s="17"/>
      <c r="AC3" s="17"/>
      <c r="AD3" s="17"/>
      <c r="AE3" s="18"/>
      <c r="AF3" s="17"/>
      <c r="AG3" s="17"/>
      <c r="AH3" s="17"/>
      <c r="AI3" s="19"/>
    </row>
    <row r="4" spans="1:36" ht="12.75" customHeight="1">
      <c r="A4" s="21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17"/>
      <c r="W4" s="18"/>
      <c r="X4" s="18"/>
      <c r="Y4" s="18"/>
      <c r="Z4" s="17"/>
      <c r="AA4" s="17"/>
      <c r="AB4" s="17"/>
      <c r="AC4" s="17"/>
      <c r="AD4" s="17"/>
      <c r="AE4" s="18"/>
      <c r="AF4" s="17"/>
      <c r="AG4" s="17"/>
      <c r="AH4" s="17"/>
      <c r="AI4" s="19"/>
    </row>
    <row r="5" spans="1:36">
      <c r="A5" s="19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8"/>
      <c r="U5" s="18"/>
      <c r="V5" s="17"/>
      <c r="W5" s="18"/>
      <c r="X5" s="18"/>
      <c r="Y5" s="18"/>
      <c r="Z5" s="17"/>
      <c r="AA5" s="17"/>
      <c r="AB5" s="17"/>
      <c r="AC5" s="17"/>
      <c r="AD5" s="17"/>
      <c r="AE5" s="18"/>
      <c r="AF5" s="17"/>
      <c r="AG5" s="17"/>
      <c r="AH5" s="17"/>
      <c r="AI5" s="19"/>
    </row>
    <row r="6" spans="1:36">
      <c r="B6" s="56" t="s">
        <v>12</v>
      </c>
      <c r="C6" s="56"/>
      <c r="D6" s="56"/>
      <c r="E6" s="56"/>
      <c r="F6" s="56"/>
      <c r="G6" s="22"/>
      <c r="H6" s="56" t="s">
        <v>13</v>
      </c>
      <c r="I6" s="56"/>
      <c r="J6" s="56"/>
      <c r="K6" s="56"/>
      <c r="L6" s="56"/>
      <c r="M6" s="22"/>
      <c r="N6" s="56" t="s">
        <v>14</v>
      </c>
      <c r="O6" s="56"/>
      <c r="P6" s="56"/>
      <c r="Q6" s="56"/>
      <c r="R6" s="56"/>
      <c r="S6" s="22"/>
      <c r="T6" s="56" t="s">
        <v>15</v>
      </c>
      <c r="U6" s="56"/>
      <c r="V6" s="56"/>
      <c r="W6" s="56"/>
      <c r="X6" s="56"/>
      <c r="Y6" s="22"/>
      <c r="Z6" s="56" t="s">
        <v>16</v>
      </c>
      <c r="AA6" s="56"/>
      <c r="AB6" s="56"/>
      <c r="AC6" s="56"/>
      <c r="AD6" s="56"/>
      <c r="AE6" s="22"/>
      <c r="AF6" s="56" t="s">
        <v>17</v>
      </c>
      <c r="AG6" s="56"/>
      <c r="AH6" s="56"/>
      <c r="AI6" s="56"/>
      <c r="AJ6" s="56"/>
    </row>
    <row r="7" spans="1:36" s="23" customFormat="1" ht="14.25" customHeight="1">
      <c r="B7" s="24" t="s">
        <v>18</v>
      </c>
      <c r="C7" s="24"/>
      <c r="D7" s="25"/>
      <c r="E7" s="24" t="s">
        <v>19</v>
      </c>
      <c r="F7" s="24"/>
      <c r="G7" s="25"/>
      <c r="H7" s="24" t="s">
        <v>18</v>
      </c>
      <c r="I7" s="24"/>
      <c r="J7" s="25"/>
      <c r="K7" s="24" t="s">
        <v>19</v>
      </c>
      <c r="L7" s="24"/>
      <c r="M7" s="25"/>
      <c r="N7" s="24" t="s">
        <v>18</v>
      </c>
      <c r="O7" s="24"/>
      <c r="P7" s="25"/>
      <c r="Q7" s="24" t="s">
        <v>19</v>
      </c>
      <c r="R7" s="24"/>
      <c r="S7" s="25"/>
      <c r="T7" s="24" t="s">
        <v>18</v>
      </c>
      <c r="U7" s="24"/>
      <c r="V7" s="25"/>
      <c r="W7" s="24" t="s">
        <v>19</v>
      </c>
      <c r="X7" s="24"/>
      <c r="Y7" s="25"/>
      <c r="Z7" s="24" t="s">
        <v>18</v>
      </c>
      <c r="AA7" s="24"/>
      <c r="AB7" s="25"/>
      <c r="AC7" s="24" t="s">
        <v>19</v>
      </c>
      <c r="AD7" s="24"/>
      <c r="AE7" s="25"/>
      <c r="AF7" s="24" t="s">
        <v>18</v>
      </c>
      <c r="AG7" s="24"/>
      <c r="AH7" s="25"/>
      <c r="AI7" s="24" t="s">
        <v>19</v>
      </c>
      <c r="AJ7" s="24"/>
    </row>
    <row r="8" spans="1:36">
      <c r="A8" s="26" t="s">
        <v>0</v>
      </c>
      <c r="B8" s="27" t="s">
        <v>20</v>
      </c>
      <c r="C8" s="28" t="s">
        <v>21</v>
      </c>
      <c r="D8" s="28"/>
      <c r="E8" s="27" t="s">
        <v>20</v>
      </c>
      <c r="F8" s="28" t="s">
        <v>21</v>
      </c>
      <c r="G8" s="28"/>
      <c r="H8" s="27" t="s">
        <v>20</v>
      </c>
      <c r="I8" s="28" t="s">
        <v>21</v>
      </c>
      <c r="J8" s="28"/>
      <c r="K8" s="27" t="s">
        <v>20</v>
      </c>
      <c r="L8" s="28" t="s">
        <v>21</v>
      </c>
      <c r="M8" s="28"/>
      <c r="N8" s="27" t="s">
        <v>20</v>
      </c>
      <c r="O8" s="28" t="s">
        <v>21</v>
      </c>
      <c r="P8" s="28"/>
      <c r="Q8" s="27" t="s">
        <v>20</v>
      </c>
      <c r="R8" s="28" t="s">
        <v>21</v>
      </c>
      <c r="S8" s="28"/>
      <c r="T8" s="27" t="s">
        <v>20</v>
      </c>
      <c r="U8" s="28" t="s">
        <v>21</v>
      </c>
      <c r="V8" s="28"/>
      <c r="W8" s="27" t="s">
        <v>20</v>
      </c>
      <c r="X8" s="28" t="s">
        <v>21</v>
      </c>
      <c r="Y8" s="27"/>
      <c r="Z8" s="27" t="s">
        <v>20</v>
      </c>
      <c r="AA8" s="28" t="s">
        <v>21</v>
      </c>
      <c r="AB8" s="28"/>
      <c r="AC8" s="27" t="s">
        <v>20</v>
      </c>
      <c r="AD8" s="28" t="s">
        <v>21</v>
      </c>
      <c r="AE8" s="27"/>
      <c r="AF8" s="27" t="s">
        <v>20</v>
      </c>
      <c r="AG8" s="28" t="s">
        <v>21</v>
      </c>
      <c r="AH8" s="28"/>
      <c r="AI8" s="27" t="s">
        <v>20</v>
      </c>
      <c r="AJ8" s="28" t="s">
        <v>21</v>
      </c>
    </row>
    <row r="9" spans="1:36">
      <c r="A9" s="29">
        <v>1971</v>
      </c>
      <c r="B9" s="30"/>
      <c r="C9" s="31">
        <v>100</v>
      </c>
      <c r="D9" s="32"/>
      <c r="E9" s="32"/>
      <c r="F9" s="31">
        <v>100</v>
      </c>
      <c r="G9" s="32"/>
      <c r="H9" s="30"/>
      <c r="I9" s="31">
        <v>100</v>
      </c>
      <c r="J9" s="32"/>
      <c r="K9" s="32"/>
      <c r="L9" s="31">
        <v>100</v>
      </c>
      <c r="M9" s="32"/>
      <c r="N9" s="32"/>
      <c r="O9" s="31"/>
      <c r="P9" s="32"/>
      <c r="Q9" s="32"/>
      <c r="R9" s="31"/>
      <c r="S9" s="32"/>
      <c r="T9" s="32"/>
      <c r="U9" s="31">
        <v>100</v>
      </c>
      <c r="V9" s="32"/>
      <c r="W9" s="32"/>
      <c r="X9" s="31">
        <v>100</v>
      </c>
      <c r="Y9" s="32"/>
      <c r="Z9" s="30"/>
      <c r="AA9" s="31">
        <v>100</v>
      </c>
      <c r="AB9" s="32"/>
      <c r="AC9" s="30"/>
      <c r="AD9" s="31">
        <v>100</v>
      </c>
      <c r="AE9" s="32"/>
      <c r="AF9" s="30"/>
      <c r="AG9" s="31">
        <v>100</v>
      </c>
      <c r="AH9" s="32"/>
      <c r="AI9" s="30"/>
      <c r="AJ9" s="31">
        <v>100</v>
      </c>
    </row>
    <row r="10" spans="1:36">
      <c r="A10" s="33">
        <v>1972</v>
      </c>
      <c r="B10" s="20">
        <v>11.192500000000001</v>
      </c>
      <c r="C10" s="34">
        <v>111.19246184935517</v>
      </c>
      <c r="D10" s="25"/>
      <c r="E10" s="25">
        <v>3.8437000000000001</v>
      </c>
      <c r="F10" s="34">
        <v>103.84365358817412</v>
      </c>
      <c r="G10" s="25"/>
      <c r="H10" s="20">
        <v>11.192500000000001</v>
      </c>
      <c r="I10" s="34">
        <v>111.19246184935517</v>
      </c>
      <c r="J10" s="25"/>
      <c r="K10" s="25">
        <v>3.8437000000000001</v>
      </c>
      <c r="L10" s="34">
        <v>103.84365358817412</v>
      </c>
      <c r="M10" s="25"/>
      <c r="N10" s="25"/>
      <c r="O10" s="34"/>
      <c r="P10" s="25"/>
      <c r="Q10" s="25"/>
      <c r="R10" s="34"/>
      <c r="S10" s="25"/>
      <c r="T10" s="25">
        <v>8.0103000000000009</v>
      </c>
      <c r="U10" s="34">
        <v>108.01026212341479</v>
      </c>
      <c r="V10" s="25"/>
      <c r="W10" s="25">
        <v>1.0806</v>
      </c>
      <c r="X10" s="34">
        <v>101.08057831887442</v>
      </c>
      <c r="Z10" s="20">
        <v>8.0103000000000009</v>
      </c>
      <c r="AA10" s="34">
        <v>108.01026212341479</v>
      </c>
      <c r="AB10" s="25"/>
      <c r="AC10" s="20">
        <v>1.0806</v>
      </c>
      <c r="AD10" s="34">
        <v>101.08057831887442</v>
      </c>
      <c r="AF10" s="20">
        <v>12.169700000000001</v>
      </c>
      <c r="AG10" s="34">
        <v>112.16967545311073</v>
      </c>
      <c r="AH10" s="25"/>
      <c r="AI10" s="20">
        <v>4.3444000000000003</v>
      </c>
      <c r="AJ10" s="34">
        <v>104.34435582927362</v>
      </c>
    </row>
    <row r="11" spans="1:36">
      <c r="A11" s="29">
        <v>1973</v>
      </c>
      <c r="B11" s="30">
        <v>-27.216699999999999</v>
      </c>
      <c r="C11" s="31">
        <v>80.929587249522712</v>
      </c>
      <c r="D11" s="32"/>
      <c r="E11" s="32">
        <v>-33.106999999999999</v>
      </c>
      <c r="F11" s="31">
        <v>69.464105245540679</v>
      </c>
      <c r="G11" s="32"/>
      <c r="H11" s="30">
        <v>-27.216699999999999</v>
      </c>
      <c r="I11" s="31">
        <v>80.929587249522712</v>
      </c>
      <c r="J11" s="32"/>
      <c r="K11" s="32">
        <v>-33.106999999999999</v>
      </c>
      <c r="L11" s="31">
        <v>69.464105245540679</v>
      </c>
      <c r="M11" s="32"/>
      <c r="N11" s="32"/>
      <c r="O11" s="31"/>
      <c r="P11" s="32"/>
      <c r="Q11" s="32"/>
      <c r="R11" s="31"/>
      <c r="S11" s="32"/>
      <c r="T11" s="32">
        <v>-15.5192</v>
      </c>
      <c r="U11" s="31">
        <v>91.247981940010575</v>
      </c>
      <c r="V11" s="32"/>
      <c r="W11" s="32">
        <v>-21.779399999999999</v>
      </c>
      <c r="X11" s="31">
        <v>79.065846434855658</v>
      </c>
      <c r="Y11" s="32"/>
      <c r="Z11" s="30">
        <v>-15.5192</v>
      </c>
      <c r="AA11" s="31">
        <v>91.247981940010575</v>
      </c>
      <c r="AB11" s="32"/>
      <c r="AC11" s="30">
        <v>-21.779399999999999</v>
      </c>
      <c r="AD11" s="31">
        <v>79.065846434855658</v>
      </c>
      <c r="AE11" s="32"/>
      <c r="AF11" s="30">
        <v>-36.258299999999998</v>
      </c>
      <c r="AG11" s="31">
        <v>71.498859410845427</v>
      </c>
      <c r="AH11" s="32"/>
      <c r="AI11" s="30">
        <v>-42.048499999999997</v>
      </c>
      <c r="AJ11" s="31">
        <v>60.469070951856338</v>
      </c>
    </row>
    <row r="12" spans="1:36">
      <c r="A12" s="33">
        <v>1974</v>
      </c>
      <c r="B12" s="20">
        <v>-42.2316</v>
      </c>
      <c r="C12" s="34">
        <v>46.751688428498355</v>
      </c>
      <c r="D12" s="25"/>
      <c r="E12" s="25">
        <v>-49.553699999999999</v>
      </c>
      <c r="F12" s="34">
        <v>35.042084774961175</v>
      </c>
      <c r="G12" s="25"/>
      <c r="H12" s="20">
        <v>-42.2316</v>
      </c>
      <c r="I12" s="34">
        <v>46.751688428498355</v>
      </c>
      <c r="J12" s="25"/>
      <c r="K12" s="25">
        <v>-49.553699999999999</v>
      </c>
      <c r="L12" s="34">
        <v>35.042084774961175</v>
      </c>
      <c r="M12" s="25"/>
      <c r="N12" s="25"/>
      <c r="O12" s="34"/>
      <c r="P12" s="25"/>
      <c r="Q12" s="25"/>
      <c r="R12" s="34"/>
      <c r="S12" s="25"/>
      <c r="T12" s="25">
        <v>-21.402999999999999</v>
      </c>
      <c r="U12" s="34">
        <v>71.718151414205281</v>
      </c>
      <c r="V12" s="25"/>
      <c r="W12" s="25">
        <v>-29.3262</v>
      </c>
      <c r="X12" s="34">
        <v>55.878805537902828</v>
      </c>
      <c r="Z12" s="20">
        <v>-21.402999999999999</v>
      </c>
      <c r="AA12" s="34">
        <v>71.718151414205281</v>
      </c>
      <c r="AB12" s="25"/>
      <c r="AC12" s="20">
        <v>-29.3262</v>
      </c>
      <c r="AD12" s="34">
        <v>55.878805537902828</v>
      </c>
      <c r="AF12" s="20">
        <v>-45.3249</v>
      </c>
      <c r="AG12" s="34">
        <v>39.092090831381157</v>
      </c>
      <c r="AH12" s="25"/>
      <c r="AI12" s="20">
        <v>-53.962699999999998</v>
      </c>
      <c r="AJ12" s="34">
        <v>27.838356130290101</v>
      </c>
    </row>
    <row r="13" spans="1:36">
      <c r="A13" s="29">
        <v>1975</v>
      </c>
      <c r="B13" s="30">
        <v>36.3367</v>
      </c>
      <c r="C13" s="31">
        <v>63.739695946684087</v>
      </c>
      <c r="D13" s="32"/>
      <c r="E13" s="32">
        <v>22.204499999999999</v>
      </c>
      <c r="F13" s="31">
        <v>42.823013042613297</v>
      </c>
      <c r="G13" s="32"/>
      <c r="H13" s="30">
        <v>36.3367</v>
      </c>
      <c r="I13" s="31">
        <v>63.739695946684087</v>
      </c>
      <c r="J13" s="32"/>
      <c r="K13" s="32">
        <v>22.204499999999999</v>
      </c>
      <c r="L13" s="31">
        <v>42.823013042613297</v>
      </c>
      <c r="M13" s="32"/>
      <c r="N13" s="32"/>
      <c r="O13" s="31"/>
      <c r="P13" s="32"/>
      <c r="Q13" s="32"/>
      <c r="R13" s="31"/>
      <c r="S13" s="32"/>
      <c r="T13" s="32">
        <v>19.299499999999998</v>
      </c>
      <c r="U13" s="31">
        <v>85.559390255196917</v>
      </c>
      <c r="V13" s="32"/>
      <c r="W13" s="32">
        <v>8.3385999999999996</v>
      </c>
      <c r="X13" s="31">
        <v>60.538310467305713</v>
      </c>
      <c r="Y13" s="32"/>
      <c r="Z13" s="30">
        <v>19.299499999999998</v>
      </c>
      <c r="AA13" s="31">
        <v>85.559390255196917</v>
      </c>
      <c r="AB13" s="32"/>
      <c r="AC13" s="30">
        <v>8.3385999999999996</v>
      </c>
      <c r="AD13" s="31">
        <v>60.538310467305713</v>
      </c>
      <c r="AE13" s="32"/>
      <c r="AF13" s="30">
        <v>40.7851</v>
      </c>
      <c r="AG13" s="31">
        <v>55.035852816942707</v>
      </c>
      <c r="AH13" s="32"/>
      <c r="AI13" s="30">
        <v>24.507300000000001</v>
      </c>
      <c r="AJ13" s="31">
        <v>34.660779390010916</v>
      </c>
    </row>
    <row r="14" spans="1:36">
      <c r="A14" s="33">
        <v>1976</v>
      </c>
      <c r="B14" s="20">
        <v>48.973700000000001</v>
      </c>
      <c r="C14" s="34">
        <v>94.955405356786514</v>
      </c>
      <c r="D14" s="25"/>
      <c r="E14" s="25">
        <v>36.533900000000003</v>
      </c>
      <c r="F14" s="34">
        <v>58.46792507656248</v>
      </c>
      <c r="G14" s="25"/>
      <c r="H14" s="20">
        <v>48.973700000000001</v>
      </c>
      <c r="I14" s="34">
        <v>94.955405356786514</v>
      </c>
      <c r="J14" s="25"/>
      <c r="K14" s="25">
        <v>36.533900000000003</v>
      </c>
      <c r="L14" s="34">
        <v>58.46792507656248</v>
      </c>
      <c r="M14" s="25"/>
      <c r="N14" s="25"/>
      <c r="O14" s="34"/>
      <c r="P14" s="25"/>
      <c r="Q14" s="25"/>
      <c r="R14" s="34"/>
      <c r="S14" s="25"/>
      <c r="T14" s="25">
        <v>47.588700000000003</v>
      </c>
      <c r="U14" s="34">
        <v>126.27595076617429</v>
      </c>
      <c r="V14" s="25"/>
      <c r="W14" s="25">
        <v>36.209899999999998</v>
      </c>
      <c r="X14" s="34">
        <v>82.45918037522506</v>
      </c>
      <c r="Z14" s="20">
        <v>47.588700000000003</v>
      </c>
      <c r="AA14" s="34">
        <v>126.27595076617429</v>
      </c>
      <c r="AB14" s="25"/>
      <c r="AC14" s="20">
        <v>36.209899999999998</v>
      </c>
      <c r="AD14" s="34">
        <v>82.45918037522506</v>
      </c>
      <c r="AF14" s="20">
        <v>51.713700000000003</v>
      </c>
      <c r="AG14" s="34">
        <v>83.496913388054665</v>
      </c>
      <c r="AH14" s="25"/>
      <c r="AI14" s="20">
        <v>38.410800000000002</v>
      </c>
      <c r="AJ14" s="34">
        <v>47.974277343746486</v>
      </c>
    </row>
    <row r="15" spans="1:36">
      <c r="A15" s="29">
        <v>1977</v>
      </c>
      <c r="B15" s="30">
        <v>19.076499999999999</v>
      </c>
      <c r="C15" s="31">
        <v>113.0695592973583</v>
      </c>
      <c r="D15" s="32"/>
      <c r="E15" s="32">
        <v>10.1004</v>
      </c>
      <c r="F15" s="31">
        <v>64.373420873874593</v>
      </c>
      <c r="G15" s="32"/>
      <c r="H15" s="30">
        <v>19.076499999999999</v>
      </c>
      <c r="I15" s="31">
        <v>113.0695592973583</v>
      </c>
      <c r="J15" s="32"/>
      <c r="K15" s="32">
        <v>10.1004</v>
      </c>
      <c r="L15" s="31">
        <v>64.373420873874593</v>
      </c>
      <c r="M15" s="32"/>
      <c r="N15" s="32"/>
      <c r="O15" s="31"/>
      <c r="P15" s="32"/>
      <c r="Q15" s="32"/>
      <c r="R15" s="31"/>
      <c r="S15" s="32"/>
      <c r="T15" s="32">
        <v>22.424199999999999</v>
      </c>
      <c r="U15" s="31">
        <v>154.59236295982754</v>
      </c>
      <c r="V15" s="32"/>
      <c r="W15" s="32">
        <v>13.9716</v>
      </c>
      <c r="X15" s="31">
        <v>93.980031623111614</v>
      </c>
      <c r="Y15" s="32"/>
      <c r="Z15" s="30">
        <v>22.424199999999999</v>
      </c>
      <c r="AA15" s="31">
        <v>154.59236295982754</v>
      </c>
      <c r="AB15" s="32"/>
      <c r="AC15" s="30">
        <v>13.9716</v>
      </c>
      <c r="AD15" s="31">
        <v>93.980031623111614</v>
      </c>
      <c r="AE15" s="32"/>
      <c r="AF15" s="30">
        <v>17.824400000000001</v>
      </c>
      <c r="AG15" s="31">
        <v>98.379728550679005</v>
      </c>
      <c r="AH15" s="32"/>
      <c r="AI15" s="30">
        <v>8.1576000000000004</v>
      </c>
      <c r="AJ15" s="31">
        <v>51.887815832657701</v>
      </c>
    </row>
    <row r="16" spans="1:36">
      <c r="A16" s="33">
        <v>1978</v>
      </c>
      <c r="B16" s="20">
        <v>-1.6405000000000001</v>
      </c>
      <c r="C16" s="34">
        <v>111.21462612911766</v>
      </c>
      <c r="D16" s="25"/>
      <c r="E16" s="25">
        <v>-9.4197000000000006</v>
      </c>
      <c r="F16" s="34">
        <v>58.309614619321898</v>
      </c>
      <c r="G16" s="25"/>
      <c r="H16" s="20">
        <v>-1.6405000000000001</v>
      </c>
      <c r="I16" s="34">
        <v>111.21462612911766</v>
      </c>
      <c r="J16" s="25"/>
      <c r="K16" s="25">
        <v>-9.4197000000000006</v>
      </c>
      <c r="L16" s="34">
        <v>58.309614619321898</v>
      </c>
      <c r="M16" s="25"/>
      <c r="N16" s="25"/>
      <c r="O16" s="34"/>
      <c r="P16" s="25"/>
      <c r="Q16" s="25"/>
      <c r="R16" s="34"/>
      <c r="S16" s="25"/>
      <c r="T16" s="25">
        <v>10.3355</v>
      </c>
      <c r="U16" s="34">
        <v>170.5702941454424</v>
      </c>
      <c r="V16" s="25"/>
      <c r="W16" s="25">
        <v>2.6591</v>
      </c>
      <c r="X16" s="34">
        <v>96.479099643155095</v>
      </c>
      <c r="Z16" s="20">
        <v>10.3355</v>
      </c>
      <c r="AA16" s="34">
        <v>170.5702941454424</v>
      </c>
      <c r="AB16" s="25"/>
      <c r="AC16" s="20">
        <v>2.6591</v>
      </c>
      <c r="AD16" s="34">
        <v>96.479099643155095</v>
      </c>
      <c r="AF16" s="20">
        <v>-9.9694000000000003</v>
      </c>
      <c r="AG16" s="34">
        <v>88.571861084334273</v>
      </c>
      <c r="AH16" s="25"/>
      <c r="AI16" s="20">
        <v>-17.855899999999998</v>
      </c>
      <c r="AJ16" s="34">
        <v>42.622776553409366</v>
      </c>
    </row>
    <row r="17" spans="1:36">
      <c r="A17" s="29">
        <v>1979</v>
      </c>
      <c r="B17" s="30">
        <v>30.526</v>
      </c>
      <c r="C17" s="31">
        <v>145.16404698950655</v>
      </c>
      <c r="D17" s="32"/>
      <c r="E17" s="32">
        <v>19.347899999999999</v>
      </c>
      <c r="F17" s="31">
        <v>69.591304879384111</v>
      </c>
      <c r="G17" s="32"/>
      <c r="H17" s="30">
        <v>30.526</v>
      </c>
      <c r="I17" s="31">
        <v>145.16404698950655</v>
      </c>
      <c r="J17" s="32"/>
      <c r="K17" s="32">
        <v>19.347899999999999</v>
      </c>
      <c r="L17" s="31">
        <v>69.591304879384111</v>
      </c>
      <c r="M17" s="32"/>
      <c r="N17" s="32"/>
      <c r="O17" s="31"/>
      <c r="P17" s="32"/>
      <c r="Q17" s="32"/>
      <c r="R17" s="31"/>
      <c r="S17" s="32"/>
      <c r="T17" s="32">
        <v>35.857599999999998</v>
      </c>
      <c r="U17" s="31">
        <v>231.73263174701594</v>
      </c>
      <c r="V17" s="32"/>
      <c r="W17" s="32">
        <v>25.4862</v>
      </c>
      <c r="X17" s="31">
        <v>121.06797091935664</v>
      </c>
      <c r="Y17" s="32"/>
      <c r="Z17" s="30">
        <v>35.857599999999998</v>
      </c>
      <c r="AA17" s="31">
        <v>231.73263174701594</v>
      </c>
      <c r="AB17" s="32"/>
      <c r="AC17" s="30">
        <v>25.4862</v>
      </c>
      <c r="AD17" s="31">
        <v>121.06797091935664</v>
      </c>
      <c r="AE17" s="32"/>
      <c r="AF17" s="30">
        <v>16.562899999999999</v>
      </c>
      <c r="AG17" s="31">
        <v>103.24196887310804</v>
      </c>
      <c r="AH17" s="32"/>
      <c r="AI17" s="30">
        <v>4.2557999999999998</v>
      </c>
      <c r="AJ17" s="31">
        <v>44.436726879141595</v>
      </c>
    </row>
    <row r="18" spans="1:36">
      <c r="A18" s="33">
        <v>1980</v>
      </c>
      <c r="B18" s="20">
        <v>28.019500000000001</v>
      </c>
      <c r="C18" s="34">
        <v>185.83822509983685</v>
      </c>
      <c r="D18" s="25"/>
      <c r="E18" s="25">
        <v>11.0717</v>
      </c>
      <c r="F18" s="34">
        <v>77.29624817447592</v>
      </c>
      <c r="G18" s="25"/>
      <c r="H18" s="20">
        <v>28.019500000000001</v>
      </c>
      <c r="I18" s="34">
        <v>185.83822509983685</v>
      </c>
      <c r="J18" s="25"/>
      <c r="K18" s="25">
        <v>11.0717</v>
      </c>
      <c r="L18" s="34">
        <v>77.29624817447592</v>
      </c>
      <c r="M18" s="25"/>
      <c r="N18" s="25"/>
      <c r="O18" s="34"/>
      <c r="P18" s="25"/>
      <c r="Q18" s="25"/>
      <c r="R18" s="34"/>
      <c r="S18" s="25"/>
      <c r="T18" s="25">
        <v>24.3691</v>
      </c>
      <c r="U18" s="34">
        <v>288.20385097743878</v>
      </c>
      <c r="V18" s="25"/>
      <c r="W18" s="25">
        <v>1.9456</v>
      </c>
      <c r="X18" s="34">
        <v>123.42342788296311</v>
      </c>
      <c r="Z18" s="20">
        <v>24.3691</v>
      </c>
      <c r="AA18" s="34">
        <v>288.20385097743878</v>
      </c>
      <c r="AB18" s="25"/>
      <c r="AC18" s="20">
        <v>1.9456</v>
      </c>
      <c r="AD18" s="34">
        <v>123.42342788296311</v>
      </c>
      <c r="AF18" s="20">
        <v>16.797799999999999</v>
      </c>
      <c r="AG18" s="34">
        <v>120.58436903462751</v>
      </c>
      <c r="AH18" s="25"/>
      <c r="AI18" s="20">
        <v>3.2907000000000002</v>
      </c>
      <c r="AJ18" s="34">
        <v>45.898997836592002</v>
      </c>
    </row>
    <row r="19" spans="1:36">
      <c r="A19" s="29">
        <v>1981</v>
      </c>
      <c r="B19" s="30">
        <v>8.5755999999999997</v>
      </c>
      <c r="C19" s="31">
        <v>201.7750326787785</v>
      </c>
      <c r="D19" s="32"/>
      <c r="E19" s="32">
        <v>-1.0206999999999999</v>
      </c>
      <c r="F19" s="31">
        <v>76.507284537562057</v>
      </c>
      <c r="G19" s="32"/>
      <c r="H19" s="30">
        <v>8.5755999999999997</v>
      </c>
      <c r="I19" s="31">
        <v>201.7750326787785</v>
      </c>
      <c r="J19" s="32"/>
      <c r="K19" s="32">
        <v>-1.0206999999999999</v>
      </c>
      <c r="L19" s="31">
        <v>76.507284537562057</v>
      </c>
      <c r="M19" s="32"/>
      <c r="N19" s="32"/>
      <c r="O19" s="31"/>
      <c r="P19" s="32"/>
      <c r="Q19" s="32"/>
      <c r="R19" s="31"/>
      <c r="S19" s="32"/>
      <c r="T19" s="32">
        <v>6.0007999999999999</v>
      </c>
      <c r="U19" s="31">
        <v>305.49841493533182</v>
      </c>
      <c r="V19" s="32"/>
      <c r="W19" s="32">
        <v>-2.0295000000000001</v>
      </c>
      <c r="X19" s="31">
        <v>120.91853274717035</v>
      </c>
      <c r="Y19" s="32"/>
      <c r="Z19" s="30">
        <v>6.0007999999999999</v>
      </c>
      <c r="AA19" s="31">
        <v>305.49841493533182</v>
      </c>
      <c r="AB19" s="32"/>
      <c r="AC19" s="30">
        <v>-2.0295000000000001</v>
      </c>
      <c r="AD19" s="31">
        <v>120.91853274717035</v>
      </c>
      <c r="AE19" s="32"/>
      <c r="AF19" s="30">
        <v>7.0707000000000004</v>
      </c>
      <c r="AG19" s="31">
        <v>129.11057878220115</v>
      </c>
      <c r="AH19" s="32"/>
      <c r="AI19" s="30">
        <v>-5.5425000000000004</v>
      </c>
      <c r="AJ19" s="31">
        <v>43.355065902403602</v>
      </c>
    </row>
    <row r="20" spans="1:36">
      <c r="A20" s="33">
        <v>1982</v>
      </c>
      <c r="B20" s="20">
        <v>31.643999999999998</v>
      </c>
      <c r="C20" s="34">
        <v>265.62465399309883</v>
      </c>
      <c r="D20" s="25"/>
      <c r="E20" s="25">
        <v>19.188600000000001</v>
      </c>
      <c r="F20" s="34">
        <v>91.187923789455184</v>
      </c>
      <c r="G20" s="25"/>
      <c r="H20" s="20">
        <v>31.643999999999998</v>
      </c>
      <c r="I20" s="34">
        <v>265.62465399309883</v>
      </c>
      <c r="J20" s="25"/>
      <c r="K20" s="25">
        <v>19.188600000000001</v>
      </c>
      <c r="L20" s="34">
        <v>91.187923789455184</v>
      </c>
      <c r="M20" s="25"/>
      <c r="N20" s="25"/>
      <c r="O20" s="34"/>
      <c r="P20" s="25"/>
      <c r="Q20" s="25"/>
      <c r="R20" s="34"/>
      <c r="S20" s="25"/>
      <c r="T20" s="25">
        <v>21.600899999999999</v>
      </c>
      <c r="U20" s="34">
        <v>371.48882686361833</v>
      </c>
      <c r="V20" s="25"/>
      <c r="W20" s="25">
        <v>11.486700000000001</v>
      </c>
      <c r="X20" s="34">
        <v>134.80812295066789</v>
      </c>
      <c r="Z20" s="20">
        <v>21.600899999999999</v>
      </c>
      <c r="AA20" s="34">
        <v>371.48882686361833</v>
      </c>
      <c r="AB20" s="25"/>
      <c r="AC20" s="20">
        <v>11.486700000000001</v>
      </c>
      <c r="AD20" s="34">
        <v>134.80812295066789</v>
      </c>
      <c r="AF20" s="20">
        <v>48.643300000000004</v>
      </c>
      <c r="AG20" s="34">
        <v>191.91417315475002</v>
      </c>
      <c r="AH20" s="25"/>
      <c r="AI20" s="20">
        <v>31.267600000000002</v>
      </c>
      <c r="AJ20" s="34">
        <v>56.911165559813128</v>
      </c>
    </row>
    <row r="21" spans="1:36">
      <c r="A21" s="29">
        <v>1983</v>
      </c>
      <c r="B21" s="30">
        <v>25.468900000000001</v>
      </c>
      <c r="C21" s="31">
        <v>333.27624442456789</v>
      </c>
      <c r="D21" s="32"/>
      <c r="E21" s="32">
        <v>15.1091</v>
      </c>
      <c r="F21" s="31">
        <v>104.96555435957011</v>
      </c>
      <c r="G21" s="32"/>
      <c r="H21" s="30">
        <v>25.468900000000001</v>
      </c>
      <c r="I21" s="31">
        <v>333.27624442456789</v>
      </c>
      <c r="J21" s="32"/>
      <c r="K21" s="32">
        <v>15.1091</v>
      </c>
      <c r="L21" s="31">
        <v>104.96555435957011</v>
      </c>
      <c r="M21" s="32"/>
      <c r="N21" s="32"/>
      <c r="O21" s="31"/>
      <c r="P21" s="32"/>
      <c r="Q21" s="32"/>
      <c r="R21" s="31"/>
      <c r="S21" s="32"/>
      <c r="T21" s="32">
        <v>30.636199999999999</v>
      </c>
      <c r="U21" s="31">
        <v>485.29907169354641</v>
      </c>
      <c r="V21" s="32"/>
      <c r="W21" s="32">
        <v>21.006900000000002</v>
      </c>
      <c r="X21" s="31">
        <v>163.12716531731814</v>
      </c>
      <c r="Y21" s="32"/>
      <c r="Z21" s="30">
        <v>30.636199999999999</v>
      </c>
      <c r="AA21" s="31">
        <v>485.29907169354641</v>
      </c>
      <c r="AB21" s="32"/>
      <c r="AC21" s="30">
        <v>21.006900000000002</v>
      </c>
      <c r="AD21" s="31">
        <v>163.12716531731814</v>
      </c>
      <c r="AE21" s="32"/>
      <c r="AF21" s="30">
        <v>16.896599999999999</v>
      </c>
      <c r="AG21" s="31">
        <v>224.34106156681699</v>
      </c>
      <c r="AH21" s="32"/>
      <c r="AI21" s="30">
        <v>5.5613999999999999</v>
      </c>
      <c r="AJ21" s="31">
        <v>60.076240818035998</v>
      </c>
    </row>
    <row r="22" spans="1:36">
      <c r="A22" s="33">
        <v>1984</v>
      </c>
      <c r="B22" s="20">
        <v>14.815300000000001</v>
      </c>
      <c r="C22" s="34">
        <v>382.65218505980096</v>
      </c>
      <c r="D22" s="25"/>
      <c r="E22" s="25">
        <v>3.5261</v>
      </c>
      <c r="F22" s="34">
        <v>108.66674905247403</v>
      </c>
      <c r="G22" s="25"/>
      <c r="H22" s="20">
        <v>14.815300000000001</v>
      </c>
      <c r="I22" s="34">
        <v>382.65218505980096</v>
      </c>
      <c r="J22" s="25"/>
      <c r="K22" s="25">
        <v>3.5261</v>
      </c>
      <c r="L22" s="34">
        <v>108.66674905247403</v>
      </c>
      <c r="M22" s="25"/>
      <c r="N22" s="25"/>
      <c r="O22" s="34"/>
      <c r="P22" s="25"/>
      <c r="Q22" s="25"/>
      <c r="R22" s="34"/>
      <c r="S22" s="25"/>
      <c r="T22" s="25">
        <v>20.927299999999999</v>
      </c>
      <c r="U22" s="34">
        <v>586.85894644856808</v>
      </c>
      <c r="V22" s="25"/>
      <c r="W22" s="25">
        <v>9.3004999999999995</v>
      </c>
      <c r="X22" s="34">
        <v>178.29883990636395</v>
      </c>
      <c r="Z22" s="20">
        <v>20.927299999999999</v>
      </c>
      <c r="AA22" s="34">
        <v>586.85894644856808</v>
      </c>
      <c r="AB22" s="25"/>
      <c r="AC22" s="20">
        <v>9.3004999999999995</v>
      </c>
      <c r="AD22" s="34">
        <v>178.29883990636395</v>
      </c>
      <c r="AF22" s="20">
        <v>7.2645</v>
      </c>
      <c r="AG22" s="34">
        <v>240.63831660578879</v>
      </c>
      <c r="AH22" s="25"/>
      <c r="AI22" s="20">
        <v>-4.5396000000000001</v>
      </c>
      <c r="AJ22" s="34">
        <v>57.349043890322378</v>
      </c>
    </row>
    <row r="23" spans="1:36">
      <c r="A23" s="29">
        <v>1985</v>
      </c>
      <c r="B23" s="30">
        <v>5.9199000000000002</v>
      </c>
      <c r="C23" s="31">
        <v>405.30491224686665</v>
      </c>
      <c r="D23" s="32"/>
      <c r="E23" s="32">
        <v>-3.5188999999999999</v>
      </c>
      <c r="F23" s="31">
        <v>104.84292502654715</v>
      </c>
      <c r="G23" s="32"/>
      <c r="H23" s="30">
        <v>5.9199000000000002</v>
      </c>
      <c r="I23" s="31">
        <v>405.30491224686665</v>
      </c>
      <c r="J23" s="32"/>
      <c r="K23" s="32">
        <v>-3.5188999999999999</v>
      </c>
      <c r="L23" s="31">
        <v>104.84292502654715</v>
      </c>
      <c r="M23" s="32"/>
      <c r="N23" s="32"/>
      <c r="O23" s="31"/>
      <c r="P23" s="32"/>
      <c r="Q23" s="32"/>
      <c r="R23" s="31"/>
      <c r="S23" s="32"/>
      <c r="T23" s="32">
        <v>19.096399999999999</v>
      </c>
      <c r="U23" s="31">
        <v>698.92760396395829</v>
      </c>
      <c r="V23" s="32"/>
      <c r="W23" s="32">
        <v>9.6196999999999999</v>
      </c>
      <c r="X23" s="31">
        <v>195.45057463392203</v>
      </c>
      <c r="Y23" s="32"/>
      <c r="Z23" s="30">
        <v>19.096399999999999</v>
      </c>
      <c r="AA23" s="31">
        <v>698.92760396395829</v>
      </c>
      <c r="AB23" s="32"/>
      <c r="AC23" s="30">
        <v>9.6196999999999999</v>
      </c>
      <c r="AD23" s="31">
        <v>195.45057463392203</v>
      </c>
      <c r="AE23" s="32"/>
      <c r="AF23" s="30">
        <v>-5.2045000000000003</v>
      </c>
      <c r="AG23" s="31">
        <v>228.11439208597724</v>
      </c>
      <c r="AH23" s="32"/>
      <c r="AI23" s="30">
        <v>-15.3344</v>
      </c>
      <c r="AJ23" s="31">
        <v>48.554940636919127</v>
      </c>
    </row>
    <row r="24" spans="1:36">
      <c r="A24" s="33">
        <v>1986</v>
      </c>
      <c r="B24" s="20">
        <v>19.175799999999999</v>
      </c>
      <c r="C24" s="34">
        <v>483.02557022352653</v>
      </c>
      <c r="D24" s="25"/>
      <c r="E24" s="25">
        <v>9.2439</v>
      </c>
      <c r="F24" s="34">
        <v>114.53448625423212</v>
      </c>
      <c r="G24" s="25"/>
      <c r="H24" s="20">
        <v>19.175799999999999</v>
      </c>
      <c r="I24" s="34">
        <v>483.02557022352653</v>
      </c>
      <c r="J24" s="25"/>
      <c r="K24" s="25">
        <v>9.2439</v>
      </c>
      <c r="L24" s="34">
        <v>114.53448625423212</v>
      </c>
      <c r="M24" s="25"/>
      <c r="N24" s="25"/>
      <c r="O24" s="34"/>
      <c r="P24" s="25"/>
      <c r="Q24" s="25"/>
      <c r="R24" s="34"/>
      <c r="S24" s="25"/>
      <c r="T24" s="25">
        <v>19.157699999999998</v>
      </c>
      <c r="U24" s="34">
        <v>832.82623757092267</v>
      </c>
      <c r="V24" s="25"/>
      <c r="W24" s="25">
        <v>10.5639</v>
      </c>
      <c r="X24" s="34">
        <v>216.09780639891255</v>
      </c>
      <c r="Z24" s="20">
        <v>19.157699999999998</v>
      </c>
      <c r="AA24" s="34">
        <v>832.82623757092267</v>
      </c>
      <c r="AB24" s="25"/>
      <c r="AC24" s="20">
        <v>10.5639</v>
      </c>
      <c r="AD24" s="34">
        <v>216.09780639891255</v>
      </c>
      <c r="AF24" s="20">
        <v>19.214400000000001</v>
      </c>
      <c r="AG24" s="34">
        <v>271.94522656320436</v>
      </c>
      <c r="AH24" s="25"/>
      <c r="AI24" s="20">
        <v>7.6375999999999999</v>
      </c>
      <c r="AJ24" s="34">
        <v>52.263380848098706</v>
      </c>
    </row>
    <row r="25" spans="1:36">
      <c r="A25" s="29">
        <v>1987</v>
      </c>
      <c r="B25" s="30">
        <v>-10.6686</v>
      </c>
      <c r="C25" s="31">
        <v>431.49371232907822</v>
      </c>
      <c r="D25" s="32"/>
      <c r="E25" s="32">
        <v>-19.007200000000001</v>
      </c>
      <c r="F25" s="31">
        <v>92.764692229713418</v>
      </c>
      <c r="G25" s="32"/>
      <c r="H25" s="30">
        <v>-10.6686</v>
      </c>
      <c r="I25" s="31">
        <v>431.49371232907822</v>
      </c>
      <c r="J25" s="32"/>
      <c r="K25" s="32">
        <v>-19.007200000000001</v>
      </c>
      <c r="L25" s="31">
        <v>92.764692229713418</v>
      </c>
      <c r="M25" s="32"/>
      <c r="N25" s="32"/>
      <c r="O25" s="31"/>
      <c r="P25" s="32"/>
      <c r="Q25" s="32"/>
      <c r="R25" s="31"/>
      <c r="S25" s="32"/>
      <c r="T25" s="32">
        <v>-3.6398000000000001</v>
      </c>
      <c r="U25" s="31">
        <v>802.51273977032361</v>
      </c>
      <c r="V25" s="32"/>
      <c r="W25" s="32">
        <v>-10.307399999999999</v>
      </c>
      <c r="X25" s="31">
        <v>193.82363616725931</v>
      </c>
      <c r="Y25" s="32"/>
      <c r="Z25" s="30">
        <v>-3.6398000000000001</v>
      </c>
      <c r="AA25" s="31">
        <v>802.51273977032361</v>
      </c>
      <c r="AB25" s="32"/>
      <c r="AC25" s="30">
        <v>-10.307399999999999</v>
      </c>
      <c r="AD25" s="31">
        <v>193.82363616725931</v>
      </c>
      <c r="AE25" s="32"/>
      <c r="AF25" s="30">
        <v>-15.6669</v>
      </c>
      <c r="AG25" s="31">
        <v>229.33989058914045</v>
      </c>
      <c r="AH25" s="32"/>
      <c r="AI25" s="30">
        <v>-25.700700000000001</v>
      </c>
      <c r="AJ25" s="31">
        <v>38.831326046799603</v>
      </c>
    </row>
    <row r="26" spans="1:36">
      <c r="A26" s="33">
        <v>1988</v>
      </c>
      <c r="B26" s="20">
        <v>11.355399999999999</v>
      </c>
      <c r="C26" s="34">
        <v>480.49160163289508</v>
      </c>
      <c r="D26" s="25"/>
      <c r="E26" s="25">
        <v>1.2414000000000001</v>
      </c>
      <c r="F26" s="34">
        <v>93.916271358002192</v>
      </c>
      <c r="G26" s="25"/>
      <c r="H26" s="20">
        <v>11.355399999999999</v>
      </c>
      <c r="I26" s="34">
        <v>480.49160163289508</v>
      </c>
      <c r="J26" s="25"/>
      <c r="K26" s="25">
        <v>1.2414000000000001</v>
      </c>
      <c r="L26" s="34">
        <v>93.916271358002192</v>
      </c>
      <c r="M26" s="25"/>
      <c r="N26" s="25"/>
      <c r="O26" s="34"/>
      <c r="P26" s="25"/>
      <c r="Q26" s="25"/>
      <c r="R26" s="34"/>
      <c r="S26" s="25"/>
      <c r="T26" s="25">
        <v>13.4854</v>
      </c>
      <c r="U26" s="34">
        <v>910.73502168131415</v>
      </c>
      <c r="V26" s="25"/>
      <c r="W26" s="25">
        <v>4.7695999999999996</v>
      </c>
      <c r="X26" s="34">
        <v>203.0683401621385</v>
      </c>
      <c r="Z26" s="20">
        <v>13.4854</v>
      </c>
      <c r="AA26" s="34">
        <v>910.73502168131415</v>
      </c>
      <c r="AB26" s="25"/>
      <c r="AC26" s="20">
        <v>4.7695999999999996</v>
      </c>
      <c r="AD26" s="34">
        <v>203.0683401621385</v>
      </c>
      <c r="AF26" s="20">
        <v>7.3032000000000004</v>
      </c>
      <c r="AG26" s="34">
        <v>246.08914198523814</v>
      </c>
      <c r="AH26" s="25"/>
      <c r="AI26" s="20">
        <v>-5.1178999999999997</v>
      </c>
      <c r="AJ26" s="34">
        <v>36.843966476933346</v>
      </c>
    </row>
    <row r="27" spans="1:36">
      <c r="A27" s="29">
        <v>1989</v>
      </c>
      <c r="B27" s="30">
        <v>-1.8136000000000001</v>
      </c>
      <c r="C27" s="31">
        <v>471.77755758094816</v>
      </c>
      <c r="D27" s="32"/>
      <c r="E27" s="32">
        <v>-12.0642</v>
      </c>
      <c r="F27" s="31">
        <v>82.586041179151096</v>
      </c>
      <c r="G27" s="32"/>
      <c r="H27" s="30">
        <v>-1.8136000000000001</v>
      </c>
      <c r="I27" s="31">
        <v>471.77755758094816</v>
      </c>
      <c r="J27" s="32"/>
      <c r="K27" s="32">
        <v>-12.0642</v>
      </c>
      <c r="L27" s="31">
        <v>82.586041179151096</v>
      </c>
      <c r="M27" s="32"/>
      <c r="N27" s="32"/>
      <c r="O27" s="31"/>
      <c r="P27" s="32"/>
      <c r="Q27" s="32"/>
      <c r="R27" s="31"/>
      <c r="S27" s="32"/>
      <c r="T27" s="32">
        <v>8.8422000000000001</v>
      </c>
      <c r="U27" s="31">
        <v>991.26422033597089</v>
      </c>
      <c r="V27" s="32"/>
      <c r="W27" s="32">
        <v>0.57879999999999998</v>
      </c>
      <c r="X27" s="31">
        <v>204.24370271565198</v>
      </c>
      <c r="Y27" s="32"/>
      <c r="Z27" s="30">
        <v>8.8422000000000001</v>
      </c>
      <c r="AA27" s="31">
        <v>991.26422033597089</v>
      </c>
      <c r="AB27" s="32"/>
      <c r="AC27" s="30">
        <v>0.57879999999999998</v>
      </c>
      <c r="AD27" s="31">
        <v>204.24370271565198</v>
      </c>
      <c r="AE27" s="32"/>
      <c r="AF27" s="30">
        <v>-15.904299999999999</v>
      </c>
      <c r="AG27" s="31">
        <v>206.95045299485699</v>
      </c>
      <c r="AH27" s="32"/>
      <c r="AI27" s="30">
        <v>-26.1861</v>
      </c>
      <c r="AJ27" s="31">
        <v>27.195981490675081</v>
      </c>
    </row>
    <row r="28" spans="1:36">
      <c r="A28" s="33">
        <v>1990</v>
      </c>
      <c r="B28" s="20">
        <v>-17.345099999999999</v>
      </c>
      <c r="C28" s="34">
        <v>389.94742423528589</v>
      </c>
      <c r="D28" s="25"/>
      <c r="E28" s="25">
        <v>-28.493600000000001</v>
      </c>
      <c r="F28" s="34">
        <v>59.05430377216237</v>
      </c>
      <c r="G28" s="25"/>
      <c r="H28" s="20">
        <v>-17.345099999999999</v>
      </c>
      <c r="I28" s="34">
        <v>389.94742423528589</v>
      </c>
      <c r="J28" s="25"/>
      <c r="K28" s="25">
        <v>-28.493600000000001</v>
      </c>
      <c r="L28" s="34">
        <v>59.05430377216237</v>
      </c>
      <c r="M28" s="25"/>
      <c r="N28" s="25"/>
      <c r="O28" s="34"/>
      <c r="P28" s="25"/>
      <c r="Q28" s="25"/>
      <c r="R28" s="34"/>
      <c r="S28" s="25"/>
      <c r="T28" s="25">
        <v>-15.351699999999999</v>
      </c>
      <c r="U28" s="34">
        <v>839.08799420288028</v>
      </c>
      <c r="V28" s="25"/>
      <c r="W28" s="25">
        <v>-26.454599999999999</v>
      </c>
      <c r="X28" s="34">
        <v>150.2119114613549</v>
      </c>
      <c r="Z28" s="20">
        <v>-15.351699999999999</v>
      </c>
      <c r="AA28" s="34">
        <v>839.08799420288028</v>
      </c>
      <c r="AB28" s="25"/>
      <c r="AC28" s="20">
        <v>-26.454599999999999</v>
      </c>
      <c r="AD28" s="34">
        <v>150.2119114613549</v>
      </c>
      <c r="AF28" s="20">
        <v>-18.367899999999999</v>
      </c>
      <c r="AG28" s="34">
        <v>168.93791460315313</v>
      </c>
      <c r="AH28" s="25"/>
      <c r="AI28" s="20">
        <v>-29.180099999999999</v>
      </c>
      <c r="AJ28" s="34">
        <v>19.260172960523452</v>
      </c>
    </row>
    <row r="29" spans="1:36">
      <c r="A29" s="29">
        <v>1991</v>
      </c>
      <c r="B29" s="30">
        <v>35.679099999999998</v>
      </c>
      <c r="C29" s="31">
        <v>529.07705889641136</v>
      </c>
      <c r="D29" s="32"/>
      <c r="E29" s="32">
        <v>23.095700000000001</v>
      </c>
      <c r="F29" s="31">
        <v>72.693285745831204</v>
      </c>
      <c r="G29" s="32"/>
      <c r="H29" s="30">
        <v>35.679099999999998</v>
      </c>
      <c r="I29" s="31">
        <v>529.07705889641136</v>
      </c>
      <c r="J29" s="32"/>
      <c r="K29" s="32">
        <v>23.095700000000001</v>
      </c>
      <c r="L29" s="31">
        <v>72.693285745831204</v>
      </c>
      <c r="M29" s="32"/>
      <c r="N29" s="32"/>
      <c r="O29" s="31"/>
      <c r="P29" s="32"/>
      <c r="Q29" s="32"/>
      <c r="R29" s="31"/>
      <c r="S29" s="32"/>
      <c r="T29" s="32">
        <v>35.696199999999997</v>
      </c>
      <c r="U29" s="31">
        <v>1138.6104949160499</v>
      </c>
      <c r="V29" s="32"/>
      <c r="W29" s="32">
        <v>25.4727</v>
      </c>
      <c r="X29" s="31">
        <v>188.47491240043209</v>
      </c>
      <c r="Y29" s="32"/>
      <c r="Z29" s="30">
        <v>35.696199999999997</v>
      </c>
      <c r="AA29" s="31">
        <v>1138.6104949160499</v>
      </c>
      <c r="AB29" s="32"/>
      <c r="AC29" s="30">
        <v>25.4727</v>
      </c>
      <c r="AD29" s="31">
        <v>188.47491240043209</v>
      </c>
      <c r="AE29" s="32"/>
      <c r="AF29" s="30">
        <v>31.8339</v>
      </c>
      <c r="AG29" s="31">
        <v>222.7173610582426</v>
      </c>
      <c r="AH29" s="32"/>
      <c r="AI29" s="30">
        <v>13.9285</v>
      </c>
      <c r="AJ29" s="31">
        <v>21.942819399715479</v>
      </c>
    </row>
    <row r="30" spans="1:36">
      <c r="A30" s="33">
        <v>1992</v>
      </c>
      <c r="B30" s="20">
        <v>12.1754</v>
      </c>
      <c r="C30" s="34">
        <v>593.49434805453166</v>
      </c>
      <c r="D30" s="25"/>
      <c r="E30" s="25">
        <v>2.8650000000000002</v>
      </c>
      <c r="F30" s="34">
        <v>74.775964906389035</v>
      </c>
      <c r="G30" s="25"/>
      <c r="H30" s="20">
        <v>12.1754</v>
      </c>
      <c r="I30" s="34">
        <v>593.49434805453166</v>
      </c>
      <c r="J30" s="25"/>
      <c r="K30" s="25">
        <v>2.8650000000000002</v>
      </c>
      <c r="L30" s="34">
        <v>74.775964906389035</v>
      </c>
      <c r="M30" s="25"/>
      <c r="N30" s="25"/>
      <c r="O30" s="34"/>
      <c r="P30" s="25"/>
      <c r="Q30" s="25"/>
      <c r="R30" s="34"/>
      <c r="S30" s="25"/>
      <c r="T30" s="25">
        <v>14.589600000000001</v>
      </c>
      <c r="U30" s="34">
        <v>1304.7293964664732</v>
      </c>
      <c r="V30" s="25"/>
      <c r="W30" s="25">
        <v>6.4024000000000001</v>
      </c>
      <c r="X30" s="34">
        <v>200.5418709760566</v>
      </c>
      <c r="Z30" s="20">
        <v>14.589600000000001</v>
      </c>
      <c r="AA30" s="34">
        <v>1304.7293964664732</v>
      </c>
      <c r="AB30" s="25"/>
      <c r="AC30" s="20">
        <v>6.4024000000000001</v>
      </c>
      <c r="AD30" s="34">
        <v>200.5418709760566</v>
      </c>
      <c r="AF30" s="20">
        <v>1.9184000000000001</v>
      </c>
      <c r="AG30" s="34">
        <v>226.98990561971377</v>
      </c>
      <c r="AH30" s="25"/>
      <c r="AI30" s="20">
        <v>-10.8018</v>
      </c>
      <c r="AJ30" s="34">
        <v>19.572599488856227</v>
      </c>
    </row>
    <row r="31" spans="1:36">
      <c r="A31" s="29">
        <v>1993</v>
      </c>
      <c r="B31" s="30">
        <v>18.5472</v>
      </c>
      <c r="C31" s="31">
        <v>703.57068752288387</v>
      </c>
      <c r="D31" s="32"/>
      <c r="E31" s="32">
        <v>10.583600000000001</v>
      </c>
      <c r="F31" s="31">
        <v>82.68992968043807</v>
      </c>
      <c r="G31" s="32"/>
      <c r="H31" s="30">
        <v>18.5472</v>
      </c>
      <c r="I31" s="31">
        <v>703.57068752288387</v>
      </c>
      <c r="J31" s="32"/>
      <c r="K31" s="32">
        <v>10.583600000000001</v>
      </c>
      <c r="L31" s="31">
        <v>82.68992968043807</v>
      </c>
      <c r="M31" s="32"/>
      <c r="N31" s="32"/>
      <c r="O31" s="31"/>
      <c r="P31" s="32"/>
      <c r="Q31" s="32"/>
      <c r="R31" s="31"/>
      <c r="S31" s="32"/>
      <c r="T31" s="32">
        <v>19.654499999999999</v>
      </c>
      <c r="U31" s="31">
        <v>1561.167823784496</v>
      </c>
      <c r="V31" s="32"/>
      <c r="W31" s="32">
        <v>12.9513</v>
      </c>
      <c r="X31" s="31">
        <v>226.51459775186547</v>
      </c>
      <c r="Y31" s="32"/>
      <c r="Z31" s="30">
        <v>19.654499999999999</v>
      </c>
      <c r="AA31" s="31">
        <v>1561.167823784496</v>
      </c>
      <c r="AB31" s="32"/>
      <c r="AC31" s="30">
        <v>12.9513</v>
      </c>
      <c r="AD31" s="31">
        <v>226.51459775186547</v>
      </c>
      <c r="AE31" s="32"/>
      <c r="AF31" s="30">
        <v>14.5489</v>
      </c>
      <c r="AG31" s="31">
        <v>260.01443726288903</v>
      </c>
      <c r="AH31" s="32"/>
      <c r="AI31" s="30">
        <v>-0.4017</v>
      </c>
      <c r="AJ31" s="31">
        <v>19.493966644764587</v>
      </c>
    </row>
    <row r="32" spans="1:36">
      <c r="A32" s="33">
        <v>1994</v>
      </c>
      <c r="B32" s="20">
        <v>0.80549999999999999</v>
      </c>
      <c r="C32" s="34">
        <v>709.23825106069069</v>
      </c>
      <c r="D32" s="25"/>
      <c r="E32" s="25">
        <v>-6.4135999999999997</v>
      </c>
      <c r="F32" s="34">
        <v>77.386514826716962</v>
      </c>
      <c r="G32" s="25"/>
      <c r="H32" s="20">
        <v>0.80549999999999999</v>
      </c>
      <c r="I32" s="34">
        <v>709.23825106069069</v>
      </c>
      <c r="J32" s="25"/>
      <c r="K32" s="25">
        <v>-6.4135999999999997</v>
      </c>
      <c r="L32" s="34">
        <v>77.386514826716962</v>
      </c>
      <c r="M32" s="25"/>
      <c r="N32" s="25"/>
      <c r="O32" s="34"/>
      <c r="P32" s="25"/>
      <c r="Q32" s="25"/>
      <c r="R32" s="34"/>
      <c r="S32" s="25"/>
      <c r="T32" s="25">
        <v>3.1707000000000001</v>
      </c>
      <c r="U32" s="34">
        <v>1610.6680133754373</v>
      </c>
      <c r="V32" s="25"/>
      <c r="W32" s="25">
        <v>-3.516</v>
      </c>
      <c r="X32" s="34">
        <v>218.55026535250968</v>
      </c>
      <c r="Z32" s="20">
        <v>3.1707000000000001</v>
      </c>
      <c r="AA32" s="34">
        <v>1610.6680133754373</v>
      </c>
      <c r="AB32" s="25"/>
      <c r="AC32" s="20">
        <v>-3.516</v>
      </c>
      <c r="AD32" s="34">
        <v>218.55026535250968</v>
      </c>
      <c r="AF32" s="20">
        <v>-24.302299999999999</v>
      </c>
      <c r="AG32" s="34">
        <v>196.82497246078631</v>
      </c>
      <c r="AH32" s="25"/>
      <c r="AI32" s="20">
        <v>-33.828899999999997</v>
      </c>
      <c r="AJ32" s="34">
        <v>12.899374398469686</v>
      </c>
    </row>
    <row r="33" spans="1:36">
      <c r="A33" s="29">
        <v>1995</v>
      </c>
      <c r="B33" s="30">
        <v>18.309000000000001</v>
      </c>
      <c r="C33" s="31">
        <v>839.09265293219346</v>
      </c>
      <c r="D33" s="32"/>
      <c r="E33" s="32">
        <v>9.1228999999999996</v>
      </c>
      <c r="F33" s="31">
        <v>84.446435300720935</v>
      </c>
      <c r="G33" s="32"/>
      <c r="H33" s="30">
        <v>18.309000000000001</v>
      </c>
      <c r="I33" s="31">
        <v>839.09265293219346</v>
      </c>
      <c r="J33" s="32"/>
      <c r="K33" s="32">
        <v>9.1228999999999996</v>
      </c>
      <c r="L33" s="31">
        <v>84.446435300720935</v>
      </c>
      <c r="M33" s="32"/>
      <c r="N33" s="32"/>
      <c r="O33" s="31"/>
      <c r="P33" s="32"/>
      <c r="Q33" s="32"/>
      <c r="R33" s="31"/>
      <c r="S33" s="32"/>
      <c r="T33" s="32">
        <v>15.2669</v>
      </c>
      <c r="U33" s="31">
        <v>1856.56682064301</v>
      </c>
      <c r="V33" s="32"/>
      <c r="W33" s="32">
        <v>6.5578000000000003</v>
      </c>
      <c r="X33" s="31">
        <v>232.88239185495448</v>
      </c>
      <c r="Y33" s="32"/>
      <c r="Z33" s="30">
        <v>15.2669</v>
      </c>
      <c r="AA33" s="31">
        <v>1856.56682064301</v>
      </c>
      <c r="AB33" s="32"/>
      <c r="AC33" s="30">
        <v>6.5578000000000003</v>
      </c>
      <c r="AD33" s="31">
        <v>232.88239185495448</v>
      </c>
      <c r="AE33" s="32"/>
      <c r="AF33" s="30">
        <v>63.417700000000004</v>
      </c>
      <c r="AG33" s="31">
        <v>321.64686735482178</v>
      </c>
      <c r="AH33" s="32"/>
      <c r="AI33" s="30">
        <v>46.797899999999998</v>
      </c>
      <c r="AJ33" s="31">
        <v>18.936009109416659</v>
      </c>
    </row>
    <row r="34" spans="1:36">
      <c r="A34" s="33">
        <v>1996</v>
      </c>
      <c r="B34" s="20">
        <v>35.753599999999999</v>
      </c>
      <c r="C34" s="34">
        <v>1139.0980758893968</v>
      </c>
      <c r="D34" s="25"/>
      <c r="E34" s="25">
        <v>26.522500000000001</v>
      </c>
      <c r="F34" s="34">
        <v>106.8437557597827</v>
      </c>
      <c r="G34" s="25"/>
      <c r="H34" s="20">
        <v>35.753599999999999</v>
      </c>
      <c r="I34" s="34">
        <v>1139.0980758893968</v>
      </c>
      <c r="J34" s="25"/>
      <c r="K34" s="25">
        <v>26.522500000000001</v>
      </c>
      <c r="L34" s="34">
        <v>106.8437557597827</v>
      </c>
      <c r="M34" s="25"/>
      <c r="N34" s="25"/>
      <c r="O34" s="34"/>
      <c r="P34" s="25"/>
      <c r="Q34" s="25"/>
      <c r="R34" s="34"/>
      <c r="S34" s="25"/>
      <c r="T34" s="25">
        <v>35.2667</v>
      </c>
      <c r="U34" s="34">
        <v>2511.3160586375202</v>
      </c>
      <c r="V34" s="25"/>
      <c r="W34" s="25">
        <v>26.347200000000001</v>
      </c>
      <c r="X34" s="34">
        <v>294.2404037015981</v>
      </c>
      <c r="Z34" s="20">
        <v>35.2667</v>
      </c>
      <c r="AA34" s="34">
        <v>2511.3160586375202</v>
      </c>
      <c r="AB34" s="25"/>
      <c r="AC34" s="20">
        <v>26.347200000000001</v>
      </c>
      <c r="AD34" s="34">
        <v>294.2404037015981</v>
      </c>
      <c r="AF34" s="20">
        <v>50.863799999999998</v>
      </c>
      <c r="AG34" s="34">
        <v>485.24862719350739</v>
      </c>
      <c r="AH34" s="25"/>
      <c r="AI34" s="20">
        <v>37.211399999999998</v>
      </c>
      <c r="AJ34" s="34">
        <v>25.982356986213038</v>
      </c>
    </row>
    <row r="35" spans="1:36">
      <c r="A35" s="29">
        <v>1997</v>
      </c>
      <c r="B35" s="30">
        <v>18.860900000000001</v>
      </c>
      <c r="C35" s="31">
        <v>1353.9422577730591</v>
      </c>
      <c r="D35" s="32"/>
      <c r="E35" s="32">
        <v>11.8474</v>
      </c>
      <c r="F35" s="31">
        <v>119.50193380969692</v>
      </c>
      <c r="G35" s="32"/>
      <c r="H35" s="30">
        <v>18.860900000000001</v>
      </c>
      <c r="I35" s="31">
        <v>1353.9422577730591</v>
      </c>
      <c r="J35" s="32"/>
      <c r="K35" s="32">
        <v>11.8474</v>
      </c>
      <c r="L35" s="31">
        <v>119.50193380969692</v>
      </c>
      <c r="M35" s="32"/>
      <c r="N35" s="32"/>
      <c r="O35" s="31"/>
      <c r="P35" s="32"/>
      <c r="Q35" s="32"/>
      <c r="R35" s="31"/>
      <c r="S35" s="32"/>
      <c r="T35" s="32">
        <v>20.260200000000001</v>
      </c>
      <c r="U35" s="31">
        <v>3020.1134969925133</v>
      </c>
      <c r="V35" s="32"/>
      <c r="W35" s="32">
        <v>13.331300000000001</v>
      </c>
      <c r="X35" s="31">
        <v>333.46651130955894</v>
      </c>
      <c r="Y35" s="32"/>
      <c r="Z35" s="30">
        <v>20.260200000000001</v>
      </c>
      <c r="AA35" s="31">
        <v>3020.1134969925133</v>
      </c>
      <c r="AB35" s="32"/>
      <c r="AC35" s="30">
        <v>13.331300000000001</v>
      </c>
      <c r="AD35" s="31">
        <v>333.46651130955894</v>
      </c>
      <c r="AE35" s="32"/>
      <c r="AF35" s="30">
        <v>3.8231999999999999</v>
      </c>
      <c r="AG35" s="31">
        <v>503.80075033739865</v>
      </c>
      <c r="AH35" s="32"/>
      <c r="AI35" s="30">
        <v>-3.5745</v>
      </c>
      <c r="AJ35" s="31">
        <v>25.053613719891683</v>
      </c>
    </row>
    <row r="36" spans="1:36">
      <c r="A36" s="33">
        <v>1998</v>
      </c>
      <c r="B36" s="20">
        <v>-18.822700000000001</v>
      </c>
      <c r="C36" s="34">
        <v>1099.0939179163986</v>
      </c>
      <c r="D36" s="25"/>
      <c r="E36" s="25">
        <v>-23.822199999999999</v>
      </c>
      <c r="F36" s="34">
        <v>91.033895679516647</v>
      </c>
      <c r="G36" s="25"/>
      <c r="H36" s="20">
        <v>-18.822700000000001</v>
      </c>
      <c r="I36" s="34">
        <v>1099.0939179163986</v>
      </c>
      <c r="J36" s="25"/>
      <c r="K36" s="25">
        <v>-23.822199999999999</v>
      </c>
      <c r="L36" s="34">
        <v>91.033895679516647</v>
      </c>
      <c r="M36" s="25"/>
      <c r="N36" s="25"/>
      <c r="O36" s="34"/>
      <c r="P36" s="25"/>
      <c r="Q36" s="25"/>
      <c r="R36" s="34"/>
      <c r="S36" s="25"/>
      <c r="T36" s="25">
        <v>-17.502199999999998</v>
      </c>
      <c r="U36" s="34">
        <v>2491.527328761279</v>
      </c>
      <c r="V36" s="25"/>
      <c r="W36" s="25">
        <v>-22.329899999999999</v>
      </c>
      <c r="X36" s="34">
        <v>259.00377144457059</v>
      </c>
      <c r="Z36" s="20">
        <v>-17.502199999999998</v>
      </c>
      <c r="AA36" s="34">
        <v>2491.527328761279</v>
      </c>
      <c r="AB36" s="25"/>
      <c r="AC36" s="20">
        <v>-22.329899999999999</v>
      </c>
      <c r="AD36" s="34">
        <v>259.00377144457059</v>
      </c>
      <c r="AF36" s="20">
        <v>-29.218499999999999</v>
      </c>
      <c r="AG36" s="34">
        <v>356.5978880801311</v>
      </c>
      <c r="AH36" s="25"/>
      <c r="AI36" s="20">
        <v>-34.287500000000001</v>
      </c>
      <c r="AJ36" s="34">
        <v>16.463359843422239</v>
      </c>
    </row>
    <row r="37" spans="1:36">
      <c r="A37" s="29">
        <v>1999</v>
      </c>
      <c r="B37" s="30">
        <v>-6.4759000000000002</v>
      </c>
      <c r="C37" s="31">
        <v>1027.9172000000001</v>
      </c>
      <c r="D37" s="32"/>
      <c r="E37" s="32">
        <v>-14.0631</v>
      </c>
      <c r="F37" s="31">
        <v>78.231700000000004</v>
      </c>
      <c r="G37" s="32"/>
      <c r="H37" s="30">
        <v>-6.4759000000000002</v>
      </c>
      <c r="I37" s="31">
        <v>1027.9172000000001</v>
      </c>
      <c r="J37" s="32"/>
      <c r="K37" s="32">
        <v>-14.0631</v>
      </c>
      <c r="L37" s="31">
        <v>78.231700000000004</v>
      </c>
      <c r="M37" s="32"/>
      <c r="N37" s="32"/>
      <c r="O37" s="31">
        <v>100</v>
      </c>
      <c r="P37" s="32"/>
      <c r="Q37" s="32"/>
      <c r="R37" s="31">
        <v>100</v>
      </c>
      <c r="S37" s="32"/>
      <c r="T37" s="32">
        <v>-4.62</v>
      </c>
      <c r="U37" s="31">
        <v>2376.4191999999998</v>
      </c>
      <c r="V37" s="32"/>
      <c r="W37" s="32">
        <v>-12.214399999999999</v>
      </c>
      <c r="X37" s="31">
        <v>227.36799999999999</v>
      </c>
      <c r="Y37" s="32"/>
      <c r="Z37" s="30">
        <v>-4.62</v>
      </c>
      <c r="AA37" s="31">
        <v>2376.4191999999998</v>
      </c>
      <c r="AB37" s="32"/>
      <c r="AC37" s="30">
        <v>-12.214399999999999</v>
      </c>
      <c r="AD37" s="31">
        <v>227.36799999999999</v>
      </c>
      <c r="AE37" s="32"/>
      <c r="AF37" s="30">
        <v>-33.217500000000001</v>
      </c>
      <c r="AG37" s="31">
        <v>238.14510000000001</v>
      </c>
      <c r="AH37" s="32"/>
      <c r="AI37" s="30">
        <v>-40.119799999999998</v>
      </c>
      <c r="AJ37" s="31">
        <v>9.8582999999999998</v>
      </c>
    </row>
    <row r="38" spans="1:36">
      <c r="A38" s="33">
        <v>2000</v>
      </c>
      <c r="B38" s="20">
        <v>25.8902</v>
      </c>
      <c r="C38" s="34">
        <v>1294.047145</v>
      </c>
      <c r="D38" s="25"/>
      <c r="E38" s="25">
        <v>15.907299999999999</v>
      </c>
      <c r="F38" s="34">
        <v>90.676220999999998</v>
      </c>
      <c r="G38" s="25"/>
      <c r="H38" s="20">
        <v>25.8902</v>
      </c>
      <c r="I38" s="34">
        <v>1294.047145</v>
      </c>
      <c r="J38" s="25"/>
      <c r="K38" s="25">
        <v>15.907299999999999</v>
      </c>
      <c r="L38" s="34">
        <v>90.676220999999998</v>
      </c>
      <c r="M38" s="25"/>
      <c r="N38" s="25">
        <v>28.659229000000018</v>
      </c>
      <c r="O38" s="34">
        <v>128.65922900000001</v>
      </c>
      <c r="P38" s="25"/>
      <c r="Q38" s="25">
        <v>19.981592000000003</v>
      </c>
      <c r="R38" s="34">
        <v>119.98159200000001</v>
      </c>
      <c r="S38" s="25"/>
      <c r="T38" s="25">
        <v>26.365400000000001</v>
      </c>
      <c r="U38" s="34">
        <v>3002.9709950000001</v>
      </c>
      <c r="V38" s="25"/>
      <c r="W38" s="25">
        <v>16.508299999999998</v>
      </c>
      <c r="X38" s="34">
        <v>264.902647</v>
      </c>
      <c r="Z38" s="20">
        <v>26.365400000000001</v>
      </c>
      <c r="AA38" s="34">
        <v>3002.9709950000001</v>
      </c>
      <c r="AB38" s="25"/>
      <c r="AC38" s="20">
        <v>16.508299999999998</v>
      </c>
      <c r="AD38" s="34">
        <v>264.902647</v>
      </c>
      <c r="AF38" s="20">
        <v>15.960599999999999</v>
      </c>
      <c r="AG38" s="34">
        <v>276.154383</v>
      </c>
      <c r="AH38" s="25"/>
      <c r="AI38" s="20">
        <v>3.3346</v>
      </c>
      <c r="AJ38" s="34">
        <v>10.187035</v>
      </c>
    </row>
    <row r="39" spans="1:36">
      <c r="A39" s="29">
        <v>2001</v>
      </c>
      <c r="B39" s="30">
        <v>15.502021837079205</v>
      </c>
      <c r="C39" s="31">
        <v>1494.6506159999999</v>
      </c>
      <c r="D39" s="32"/>
      <c r="E39" s="32">
        <v>7.0477760646862508</v>
      </c>
      <c r="F39" s="31">
        <v>97.066878000000003</v>
      </c>
      <c r="G39" s="32"/>
      <c r="H39" s="30">
        <v>15.502021837079205</v>
      </c>
      <c r="I39" s="31">
        <v>1494.6506159999999</v>
      </c>
      <c r="J39" s="32"/>
      <c r="K39" s="32">
        <v>7.0477760646862508</v>
      </c>
      <c r="L39" s="31">
        <v>97.066878000000003</v>
      </c>
      <c r="M39" s="32"/>
      <c r="N39" s="32">
        <v>12.203761146431225</v>
      </c>
      <c r="O39" s="31">
        <v>144.36049399999999</v>
      </c>
      <c r="P39" s="32"/>
      <c r="Q39" s="32">
        <v>5.1293676783351838</v>
      </c>
      <c r="R39" s="31">
        <v>126.13588900000001</v>
      </c>
      <c r="S39" s="32"/>
      <c r="T39" s="32">
        <v>13.932908599405236</v>
      </c>
      <c r="U39" s="31">
        <v>3421.3721989999999</v>
      </c>
      <c r="V39" s="32"/>
      <c r="W39" s="32">
        <v>5.8488615253436738</v>
      </c>
      <c r="X39" s="31">
        <v>280.39643599999999</v>
      </c>
      <c r="Y39" s="32"/>
      <c r="Z39" s="30">
        <v>13.932908599405236</v>
      </c>
      <c r="AA39" s="31">
        <v>3421.3721989999999</v>
      </c>
      <c r="AB39" s="32"/>
      <c r="AC39" s="30">
        <v>5.8488615253436738</v>
      </c>
      <c r="AD39" s="31">
        <v>280.39643599999999</v>
      </c>
      <c r="AE39" s="32"/>
      <c r="AF39" s="30">
        <v>77.342955299029242</v>
      </c>
      <c r="AG39" s="31">
        <v>489.74034399999999</v>
      </c>
      <c r="AH39" s="32"/>
      <c r="AI39" s="30">
        <v>46.372001274168582</v>
      </c>
      <c r="AJ39" s="31">
        <v>14.910966999999999</v>
      </c>
    </row>
    <row r="40" spans="1:36">
      <c r="A40" s="33">
        <v>2002</v>
      </c>
      <c r="B40" s="20">
        <v>5.2155705932549701</v>
      </c>
      <c r="C40" s="34">
        <v>1572.605174</v>
      </c>
      <c r="D40" s="25"/>
      <c r="E40" s="25">
        <v>-2.1462254096603406</v>
      </c>
      <c r="F40" s="34">
        <v>94.983604</v>
      </c>
      <c r="G40" s="25"/>
      <c r="H40" s="20">
        <v>5.2155705932549701</v>
      </c>
      <c r="I40" s="34">
        <v>1572.605174</v>
      </c>
      <c r="J40" s="25"/>
      <c r="K40" s="25">
        <v>-2.1462254096603406</v>
      </c>
      <c r="L40" s="34">
        <v>94.983604</v>
      </c>
      <c r="M40" s="25"/>
      <c r="N40" s="25">
        <v>1.8629064818800112</v>
      </c>
      <c r="O40" s="34">
        <v>147.04979499999999</v>
      </c>
      <c r="P40" s="25"/>
      <c r="Q40" s="25">
        <v>-4.2980487496306559</v>
      </c>
      <c r="R40" s="34">
        <v>120.714507</v>
      </c>
      <c r="S40" s="25"/>
      <c r="T40" s="25">
        <v>3.8207891569998598</v>
      </c>
      <c r="U40" s="34">
        <v>3552.0956169999999</v>
      </c>
      <c r="V40" s="25"/>
      <c r="W40" s="25">
        <v>-3.1166230657796223</v>
      </c>
      <c r="X40" s="34">
        <v>271.65753599999999</v>
      </c>
      <c r="Z40" s="20">
        <v>3.8207891569998598</v>
      </c>
      <c r="AA40" s="34">
        <v>3552.0956169999999</v>
      </c>
      <c r="AB40" s="25"/>
      <c r="AC40" s="20">
        <v>-3.1166230657796223</v>
      </c>
      <c r="AD40" s="34">
        <v>271.65753599999999</v>
      </c>
      <c r="AF40" s="20">
        <v>31.075480479508965</v>
      </c>
      <c r="AG40" s="34">
        <v>641.92950900000005</v>
      </c>
      <c r="AH40" s="25"/>
      <c r="AI40" s="20">
        <v>14.230109958663295</v>
      </c>
      <c r="AJ40" s="34">
        <v>17.032813999999998</v>
      </c>
    </row>
    <row r="41" spans="1:36">
      <c r="A41" s="29">
        <v>2003</v>
      </c>
      <c r="B41" s="30">
        <f t="shared" ref="B41:B52" si="0">((C41/C40)-1)*100</f>
        <v>38.466344636355608</v>
      </c>
      <c r="C41" s="31">
        <v>2177.5288999999998</v>
      </c>
      <c r="D41" s="32"/>
      <c r="E41" s="32">
        <f t="shared" ref="E41:E52" si="1">((F41/F40)-1)*100</f>
        <v>29.3366579351948</v>
      </c>
      <c r="F41" s="31">
        <v>122.848619</v>
      </c>
      <c r="G41" s="32"/>
      <c r="H41" s="30">
        <f t="shared" ref="H41:H52" si="2">((I41/I40)-1)*100</f>
        <v>38.466344636355608</v>
      </c>
      <c r="I41" s="31">
        <v>2177.5288999999998</v>
      </c>
      <c r="J41" s="32"/>
      <c r="K41" s="32">
        <f t="shared" ref="K41:K52" si="3">((L41/L40)-1)*100</f>
        <v>29.3366579351948</v>
      </c>
      <c r="L41" s="31">
        <v>122.848619</v>
      </c>
      <c r="M41" s="32"/>
      <c r="N41" s="32">
        <f t="shared" ref="N41:N52" si="4">((O41/O40)-1)*100</f>
        <v>36.304587163824344</v>
      </c>
      <c r="O41" s="31">
        <v>200.43561600000001</v>
      </c>
      <c r="P41" s="32"/>
      <c r="Q41" s="32">
        <f t="shared" ref="Q41:Q52" si="5">((R41/R40)-1)*100</f>
        <v>28.336291842702899</v>
      </c>
      <c r="R41" s="31">
        <v>154.92052200000001</v>
      </c>
      <c r="S41" s="32"/>
      <c r="T41" s="32">
        <f t="shared" ref="T41:T52" si="6">((U41/U40)-1)*100</f>
        <v>37.133707287812577</v>
      </c>
      <c r="U41" s="31">
        <v>4871.120406</v>
      </c>
      <c r="V41" s="32"/>
      <c r="W41" s="32">
        <f t="shared" ref="W41:W52" si="7">((X41/X40)-1)*100</f>
        <v>28.47860476802677</v>
      </c>
      <c r="X41" s="31">
        <v>349.02181200000001</v>
      </c>
      <c r="Y41" s="32"/>
      <c r="Z41" s="30">
        <f t="shared" ref="Z41:Z52" si="8">((AA41/AA40)-1)*100</f>
        <v>37.133707287812577</v>
      </c>
      <c r="AA41" s="31">
        <v>4871.120406</v>
      </c>
      <c r="AB41" s="32"/>
      <c r="AC41" s="30">
        <f t="shared" ref="AC41:AC52" si="9">((AD41/AD40)-1)*100</f>
        <v>28.47860476802677</v>
      </c>
      <c r="AD41" s="31">
        <v>349.02181200000001</v>
      </c>
      <c r="AE41" s="32"/>
      <c r="AF41" s="30">
        <f t="shared" ref="AF41:AF52" si="10">((AG41/AG40)-1)*100</f>
        <v>57.38974557718921</v>
      </c>
      <c r="AG41" s="31">
        <v>1010.331221</v>
      </c>
      <c r="AH41" s="32"/>
      <c r="AI41" s="30">
        <f t="shared" ref="AI41:AI52" si="11">((AJ41/AJ40)-1)*100</f>
        <v>38.194317157458556</v>
      </c>
      <c r="AJ41" s="31">
        <v>23.538381000000001</v>
      </c>
    </row>
    <row r="42" spans="1:36">
      <c r="A42" s="33">
        <v>2004</v>
      </c>
      <c r="B42" s="20">
        <f t="shared" si="0"/>
        <v>30.409505793470771</v>
      </c>
      <c r="C42" s="34">
        <v>2839.7046770000002</v>
      </c>
      <c r="D42" s="25"/>
      <c r="E42" s="25">
        <f t="shared" si="1"/>
        <v>22.869513087485348</v>
      </c>
      <c r="F42" s="34">
        <v>150.9435</v>
      </c>
      <c r="G42" s="25"/>
      <c r="H42" s="20">
        <f t="shared" si="2"/>
        <v>30.409505793470771</v>
      </c>
      <c r="I42" s="34">
        <v>2839.7046770000002</v>
      </c>
      <c r="J42" s="25"/>
      <c r="K42" s="25">
        <f t="shared" si="3"/>
        <v>22.869513087485348</v>
      </c>
      <c r="L42" s="34">
        <v>150.9435</v>
      </c>
      <c r="M42" s="25"/>
      <c r="N42" s="25">
        <f t="shared" si="4"/>
        <v>34.997627866696092</v>
      </c>
      <c r="O42" s="34">
        <v>270.583327</v>
      </c>
      <c r="P42" s="25"/>
      <c r="Q42" s="25">
        <f t="shared" si="5"/>
        <v>28.314413373845969</v>
      </c>
      <c r="R42" s="34">
        <v>198.785359</v>
      </c>
      <c r="S42" s="25"/>
      <c r="T42" s="25">
        <f t="shared" si="6"/>
        <v>31.577496362137758</v>
      </c>
      <c r="U42" s="34">
        <v>6409.2982750000001</v>
      </c>
      <c r="V42" s="25"/>
      <c r="W42" s="25">
        <f t="shared" si="7"/>
        <v>24.351425062225051</v>
      </c>
      <c r="X42" s="34">
        <v>434.013597</v>
      </c>
      <c r="Z42" s="20">
        <f t="shared" si="8"/>
        <v>31.577496362137758</v>
      </c>
      <c r="AA42" s="34">
        <v>6409.2982750000001</v>
      </c>
      <c r="AB42" s="25"/>
      <c r="AC42" s="20">
        <f t="shared" si="9"/>
        <v>24.351425062225051</v>
      </c>
      <c r="AD42" s="34">
        <v>434.013597</v>
      </c>
      <c r="AF42" s="20">
        <f t="shared" si="10"/>
        <v>18.43303484333283</v>
      </c>
      <c r="AG42" s="34">
        <v>1196.5659270000001</v>
      </c>
      <c r="AH42" s="25"/>
      <c r="AI42" s="20">
        <f t="shared" si="11"/>
        <v>7.9161986544444174</v>
      </c>
      <c r="AJ42" s="34">
        <v>25.401726</v>
      </c>
    </row>
    <row r="43" spans="1:36">
      <c r="A43" s="29">
        <v>2005</v>
      </c>
      <c r="B43" s="30">
        <f t="shared" si="0"/>
        <v>8.2881613678449373</v>
      </c>
      <c r="C43" s="31">
        <v>3075.063983</v>
      </c>
      <c r="D43" s="32"/>
      <c r="E43" s="32">
        <f t="shared" si="1"/>
        <v>2.5092216624100994</v>
      </c>
      <c r="F43" s="31">
        <v>154.73100700000001</v>
      </c>
      <c r="G43" s="32"/>
      <c r="H43" s="30">
        <f t="shared" si="2"/>
        <v>8.2881613678449373</v>
      </c>
      <c r="I43" s="31">
        <v>3075.063983</v>
      </c>
      <c r="J43" s="32"/>
      <c r="K43" s="32">
        <f t="shared" si="3"/>
        <v>2.5092216624100994</v>
      </c>
      <c r="L43" s="31">
        <v>154.73100700000001</v>
      </c>
      <c r="M43" s="32"/>
      <c r="N43" s="32">
        <f t="shared" si="4"/>
        <v>13.668372109268944</v>
      </c>
      <c r="O43" s="31">
        <v>307.56766299999998</v>
      </c>
      <c r="P43" s="32"/>
      <c r="Q43" s="32">
        <f t="shared" si="5"/>
        <v>8.5150053732075968</v>
      </c>
      <c r="R43" s="31">
        <v>215.71194299999999</v>
      </c>
      <c r="S43" s="32"/>
      <c r="T43" s="32">
        <f t="shared" si="6"/>
        <v>12.162834986798909</v>
      </c>
      <c r="U43" s="31">
        <v>7188.8506479999996</v>
      </c>
      <c r="V43" s="32"/>
      <c r="W43" s="32">
        <f t="shared" si="7"/>
        <v>6.674534669014065</v>
      </c>
      <c r="X43" s="31">
        <v>462.98198500000001</v>
      </c>
      <c r="Y43" s="32"/>
      <c r="Z43" s="30">
        <f t="shared" si="8"/>
        <v>12.162834986798909</v>
      </c>
      <c r="AA43" s="31">
        <v>7188.8506479999996</v>
      </c>
      <c r="AB43" s="32"/>
      <c r="AC43" s="30">
        <f t="shared" si="9"/>
        <v>6.674534669014065</v>
      </c>
      <c r="AD43" s="31">
        <v>462.98198500000001</v>
      </c>
      <c r="AE43" s="32"/>
      <c r="AF43" s="30">
        <f t="shared" si="10"/>
        <v>-23.187621403830939</v>
      </c>
      <c r="AG43" s="31">
        <v>919.11075000000005</v>
      </c>
      <c r="AH43" s="32"/>
      <c r="AI43" s="30">
        <f t="shared" si="11"/>
        <v>-30.875555464223183</v>
      </c>
      <c r="AJ43" s="31">
        <v>17.558802</v>
      </c>
    </row>
    <row r="44" spans="1:36">
      <c r="A44" s="33">
        <v>2006</v>
      </c>
      <c r="B44" s="20">
        <f t="shared" si="0"/>
        <v>34.35135082846179</v>
      </c>
      <c r="C44" s="34">
        <v>4131.3900000000003</v>
      </c>
      <c r="D44" s="25"/>
      <c r="E44" s="25">
        <f t="shared" si="1"/>
        <v>28.306539102404994</v>
      </c>
      <c r="F44" s="34">
        <v>198.53</v>
      </c>
      <c r="G44" s="25"/>
      <c r="H44" s="20">
        <f t="shared" si="2"/>
        <v>34.019325216752748</v>
      </c>
      <c r="I44" s="34">
        <v>4121.18</v>
      </c>
      <c r="J44" s="25"/>
      <c r="K44" s="25">
        <f t="shared" si="3"/>
        <v>27.976934836338273</v>
      </c>
      <c r="L44" s="34">
        <v>198.02</v>
      </c>
      <c r="M44" s="25"/>
      <c r="N44" s="25">
        <f t="shared" si="4"/>
        <v>35.638446490390649</v>
      </c>
      <c r="O44" s="34">
        <v>417.18</v>
      </c>
      <c r="P44" s="25"/>
      <c r="Q44" s="25">
        <f t="shared" si="5"/>
        <v>30.280222824751046</v>
      </c>
      <c r="R44" s="34">
        <v>281.02999999999997</v>
      </c>
      <c r="S44" s="25"/>
      <c r="T44" s="25">
        <f t="shared" si="6"/>
        <v>35.060672079774172</v>
      </c>
      <c r="U44" s="34">
        <v>9709.31</v>
      </c>
      <c r="V44" s="25"/>
      <c r="W44" s="25">
        <f t="shared" si="7"/>
        <v>29.506118904388899</v>
      </c>
      <c r="X44" s="34">
        <v>599.59</v>
      </c>
      <c r="Z44" s="20">
        <f t="shared" si="8"/>
        <v>35.060672079774172</v>
      </c>
      <c r="AA44" s="34">
        <v>9709.31</v>
      </c>
      <c r="AB44" s="25"/>
      <c r="AC44" s="20">
        <f t="shared" si="9"/>
        <v>29.506118904388899</v>
      </c>
      <c r="AD44" s="34">
        <v>599.59</v>
      </c>
      <c r="AF44" s="20">
        <f t="shared" si="10"/>
        <v>19.32403140753167</v>
      </c>
      <c r="AG44" s="34">
        <v>1096.72</v>
      </c>
      <c r="AH44" s="25"/>
      <c r="AI44" s="20">
        <f t="shared" si="11"/>
        <v>8.43564384403901</v>
      </c>
      <c r="AJ44" s="34">
        <v>19.04</v>
      </c>
    </row>
    <row r="45" spans="1:36">
      <c r="A45" s="29">
        <v>2007</v>
      </c>
      <c r="B45" s="30">
        <f t="shared" si="0"/>
        <v>-17.831286806619573</v>
      </c>
      <c r="C45" s="31">
        <v>3394.71</v>
      </c>
      <c r="D45" s="32"/>
      <c r="E45" s="32">
        <f t="shared" si="1"/>
        <v>-21.387195889789957</v>
      </c>
      <c r="F45" s="31">
        <v>156.07</v>
      </c>
      <c r="G45" s="32"/>
      <c r="H45" s="30">
        <f t="shared" si="2"/>
        <v>-17.831786041861797</v>
      </c>
      <c r="I45" s="31">
        <v>3386.3</v>
      </c>
      <c r="J45" s="32"/>
      <c r="K45" s="32">
        <f t="shared" si="3"/>
        <v>-21.422078577921432</v>
      </c>
      <c r="L45" s="31">
        <v>155.6</v>
      </c>
      <c r="M45" s="32"/>
      <c r="N45" s="32">
        <f t="shared" si="4"/>
        <v>-16.343065343496811</v>
      </c>
      <c r="O45" s="31">
        <v>349</v>
      </c>
      <c r="P45" s="32"/>
      <c r="Q45" s="32">
        <f t="shared" si="5"/>
        <v>-19.570864320535165</v>
      </c>
      <c r="R45" s="31">
        <v>226.03</v>
      </c>
      <c r="S45" s="32"/>
      <c r="T45" s="32">
        <f t="shared" si="6"/>
        <v>-15.691743285568172</v>
      </c>
      <c r="U45" s="31">
        <v>8185.75</v>
      </c>
      <c r="V45" s="32"/>
      <c r="W45" s="32">
        <f t="shared" si="7"/>
        <v>-19.051351757033974</v>
      </c>
      <c r="X45" s="31">
        <v>485.36</v>
      </c>
      <c r="Y45" s="32"/>
      <c r="Z45" s="30">
        <f t="shared" si="8"/>
        <v>-15.691743285568172</v>
      </c>
      <c r="AA45" s="31">
        <v>8185.75</v>
      </c>
      <c r="AB45" s="32"/>
      <c r="AC45" s="30">
        <f t="shared" si="9"/>
        <v>-19.051351757033974</v>
      </c>
      <c r="AD45" s="31">
        <v>485.36</v>
      </c>
      <c r="AE45" s="32"/>
      <c r="AF45" s="30">
        <f t="shared" si="10"/>
        <v>-42.349004303742063</v>
      </c>
      <c r="AG45" s="31">
        <v>632.27</v>
      </c>
      <c r="AH45" s="32"/>
      <c r="AI45" s="30">
        <f t="shared" si="11"/>
        <v>-47.689075630252098</v>
      </c>
      <c r="AJ45" s="31">
        <v>9.9600000000000009</v>
      </c>
    </row>
    <row r="46" spans="1:36">
      <c r="A46" s="33">
        <v>2008</v>
      </c>
      <c r="B46" s="20">
        <f t="shared" si="0"/>
        <v>-37.335737073269883</v>
      </c>
      <c r="C46" s="34">
        <v>2127.27</v>
      </c>
      <c r="D46" s="25"/>
      <c r="E46" s="25">
        <f t="shared" si="1"/>
        <v>-41.039277247388995</v>
      </c>
      <c r="F46" s="34">
        <v>92.02</v>
      </c>
      <c r="G46" s="25"/>
      <c r="H46" s="20">
        <f t="shared" si="2"/>
        <v>-37.839825177922812</v>
      </c>
      <c r="I46" s="34">
        <v>2104.9299999999998</v>
      </c>
      <c r="J46" s="25"/>
      <c r="K46" s="25">
        <f t="shared" si="3"/>
        <v>-41.555269922879177</v>
      </c>
      <c r="L46" s="34">
        <v>90.94</v>
      </c>
      <c r="M46" s="25"/>
      <c r="N46" s="25">
        <f t="shared" si="4"/>
        <v>-37.306590257879655</v>
      </c>
      <c r="O46" s="34">
        <v>218.8</v>
      </c>
      <c r="P46" s="25"/>
      <c r="Q46" s="25">
        <f t="shared" si="5"/>
        <v>-40.782197053488481</v>
      </c>
      <c r="R46" s="34">
        <v>133.85</v>
      </c>
      <c r="S46" s="25"/>
      <c r="T46" s="25">
        <f t="shared" si="6"/>
        <v>-37.727636441376774</v>
      </c>
      <c r="U46" s="34">
        <v>5097.46</v>
      </c>
      <c r="V46" s="25"/>
      <c r="W46" s="25">
        <f t="shared" si="7"/>
        <v>-41.117933080599968</v>
      </c>
      <c r="X46" s="34">
        <v>285.79000000000002</v>
      </c>
      <c r="Z46" s="20">
        <f t="shared" si="8"/>
        <v>-37.727636441376774</v>
      </c>
      <c r="AA46" s="34">
        <v>5097.46</v>
      </c>
      <c r="AB46" s="25"/>
      <c r="AC46" s="20">
        <f t="shared" si="9"/>
        <v>-41.117933080599968</v>
      </c>
      <c r="AD46" s="34">
        <v>285.79000000000002</v>
      </c>
      <c r="AF46" s="20">
        <f t="shared" si="10"/>
        <v>-31.309408955035035</v>
      </c>
      <c r="AG46" s="34">
        <v>434.31</v>
      </c>
      <c r="AH46" s="25"/>
      <c r="AI46" s="20">
        <f t="shared" si="11"/>
        <v>-40.461847389558237</v>
      </c>
      <c r="AJ46" s="34">
        <v>5.93</v>
      </c>
    </row>
    <row r="47" spans="1:36">
      <c r="A47" s="29">
        <v>2009</v>
      </c>
      <c r="B47" s="30">
        <f t="shared" si="0"/>
        <v>27.447385616306352</v>
      </c>
      <c r="C47" s="31">
        <v>2711.15</v>
      </c>
      <c r="D47" s="32"/>
      <c r="E47" s="32">
        <f t="shared" si="1"/>
        <v>19.897848293849172</v>
      </c>
      <c r="F47" s="31">
        <v>110.33</v>
      </c>
      <c r="G47" s="32"/>
      <c r="H47" s="30">
        <f t="shared" si="2"/>
        <v>27.800924496301537</v>
      </c>
      <c r="I47" s="31">
        <v>2690.12</v>
      </c>
      <c r="J47" s="32"/>
      <c r="K47" s="32">
        <f t="shared" si="3"/>
        <v>20.145150648779421</v>
      </c>
      <c r="L47" s="31">
        <v>109.26</v>
      </c>
      <c r="M47" s="32"/>
      <c r="N47" s="32">
        <f t="shared" si="4"/>
        <v>27.618829981718473</v>
      </c>
      <c r="O47" s="31">
        <v>279.23</v>
      </c>
      <c r="P47" s="32"/>
      <c r="Q47" s="32">
        <f t="shared" si="5"/>
        <v>20.358610384759057</v>
      </c>
      <c r="R47" s="31">
        <v>161.1</v>
      </c>
      <c r="S47" s="32"/>
      <c r="T47" s="32">
        <f t="shared" si="6"/>
        <v>27.990214734397135</v>
      </c>
      <c r="U47" s="31">
        <v>6524.25</v>
      </c>
      <c r="V47" s="32"/>
      <c r="W47" s="32">
        <f t="shared" si="7"/>
        <v>21.277861366737817</v>
      </c>
      <c r="X47" s="31">
        <v>346.6</v>
      </c>
      <c r="Y47" s="32"/>
      <c r="Z47" s="30">
        <f t="shared" si="8"/>
        <v>27.990214734397135</v>
      </c>
      <c r="AA47" s="31">
        <v>6524.25</v>
      </c>
      <c r="AB47" s="32"/>
      <c r="AC47" s="30">
        <f t="shared" si="9"/>
        <v>21.277861366737817</v>
      </c>
      <c r="AD47" s="31">
        <v>346.6</v>
      </c>
      <c r="AE47" s="32"/>
      <c r="AF47" s="30">
        <f t="shared" si="10"/>
        <v>24.629872671594022</v>
      </c>
      <c r="AG47" s="31">
        <v>541.28</v>
      </c>
      <c r="AH47" s="32"/>
      <c r="AI47" s="30">
        <f t="shared" si="11"/>
        <v>8.2630691399662837</v>
      </c>
      <c r="AJ47" s="31">
        <v>6.42</v>
      </c>
    </row>
    <row r="48" spans="1:36">
      <c r="A48" s="33">
        <v>2010</v>
      </c>
      <c r="B48" s="20">
        <f t="shared" si="0"/>
        <v>27.58017815318221</v>
      </c>
      <c r="C48" s="34">
        <v>3458.89</v>
      </c>
      <c r="D48" s="25"/>
      <c r="E48" s="25">
        <f t="shared" si="1"/>
        <v>21.807305356657292</v>
      </c>
      <c r="F48" s="34">
        <v>134.38999999999999</v>
      </c>
      <c r="G48" s="25"/>
      <c r="H48" s="20">
        <f t="shared" si="2"/>
        <v>27.563826149019377</v>
      </c>
      <c r="I48" s="34">
        <v>3431.62</v>
      </c>
      <c r="J48" s="25"/>
      <c r="K48" s="25">
        <f t="shared" si="3"/>
        <v>21.755445725791688</v>
      </c>
      <c r="L48" s="34">
        <v>133.03</v>
      </c>
      <c r="M48" s="25"/>
      <c r="N48" s="25">
        <f t="shared" si="4"/>
        <v>26.716327042223242</v>
      </c>
      <c r="O48" s="34">
        <v>353.83</v>
      </c>
      <c r="P48" s="25"/>
      <c r="Q48" s="25">
        <f t="shared" si="5"/>
        <v>21.129733085040336</v>
      </c>
      <c r="R48" s="34">
        <v>195.14</v>
      </c>
      <c r="S48" s="25"/>
      <c r="T48" s="25">
        <f t="shared" si="6"/>
        <v>27.946967084339192</v>
      </c>
      <c r="U48" s="34">
        <v>8347.58</v>
      </c>
      <c r="V48" s="25"/>
      <c r="W48" s="25">
        <f t="shared" si="7"/>
        <v>23.066935949221001</v>
      </c>
      <c r="X48" s="34">
        <v>426.55</v>
      </c>
      <c r="Z48" s="20">
        <f t="shared" si="8"/>
        <v>27.960455224738467</v>
      </c>
      <c r="AA48" s="34">
        <v>8348.4599999999991</v>
      </c>
      <c r="AB48" s="25"/>
      <c r="AC48" s="20">
        <f t="shared" si="9"/>
        <v>23.061165608770896</v>
      </c>
      <c r="AD48" s="34">
        <v>426.53</v>
      </c>
      <c r="AF48" s="20">
        <f t="shared" si="10"/>
        <v>22.596438072716541</v>
      </c>
      <c r="AG48" s="34">
        <v>663.59</v>
      </c>
      <c r="AH48" s="25"/>
      <c r="AI48" s="20">
        <f t="shared" si="11"/>
        <v>7.0093457943925186</v>
      </c>
      <c r="AJ48" s="34">
        <v>6.87</v>
      </c>
    </row>
    <row r="49" spans="1:36">
      <c r="A49" s="29">
        <v>2011</v>
      </c>
      <c r="B49" s="30">
        <f t="shared" si="0"/>
        <v>7.2774791913012615</v>
      </c>
      <c r="C49" s="31">
        <v>3710.61</v>
      </c>
      <c r="D49" s="32"/>
      <c r="E49" s="32">
        <f t="shared" si="1"/>
        <v>2.3662474886524398</v>
      </c>
      <c r="F49" s="31">
        <v>137.57</v>
      </c>
      <c r="G49" s="32"/>
      <c r="H49" s="30">
        <f t="shared" si="2"/>
        <v>7.3047132258233782</v>
      </c>
      <c r="I49" s="31">
        <v>3682.29</v>
      </c>
      <c r="J49" s="32"/>
      <c r="K49" s="32">
        <f t="shared" si="3"/>
        <v>2.3378185371720539</v>
      </c>
      <c r="L49" s="31">
        <v>136.13999999999999</v>
      </c>
      <c r="M49" s="32"/>
      <c r="N49" s="32">
        <f t="shared" si="4"/>
        <v>9.4452138032388397</v>
      </c>
      <c r="O49" s="31">
        <v>387.25</v>
      </c>
      <c r="P49" s="32"/>
      <c r="Q49" s="32">
        <f t="shared" si="5"/>
        <v>4.6889412729322677</v>
      </c>
      <c r="R49" s="31">
        <v>204.29</v>
      </c>
      <c r="S49" s="32"/>
      <c r="T49" s="32">
        <f t="shared" si="6"/>
        <v>8.283718155441445</v>
      </c>
      <c r="U49" s="31">
        <v>9039.07</v>
      </c>
      <c r="V49" s="32"/>
      <c r="W49" s="32">
        <f t="shared" si="7"/>
        <v>4.3160239127886468</v>
      </c>
      <c r="X49" s="31">
        <v>444.96</v>
      </c>
      <c r="Y49" s="32"/>
      <c r="Z49" s="30">
        <f t="shared" si="8"/>
        <v>8.2931462808709675</v>
      </c>
      <c r="AA49" s="31">
        <v>9040.81</v>
      </c>
      <c r="AB49" s="32"/>
      <c r="AC49" s="30">
        <f t="shared" si="9"/>
        <v>4.3185707922068772</v>
      </c>
      <c r="AD49" s="31">
        <v>444.95</v>
      </c>
      <c r="AE49" s="32"/>
      <c r="AF49" s="30">
        <f t="shared" si="10"/>
        <v>-2.4156482165192505</v>
      </c>
      <c r="AG49" s="31">
        <v>647.55999999999995</v>
      </c>
      <c r="AH49" s="32"/>
      <c r="AI49" s="30">
        <f t="shared" si="11"/>
        <v>-15.138282387190682</v>
      </c>
      <c r="AJ49" s="31">
        <v>5.83</v>
      </c>
    </row>
    <row r="50" spans="1:36">
      <c r="A50" s="33">
        <v>2012</v>
      </c>
      <c r="B50" s="20">
        <f t="shared" si="0"/>
        <v>20.144666240860666</v>
      </c>
      <c r="C50" s="34">
        <v>4458.1000000000004</v>
      </c>
      <c r="D50" s="25"/>
      <c r="E50" s="25">
        <f t="shared" si="1"/>
        <v>14.981463981972819</v>
      </c>
      <c r="F50" s="34">
        <v>158.18</v>
      </c>
      <c r="G50" s="25"/>
      <c r="H50" s="20">
        <f t="shared" si="2"/>
        <v>19.727397896417731</v>
      </c>
      <c r="I50" s="34">
        <v>4408.71</v>
      </c>
      <c r="J50" s="25"/>
      <c r="K50" s="25">
        <f t="shared" si="3"/>
        <v>14.536506537388005</v>
      </c>
      <c r="L50" s="34">
        <v>155.93</v>
      </c>
      <c r="M50" s="25"/>
      <c r="N50" s="25">
        <f t="shared" si="4"/>
        <v>18.047772756617174</v>
      </c>
      <c r="O50" s="34">
        <v>457.14</v>
      </c>
      <c r="P50" s="25"/>
      <c r="Q50" s="25">
        <f t="shared" si="5"/>
        <v>13.36825101571295</v>
      </c>
      <c r="R50" s="34">
        <v>231.6</v>
      </c>
      <c r="S50" s="25"/>
      <c r="T50" s="25">
        <f t="shared" si="6"/>
        <v>19.700809928455044</v>
      </c>
      <c r="U50" s="34">
        <v>10819.84</v>
      </c>
      <c r="V50" s="25"/>
      <c r="W50" s="25">
        <f t="shared" si="7"/>
        <v>15.612639338367519</v>
      </c>
      <c r="X50" s="34">
        <v>514.43000000000006</v>
      </c>
      <c r="Z50" s="20">
        <f t="shared" si="8"/>
        <v>18.059775617450203</v>
      </c>
      <c r="AA50" s="34">
        <v>10673.56</v>
      </c>
      <c r="AB50" s="25"/>
      <c r="AC50" s="20">
        <f t="shared" si="9"/>
        <v>13.855489380829322</v>
      </c>
      <c r="AD50" s="34">
        <v>506.6</v>
      </c>
      <c r="AF50" s="20">
        <f t="shared" si="10"/>
        <v>19.88696028167276</v>
      </c>
      <c r="AG50" s="34">
        <v>776.34</v>
      </c>
      <c r="AH50" s="25"/>
      <c r="AI50" s="20">
        <f t="shared" si="11"/>
        <v>5.8319039451114829</v>
      </c>
      <c r="AJ50" s="34">
        <v>6.17</v>
      </c>
    </row>
    <row r="51" spans="1:36">
      <c r="A51" s="29">
        <v>2013</v>
      </c>
      <c r="B51" s="30">
        <f t="shared" si="0"/>
        <v>3.2086090486978636</v>
      </c>
      <c r="C51" s="31">
        <v>4601.143</v>
      </c>
      <c r="D51" s="32"/>
      <c r="E51" s="32">
        <f t="shared" si="1"/>
        <v>-1.1543810848400504</v>
      </c>
      <c r="F51" s="31">
        <v>156.35400000000001</v>
      </c>
      <c r="G51" s="32"/>
      <c r="H51" s="30">
        <f t="shared" si="2"/>
        <v>2.3405259134758216</v>
      </c>
      <c r="I51" s="31">
        <v>4511.8969999999999</v>
      </c>
      <c r="J51" s="32"/>
      <c r="K51" s="32">
        <f t="shared" si="3"/>
        <v>-2.0311678317193715</v>
      </c>
      <c r="L51" s="31">
        <v>152.7628</v>
      </c>
      <c r="M51" s="32"/>
      <c r="N51" s="32">
        <f t="shared" si="4"/>
        <v>-0.53235332720830142</v>
      </c>
      <c r="O51" s="31">
        <v>454.70639999999997</v>
      </c>
      <c r="P51" s="32"/>
      <c r="Q51" s="32">
        <f t="shared" si="5"/>
        <v>-4.4444300518134643</v>
      </c>
      <c r="R51" s="31">
        <v>221.30670000000001</v>
      </c>
      <c r="S51" s="32"/>
      <c r="T51" s="32">
        <f t="shared" si="6"/>
        <v>2.8557353898024385</v>
      </c>
      <c r="U51" s="31">
        <v>11128.825999999999</v>
      </c>
      <c r="V51" s="32"/>
      <c r="W51" s="32">
        <f t="shared" si="7"/>
        <v>-0.79610442625819289</v>
      </c>
      <c r="X51" s="31">
        <v>510.33460000000002</v>
      </c>
      <c r="Y51" s="32"/>
      <c r="Z51" s="30">
        <f t="shared" si="8"/>
        <v>2.467264905055111</v>
      </c>
      <c r="AA51" s="31">
        <v>10936.905000000001</v>
      </c>
      <c r="AB51" s="32"/>
      <c r="AC51" s="30">
        <f t="shared" si="9"/>
        <v>-1.331642321358073</v>
      </c>
      <c r="AD51" s="31">
        <v>499.85390000000001</v>
      </c>
      <c r="AE51" s="32"/>
      <c r="AF51" s="30">
        <f t="shared" si="10"/>
        <v>-1.960043280006174</v>
      </c>
      <c r="AG51" s="31">
        <v>761.12340000000006</v>
      </c>
      <c r="AH51" s="32"/>
      <c r="AI51" s="30">
        <f t="shared" si="11"/>
        <v>-12.423824959481355</v>
      </c>
      <c r="AJ51" s="31">
        <v>5.4034500000000003</v>
      </c>
    </row>
    <row r="52" spans="1:36">
      <c r="A52" s="33">
        <v>2014</v>
      </c>
      <c r="B52" s="20">
        <f t="shared" si="0"/>
        <v>27.147377247783865</v>
      </c>
      <c r="C52" s="34">
        <v>5850.2326479200001</v>
      </c>
      <c r="D52" s="25"/>
      <c r="E52" s="25">
        <f t="shared" si="1"/>
        <v>21.932057548895443</v>
      </c>
      <c r="F52" s="34">
        <v>190.64564926</v>
      </c>
      <c r="G52" s="25"/>
      <c r="H52" s="20">
        <f t="shared" si="2"/>
        <v>27.228781901714516</v>
      </c>
      <c r="I52" s="34">
        <v>5740.4315937600004</v>
      </c>
      <c r="J52" s="25"/>
      <c r="K52" s="25">
        <f t="shared" si="3"/>
        <v>21.995515655643928</v>
      </c>
      <c r="L52" s="34">
        <v>186.36376559000001</v>
      </c>
      <c r="M52" s="25"/>
      <c r="N52" s="25">
        <f t="shared" si="4"/>
        <v>28.725907724193011</v>
      </c>
      <c r="O52" s="34">
        <v>585.32494087999999</v>
      </c>
      <c r="P52" s="25"/>
      <c r="Q52" s="25">
        <f t="shared" si="5"/>
        <v>23.864005034641966</v>
      </c>
      <c r="R52" s="34">
        <v>274.11934202999998</v>
      </c>
      <c r="S52" s="25"/>
      <c r="T52" s="25">
        <f t="shared" si="6"/>
        <v>28.02758629544573</v>
      </c>
      <c r="U52" s="34">
        <v>14247.96731082</v>
      </c>
      <c r="V52" s="25"/>
      <c r="W52" s="25">
        <f t="shared" si="7"/>
        <v>23.440347577844033</v>
      </c>
      <c r="X52" s="34">
        <v>629.95880405000003</v>
      </c>
      <c r="Z52" s="20">
        <f t="shared" si="8"/>
        <v>30.139043477290883</v>
      </c>
      <c r="AA52" s="34">
        <v>14233.183553020001</v>
      </c>
      <c r="AB52" s="25"/>
      <c r="AC52" s="20">
        <f t="shared" si="9"/>
        <v>25.245750720360505</v>
      </c>
      <c r="AD52" s="34">
        <v>626.04576956000005</v>
      </c>
      <c r="AF52" s="20">
        <f t="shared" si="10"/>
        <v>17.882506194133562</v>
      </c>
      <c r="AG52" s="34">
        <v>897.23133915000005</v>
      </c>
      <c r="AH52" s="25"/>
      <c r="AI52" s="20">
        <f t="shared" si="11"/>
        <v>6.30309006283023</v>
      </c>
      <c r="AJ52" s="34">
        <v>5.7440343199999999</v>
      </c>
    </row>
    <row r="53" spans="1:36">
      <c r="A53" s="29">
        <v>2015</v>
      </c>
      <c r="B53" s="30">
        <f>((C53/C52)-1)*100</f>
        <v>2.2896605314939755</v>
      </c>
      <c r="C53" s="31">
        <v>5984.1831158599998</v>
      </c>
      <c r="D53" s="32"/>
      <c r="E53" s="32">
        <f>((F53/F52)-1)*100</f>
        <v>-1.9501181823088465</v>
      </c>
      <c r="F53" s="31">
        <v>186.92783378999999</v>
      </c>
      <c r="G53" s="32"/>
      <c r="H53" s="30">
        <f>((I53/I52)-1)*100</f>
        <v>2.0505801906594678</v>
      </c>
      <c r="I53" s="31">
        <v>5858.1437468800004</v>
      </c>
      <c r="J53" s="32"/>
      <c r="K53" s="32">
        <f>((L53/L52)-1)*100</f>
        <v>-2.1959775641170132</v>
      </c>
      <c r="L53" s="31">
        <v>182.27125910999999</v>
      </c>
      <c r="M53" s="32"/>
      <c r="N53" s="32">
        <f>((O53/O52)-1)*100</f>
        <v>4.3997283083960781</v>
      </c>
      <c r="O53" s="31">
        <v>611.07764799999995</v>
      </c>
      <c r="P53" s="32"/>
      <c r="Q53" s="32">
        <f>((R53/R52)-1)*100</f>
        <v>0.41904342885601409</v>
      </c>
      <c r="R53" s="31">
        <v>275.26802112000001</v>
      </c>
      <c r="S53" s="32"/>
      <c r="T53" s="32">
        <f>((U53/U52)-1)*100</f>
        <v>2.8252345466451834</v>
      </c>
      <c r="U53" s="31">
        <v>14650.505805479999</v>
      </c>
      <c r="V53" s="32"/>
      <c r="W53" s="32">
        <f>((X53/X52)-1)*100</f>
        <v>-0.98411730737680836</v>
      </c>
      <c r="X53" s="31">
        <v>623.75927043000002</v>
      </c>
      <c r="Y53" s="32"/>
      <c r="Z53" s="30">
        <f>((AA53/AA52)-1)*100</f>
        <v>3.1962117938363344</v>
      </c>
      <c r="AA53" s="31">
        <v>14688.10624438</v>
      </c>
      <c r="AB53" s="32"/>
      <c r="AC53" s="30">
        <f>((AD53/AD52)-1)*100</f>
        <v>-0.68485678179941445</v>
      </c>
      <c r="AD53" s="31">
        <v>621.75825265000003</v>
      </c>
      <c r="AE53" s="32"/>
      <c r="AF53" s="30">
        <f>((AG53/AG52)-1)*100</f>
        <v>-8.8760939732050463</v>
      </c>
      <c r="AG53" s="31">
        <v>817.59224232999998</v>
      </c>
      <c r="AH53" s="32"/>
      <c r="AI53" s="30">
        <f>((AJ53/AJ52)-1)*100</f>
        <v>-18.481542429224206</v>
      </c>
      <c r="AJ53" s="31">
        <v>4.6824481799999997</v>
      </c>
    </row>
    <row r="54" spans="1:36">
      <c r="A54" s="33">
        <v>2016</v>
      </c>
      <c r="B54" s="20">
        <f>((C54/C53)-1)*100</f>
        <v>9.2828001622769172</v>
      </c>
      <c r="C54" s="34">
        <v>6539.6828758499996</v>
      </c>
      <c r="D54" s="25"/>
      <c r="E54" s="25">
        <f>((F54/F53)-1)*100</f>
        <v>4.9657305559042797</v>
      </c>
      <c r="F54" s="34">
        <v>196.21016635000001</v>
      </c>
      <c r="G54" s="25"/>
      <c r="H54" s="20">
        <f>((I54/I53)-1)*100</f>
        <v>9.3749009739219282</v>
      </c>
      <c r="I54" s="34">
        <v>6407.3389220600002</v>
      </c>
      <c r="J54" s="25"/>
      <c r="K54" s="25">
        <f>((L54/L53)-1)*100</f>
        <v>5.0490131000006322</v>
      </c>
      <c r="L54" s="34">
        <v>191.47415885999999</v>
      </c>
      <c r="M54" s="25"/>
      <c r="N54" s="25">
        <f>((O54/O53)-1)*100</f>
        <v>5.5181797420284617</v>
      </c>
      <c r="O54" s="34">
        <v>644.79801097999996</v>
      </c>
      <c r="P54" s="25"/>
      <c r="Q54" s="25">
        <f>((R54/R53)-1)*100</f>
        <v>1.9093058062523038</v>
      </c>
      <c r="R54" s="34">
        <v>280.52372943</v>
      </c>
      <c r="S54" s="25"/>
      <c r="T54" s="25">
        <f>((U54/U53)-1)*100</f>
        <v>8.629228779849484</v>
      </c>
      <c r="U54" s="34">
        <v>15914.73146884</v>
      </c>
      <c r="V54" s="25"/>
      <c r="W54" s="25">
        <f>((X54/X53)-1)*100</f>
        <v>4.7653996083310668</v>
      </c>
      <c r="X54" s="34">
        <v>653.48389225999995</v>
      </c>
      <c r="Z54" s="20">
        <f>((AA54/AA53)-1)*100</f>
        <v>8.5187186800800276</v>
      </c>
      <c r="AA54" s="34">
        <v>15939.344694769999</v>
      </c>
      <c r="AB54" s="25"/>
      <c r="AC54" s="20">
        <f>((AD54/AD53)-1)*100</f>
        <v>4.6291995703034328</v>
      </c>
      <c r="AD54" s="34">
        <v>650.54068300999995</v>
      </c>
      <c r="AF54" s="20">
        <f>((AG54/AG53)-1)*100</f>
        <v>22.849695587570906</v>
      </c>
      <c r="AG54" s="34">
        <v>1004.40958085</v>
      </c>
      <c r="AH54" s="25"/>
      <c r="AI54" s="20">
        <f>((AJ54/AJ53)-1)*100</f>
        <v>9.9985040304279451</v>
      </c>
      <c r="AJ54" s="34">
        <v>5.1506229499999998</v>
      </c>
    </row>
    <row r="55" spans="1:36">
      <c r="A55" s="29">
        <v>2017</v>
      </c>
      <c r="B55" s="30">
        <f>((C55/C54)-1)*100</f>
        <v>9.2672861307701915</v>
      </c>
      <c r="C55" s="31">
        <v>7145.7340000000004</v>
      </c>
      <c r="D55" s="32"/>
      <c r="E55" s="32">
        <f>((F55/F54)-1)*100</f>
        <v>4.7685774004747383</v>
      </c>
      <c r="F55" s="31">
        <v>205.56659999999999</v>
      </c>
      <c r="G55" s="32"/>
      <c r="H55" s="30">
        <f>((I55/I54)-1)*100</f>
        <v>9.2939999769599204</v>
      </c>
      <c r="I55" s="31">
        <v>7002.8370000000004</v>
      </c>
      <c r="J55" s="32"/>
      <c r="K55" s="32">
        <f>((L55/L54)-1)*100</f>
        <v>4.7556501588592592</v>
      </c>
      <c r="L55" s="31">
        <v>200.58</v>
      </c>
      <c r="M55" s="32"/>
      <c r="N55" s="32">
        <f>((O55/O54)-1)*100</f>
        <v>9.2323158580348785</v>
      </c>
      <c r="O55" s="31">
        <v>704.32780000000002</v>
      </c>
      <c r="P55" s="32"/>
      <c r="Q55" s="32">
        <f>((R55/R54)-1)*100</f>
        <v>5.0092627096298692</v>
      </c>
      <c r="R55" s="31">
        <v>294.57589999999999</v>
      </c>
      <c r="S55" s="32"/>
      <c r="T55" s="32">
        <f>((U55/U54)-1)*100</f>
        <v>8.6739040106506913</v>
      </c>
      <c r="U55" s="31">
        <v>17295.16</v>
      </c>
      <c r="V55" s="32"/>
      <c r="W55" s="32">
        <f>((X55/X54)-1)*100</f>
        <v>4.523616892493898</v>
      </c>
      <c r="X55" s="31">
        <v>683.04499999999996</v>
      </c>
      <c r="Y55" s="32"/>
      <c r="Z55" s="30">
        <f>((AA55/AA54)-1)*100</f>
        <v>5.2259695814428353</v>
      </c>
      <c r="AA55" s="31">
        <v>16772.330000000002</v>
      </c>
      <c r="AB55" s="32"/>
      <c r="AC55" s="30">
        <f>((AD55/AD54)-1)*100</f>
        <v>1.0373551057215602</v>
      </c>
      <c r="AD55" s="31">
        <v>657.28910000000008</v>
      </c>
      <c r="AE55" s="32"/>
      <c r="AF55" s="30">
        <f>((AG55/AG54)-1)*100</f>
        <v>19.788781682249134</v>
      </c>
      <c r="AG55" s="31">
        <v>1203.17</v>
      </c>
      <c r="AH55" s="32"/>
      <c r="AI55" s="30">
        <f>((AJ55/AJ54)-1)*100</f>
        <v>8.7255862904893853</v>
      </c>
      <c r="AJ55" s="31">
        <v>5.6000449999999997</v>
      </c>
    </row>
    <row r="56" spans="1:36">
      <c r="A56" s="35">
        <v>43465</v>
      </c>
      <c r="B56" s="20">
        <v>-4.1005659999999997</v>
      </c>
      <c r="C56" s="34">
        <v>6852.7179999999998</v>
      </c>
      <c r="D56" s="25"/>
      <c r="E56" s="25">
        <v>-8.3384269999999994</v>
      </c>
      <c r="F56" s="34">
        <v>188.4256</v>
      </c>
      <c r="G56" s="25"/>
      <c r="H56" s="20">
        <v>-3.9350869999999998</v>
      </c>
      <c r="I56" s="34">
        <v>6727.27</v>
      </c>
      <c r="J56" s="25"/>
      <c r="K56" s="25">
        <v>-8.2084089999999996</v>
      </c>
      <c r="L56" s="34">
        <v>184.11580000000001</v>
      </c>
      <c r="M56" s="25"/>
      <c r="N56" s="25">
        <v>-2.1234120000000001</v>
      </c>
      <c r="O56" s="34">
        <v>689.37189999999998</v>
      </c>
      <c r="P56" s="25"/>
      <c r="Q56" s="25">
        <v>-6.0190939999999999</v>
      </c>
      <c r="R56" s="34">
        <v>276.8451</v>
      </c>
      <c r="S56" s="25"/>
      <c r="T56" s="25">
        <v>-4.0445479999999998</v>
      </c>
      <c r="U56" s="34">
        <v>16595.650000000001</v>
      </c>
      <c r="V56" s="25"/>
      <c r="W56" s="25">
        <v>-7.9482809999999997</v>
      </c>
      <c r="X56" s="34">
        <v>628.75470000000007</v>
      </c>
      <c r="Z56" s="20">
        <v>-4.6226469999999997</v>
      </c>
      <c r="AA56" s="34">
        <v>15997</v>
      </c>
      <c r="AB56" s="25"/>
      <c r="AC56" s="20">
        <v>-8.7188379999999999</v>
      </c>
      <c r="AD56" s="34">
        <v>599.98110000000008</v>
      </c>
      <c r="AF56" s="20">
        <v>-2.5231479999999999</v>
      </c>
      <c r="AG56" s="34">
        <v>1172.8119999999999</v>
      </c>
      <c r="AH56" s="25"/>
      <c r="AI56" s="20">
        <v>-12.301500000000001</v>
      </c>
      <c r="AJ56" s="34">
        <v>4.9111560000000001</v>
      </c>
    </row>
    <row r="57" spans="1:36">
      <c r="T57" s="20"/>
      <c r="U57" s="20"/>
      <c r="W57" s="20"/>
    </row>
    <row r="58" spans="1:36">
      <c r="T58" s="20"/>
      <c r="U58" s="20"/>
      <c r="W58" s="20"/>
    </row>
    <row r="59" spans="1:36">
      <c r="T59" s="20"/>
      <c r="U59" s="20"/>
      <c r="W59" s="20"/>
    </row>
    <row r="60" spans="1:36">
      <c r="T60" s="20"/>
      <c r="U60" s="20"/>
      <c r="W60" s="20"/>
    </row>
    <row r="61" spans="1:36">
      <c r="T61" s="20"/>
      <c r="U61" s="20"/>
      <c r="W61" s="20"/>
    </row>
    <row r="62" spans="1:36">
      <c r="T62" s="20"/>
      <c r="U62" s="20"/>
      <c r="W62" s="20"/>
    </row>
    <row r="63" spans="1:36">
      <c r="T63" s="20"/>
      <c r="U63" s="20"/>
      <c r="W63" s="20"/>
    </row>
    <row r="64" spans="1:36">
      <c r="T64" s="20"/>
      <c r="U64" s="20"/>
      <c r="W64" s="20"/>
    </row>
    <row r="65" spans="20:23">
      <c r="T65" s="20"/>
      <c r="U65" s="20"/>
      <c r="W65" s="20"/>
    </row>
    <row r="66" spans="20:23">
      <c r="T66" s="20"/>
      <c r="U66" s="20"/>
      <c r="W66" s="20"/>
    </row>
    <row r="67" spans="20:23">
      <c r="T67" s="20"/>
      <c r="U67" s="20"/>
      <c r="W67" s="20"/>
    </row>
    <row r="68" spans="20:23">
      <c r="T68" s="20"/>
      <c r="U68" s="20"/>
      <c r="W68" s="20"/>
    </row>
    <row r="69" spans="20:23">
      <c r="T69" s="20"/>
      <c r="U69" s="20"/>
      <c r="W69" s="20"/>
    </row>
    <row r="70" spans="20:23">
      <c r="T70" s="20"/>
      <c r="U70" s="20"/>
      <c r="W70" s="20"/>
    </row>
    <row r="71" spans="20:23">
      <c r="T71" s="20"/>
      <c r="U71" s="20"/>
      <c r="W71" s="20"/>
    </row>
    <row r="72" spans="20:23">
      <c r="T72" s="20"/>
      <c r="U72" s="20"/>
      <c r="W72" s="20"/>
    </row>
    <row r="73" spans="20:23">
      <c r="T73" s="20"/>
      <c r="U73" s="20"/>
      <c r="W73" s="20"/>
    </row>
    <row r="74" spans="20:23">
      <c r="T74" s="20"/>
      <c r="U74" s="20"/>
      <c r="W74" s="20"/>
    </row>
    <row r="75" spans="20:23">
      <c r="T75" s="20"/>
      <c r="U75" s="20"/>
      <c r="W75" s="20"/>
    </row>
    <row r="76" spans="20:23">
      <c r="T76" s="20"/>
      <c r="U76" s="20"/>
      <c r="W76" s="20"/>
    </row>
    <row r="77" spans="20:23">
      <c r="T77" s="20"/>
      <c r="U77" s="20"/>
      <c r="W77" s="20"/>
    </row>
    <row r="78" spans="20:23">
      <c r="T78" s="20"/>
      <c r="U78" s="20"/>
      <c r="W78" s="20"/>
    </row>
    <row r="79" spans="20:23">
      <c r="T79" s="20"/>
      <c r="U79" s="20"/>
      <c r="W79" s="20"/>
    </row>
    <row r="80" spans="20:23">
      <c r="T80" s="20"/>
      <c r="U80" s="20"/>
      <c r="W80" s="20"/>
    </row>
    <row r="81" spans="20:23">
      <c r="T81" s="20"/>
      <c r="U81" s="20"/>
      <c r="W81" s="20"/>
    </row>
    <row r="82" spans="20:23">
      <c r="T82" s="20"/>
      <c r="U82" s="20"/>
      <c r="W82" s="20"/>
    </row>
    <row r="83" spans="20:23">
      <c r="T83" s="20"/>
      <c r="U83" s="20"/>
      <c r="W83" s="20"/>
    </row>
    <row r="84" spans="20:23">
      <c r="T84" s="20"/>
      <c r="U84" s="20"/>
      <c r="W84" s="20"/>
    </row>
  </sheetData>
  <mergeCells count="6">
    <mergeCell ref="AF6:AJ6"/>
    <mergeCell ref="B6:F6"/>
    <mergeCell ref="H6:L6"/>
    <mergeCell ref="N6:R6"/>
    <mergeCell ref="T6:X6"/>
    <mergeCell ref="Z6:AD6"/>
  </mergeCells>
  <hyperlinks>
    <hyperlink ref="A1" r:id="rId1" xr:uid="{4C2B8D60-8793-4B51-8FBC-A0CAB64CFAB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418-2CA3-41FC-BBB1-86D4B36E70DF}">
  <dimension ref="A1:M145"/>
  <sheetViews>
    <sheetView workbookViewId="0">
      <pane ySplit="4" topLeftCell="A5" activePane="bottomLeft" state="frozen"/>
      <selection pane="bottomLeft" activeCell="E4" sqref="E4"/>
    </sheetView>
  </sheetViews>
  <sheetFormatPr defaultRowHeight="15"/>
  <cols>
    <col min="1" max="1" width="10" customWidth="1"/>
  </cols>
  <sheetData>
    <row r="1" spans="1:5">
      <c r="A1" s="36" t="s">
        <v>30</v>
      </c>
      <c r="B1" s="15" t="s">
        <v>23</v>
      </c>
    </row>
    <row r="2" spans="1:5">
      <c r="A2" t="s">
        <v>31</v>
      </c>
      <c r="B2" s="15" t="s">
        <v>29</v>
      </c>
    </row>
    <row r="4" spans="1:5">
      <c r="A4" t="s">
        <v>0</v>
      </c>
      <c r="B4" t="s">
        <v>24</v>
      </c>
      <c r="C4" t="s">
        <v>25</v>
      </c>
      <c r="D4" t="s">
        <v>27</v>
      </c>
      <c r="E4" t="s">
        <v>28</v>
      </c>
    </row>
    <row r="5" spans="1:5">
      <c r="A5">
        <v>1880</v>
      </c>
      <c r="B5" s="40" t="str">
        <f>""</f>
        <v/>
      </c>
      <c r="C5" s="40" t="str">
        <f>""</f>
        <v/>
      </c>
      <c r="D5" s="40"/>
      <c r="E5" s="41">
        <v>4</v>
      </c>
    </row>
    <row r="6" spans="1:5">
      <c r="A6">
        <f t="shared" ref="A6:A54" si="0">A5+1</f>
        <v>1881</v>
      </c>
      <c r="B6" s="40" t="str">
        <f>""</f>
        <v/>
      </c>
      <c r="C6" s="40" t="str">
        <f>""</f>
        <v/>
      </c>
      <c r="D6" s="40"/>
      <c r="E6" s="41">
        <v>4</v>
      </c>
    </row>
    <row r="7" spans="1:5">
      <c r="A7">
        <f t="shared" si="0"/>
        <v>1882</v>
      </c>
      <c r="B7" s="40" t="str">
        <f>""</f>
        <v/>
      </c>
      <c r="C7" s="40" t="str">
        <f>""</f>
        <v/>
      </c>
      <c r="D7" s="40"/>
      <c r="E7" s="41">
        <v>3</v>
      </c>
    </row>
    <row r="8" spans="1:5">
      <c r="A8">
        <f t="shared" si="0"/>
        <v>1883</v>
      </c>
      <c r="B8" s="40" t="str">
        <f>""</f>
        <v/>
      </c>
      <c r="C8" s="40" t="str">
        <f>""</f>
        <v/>
      </c>
      <c r="D8" s="40"/>
      <c r="E8" s="41">
        <v>3</v>
      </c>
    </row>
    <row r="9" spans="1:5">
      <c r="A9">
        <f t="shared" si="0"/>
        <v>1884</v>
      </c>
      <c r="B9" s="40" t="str">
        <f>""</f>
        <v/>
      </c>
      <c r="C9" s="40" t="str">
        <f>""</f>
        <v/>
      </c>
      <c r="D9" s="40"/>
      <c r="E9" s="41">
        <v>3</v>
      </c>
    </row>
    <row r="10" spans="1:5">
      <c r="A10">
        <f t="shared" si="0"/>
        <v>1885</v>
      </c>
      <c r="B10" s="40" t="str">
        <f>""</f>
        <v/>
      </c>
      <c r="C10" s="40" t="str">
        <f>""</f>
        <v/>
      </c>
      <c r="D10" s="40"/>
      <c r="E10" s="41">
        <v>1</v>
      </c>
    </row>
    <row r="11" spans="1:5">
      <c r="A11">
        <f t="shared" si="0"/>
        <v>1886</v>
      </c>
      <c r="B11" s="40" t="str">
        <f>""</f>
        <v/>
      </c>
      <c r="C11" s="40" t="str">
        <f>""</f>
        <v/>
      </c>
      <c r="D11" s="40"/>
      <c r="E11" s="41">
        <v>2</v>
      </c>
    </row>
    <row r="12" spans="1:5">
      <c r="A12">
        <f t="shared" si="0"/>
        <v>1887</v>
      </c>
      <c r="B12" s="40" t="str">
        <f>""</f>
        <v/>
      </c>
      <c r="C12" s="40" t="str">
        <f>""</f>
        <v/>
      </c>
      <c r="D12" s="40"/>
      <c r="E12" s="41">
        <v>4</v>
      </c>
    </row>
    <row r="13" spans="1:5">
      <c r="A13">
        <f t="shared" si="0"/>
        <v>1888</v>
      </c>
      <c r="B13" s="40" t="str">
        <f>""</f>
        <v/>
      </c>
      <c r="C13" s="40" t="str">
        <f>""</f>
        <v/>
      </c>
      <c r="D13" s="40"/>
      <c r="E13" s="41">
        <v>4</v>
      </c>
    </row>
    <row r="14" spans="1:5">
      <c r="A14">
        <f t="shared" si="0"/>
        <v>1889</v>
      </c>
      <c r="B14" s="40" t="str">
        <f>""</f>
        <v/>
      </c>
      <c r="C14" s="40" t="str">
        <f>""</f>
        <v/>
      </c>
      <c r="D14" s="40"/>
      <c r="E14" s="41">
        <v>4</v>
      </c>
    </row>
    <row r="15" spans="1:5">
      <c r="A15">
        <f t="shared" si="0"/>
        <v>1890</v>
      </c>
      <c r="B15" s="40" t="str">
        <f>""</f>
        <v/>
      </c>
      <c r="C15" s="40" t="str">
        <f>""</f>
        <v/>
      </c>
      <c r="D15" s="40"/>
      <c r="E15" s="41">
        <v>4</v>
      </c>
    </row>
    <row r="16" spans="1:5">
      <c r="A16">
        <f t="shared" si="0"/>
        <v>1891</v>
      </c>
      <c r="B16" s="40" t="str">
        <f>""</f>
        <v/>
      </c>
      <c r="C16" s="40" t="str">
        <f>""</f>
        <v/>
      </c>
      <c r="D16" s="40"/>
      <c r="E16" s="41">
        <v>5</v>
      </c>
    </row>
    <row r="17" spans="1:5">
      <c r="A17">
        <f t="shared" si="0"/>
        <v>1892</v>
      </c>
      <c r="B17" s="40" t="str">
        <f>""</f>
        <v/>
      </c>
      <c r="C17" s="40" t="str">
        <f>""</f>
        <v/>
      </c>
      <c r="D17" s="40"/>
      <c r="E17" s="41">
        <v>7</v>
      </c>
    </row>
    <row r="18" spans="1:5">
      <c r="A18">
        <f t="shared" si="0"/>
        <v>1893</v>
      </c>
      <c r="B18" s="40" t="str">
        <f>""</f>
        <v/>
      </c>
      <c r="C18" s="40" t="str">
        <f>""</f>
        <v/>
      </c>
      <c r="D18" s="40"/>
      <c r="E18" s="41">
        <v>7</v>
      </c>
    </row>
    <row r="19" spans="1:5">
      <c r="A19">
        <f t="shared" si="0"/>
        <v>1894</v>
      </c>
      <c r="B19" s="40" t="str">
        <f>""</f>
        <v/>
      </c>
      <c r="C19" s="40" t="str">
        <f>""</f>
        <v/>
      </c>
      <c r="D19" s="40"/>
      <c r="E19" s="41">
        <v>6</v>
      </c>
    </row>
    <row r="20" spans="1:5">
      <c r="A20">
        <f t="shared" si="0"/>
        <v>1895</v>
      </c>
      <c r="B20" s="40" t="str">
        <f>""</f>
        <v/>
      </c>
      <c r="C20" s="40" t="str">
        <f>""</f>
        <v/>
      </c>
      <c r="D20" s="40"/>
      <c r="E20" s="41">
        <v>6</v>
      </c>
    </row>
    <row r="21" spans="1:5">
      <c r="A21">
        <f t="shared" si="0"/>
        <v>1896</v>
      </c>
      <c r="B21" s="40" t="str">
        <f>""</f>
        <v/>
      </c>
      <c r="C21" s="40" t="str">
        <f>""</f>
        <v/>
      </c>
      <c r="D21" s="40"/>
      <c r="E21" s="41">
        <v>6</v>
      </c>
    </row>
    <row r="22" spans="1:5">
      <c r="A22">
        <f t="shared" si="0"/>
        <v>1897</v>
      </c>
      <c r="B22" s="40" t="str">
        <f>""</f>
        <v/>
      </c>
      <c r="C22" s="40" t="str">
        <f>""</f>
        <v/>
      </c>
      <c r="D22" s="40"/>
      <c r="E22" s="41">
        <v>6</v>
      </c>
    </row>
    <row r="23" spans="1:5">
      <c r="A23">
        <f t="shared" si="0"/>
        <v>1898</v>
      </c>
      <c r="B23" s="40" t="str">
        <f>""</f>
        <v/>
      </c>
      <c r="C23" s="40" t="str">
        <f>""</f>
        <v/>
      </c>
      <c r="D23" s="40"/>
      <c r="E23" s="41">
        <v>15</v>
      </c>
    </row>
    <row r="24" spans="1:5">
      <c r="A24">
        <f t="shared" si="0"/>
        <v>1899</v>
      </c>
      <c r="B24" s="40" t="str">
        <f>""</f>
        <v/>
      </c>
      <c r="C24" s="40" t="str">
        <f>""</f>
        <v/>
      </c>
      <c r="D24" s="40"/>
      <c r="E24" s="41">
        <v>6</v>
      </c>
    </row>
    <row r="25" spans="1:5">
      <c r="A25">
        <f t="shared" si="0"/>
        <v>1900</v>
      </c>
      <c r="B25" s="40" t="str">
        <f>""</f>
        <v/>
      </c>
      <c r="C25" s="37">
        <v>0.62</v>
      </c>
      <c r="D25" s="40"/>
      <c r="E25" s="41">
        <v>6</v>
      </c>
    </row>
    <row r="26" spans="1:5">
      <c r="A26">
        <f t="shared" si="0"/>
        <v>1901</v>
      </c>
      <c r="B26" s="40" t="str">
        <f>""</f>
        <v/>
      </c>
      <c r="C26" s="37">
        <v>0.6</v>
      </c>
      <c r="D26" s="40"/>
      <c r="E26" s="41">
        <v>20</v>
      </c>
    </row>
    <row r="27" spans="1:5">
      <c r="A27">
        <f t="shared" si="0"/>
        <v>1902</v>
      </c>
      <c r="B27" s="40" t="str">
        <f>""</f>
        <v/>
      </c>
      <c r="C27" s="37">
        <v>0.53</v>
      </c>
      <c r="D27" s="40"/>
      <c r="E27" s="41">
        <v>20</v>
      </c>
    </row>
    <row r="28" spans="1:5">
      <c r="A28">
        <f t="shared" si="0"/>
        <v>1903</v>
      </c>
      <c r="B28" s="40" t="str">
        <f>""</f>
        <v/>
      </c>
      <c r="C28" s="37">
        <v>0.54</v>
      </c>
      <c r="D28" s="40"/>
      <c r="E28" s="41">
        <v>19</v>
      </c>
    </row>
    <row r="29" spans="1:5">
      <c r="A29">
        <f t="shared" si="0"/>
        <v>1904</v>
      </c>
      <c r="B29" s="40" t="str">
        <f>""</f>
        <v/>
      </c>
      <c r="C29" s="37">
        <v>0.57999999999999996</v>
      </c>
      <c r="D29" s="40"/>
      <c r="E29" s="41">
        <v>21</v>
      </c>
    </row>
    <row r="30" spans="1:5">
      <c r="A30">
        <f t="shared" si="0"/>
        <v>1905</v>
      </c>
      <c r="B30" s="40" t="str">
        <f>""</f>
        <v/>
      </c>
      <c r="C30" s="37">
        <v>0.61</v>
      </c>
      <c r="D30" s="40"/>
      <c r="E30" s="41">
        <v>17</v>
      </c>
    </row>
    <row r="31" spans="1:5">
      <c r="A31">
        <f t="shared" si="0"/>
        <v>1906</v>
      </c>
      <c r="B31" s="40" t="str">
        <f>""</f>
        <v/>
      </c>
      <c r="C31" s="37">
        <v>0.67</v>
      </c>
      <c r="D31" s="40"/>
      <c r="E31" s="41">
        <v>28</v>
      </c>
    </row>
    <row r="32" spans="1:5">
      <c r="A32">
        <f t="shared" si="0"/>
        <v>1907</v>
      </c>
      <c r="B32" s="40" t="str">
        <f>""</f>
        <v/>
      </c>
      <c r="C32" s="37">
        <v>0.66</v>
      </c>
      <c r="D32" s="40"/>
      <c r="E32" s="41" t="s">
        <v>26</v>
      </c>
    </row>
    <row r="33" spans="1:5">
      <c r="A33">
        <f t="shared" si="0"/>
        <v>1908</v>
      </c>
      <c r="B33" s="40" t="str">
        <f>""</f>
        <v/>
      </c>
      <c r="C33" s="37">
        <v>0.53</v>
      </c>
      <c r="D33" s="40"/>
      <c r="E33" s="41">
        <v>21</v>
      </c>
    </row>
    <row r="34" spans="1:5">
      <c r="A34">
        <f t="shared" si="0"/>
        <v>1909</v>
      </c>
      <c r="B34" s="40" t="str">
        <f>""</f>
        <v/>
      </c>
      <c r="C34" s="37">
        <v>0.52</v>
      </c>
      <c r="D34" s="40"/>
      <c r="E34" s="41">
        <v>25</v>
      </c>
    </row>
    <row r="35" spans="1:5">
      <c r="A35">
        <f t="shared" si="0"/>
        <v>1910</v>
      </c>
      <c r="B35" s="40" t="str">
        <f>""</f>
        <v/>
      </c>
      <c r="C35" s="37">
        <v>0.54</v>
      </c>
      <c r="D35" s="40"/>
      <c r="E35" s="41">
        <v>33</v>
      </c>
    </row>
    <row r="36" spans="1:5">
      <c r="A36">
        <f t="shared" si="0"/>
        <v>1911</v>
      </c>
      <c r="B36" s="40" t="str">
        <f>""</f>
        <v/>
      </c>
      <c r="C36" s="37">
        <v>0.54</v>
      </c>
      <c r="D36" s="41">
        <v>55</v>
      </c>
      <c r="E36" s="41">
        <v>43</v>
      </c>
    </row>
    <row r="37" spans="1:5">
      <c r="A37">
        <f t="shared" si="0"/>
        <v>1912</v>
      </c>
      <c r="B37" s="40" t="str">
        <f>""</f>
        <v/>
      </c>
      <c r="C37" s="37">
        <v>0.62</v>
      </c>
      <c r="D37" s="41">
        <v>55</v>
      </c>
      <c r="E37" s="41">
        <v>45</v>
      </c>
    </row>
    <row r="38" spans="1:5">
      <c r="A38">
        <f t="shared" si="0"/>
        <v>1913</v>
      </c>
      <c r="B38" s="40" t="str">
        <f>""</f>
        <v/>
      </c>
      <c r="C38" s="37">
        <v>0.61</v>
      </c>
      <c r="D38" s="41">
        <v>50</v>
      </c>
      <c r="E38" s="41">
        <v>45</v>
      </c>
    </row>
    <row r="39" spans="1:5">
      <c r="A39">
        <f t="shared" si="0"/>
        <v>1914</v>
      </c>
      <c r="B39" s="40" t="str">
        <f>""</f>
        <v/>
      </c>
      <c r="C39" s="37">
        <v>0.56000000000000005</v>
      </c>
      <c r="D39" s="41">
        <v>44</v>
      </c>
      <c r="E39" s="41">
        <v>45</v>
      </c>
    </row>
    <row r="40" spans="1:5">
      <c r="A40">
        <f t="shared" si="0"/>
        <v>1915</v>
      </c>
      <c r="B40" s="40" t="str">
        <f>""</f>
        <v/>
      </c>
      <c r="C40" s="37">
        <v>0.51</v>
      </c>
      <c r="D40" s="41">
        <v>56</v>
      </c>
      <c r="E40" s="41">
        <v>47</v>
      </c>
    </row>
    <row r="41" spans="1:5">
      <c r="A41">
        <f t="shared" si="0"/>
        <v>1916</v>
      </c>
      <c r="B41" s="40" t="str">
        <f>""</f>
        <v/>
      </c>
      <c r="C41" s="37">
        <v>0.67</v>
      </c>
      <c r="D41" s="41">
        <v>67</v>
      </c>
      <c r="E41" s="41">
        <v>83</v>
      </c>
    </row>
    <row r="42" spans="1:5">
      <c r="A42">
        <f t="shared" si="0"/>
        <v>1917</v>
      </c>
      <c r="B42" s="40" t="str">
        <f>""</f>
        <v/>
      </c>
      <c r="C42" s="37">
        <v>0.84</v>
      </c>
      <c r="D42" s="41">
        <v>110</v>
      </c>
      <c r="E42" s="41">
        <v>103</v>
      </c>
    </row>
    <row r="43" spans="1:5">
      <c r="A43">
        <f t="shared" si="0"/>
        <v>1918</v>
      </c>
      <c r="B43" s="40" t="str">
        <f>""</f>
        <v/>
      </c>
      <c r="C43" s="37">
        <v>0.98</v>
      </c>
      <c r="D43" s="41">
        <v>135</v>
      </c>
      <c r="E43" s="41">
        <v>106</v>
      </c>
    </row>
    <row r="44" spans="1:5">
      <c r="A44">
        <f t="shared" si="0"/>
        <v>1919</v>
      </c>
      <c r="B44" s="40" t="str">
        <f>""</f>
        <v/>
      </c>
      <c r="C44" s="37">
        <v>1.1200000000000001</v>
      </c>
      <c r="D44" s="41">
        <v>130</v>
      </c>
      <c r="E44" s="41">
        <v>115</v>
      </c>
    </row>
    <row r="45" spans="1:5">
      <c r="A45">
        <f t="shared" si="0"/>
        <v>1920</v>
      </c>
      <c r="B45" s="40" t="str">
        <f>""</f>
        <v/>
      </c>
      <c r="C45" s="37">
        <v>1.02</v>
      </c>
      <c r="D45" s="41">
        <v>108</v>
      </c>
      <c r="E45" s="41">
        <v>111</v>
      </c>
    </row>
    <row r="46" spans="1:5">
      <c r="A46">
        <f t="shared" si="0"/>
        <v>1921</v>
      </c>
      <c r="B46" s="40" t="str">
        <f>""</f>
        <v/>
      </c>
      <c r="C46" s="37">
        <v>0.63</v>
      </c>
      <c r="D46" s="41">
        <v>59</v>
      </c>
      <c r="E46" s="41">
        <v>75</v>
      </c>
    </row>
    <row r="47" spans="1:5">
      <c r="A47">
        <f t="shared" si="0"/>
        <v>1922</v>
      </c>
      <c r="B47" s="40" t="str">
        <f>""</f>
        <v/>
      </c>
      <c r="C47" s="37">
        <v>0.68</v>
      </c>
      <c r="D47" s="41">
        <v>60</v>
      </c>
      <c r="E47" s="41">
        <v>98</v>
      </c>
    </row>
    <row r="48" spans="1:5">
      <c r="A48">
        <f t="shared" si="0"/>
        <v>1923</v>
      </c>
      <c r="B48" s="40" t="str">
        <f>""</f>
        <v/>
      </c>
      <c r="C48" s="37">
        <v>0.65</v>
      </c>
      <c r="D48" s="41" t="s">
        <v>26</v>
      </c>
      <c r="E48" s="41">
        <v>117</v>
      </c>
    </row>
    <row r="49" spans="1:5">
      <c r="A49">
        <f t="shared" si="0"/>
        <v>1924</v>
      </c>
      <c r="B49" s="40" t="str">
        <f>""</f>
        <v/>
      </c>
      <c r="C49" s="37">
        <v>0.67</v>
      </c>
      <c r="D49" s="41">
        <v>94</v>
      </c>
      <c r="E49" s="41">
        <v>119</v>
      </c>
    </row>
    <row r="50" spans="1:5">
      <c r="A50">
        <f t="shared" si="0"/>
        <v>1925</v>
      </c>
      <c r="B50" s="40" t="str">
        <f>""</f>
        <v/>
      </c>
      <c r="C50" s="37">
        <v>0.69</v>
      </c>
      <c r="D50" s="41">
        <v>79</v>
      </c>
      <c r="E50" s="41">
        <v>119</v>
      </c>
    </row>
    <row r="51" spans="1:5">
      <c r="A51">
        <f t="shared" si="0"/>
        <v>1926</v>
      </c>
      <c r="B51" s="40" t="str">
        <f>""</f>
        <v/>
      </c>
      <c r="C51" s="37">
        <v>0.62</v>
      </c>
      <c r="D51" s="41">
        <v>70</v>
      </c>
      <c r="E51" s="41">
        <v>113</v>
      </c>
    </row>
    <row r="52" spans="1:5">
      <c r="A52">
        <f t="shared" si="0"/>
        <v>1927</v>
      </c>
      <c r="B52" s="40" t="str">
        <f>""</f>
        <v/>
      </c>
      <c r="C52" s="37">
        <v>0.56999999999999995</v>
      </c>
      <c r="D52" s="41">
        <v>58</v>
      </c>
      <c r="E52" s="41">
        <v>85</v>
      </c>
    </row>
    <row r="53" spans="1:5">
      <c r="A53">
        <f t="shared" si="0"/>
        <v>1928</v>
      </c>
      <c r="B53" s="40" t="str">
        <f>""</f>
        <v/>
      </c>
      <c r="C53" s="37">
        <v>0.57999999999999996</v>
      </c>
      <c r="D53" s="41">
        <v>46</v>
      </c>
      <c r="E53" s="41">
        <v>79</v>
      </c>
    </row>
    <row r="54" spans="1:5">
      <c r="A54">
        <f t="shared" si="0"/>
        <v>1929</v>
      </c>
      <c r="B54" s="40" t="str">
        <f>""</f>
        <v/>
      </c>
      <c r="C54" s="37">
        <v>0.53</v>
      </c>
      <c r="D54" s="41">
        <v>40</v>
      </c>
      <c r="E54" s="41">
        <v>68</v>
      </c>
    </row>
    <row r="55" spans="1:5">
      <c r="A55">
        <f t="shared" ref="A55:A118" si="1">A54+1</f>
        <v>1930</v>
      </c>
      <c r="B55" s="40" t="str">
        <f>""</f>
        <v/>
      </c>
      <c r="C55" s="37">
        <v>0.38</v>
      </c>
      <c r="D55" s="41">
        <v>24</v>
      </c>
      <c r="E55" s="41">
        <v>44</v>
      </c>
    </row>
    <row r="56" spans="1:5">
      <c r="A56">
        <f t="shared" si="1"/>
        <v>1931</v>
      </c>
      <c r="B56" s="40" t="str">
        <f>""</f>
        <v/>
      </c>
      <c r="C56" s="37">
        <v>0.28999999999999998</v>
      </c>
      <c r="D56" s="41">
        <v>18</v>
      </c>
      <c r="E56" s="41">
        <v>32</v>
      </c>
    </row>
    <row r="57" spans="1:5">
      <c r="A57">
        <f t="shared" si="1"/>
        <v>1932</v>
      </c>
      <c r="B57" s="40" t="str">
        <f>""</f>
        <v/>
      </c>
      <c r="C57" s="37">
        <v>0.28000000000000003</v>
      </c>
      <c r="D57" s="41">
        <v>18</v>
      </c>
      <c r="E57" s="41">
        <v>32</v>
      </c>
    </row>
    <row r="58" spans="1:5">
      <c r="A58">
        <f t="shared" si="1"/>
        <v>1933</v>
      </c>
      <c r="B58" s="40" t="str">
        <f>""</f>
        <v/>
      </c>
      <c r="C58" s="37">
        <v>0.35</v>
      </c>
      <c r="D58" s="41">
        <v>18</v>
      </c>
      <c r="E58" s="41">
        <v>31</v>
      </c>
    </row>
    <row r="59" spans="1:5">
      <c r="A59">
        <f t="shared" si="1"/>
        <v>1934</v>
      </c>
      <c r="B59" s="40" t="str">
        <f>""</f>
        <v/>
      </c>
      <c r="C59" s="37">
        <v>0.48</v>
      </c>
      <c r="D59" s="41">
        <v>23</v>
      </c>
      <c r="E59" s="41">
        <v>34</v>
      </c>
    </row>
    <row r="60" spans="1:5">
      <c r="A60">
        <f t="shared" si="1"/>
        <v>1935</v>
      </c>
      <c r="B60" s="40" t="str">
        <f>""</f>
        <v/>
      </c>
      <c r="C60" s="37">
        <v>0.64</v>
      </c>
      <c r="D60" s="41">
        <v>23</v>
      </c>
      <c r="E60" s="41">
        <v>33</v>
      </c>
    </row>
    <row r="61" spans="1:5">
      <c r="A61">
        <f t="shared" si="1"/>
        <v>1936</v>
      </c>
      <c r="B61" s="40" t="str">
        <f>""</f>
        <v/>
      </c>
      <c r="C61" s="37">
        <v>0.45</v>
      </c>
      <c r="D61" s="41">
        <v>23</v>
      </c>
      <c r="E61" s="41">
        <v>42</v>
      </c>
    </row>
    <row r="62" spans="1:5">
      <c r="A62">
        <f t="shared" si="1"/>
        <v>1937</v>
      </c>
      <c r="B62" s="40" t="str">
        <f>""</f>
        <v/>
      </c>
      <c r="C62" s="37">
        <v>0.45</v>
      </c>
      <c r="D62" s="41">
        <v>23</v>
      </c>
      <c r="E62" s="41">
        <v>47</v>
      </c>
    </row>
    <row r="63" spans="1:5">
      <c r="A63">
        <f t="shared" si="1"/>
        <v>1938</v>
      </c>
      <c r="B63" s="40" t="str">
        <f>""</f>
        <v/>
      </c>
      <c r="C63" s="37">
        <v>0.43</v>
      </c>
      <c r="D63" s="41">
        <v>23</v>
      </c>
      <c r="E63" s="41">
        <v>34</v>
      </c>
    </row>
    <row r="64" spans="1:5">
      <c r="A64">
        <f t="shared" si="1"/>
        <v>1939</v>
      </c>
      <c r="B64" s="40" t="str">
        <f>""</f>
        <v/>
      </c>
      <c r="C64" s="37">
        <v>0.39</v>
      </c>
      <c r="D64" s="41">
        <v>23</v>
      </c>
      <c r="E64" s="41">
        <v>36</v>
      </c>
    </row>
    <row r="65" spans="1:5">
      <c r="A65">
        <f t="shared" si="1"/>
        <v>1940</v>
      </c>
      <c r="B65" s="40" t="str">
        <f>""</f>
        <v/>
      </c>
      <c r="C65" s="37">
        <v>0.35</v>
      </c>
      <c r="D65" s="41">
        <v>24</v>
      </c>
      <c r="E65" s="41">
        <v>36</v>
      </c>
    </row>
    <row r="66" spans="1:5">
      <c r="A66">
        <f t="shared" si="1"/>
        <v>1941</v>
      </c>
      <c r="B66" s="40" t="str">
        <f>""</f>
        <v/>
      </c>
      <c r="C66" s="37">
        <v>0.35</v>
      </c>
      <c r="D66" s="41">
        <v>24</v>
      </c>
      <c r="E66" s="41">
        <v>36</v>
      </c>
    </row>
    <row r="67" spans="1:5">
      <c r="A67">
        <f t="shared" si="1"/>
        <v>1942</v>
      </c>
      <c r="B67" s="40" t="str">
        <f>""</f>
        <v/>
      </c>
      <c r="C67" s="37">
        <v>0.38</v>
      </c>
      <c r="D67" s="41">
        <v>24</v>
      </c>
      <c r="E67" s="41">
        <v>36</v>
      </c>
    </row>
    <row r="68" spans="1:5">
      <c r="A68">
        <f t="shared" si="1"/>
        <v>1943</v>
      </c>
      <c r="B68" s="40" t="str">
        <f>""</f>
        <v/>
      </c>
      <c r="C68" s="37">
        <v>0.45</v>
      </c>
      <c r="D68" s="41">
        <v>24</v>
      </c>
      <c r="E68" s="41">
        <v>35</v>
      </c>
    </row>
    <row r="69" spans="1:5">
      <c r="A69">
        <f t="shared" si="1"/>
        <v>1944</v>
      </c>
      <c r="B69" s="40" t="str">
        <f>""</f>
        <v/>
      </c>
      <c r="C69" s="37">
        <v>0.45</v>
      </c>
      <c r="D69" s="41">
        <v>24</v>
      </c>
      <c r="E69" s="41">
        <v>35</v>
      </c>
    </row>
    <row r="70" spans="1:5">
      <c r="A70">
        <f t="shared" si="1"/>
        <v>1945</v>
      </c>
      <c r="B70" s="40" t="str">
        <f>""</f>
        <v/>
      </c>
      <c r="C70" s="37">
        <v>0.52</v>
      </c>
      <c r="D70" s="41">
        <v>24</v>
      </c>
      <c r="E70" s="41">
        <v>35</v>
      </c>
    </row>
    <row r="71" spans="1:5">
      <c r="A71">
        <f t="shared" si="1"/>
        <v>1946</v>
      </c>
      <c r="B71" s="40" t="str">
        <f>""</f>
        <v/>
      </c>
      <c r="C71" s="37">
        <v>0.8</v>
      </c>
      <c r="D71" s="41">
        <v>24</v>
      </c>
      <c r="E71" s="41">
        <v>53</v>
      </c>
    </row>
    <row r="72" spans="1:5">
      <c r="A72">
        <f t="shared" si="1"/>
        <v>1947</v>
      </c>
      <c r="B72" s="40" t="str">
        <f>""</f>
        <v/>
      </c>
      <c r="C72" s="37">
        <v>0.72</v>
      </c>
      <c r="D72" s="41">
        <v>24</v>
      </c>
      <c r="E72" s="41">
        <v>62</v>
      </c>
    </row>
    <row r="73" spans="1:5">
      <c r="A73">
        <f t="shared" si="1"/>
        <v>1948</v>
      </c>
      <c r="B73" s="40" t="str">
        <f>""</f>
        <v/>
      </c>
      <c r="C73" s="37">
        <v>0.74</v>
      </c>
      <c r="D73" s="41">
        <v>24</v>
      </c>
      <c r="E73" s="41">
        <v>92</v>
      </c>
    </row>
    <row r="74" spans="1:5">
      <c r="A74">
        <f t="shared" si="1"/>
        <v>1949</v>
      </c>
      <c r="B74" s="40" t="str">
        <f>""</f>
        <v/>
      </c>
      <c r="C74" s="37">
        <v>0.72</v>
      </c>
      <c r="D74" s="41">
        <v>24</v>
      </c>
      <c r="E74" s="41">
        <v>75</v>
      </c>
    </row>
    <row r="75" spans="1:5">
      <c r="A75">
        <f t="shared" si="1"/>
        <v>1950</v>
      </c>
      <c r="B75" s="40" t="str">
        <f>""</f>
        <v/>
      </c>
      <c r="C75" s="37">
        <v>0.74</v>
      </c>
      <c r="D75" s="41">
        <v>24</v>
      </c>
      <c r="E75" s="41">
        <v>76</v>
      </c>
    </row>
    <row r="76" spans="1:5">
      <c r="A76">
        <f t="shared" si="1"/>
        <v>1951</v>
      </c>
      <c r="B76" s="40" t="str">
        <f>""</f>
        <v/>
      </c>
      <c r="C76" s="37">
        <v>0.89</v>
      </c>
      <c r="D76" s="41">
        <v>24</v>
      </c>
      <c r="E76" s="41">
        <v>93</v>
      </c>
    </row>
    <row r="77" spans="1:5">
      <c r="A77">
        <f t="shared" si="1"/>
        <v>1952</v>
      </c>
      <c r="B77" s="40" t="str">
        <f>""</f>
        <v/>
      </c>
      <c r="C77" s="37">
        <v>0.85</v>
      </c>
      <c r="D77" s="41">
        <v>24</v>
      </c>
      <c r="E77" s="41">
        <v>93</v>
      </c>
    </row>
    <row r="78" spans="1:5">
      <c r="A78">
        <f t="shared" si="1"/>
        <v>1953</v>
      </c>
      <c r="B78" s="40" t="str">
        <f>""</f>
        <v/>
      </c>
      <c r="C78" s="37">
        <v>0.85</v>
      </c>
      <c r="D78" s="41">
        <v>24</v>
      </c>
      <c r="E78" s="41">
        <v>93</v>
      </c>
    </row>
    <row r="79" spans="1:5">
      <c r="A79">
        <f t="shared" si="1"/>
        <v>1954</v>
      </c>
      <c r="B79" s="40" t="str">
        <f>""</f>
        <v/>
      </c>
      <c r="C79" s="37">
        <v>0.85</v>
      </c>
      <c r="D79" s="41">
        <v>21</v>
      </c>
      <c r="E79" s="41">
        <v>88</v>
      </c>
    </row>
    <row r="80" spans="1:5">
      <c r="A80">
        <f t="shared" si="1"/>
        <v>1955</v>
      </c>
      <c r="B80" s="40" t="str">
        <f>""</f>
        <v/>
      </c>
      <c r="C80" s="37">
        <v>0.89</v>
      </c>
      <c r="D80" s="41">
        <v>22</v>
      </c>
      <c r="E80" s="41">
        <v>94</v>
      </c>
    </row>
    <row r="81" spans="1:5">
      <c r="A81">
        <f t="shared" si="1"/>
        <v>1956</v>
      </c>
      <c r="B81" s="40" t="str">
        <f>""</f>
        <v/>
      </c>
      <c r="C81" s="37">
        <v>0.91</v>
      </c>
      <c r="D81" s="41">
        <v>24</v>
      </c>
      <c r="E81" s="41">
        <v>105</v>
      </c>
    </row>
    <row r="82" spans="1:5">
      <c r="A82">
        <f t="shared" si="1"/>
        <v>1957</v>
      </c>
      <c r="B82" s="40" t="str">
        <f>""</f>
        <v/>
      </c>
      <c r="C82" s="37">
        <v>0.91</v>
      </c>
      <c r="D82" s="41">
        <v>24</v>
      </c>
      <c r="E82" s="41">
        <v>90</v>
      </c>
    </row>
    <row r="83" spans="1:5">
      <c r="A83">
        <f t="shared" si="1"/>
        <v>1958</v>
      </c>
      <c r="B83" s="40" t="str">
        <f>""</f>
        <v/>
      </c>
      <c r="C83" s="37">
        <v>0.89</v>
      </c>
      <c r="D83" s="41">
        <v>17</v>
      </c>
      <c r="E83" s="41">
        <v>66</v>
      </c>
    </row>
    <row r="84" spans="1:5">
      <c r="A84">
        <f t="shared" si="1"/>
        <v>1959</v>
      </c>
      <c r="B84" s="40" t="str">
        <f>""</f>
        <v/>
      </c>
      <c r="C84" s="37">
        <v>0.91</v>
      </c>
      <c r="D84" s="41">
        <v>19</v>
      </c>
      <c r="E84" s="41">
        <v>72</v>
      </c>
    </row>
    <row r="85" spans="1:5">
      <c r="A85">
        <f t="shared" si="1"/>
        <v>1960</v>
      </c>
      <c r="B85" s="40" t="str">
        <f>""</f>
        <v/>
      </c>
      <c r="C85" s="37">
        <v>0.91</v>
      </c>
      <c r="D85" s="41">
        <v>25</v>
      </c>
      <c r="E85" s="41">
        <v>83</v>
      </c>
    </row>
    <row r="86" spans="1:5">
      <c r="A86">
        <f t="shared" si="1"/>
        <v>1961</v>
      </c>
      <c r="B86" s="40" t="str">
        <f>""</f>
        <v/>
      </c>
      <c r="C86" s="37">
        <v>0.92</v>
      </c>
      <c r="D86" s="41">
        <v>25</v>
      </c>
      <c r="E86" s="41">
        <v>83</v>
      </c>
    </row>
    <row r="87" spans="1:5">
      <c r="A87">
        <f t="shared" si="1"/>
        <v>1962</v>
      </c>
      <c r="B87" s="40" t="str">
        <f>""</f>
        <v/>
      </c>
      <c r="C87" s="37">
        <v>1.0900000000000001</v>
      </c>
      <c r="D87" s="41">
        <v>25</v>
      </c>
      <c r="E87" s="41">
        <v>83</v>
      </c>
    </row>
    <row r="88" spans="1:5">
      <c r="A88">
        <f t="shared" si="1"/>
        <v>1963</v>
      </c>
      <c r="B88" s="40" t="str">
        <f>""</f>
        <v/>
      </c>
      <c r="C88" s="37">
        <v>1.28</v>
      </c>
      <c r="D88" s="41">
        <v>25</v>
      </c>
      <c r="E88" s="41">
        <v>82</v>
      </c>
    </row>
    <row r="89" spans="1:5">
      <c r="A89">
        <f t="shared" si="1"/>
        <v>1964</v>
      </c>
      <c r="B89" s="40" t="str">
        <f>""</f>
        <v/>
      </c>
      <c r="C89" s="37">
        <v>1.29</v>
      </c>
      <c r="D89" s="41">
        <v>31</v>
      </c>
      <c r="E89" s="41">
        <v>90</v>
      </c>
    </row>
    <row r="90" spans="1:5">
      <c r="A90">
        <f t="shared" si="1"/>
        <v>1965</v>
      </c>
      <c r="B90" s="40" t="str">
        <f>""</f>
        <v/>
      </c>
      <c r="C90" s="37">
        <v>1.29</v>
      </c>
      <c r="D90" s="41">
        <v>33</v>
      </c>
      <c r="E90" s="41">
        <v>100</v>
      </c>
    </row>
    <row r="91" spans="1:5">
      <c r="A91">
        <f t="shared" si="1"/>
        <v>1966</v>
      </c>
      <c r="B91" s="40" t="str">
        <f>""</f>
        <v/>
      </c>
      <c r="C91" s="37">
        <v>1.29</v>
      </c>
      <c r="D91" s="41">
        <v>34</v>
      </c>
      <c r="E91" s="41">
        <v>100</v>
      </c>
    </row>
    <row r="92" spans="1:5">
      <c r="A92">
        <f t="shared" si="1"/>
        <v>1967</v>
      </c>
      <c r="B92" s="40" t="str">
        <f>""</f>
        <v/>
      </c>
      <c r="C92" s="37">
        <v>1.55</v>
      </c>
      <c r="D92" s="41">
        <v>38</v>
      </c>
      <c r="E92" s="41">
        <v>111</v>
      </c>
    </row>
    <row r="93" spans="1:5">
      <c r="A93">
        <f t="shared" si="1"/>
        <v>1968</v>
      </c>
      <c r="B93" s="37">
        <v>40.06</v>
      </c>
      <c r="C93" s="37">
        <v>2.14</v>
      </c>
      <c r="D93" s="41">
        <v>45</v>
      </c>
      <c r="E93" s="41">
        <v>117</v>
      </c>
    </row>
    <row r="94" spans="1:5">
      <c r="A94">
        <f t="shared" si="1"/>
        <v>1969</v>
      </c>
      <c r="B94" s="37">
        <v>41.51</v>
      </c>
      <c r="C94" s="37">
        <v>1.79</v>
      </c>
      <c r="D94" s="41">
        <v>42</v>
      </c>
      <c r="E94" s="41">
        <v>124</v>
      </c>
    </row>
    <row r="95" spans="1:5">
      <c r="A95">
        <f t="shared" si="1"/>
        <v>1970</v>
      </c>
      <c r="B95" s="37">
        <v>36.409999999999997</v>
      </c>
      <c r="C95" s="37">
        <v>1.77</v>
      </c>
      <c r="D95" s="41">
        <v>38</v>
      </c>
      <c r="E95" s="41">
        <v>133</v>
      </c>
    </row>
    <row r="96" spans="1:5">
      <c r="A96">
        <f t="shared" si="1"/>
        <v>1971</v>
      </c>
      <c r="B96" s="37">
        <v>41.25</v>
      </c>
      <c r="C96" s="37">
        <v>1.55</v>
      </c>
      <c r="D96" s="41">
        <v>37</v>
      </c>
      <c r="E96" s="41">
        <v>121</v>
      </c>
    </row>
    <row r="97" spans="1:5">
      <c r="A97">
        <f t="shared" si="1"/>
        <v>1972</v>
      </c>
      <c r="B97" s="37">
        <v>58.6</v>
      </c>
      <c r="C97" s="37">
        <v>1.68</v>
      </c>
      <c r="D97" s="41">
        <v>42</v>
      </c>
      <c r="E97" s="41">
        <v>121</v>
      </c>
    </row>
    <row r="98" spans="1:5">
      <c r="A98">
        <f t="shared" si="1"/>
        <v>1973</v>
      </c>
      <c r="B98" s="37">
        <v>97.81</v>
      </c>
      <c r="C98" s="37">
        <v>2.56</v>
      </c>
      <c r="D98" s="41">
        <v>78</v>
      </c>
      <c r="E98" s="41">
        <v>150</v>
      </c>
    </row>
    <row r="99" spans="1:5">
      <c r="A99">
        <f t="shared" si="1"/>
        <v>1974</v>
      </c>
      <c r="B99" s="37">
        <v>159.74</v>
      </c>
      <c r="C99" s="37">
        <v>4.71</v>
      </c>
      <c r="D99" s="41">
        <v>133</v>
      </c>
      <c r="E99" s="41">
        <v>181</v>
      </c>
    </row>
    <row r="100" spans="1:5">
      <c r="A100">
        <f t="shared" si="1"/>
        <v>1975</v>
      </c>
      <c r="B100" s="37">
        <v>161.49</v>
      </c>
      <c r="C100" s="37">
        <v>4.42</v>
      </c>
      <c r="D100" s="41">
        <v>93</v>
      </c>
      <c r="E100" s="41">
        <v>164</v>
      </c>
    </row>
    <row r="101" spans="1:5">
      <c r="A101">
        <f t="shared" si="1"/>
        <v>1976</v>
      </c>
      <c r="B101" s="37">
        <v>125.32</v>
      </c>
      <c r="C101" s="37">
        <v>4.3499999999999996</v>
      </c>
      <c r="D101" s="41">
        <v>51</v>
      </c>
      <c r="E101" s="41">
        <v>162</v>
      </c>
    </row>
    <row r="102" spans="1:5">
      <c r="A102">
        <f t="shared" si="1"/>
        <v>1977</v>
      </c>
      <c r="B102" s="37">
        <v>148.31</v>
      </c>
      <c r="C102" s="37">
        <v>4.62</v>
      </c>
      <c r="D102" s="41">
        <v>49</v>
      </c>
      <c r="E102" s="41">
        <v>157</v>
      </c>
    </row>
    <row r="103" spans="1:5">
      <c r="A103">
        <f t="shared" si="1"/>
        <v>1978</v>
      </c>
      <c r="B103" s="37">
        <v>193.55</v>
      </c>
      <c r="C103" s="37">
        <v>5.4</v>
      </c>
      <c r="D103" s="41">
        <v>63</v>
      </c>
      <c r="E103" s="41">
        <v>261</v>
      </c>
    </row>
    <row r="104" spans="1:5">
      <c r="A104">
        <f t="shared" si="1"/>
        <v>1979</v>
      </c>
      <c r="B104" s="37">
        <v>307.5</v>
      </c>
      <c r="C104" s="37">
        <v>11.09</v>
      </c>
      <c r="D104" s="41">
        <v>120</v>
      </c>
      <c r="E104" s="41">
        <v>445</v>
      </c>
    </row>
    <row r="105" spans="1:5">
      <c r="A105">
        <f t="shared" si="1"/>
        <v>1980</v>
      </c>
      <c r="B105" s="37">
        <v>612.55999999999995</v>
      </c>
      <c r="C105" s="37">
        <v>20.63</v>
      </c>
      <c r="D105" s="41">
        <v>201</v>
      </c>
      <c r="E105" s="41">
        <v>677</v>
      </c>
    </row>
    <row r="106" spans="1:5">
      <c r="A106">
        <f t="shared" si="1"/>
        <v>1981</v>
      </c>
      <c r="B106" s="37">
        <v>459.64</v>
      </c>
      <c r="C106" s="37">
        <v>10.52</v>
      </c>
      <c r="D106" s="41">
        <v>95</v>
      </c>
      <c r="E106" s="41">
        <v>446</v>
      </c>
    </row>
    <row r="107" spans="1:5">
      <c r="A107">
        <f t="shared" si="1"/>
        <v>1982</v>
      </c>
      <c r="B107" s="37">
        <v>375.91</v>
      </c>
      <c r="C107" s="37">
        <v>7.95</v>
      </c>
      <c r="D107" s="41">
        <v>67</v>
      </c>
      <c r="E107" s="41">
        <v>327</v>
      </c>
    </row>
    <row r="108" spans="1:5">
      <c r="A108">
        <f t="shared" si="1"/>
        <v>1983</v>
      </c>
      <c r="B108" s="37">
        <v>424</v>
      </c>
      <c r="C108" s="37">
        <v>11.44</v>
      </c>
      <c r="D108" s="41">
        <v>136</v>
      </c>
      <c r="E108" s="41">
        <v>424</v>
      </c>
    </row>
    <row r="109" spans="1:5">
      <c r="A109">
        <f t="shared" si="1"/>
        <v>1984</v>
      </c>
      <c r="B109" s="37">
        <v>360.66</v>
      </c>
      <c r="C109" s="37">
        <v>8.14</v>
      </c>
      <c r="D109" s="41">
        <v>148</v>
      </c>
      <c r="E109" s="41">
        <v>357</v>
      </c>
    </row>
    <row r="110" spans="1:5">
      <c r="A110">
        <f t="shared" si="1"/>
        <v>1985</v>
      </c>
      <c r="B110" s="37">
        <v>317.66000000000003</v>
      </c>
      <c r="C110" s="37">
        <v>6.14</v>
      </c>
      <c r="D110" s="41">
        <v>107</v>
      </c>
      <c r="E110" s="41">
        <v>291</v>
      </c>
    </row>
    <row r="111" spans="1:5">
      <c r="A111">
        <f t="shared" si="1"/>
        <v>1986</v>
      </c>
      <c r="B111" s="37">
        <v>368.24</v>
      </c>
      <c r="C111" s="37">
        <v>5.47</v>
      </c>
      <c r="D111" s="41">
        <v>116</v>
      </c>
      <c r="E111" s="41">
        <v>461</v>
      </c>
    </row>
    <row r="112" spans="1:5">
      <c r="A112">
        <f t="shared" si="1"/>
        <v>1987</v>
      </c>
      <c r="B112" s="37">
        <v>477.95</v>
      </c>
      <c r="C112" s="37">
        <v>7.01</v>
      </c>
      <c r="D112" s="41">
        <v>130</v>
      </c>
      <c r="E112" s="41">
        <v>553</v>
      </c>
    </row>
    <row r="113" spans="1:5">
      <c r="A113">
        <f t="shared" si="1"/>
        <v>1988</v>
      </c>
      <c r="B113" s="37">
        <v>438.31</v>
      </c>
      <c r="C113" s="37">
        <v>6.53</v>
      </c>
      <c r="D113" s="41">
        <v>123</v>
      </c>
      <c r="E113" s="41">
        <v>523</v>
      </c>
    </row>
    <row r="114" spans="1:5">
      <c r="A114">
        <f t="shared" si="1"/>
        <v>1989</v>
      </c>
      <c r="B114" s="37">
        <v>382.58</v>
      </c>
      <c r="C114" s="37">
        <v>5.5</v>
      </c>
      <c r="D114" s="41">
        <v>144</v>
      </c>
      <c r="E114" s="41">
        <v>507</v>
      </c>
    </row>
    <row r="115" spans="1:5">
      <c r="A115">
        <f t="shared" si="1"/>
        <v>1990</v>
      </c>
      <c r="B115" s="37">
        <v>384.93</v>
      </c>
      <c r="C115" s="37">
        <v>4.82</v>
      </c>
      <c r="D115" s="41">
        <v>114</v>
      </c>
      <c r="E115" s="41">
        <v>467</v>
      </c>
    </row>
    <row r="116" spans="1:5">
      <c r="A116">
        <f t="shared" si="1"/>
        <v>1991</v>
      </c>
      <c r="B116" s="37">
        <v>363.29</v>
      </c>
      <c r="C116" s="37">
        <v>4.04</v>
      </c>
      <c r="D116" s="41">
        <v>87</v>
      </c>
      <c r="E116" s="41">
        <v>371</v>
      </c>
    </row>
    <row r="117" spans="1:5">
      <c r="A117">
        <f t="shared" si="1"/>
        <v>1992</v>
      </c>
      <c r="B117" s="37">
        <v>344.97</v>
      </c>
      <c r="C117" s="37">
        <v>3.94</v>
      </c>
      <c r="D117" s="41">
        <v>89</v>
      </c>
      <c r="E117" s="41">
        <v>361</v>
      </c>
    </row>
    <row r="118" spans="1:5">
      <c r="A118">
        <f t="shared" si="1"/>
        <v>1993</v>
      </c>
      <c r="B118" s="37">
        <v>360.91</v>
      </c>
      <c r="C118" s="37">
        <v>4.3</v>
      </c>
      <c r="D118" s="41">
        <v>123</v>
      </c>
      <c r="E118" s="41">
        <v>375</v>
      </c>
    </row>
    <row r="119" spans="1:5">
      <c r="A119">
        <f t="shared" ref="A119:A143" si="2">A118+1</f>
        <v>1994</v>
      </c>
      <c r="B119" s="37">
        <v>385.41</v>
      </c>
      <c r="C119" s="37">
        <v>5.29</v>
      </c>
      <c r="D119" s="41">
        <v>156</v>
      </c>
      <c r="E119" s="41">
        <v>411</v>
      </c>
    </row>
    <row r="120" spans="1:5">
      <c r="A120">
        <f t="shared" si="2"/>
        <v>1995</v>
      </c>
      <c r="B120" s="37">
        <v>385.5</v>
      </c>
      <c r="C120" s="37">
        <v>5.15</v>
      </c>
      <c r="D120" s="41">
        <v>153</v>
      </c>
      <c r="E120" s="41">
        <v>425</v>
      </c>
    </row>
    <row r="121" spans="1:5">
      <c r="A121">
        <f t="shared" si="2"/>
        <v>1996</v>
      </c>
      <c r="B121" s="37">
        <v>389.08</v>
      </c>
      <c r="C121" s="37">
        <v>5.19</v>
      </c>
      <c r="D121" s="41">
        <v>130</v>
      </c>
      <c r="E121" s="41">
        <v>398</v>
      </c>
    </row>
    <row r="122" spans="1:5">
      <c r="A122">
        <f t="shared" si="2"/>
        <v>1997</v>
      </c>
      <c r="B122" s="37">
        <v>332.38</v>
      </c>
      <c r="C122" s="37">
        <v>4.8899999999999997</v>
      </c>
      <c r="D122" s="41">
        <v>184</v>
      </c>
      <c r="E122" s="41">
        <v>397</v>
      </c>
    </row>
    <row r="123" spans="1:5">
      <c r="A123">
        <f t="shared" si="2"/>
        <v>1998</v>
      </c>
      <c r="B123" s="37">
        <v>295.24</v>
      </c>
      <c r="C123" s="37">
        <v>5.54</v>
      </c>
      <c r="D123" s="41">
        <v>290</v>
      </c>
      <c r="E123" s="41">
        <v>373</v>
      </c>
    </row>
    <row r="124" spans="1:5">
      <c r="A124">
        <f t="shared" si="2"/>
        <v>1999</v>
      </c>
      <c r="B124" s="37">
        <v>279.91000000000003</v>
      </c>
      <c r="C124" s="25">
        <v>5.25</v>
      </c>
      <c r="D124" s="42">
        <v>363.2</v>
      </c>
      <c r="E124" s="42">
        <v>378.94</v>
      </c>
    </row>
    <row r="125" spans="1:5">
      <c r="A125">
        <f t="shared" si="2"/>
        <v>2000</v>
      </c>
      <c r="B125" s="37">
        <v>280.10000000000002</v>
      </c>
      <c r="C125" s="25">
        <v>5</v>
      </c>
      <c r="D125" s="42">
        <v>691.84</v>
      </c>
      <c r="E125" s="42">
        <v>549.29999999999995</v>
      </c>
    </row>
    <row r="126" spans="1:5">
      <c r="A126">
        <f t="shared" si="2"/>
        <v>2001</v>
      </c>
      <c r="B126" s="37">
        <v>272.22000000000003</v>
      </c>
      <c r="C126" s="25">
        <v>4.3899999999999997</v>
      </c>
      <c r="D126" s="42">
        <v>610.71</v>
      </c>
      <c r="E126" s="42">
        <v>533.29</v>
      </c>
    </row>
    <row r="127" spans="1:5">
      <c r="A127">
        <f t="shared" si="2"/>
        <v>2002</v>
      </c>
      <c r="B127" s="37">
        <v>311.33</v>
      </c>
      <c r="C127" s="25">
        <v>4.62</v>
      </c>
      <c r="D127" s="42">
        <v>339.68</v>
      </c>
      <c r="E127" s="42">
        <v>542.55999999999995</v>
      </c>
    </row>
    <row r="128" spans="1:5">
      <c r="A128">
        <f t="shared" si="2"/>
        <v>2003</v>
      </c>
      <c r="B128" s="37">
        <v>364.8</v>
      </c>
      <c r="C128" s="25">
        <v>4.91</v>
      </c>
      <c r="D128" s="42">
        <v>203</v>
      </c>
      <c r="E128" s="42">
        <v>694.44</v>
      </c>
    </row>
    <row r="129" spans="1:13">
      <c r="A129">
        <f t="shared" si="2"/>
        <v>2004</v>
      </c>
      <c r="B129" s="37">
        <v>410.52</v>
      </c>
      <c r="C129" s="25">
        <v>6.69</v>
      </c>
      <c r="D129" s="42">
        <v>232.93</v>
      </c>
      <c r="E129" s="42">
        <v>848.76</v>
      </c>
    </row>
    <row r="130" spans="1:13">
      <c r="A130">
        <f t="shared" si="2"/>
        <v>2005</v>
      </c>
      <c r="B130" s="37">
        <v>446.2</v>
      </c>
      <c r="C130" s="25">
        <v>7.34</v>
      </c>
      <c r="D130" s="42">
        <v>203.54</v>
      </c>
      <c r="E130" s="42">
        <v>899.51</v>
      </c>
    </row>
    <row r="131" spans="1:13">
      <c r="A131">
        <f t="shared" si="2"/>
        <v>2006</v>
      </c>
      <c r="B131" s="37">
        <v>605.83000000000004</v>
      </c>
      <c r="C131" s="25">
        <v>11.57</v>
      </c>
      <c r="D131" s="42">
        <v>322.93</v>
      </c>
      <c r="E131" s="42">
        <v>1144.42</v>
      </c>
    </row>
    <row r="132" spans="1:13">
      <c r="A132">
        <f t="shared" si="2"/>
        <v>2007</v>
      </c>
      <c r="B132" s="37">
        <v>698.95</v>
      </c>
      <c r="C132" s="25">
        <v>13.41</v>
      </c>
      <c r="D132" s="42">
        <v>357.34</v>
      </c>
      <c r="E132" s="42">
        <v>1308.44</v>
      </c>
    </row>
    <row r="133" spans="1:13">
      <c r="A133">
        <f t="shared" si="2"/>
        <v>2008</v>
      </c>
      <c r="B133" s="37">
        <v>873.5</v>
      </c>
      <c r="C133" s="25">
        <v>15</v>
      </c>
      <c r="D133" s="42">
        <v>355.12</v>
      </c>
      <c r="E133" s="42">
        <v>1578.26</v>
      </c>
    </row>
    <row r="134" spans="1:13">
      <c r="A134">
        <f t="shared" si="2"/>
        <v>2009</v>
      </c>
      <c r="B134" s="37">
        <v>974.68</v>
      </c>
      <c r="C134" s="25">
        <v>14.69</v>
      </c>
      <c r="D134" s="42">
        <v>265.64999999999998</v>
      </c>
      <c r="E134" s="42">
        <v>1207.55</v>
      </c>
    </row>
    <row r="135" spans="1:13">
      <c r="A135">
        <f t="shared" si="2"/>
        <v>2010</v>
      </c>
      <c r="B135" s="37">
        <v>1227.51</v>
      </c>
      <c r="C135" s="25">
        <v>20.2</v>
      </c>
      <c r="D135" s="42">
        <v>530.61</v>
      </c>
      <c r="E135" s="42">
        <v>1615.56</v>
      </c>
      <c r="I135" s="39"/>
      <c r="J135" s="39"/>
      <c r="K135" s="39"/>
      <c r="L135" s="39"/>
      <c r="M135" s="39"/>
    </row>
    <row r="136" spans="1:13">
      <c r="A136">
        <f t="shared" si="2"/>
        <v>2011</v>
      </c>
      <c r="B136">
        <v>1572</v>
      </c>
      <c r="C136">
        <v>35.26</v>
      </c>
      <c r="D136">
        <v>738.51</v>
      </c>
      <c r="E136">
        <v>1724.51</v>
      </c>
    </row>
    <row r="137" spans="1:13">
      <c r="A137">
        <f t="shared" si="2"/>
        <v>2012</v>
      </c>
      <c r="B137">
        <v>1673</v>
      </c>
      <c r="C137">
        <v>31.21</v>
      </c>
      <c r="D137">
        <v>649.27</v>
      </c>
      <c r="E137">
        <v>1555.39</v>
      </c>
    </row>
    <row r="138" spans="1:13">
      <c r="A138">
        <f t="shared" si="2"/>
        <v>2013</v>
      </c>
      <c r="B138">
        <v>1415</v>
      </c>
      <c r="C138">
        <v>23.8</v>
      </c>
      <c r="D138">
        <v>729.58</v>
      </c>
      <c r="E138">
        <v>1489.57</v>
      </c>
    </row>
    <row r="139" spans="1:13">
      <c r="A139">
        <f t="shared" si="2"/>
        <v>2014</v>
      </c>
      <c r="B139">
        <v>1269</v>
      </c>
      <c r="C139">
        <v>19.09</v>
      </c>
      <c r="D139">
        <v>809.89</v>
      </c>
      <c r="E139">
        <v>1387.89</v>
      </c>
      <c r="G139" s="38"/>
      <c r="H139" s="38"/>
      <c r="I139" s="38"/>
      <c r="J139" s="38"/>
      <c r="K139" s="38"/>
    </row>
    <row r="140" spans="1:13">
      <c r="A140">
        <f t="shared" si="2"/>
        <v>2015</v>
      </c>
      <c r="B140">
        <v>1163</v>
      </c>
      <c r="C140">
        <v>15.72</v>
      </c>
      <c r="D140">
        <v>694.99</v>
      </c>
      <c r="E140">
        <v>1056.0899999999999</v>
      </c>
    </row>
    <row r="141" spans="1:13">
      <c r="A141">
        <f t="shared" si="2"/>
        <v>2016</v>
      </c>
      <c r="B141">
        <v>1252</v>
      </c>
      <c r="C141">
        <v>17.2</v>
      </c>
      <c r="D141">
        <v>617.39</v>
      </c>
      <c r="E141">
        <v>989.52</v>
      </c>
    </row>
    <row r="142" spans="1:13">
      <c r="A142">
        <f t="shared" si="2"/>
        <v>2017</v>
      </c>
      <c r="B142">
        <v>1261</v>
      </c>
      <c r="C142">
        <v>17.07</v>
      </c>
      <c r="D142">
        <v>874.3</v>
      </c>
      <c r="E142">
        <v>951.23</v>
      </c>
    </row>
    <row r="143" spans="1:13">
      <c r="A143">
        <f t="shared" si="2"/>
        <v>2018</v>
      </c>
      <c r="B143">
        <v>1270</v>
      </c>
      <c r="C143">
        <v>15.3</v>
      </c>
      <c r="D143">
        <v>990</v>
      </c>
      <c r="E143">
        <v>900</v>
      </c>
      <c r="H143" s="38"/>
      <c r="I143" s="38"/>
      <c r="J143" s="38"/>
      <c r="K143" s="38"/>
      <c r="L143" s="38"/>
    </row>
    <row r="145" spans="3:5">
      <c r="C145">
        <f>C125/C25</f>
        <v>8.064516129032258</v>
      </c>
      <c r="E145">
        <f>E125/E25</f>
        <v>91.55</v>
      </c>
    </row>
  </sheetData>
  <hyperlinks>
    <hyperlink ref="B1" r:id="rId1" xr:uid="{04C98B0E-9821-44D5-A191-AEE336578806}"/>
    <hyperlink ref="B2" r:id="rId2" xr:uid="{874A9DB9-C646-41C7-9B0F-617AD7C13160}"/>
  </hyperlinks>
  <pageMargins left="0.7" right="0.7" top="0.75" bottom="0.75" header="0.3" footer="0.3"/>
  <pageSetup orientation="portrait" horizontalDpi="0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84C3-483A-426A-9AF1-1FA6B3590FC6}">
  <dimension ref="A1:B229"/>
  <sheetViews>
    <sheetView topLeftCell="A73" workbookViewId="0">
      <selection activeCell="B92" sqref="B92"/>
    </sheetView>
  </sheetViews>
  <sheetFormatPr defaultRowHeight="15"/>
  <cols>
    <col min="2" max="2" width="12.85546875" customWidth="1"/>
    <col min="4" max="4" width="14.85546875" customWidth="1"/>
    <col min="6" max="6" width="11.85546875" customWidth="1"/>
  </cols>
  <sheetData>
    <row r="1" spans="1:2">
      <c r="A1" s="15" t="s">
        <v>32</v>
      </c>
    </row>
    <row r="3" spans="1:2">
      <c r="A3" t="s">
        <v>0</v>
      </c>
      <c r="B3" t="s">
        <v>19</v>
      </c>
    </row>
    <row r="4" spans="1:2">
      <c r="A4">
        <v>1792</v>
      </c>
      <c r="B4">
        <v>19.39</v>
      </c>
    </row>
    <row r="5" spans="1:2">
      <c r="A5">
        <v>1793</v>
      </c>
      <c r="B5">
        <v>19.39</v>
      </c>
    </row>
    <row r="6" spans="1:2">
      <c r="A6">
        <v>1794</v>
      </c>
      <c r="B6">
        <v>19.39</v>
      </c>
    </row>
    <row r="7" spans="1:2">
      <c r="A7">
        <v>1795</v>
      </c>
      <c r="B7">
        <v>19.39</v>
      </c>
    </row>
    <row r="8" spans="1:2">
      <c r="A8">
        <v>1796</v>
      </c>
      <c r="B8">
        <v>19.39</v>
      </c>
    </row>
    <row r="9" spans="1:2">
      <c r="A9">
        <v>1797</v>
      </c>
      <c r="B9">
        <v>19.39</v>
      </c>
    </row>
    <row r="10" spans="1:2">
      <c r="A10">
        <v>1798</v>
      </c>
      <c r="B10">
        <v>19.39</v>
      </c>
    </row>
    <row r="11" spans="1:2">
      <c r="A11">
        <v>1799</v>
      </c>
      <c r="B11">
        <v>19.39</v>
      </c>
    </row>
    <row r="12" spans="1:2">
      <c r="A12">
        <v>1800</v>
      </c>
      <c r="B12">
        <v>19.39</v>
      </c>
    </row>
    <row r="13" spans="1:2">
      <c r="A13">
        <v>1801</v>
      </c>
      <c r="B13">
        <v>19.39</v>
      </c>
    </row>
    <row r="14" spans="1:2">
      <c r="A14">
        <v>1802</v>
      </c>
      <c r="B14">
        <v>19.39</v>
      </c>
    </row>
    <row r="15" spans="1:2">
      <c r="A15">
        <v>1803</v>
      </c>
      <c r="B15">
        <v>19.39</v>
      </c>
    </row>
    <row r="16" spans="1:2">
      <c r="A16">
        <v>1804</v>
      </c>
      <c r="B16">
        <v>19.39</v>
      </c>
    </row>
    <row r="17" spans="1:2">
      <c r="A17">
        <v>1805</v>
      </c>
      <c r="B17">
        <v>19.39</v>
      </c>
    </row>
    <row r="18" spans="1:2">
      <c r="A18">
        <v>1806</v>
      </c>
      <c r="B18">
        <v>19.39</v>
      </c>
    </row>
    <row r="19" spans="1:2">
      <c r="A19">
        <v>1807</v>
      </c>
      <c r="B19">
        <v>19.39</v>
      </c>
    </row>
    <row r="20" spans="1:2">
      <c r="A20">
        <v>1808</v>
      </c>
      <c r="B20">
        <v>19.39</v>
      </c>
    </row>
    <row r="21" spans="1:2">
      <c r="A21">
        <v>1809</v>
      </c>
      <c r="B21">
        <v>19.39</v>
      </c>
    </row>
    <row r="22" spans="1:2">
      <c r="A22">
        <v>1810</v>
      </c>
      <c r="B22">
        <v>19.39</v>
      </c>
    </row>
    <row r="23" spans="1:2">
      <c r="A23">
        <v>1811</v>
      </c>
      <c r="B23">
        <v>19.39</v>
      </c>
    </row>
    <row r="24" spans="1:2">
      <c r="A24">
        <v>1812</v>
      </c>
      <c r="B24">
        <v>19.39</v>
      </c>
    </row>
    <row r="25" spans="1:2">
      <c r="A25">
        <v>1813</v>
      </c>
      <c r="B25">
        <v>19.39</v>
      </c>
    </row>
    <row r="26" spans="1:2">
      <c r="A26">
        <v>1814</v>
      </c>
      <c r="B26">
        <v>21.79</v>
      </c>
    </row>
    <row r="27" spans="1:2">
      <c r="A27">
        <v>1815</v>
      </c>
      <c r="B27">
        <v>22.16</v>
      </c>
    </row>
    <row r="28" spans="1:2">
      <c r="A28">
        <v>1816</v>
      </c>
      <c r="B28">
        <v>19.84</v>
      </c>
    </row>
    <row r="29" spans="1:2">
      <c r="A29">
        <v>1817</v>
      </c>
      <c r="B29">
        <v>19.39</v>
      </c>
    </row>
    <row r="30" spans="1:2">
      <c r="A30">
        <v>1818</v>
      </c>
      <c r="B30">
        <v>19.39</v>
      </c>
    </row>
    <row r="31" spans="1:2">
      <c r="A31">
        <v>1819</v>
      </c>
      <c r="B31">
        <v>19.39</v>
      </c>
    </row>
    <row r="32" spans="1:2">
      <c r="A32">
        <v>1820</v>
      </c>
      <c r="B32">
        <v>19.39</v>
      </c>
    </row>
    <row r="33" spans="1:2">
      <c r="A33">
        <v>1821</v>
      </c>
      <c r="B33">
        <v>19.39</v>
      </c>
    </row>
    <row r="34" spans="1:2">
      <c r="A34">
        <v>1822</v>
      </c>
      <c r="B34">
        <v>19.39</v>
      </c>
    </row>
    <row r="35" spans="1:2">
      <c r="A35">
        <v>1823</v>
      </c>
      <c r="B35">
        <v>19.39</v>
      </c>
    </row>
    <row r="36" spans="1:2">
      <c r="A36">
        <v>1824</v>
      </c>
      <c r="B36">
        <v>19.39</v>
      </c>
    </row>
    <row r="37" spans="1:2">
      <c r="A37">
        <v>1825</v>
      </c>
      <c r="B37">
        <v>19.39</v>
      </c>
    </row>
    <row r="38" spans="1:2">
      <c r="A38">
        <v>1826</v>
      </c>
      <c r="B38">
        <v>19.39</v>
      </c>
    </row>
    <row r="39" spans="1:2">
      <c r="A39">
        <v>1827</v>
      </c>
      <c r="B39">
        <v>19.39</v>
      </c>
    </row>
    <row r="40" spans="1:2">
      <c r="A40">
        <v>1828</v>
      </c>
      <c r="B40">
        <v>19.39</v>
      </c>
    </row>
    <row r="41" spans="1:2">
      <c r="A41">
        <v>1829</v>
      </c>
      <c r="B41">
        <v>19.39</v>
      </c>
    </row>
    <row r="42" spans="1:2">
      <c r="A42">
        <v>1830</v>
      </c>
      <c r="B42">
        <v>19.39</v>
      </c>
    </row>
    <row r="43" spans="1:2">
      <c r="A43">
        <v>1831</v>
      </c>
      <c r="B43">
        <v>19.39</v>
      </c>
    </row>
    <row r="44" spans="1:2">
      <c r="A44">
        <v>1832</v>
      </c>
      <c r="B44">
        <v>19.39</v>
      </c>
    </row>
    <row r="45" spans="1:2">
      <c r="A45">
        <v>1833</v>
      </c>
      <c r="B45">
        <v>19.39</v>
      </c>
    </row>
    <row r="46" spans="1:2">
      <c r="A46">
        <v>1834</v>
      </c>
      <c r="B46">
        <v>20.69</v>
      </c>
    </row>
    <row r="47" spans="1:2">
      <c r="A47">
        <v>1835</v>
      </c>
      <c r="B47">
        <v>20.69</v>
      </c>
    </row>
    <row r="48" spans="1:2">
      <c r="A48">
        <v>1836</v>
      </c>
      <c r="B48">
        <v>20.69</v>
      </c>
    </row>
    <row r="49" spans="1:2">
      <c r="A49">
        <v>1837</v>
      </c>
      <c r="B49">
        <v>21.6</v>
      </c>
    </row>
    <row r="50" spans="1:2">
      <c r="A50">
        <v>1838</v>
      </c>
      <c r="B50">
        <v>20.73</v>
      </c>
    </row>
    <row r="51" spans="1:2">
      <c r="A51">
        <v>1839</v>
      </c>
      <c r="B51">
        <v>20.73</v>
      </c>
    </row>
    <row r="52" spans="1:2">
      <c r="A52">
        <v>1840</v>
      </c>
      <c r="B52">
        <v>20.73</v>
      </c>
    </row>
    <row r="53" spans="1:2">
      <c r="A53">
        <v>1841</v>
      </c>
      <c r="B53">
        <v>20.67</v>
      </c>
    </row>
    <row r="54" spans="1:2">
      <c r="A54">
        <v>1842</v>
      </c>
      <c r="B54">
        <v>20.69</v>
      </c>
    </row>
    <row r="55" spans="1:2">
      <c r="A55">
        <v>1843</v>
      </c>
      <c r="B55">
        <v>20.67</v>
      </c>
    </row>
    <row r="56" spans="1:2">
      <c r="A56">
        <v>1844</v>
      </c>
      <c r="B56">
        <v>20.67</v>
      </c>
    </row>
    <row r="57" spans="1:2">
      <c r="A57">
        <v>1845</v>
      </c>
      <c r="B57">
        <v>20.67</v>
      </c>
    </row>
    <row r="58" spans="1:2">
      <c r="A58">
        <v>1846</v>
      </c>
      <c r="B58">
        <v>20.67</v>
      </c>
    </row>
    <row r="59" spans="1:2">
      <c r="A59">
        <v>1847</v>
      </c>
      <c r="B59">
        <v>20.67</v>
      </c>
    </row>
    <row r="60" spans="1:2">
      <c r="A60">
        <v>1848</v>
      </c>
      <c r="B60">
        <v>20.67</v>
      </c>
    </row>
    <row r="61" spans="1:2">
      <c r="A61">
        <v>1849</v>
      </c>
      <c r="B61">
        <v>20.67</v>
      </c>
    </row>
    <row r="62" spans="1:2">
      <c r="A62">
        <v>1850</v>
      </c>
      <c r="B62">
        <v>20.67</v>
      </c>
    </row>
    <row r="63" spans="1:2">
      <c r="A63">
        <v>1851</v>
      </c>
      <c r="B63">
        <v>20.67</v>
      </c>
    </row>
    <row r="64" spans="1:2">
      <c r="A64">
        <v>1852</v>
      </c>
      <c r="B64">
        <v>20.67</v>
      </c>
    </row>
    <row r="65" spans="1:2">
      <c r="A65">
        <v>1853</v>
      </c>
      <c r="B65">
        <v>20.67</v>
      </c>
    </row>
    <row r="66" spans="1:2">
      <c r="A66">
        <v>1854</v>
      </c>
      <c r="B66">
        <v>20.67</v>
      </c>
    </row>
    <row r="67" spans="1:2">
      <c r="A67">
        <v>1855</v>
      </c>
      <c r="B67">
        <v>20.67</v>
      </c>
    </row>
    <row r="68" spans="1:2">
      <c r="A68">
        <v>1856</v>
      </c>
      <c r="B68">
        <v>20.67</v>
      </c>
    </row>
    <row r="69" spans="1:2">
      <c r="A69">
        <v>1857</v>
      </c>
      <c r="B69">
        <v>20.71</v>
      </c>
    </row>
    <row r="70" spans="1:2">
      <c r="A70">
        <v>1858</v>
      </c>
      <c r="B70">
        <v>20.67</v>
      </c>
    </row>
    <row r="71" spans="1:2">
      <c r="A71">
        <v>1859</v>
      </c>
      <c r="B71">
        <v>20.67</v>
      </c>
    </row>
    <row r="72" spans="1:2">
      <c r="A72">
        <v>1860</v>
      </c>
      <c r="B72">
        <v>20.67</v>
      </c>
    </row>
    <row r="73" spans="1:2">
      <c r="A73">
        <v>1861</v>
      </c>
      <c r="B73">
        <v>20.67</v>
      </c>
    </row>
    <row r="74" spans="1:2">
      <c r="A74">
        <v>1862</v>
      </c>
      <c r="B74">
        <v>27.35</v>
      </c>
    </row>
    <row r="75" spans="1:2">
      <c r="A75">
        <v>1863</v>
      </c>
      <c r="B75">
        <v>31.23</v>
      </c>
    </row>
    <row r="76" spans="1:2">
      <c r="A76">
        <v>1864</v>
      </c>
      <c r="B76">
        <v>47.02</v>
      </c>
    </row>
    <row r="77" spans="1:2">
      <c r="A77">
        <v>1865</v>
      </c>
      <c r="B77">
        <v>30.22</v>
      </c>
    </row>
    <row r="78" spans="1:2">
      <c r="A78">
        <v>1866</v>
      </c>
      <c r="B78">
        <v>28.26</v>
      </c>
    </row>
    <row r="79" spans="1:2">
      <c r="A79">
        <v>1867</v>
      </c>
      <c r="B79">
        <v>27.86</v>
      </c>
    </row>
    <row r="80" spans="1:2">
      <c r="A80">
        <v>1868</v>
      </c>
      <c r="B80">
        <v>27.95</v>
      </c>
    </row>
    <row r="81" spans="1:2">
      <c r="A81">
        <v>1869</v>
      </c>
      <c r="B81">
        <v>25.11</v>
      </c>
    </row>
    <row r="82" spans="1:2">
      <c r="A82">
        <v>1870</v>
      </c>
      <c r="B82">
        <v>22.88</v>
      </c>
    </row>
    <row r="83" spans="1:2">
      <c r="A83">
        <v>1871</v>
      </c>
      <c r="B83">
        <v>22.59</v>
      </c>
    </row>
    <row r="84" spans="1:2">
      <c r="A84">
        <v>1872</v>
      </c>
      <c r="B84">
        <v>23.19</v>
      </c>
    </row>
    <row r="85" spans="1:2">
      <c r="A85">
        <v>1873</v>
      </c>
      <c r="B85">
        <v>22.74</v>
      </c>
    </row>
    <row r="86" spans="1:2">
      <c r="A86">
        <v>1874</v>
      </c>
      <c r="B86">
        <v>23.09</v>
      </c>
    </row>
    <row r="87" spans="1:2">
      <c r="A87">
        <v>1875</v>
      </c>
      <c r="B87">
        <v>23.54</v>
      </c>
    </row>
    <row r="88" spans="1:2">
      <c r="A88">
        <v>1876</v>
      </c>
      <c r="B88">
        <v>22.3</v>
      </c>
    </row>
    <row r="89" spans="1:2">
      <c r="A89">
        <v>1877</v>
      </c>
      <c r="B89">
        <v>21.25</v>
      </c>
    </row>
    <row r="90" spans="1:2">
      <c r="A90">
        <v>1878</v>
      </c>
      <c r="B90">
        <v>20.69</v>
      </c>
    </row>
    <row r="91" spans="1:2">
      <c r="A91">
        <v>1879</v>
      </c>
      <c r="B91">
        <v>20.67</v>
      </c>
    </row>
    <row r="92" spans="1:2">
      <c r="A92">
        <v>1880</v>
      </c>
      <c r="B92">
        <v>20.67</v>
      </c>
    </row>
    <row r="93" spans="1:2">
      <c r="A93">
        <v>1881</v>
      </c>
      <c r="B93">
        <v>20.67</v>
      </c>
    </row>
    <row r="94" spans="1:2">
      <c r="A94">
        <v>1882</v>
      </c>
      <c r="B94">
        <v>20.67</v>
      </c>
    </row>
    <row r="95" spans="1:2">
      <c r="A95">
        <v>1883</v>
      </c>
      <c r="B95">
        <v>20.67</v>
      </c>
    </row>
    <row r="96" spans="1:2">
      <c r="A96">
        <v>1884</v>
      </c>
      <c r="B96">
        <v>20.67</v>
      </c>
    </row>
    <row r="97" spans="1:2">
      <c r="A97">
        <v>1885</v>
      </c>
      <c r="B97">
        <v>20.67</v>
      </c>
    </row>
    <row r="98" spans="1:2">
      <c r="A98">
        <v>1886</v>
      </c>
      <c r="B98">
        <v>20.67</v>
      </c>
    </row>
    <row r="99" spans="1:2">
      <c r="A99">
        <v>1887</v>
      </c>
      <c r="B99">
        <v>20.67</v>
      </c>
    </row>
    <row r="100" spans="1:2">
      <c r="A100">
        <v>1888</v>
      </c>
      <c r="B100">
        <v>20.67</v>
      </c>
    </row>
    <row r="101" spans="1:2">
      <c r="A101">
        <v>1889</v>
      </c>
      <c r="B101">
        <v>20.67</v>
      </c>
    </row>
    <row r="102" spans="1:2">
      <c r="A102">
        <v>1890</v>
      </c>
      <c r="B102">
        <v>20.67</v>
      </c>
    </row>
    <row r="103" spans="1:2">
      <c r="A103">
        <v>1891</v>
      </c>
      <c r="B103">
        <v>20.67</v>
      </c>
    </row>
    <row r="104" spans="1:2">
      <c r="A104">
        <v>1892</v>
      </c>
      <c r="B104">
        <v>20.67</v>
      </c>
    </row>
    <row r="105" spans="1:2">
      <c r="A105">
        <v>1893</v>
      </c>
      <c r="B105">
        <v>20.67</v>
      </c>
    </row>
    <row r="106" spans="1:2">
      <c r="A106">
        <v>1894</v>
      </c>
      <c r="B106">
        <v>20.67</v>
      </c>
    </row>
    <row r="107" spans="1:2">
      <c r="A107">
        <v>1895</v>
      </c>
      <c r="B107">
        <v>20.67</v>
      </c>
    </row>
    <row r="108" spans="1:2">
      <c r="A108">
        <v>1896</v>
      </c>
      <c r="B108">
        <v>20.67</v>
      </c>
    </row>
    <row r="109" spans="1:2">
      <c r="A109">
        <v>1897</v>
      </c>
      <c r="B109">
        <v>20.67</v>
      </c>
    </row>
    <row r="110" spans="1:2">
      <c r="A110">
        <v>1898</v>
      </c>
      <c r="B110">
        <v>20.67</v>
      </c>
    </row>
    <row r="111" spans="1:2">
      <c r="A111">
        <v>1899</v>
      </c>
      <c r="B111">
        <v>20.67</v>
      </c>
    </row>
    <row r="112" spans="1:2">
      <c r="A112">
        <v>1900</v>
      </c>
      <c r="B112">
        <v>20.67</v>
      </c>
    </row>
    <row r="113" spans="1:2">
      <c r="A113">
        <v>1901</v>
      </c>
      <c r="B113">
        <v>20.67</v>
      </c>
    </row>
    <row r="114" spans="1:2">
      <c r="A114">
        <v>1902</v>
      </c>
      <c r="B114">
        <v>20.67</v>
      </c>
    </row>
    <row r="115" spans="1:2">
      <c r="A115">
        <v>1903</v>
      </c>
      <c r="B115">
        <v>20.67</v>
      </c>
    </row>
    <row r="116" spans="1:2">
      <c r="A116">
        <v>1904</v>
      </c>
      <c r="B116">
        <v>20.67</v>
      </c>
    </row>
    <row r="117" spans="1:2">
      <c r="A117">
        <v>1905</v>
      </c>
      <c r="B117">
        <v>20.67</v>
      </c>
    </row>
    <row r="118" spans="1:2">
      <c r="A118">
        <v>1906</v>
      </c>
      <c r="B118">
        <v>20.67</v>
      </c>
    </row>
    <row r="119" spans="1:2">
      <c r="A119">
        <v>1907</v>
      </c>
      <c r="B119">
        <v>20.67</v>
      </c>
    </row>
    <row r="120" spans="1:2">
      <c r="A120">
        <v>1908</v>
      </c>
      <c r="B120">
        <v>20.67</v>
      </c>
    </row>
    <row r="121" spans="1:2">
      <c r="A121">
        <v>1909</v>
      </c>
      <c r="B121">
        <v>20.67</v>
      </c>
    </row>
    <row r="122" spans="1:2">
      <c r="A122">
        <v>1910</v>
      </c>
      <c r="B122">
        <v>20.67</v>
      </c>
    </row>
    <row r="123" spans="1:2">
      <c r="A123">
        <v>1911</v>
      </c>
      <c r="B123">
        <v>20.67</v>
      </c>
    </row>
    <row r="124" spans="1:2">
      <c r="A124">
        <v>1912</v>
      </c>
      <c r="B124">
        <v>20.67</v>
      </c>
    </row>
    <row r="125" spans="1:2">
      <c r="A125">
        <v>1913</v>
      </c>
      <c r="B125">
        <v>20.67</v>
      </c>
    </row>
    <row r="126" spans="1:2">
      <c r="A126">
        <v>1914</v>
      </c>
      <c r="B126">
        <v>20.67</v>
      </c>
    </row>
    <row r="127" spans="1:2">
      <c r="A127">
        <v>1915</v>
      </c>
      <c r="B127">
        <v>20.67</v>
      </c>
    </row>
    <row r="128" spans="1:2">
      <c r="A128">
        <v>1916</v>
      </c>
      <c r="B128">
        <v>20.67</v>
      </c>
    </row>
    <row r="129" spans="1:2">
      <c r="A129">
        <v>1917</v>
      </c>
      <c r="B129">
        <v>20.67</v>
      </c>
    </row>
    <row r="130" spans="1:2">
      <c r="A130">
        <v>1918</v>
      </c>
      <c r="B130">
        <v>20.67</v>
      </c>
    </row>
    <row r="131" spans="1:2">
      <c r="A131">
        <v>1919</v>
      </c>
      <c r="B131">
        <v>20.67</v>
      </c>
    </row>
    <row r="132" spans="1:2">
      <c r="A132">
        <v>1920</v>
      </c>
      <c r="B132">
        <v>20.67</v>
      </c>
    </row>
    <row r="133" spans="1:2">
      <c r="A133">
        <v>1921</v>
      </c>
      <c r="B133">
        <v>20.67</v>
      </c>
    </row>
    <row r="134" spans="1:2">
      <c r="A134">
        <v>1922</v>
      </c>
      <c r="B134">
        <v>20.67</v>
      </c>
    </row>
    <row r="135" spans="1:2">
      <c r="A135">
        <v>1923</v>
      </c>
      <c r="B135">
        <v>20.67</v>
      </c>
    </row>
    <row r="136" spans="1:2">
      <c r="A136">
        <v>1924</v>
      </c>
      <c r="B136">
        <v>20.67</v>
      </c>
    </row>
    <row r="137" spans="1:2">
      <c r="A137">
        <v>1925</v>
      </c>
      <c r="B137">
        <v>20.67</v>
      </c>
    </row>
    <row r="138" spans="1:2">
      <c r="A138">
        <v>1926</v>
      </c>
      <c r="B138">
        <v>20.67</v>
      </c>
    </row>
    <row r="139" spans="1:2">
      <c r="A139">
        <v>1927</v>
      </c>
      <c r="B139">
        <v>20.67</v>
      </c>
    </row>
    <row r="140" spans="1:2">
      <c r="A140">
        <v>1928</v>
      </c>
      <c r="B140">
        <v>20.67</v>
      </c>
    </row>
    <row r="141" spans="1:2">
      <c r="A141">
        <v>1929</v>
      </c>
      <c r="B141">
        <v>20.67</v>
      </c>
    </row>
    <row r="142" spans="1:2">
      <c r="A142">
        <v>1930</v>
      </c>
      <c r="B142">
        <v>20.67</v>
      </c>
    </row>
    <row r="143" spans="1:2">
      <c r="A143">
        <v>1931</v>
      </c>
      <c r="B143">
        <v>20.67</v>
      </c>
    </row>
    <row r="144" spans="1:2">
      <c r="A144">
        <v>1932</v>
      </c>
      <c r="B144">
        <v>20.67</v>
      </c>
    </row>
    <row r="145" spans="1:2">
      <c r="A145">
        <v>1933</v>
      </c>
      <c r="B145">
        <v>32.32</v>
      </c>
    </row>
    <row r="146" spans="1:2">
      <c r="A146">
        <v>1934</v>
      </c>
      <c r="B146">
        <v>35</v>
      </c>
    </row>
    <row r="147" spans="1:2">
      <c r="A147">
        <v>1935</v>
      </c>
      <c r="B147">
        <v>35</v>
      </c>
    </row>
    <row r="148" spans="1:2">
      <c r="A148">
        <v>1936</v>
      </c>
      <c r="B148">
        <v>35</v>
      </c>
    </row>
    <row r="149" spans="1:2">
      <c r="A149">
        <v>1937</v>
      </c>
      <c r="B149">
        <v>35</v>
      </c>
    </row>
    <row r="150" spans="1:2">
      <c r="A150">
        <v>1938</v>
      </c>
      <c r="B150">
        <v>35</v>
      </c>
    </row>
    <row r="151" spans="1:2">
      <c r="A151">
        <v>1939</v>
      </c>
      <c r="B151">
        <v>35</v>
      </c>
    </row>
    <row r="152" spans="1:2">
      <c r="A152">
        <v>1940</v>
      </c>
      <c r="B152">
        <v>34.5</v>
      </c>
    </row>
    <row r="153" spans="1:2">
      <c r="A153">
        <v>1941</v>
      </c>
      <c r="B153">
        <v>35.5</v>
      </c>
    </row>
    <row r="154" spans="1:2">
      <c r="A154">
        <v>1942</v>
      </c>
      <c r="B154">
        <v>35.5</v>
      </c>
    </row>
    <row r="155" spans="1:2">
      <c r="A155">
        <v>1943</v>
      </c>
      <c r="B155">
        <v>36.5</v>
      </c>
    </row>
    <row r="156" spans="1:2">
      <c r="A156">
        <v>1944</v>
      </c>
      <c r="B156">
        <v>36.25</v>
      </c>
    </row>
    <row r="157" spans="1:2">
      <c r="A157">
        <v>1945</v>
      </c>
      <c r="B157">
        <v>37.25</v>
      </c>
    </row>
    <row r="158" spans="1:2">
      <c r="A158">
        <v>1946</v>
      </c>
      <c r="B158">
        <v>38.25</v>
      </c>
    </row>
    <row r="159" spans="1:2">
      <c r="A159">
        <v>1947</v>
      </c>
      <c r="B159">
        <v>43</v>
      </c>
    </row>
    <row r="160" spans="1:2">
      <c r="A160">
        <v>1948</v>
      </c>
      <c r="B160">
        <v>42</v>
      </c>
    </row>
    <row r="161" spans="1:2">
      <c r="A161">
        <v>1949</v>
      </c>
      <c r="B161">
        <v>40.5</v>
      </c>
    </row>
    <row r="162" spans="1:2">
      <c r="A162">
        <v>1950</v>
      </c>
      <c r="B162">
        <v>40.25</v>
      </c>
    </row>
    <row r="163" spans="1:2">
      <c r="A163">
        <v>1951</v>
      </c>
      <c r="B163">
        <v>40</v>
      </c>
    </row>
    <row r="164" spans="1:2">
      <c r="A164">
        <v>1952</v>
      </c>
      <c r="B164">
        <v>38.700000000000003</v>
      </c>
    </row>
    <row r="165" spans="1:2">
      <c r="A165">
        <v>1953</v>
      </c>
      <c r="B165">
        <v>35.5</v>
      </c>
    </row>
    <row r="166" spans="1:2">
      <c r="A166">
        <v>1954</v>
      </c>
      <c r="B166">
        <v>35.25</v>
      </c>
    </row>
    <row r="167" spans="1:2">
      <c r="A167">
        <v>1955</v>
      </c>
      <c r="B167">
        <v>35.15</v>
      </c>
    </row>
    <row r="168" spans="1:2">
      <c r="A168">
        <v>1956</v>
      </c>
      <c r="B168">
        <v>35.200000000000003</v>
      </c>
    </row>
    <row r="169" spans="1:2">
      <c r="A169">
        <v>1957</v>
      </c>
      <c r="B169">
        <v>35.25</v>
      </c>
    </row>
    <row r="170" spans="1:2">
      <c r="A170">
        <v>1958</v>
      </c>
      <c r="B170">
        <v>35.25</v>
      </c>
    </row>
    <row r="171" spans="1:2">
      <c r="A171">
        <v>1959</v>
      </c>
      <c r="B171">
        <v>35.25</v>
      </c>
    </row>
    <row r="172" spans="1:2">
      <c r="A172">
        <v>1960</v>
      </c>
      <c r="B172">
        <v>36.5</v>
      </c>
    </row>
    <row r="173" spans="1:2">
      <c r="A173">
        <v>1961</v>
      </c>
      <c r="B173">
        <v>35.5</v>
      </c>
    </row>
    <row r="174" spans="1:2">
      <c r="A174">
        <v>1962</v>
      </c>
      <c r="B174">
        <v>35.35</v>
      </c>
    </row>
    <row r="175" spans="1:2">
      <c r="A175">
        <v>1963</v>
      </c>
      <c r="B175">
        <v>35.25</v>
      </c>
    </row>
    <row r="176" spans="1:2">
      <c r="A176">
        <v>1964</v>
      </c>
      <c r="B176">
        <v>35.35</v>
      </c>
    </row>
    <row r="177" spans="1:2">
      <c r="A177">
        <v>1965</v>
      </c>
      <c r="B177">
        <v>35.5</v>
      </c>
    </row>
    <row r="178" spans="1:2">
      <c r="A178">
        <v>1966</v>
      </c>
      <c r="B178">
        <v>35.4</v>
      </c>
    </row>
    <row r="179" spans="1:2">
      <c r="A179">
        <v>1967</v>
      </c>
      <c r="B179">
        <v>35.5</v>
      </c>
    </row>
    <row r="180" spans="1:2">
      <c r="A180">
        <v>1968</v>
      </c>
      <c r="B180">
        <v>43.5</v>
      </c>
    </row>
    <row r="181" spans="1:2">
      <c r="A181">
        <v>1969</v>
      </c>
      <c r="B181">
        <v>41</v>
      </c>
    </row>
    <row r="182" spans="1:2">
      <c r="A182">
        <v>1970</v>
      </c>
      <c r="B182">
        <v>38.9</v>
      </c>
    </row>
    <row r="183" spans="1:2">
      <c r="A183">
        <v>1971</v>
      </c>
      <c r="B183">
        <v>44.6</v>
      </c>
    </row>
    <row r="184" spans="1:2">
      <c r="A184">
        <v>1972</v>
      </c>
      <c r="B184">
        <v>63.84</v>
      </c>
    </row>
    <row r="185" spans="1:2">
      <c r="A185">
        <v>1973</v>
      </c>
      <c r="B185">
        <v>106.48</v>
      </c>
    </row>
    <row r="186" spans="1:2">
      <c r="A186">
        <v>1974</v>
      </c>
      <c r="B186">
        <v>183.77</v>
      </c>
    </row>
    <row r="187" spans="1:2">
      <c r="A187">
        <v>1975</v>
      </c>
      <c r="B187">
        <v>139.29</v>
      </c>
    </row>
    <row r="188" spans="1:2">
      <c r="A188">
        <v>1976</v>
      </c>
      <c r="B188">
        <v>133.77000000000001</v>
      </c>
    </row>
    <row r="189" spans="1:2">
      <c r="A189">
        <v>1977</v>
      </c>
      <c r="B189">
        <v>161.1</v>
      </c>
    </row>
    <row r="190" spans="1:2">
      <c r="A190">
        <v>1978</v>
      </c>
      <c r="B190">
        <v>208.1</v>
      </c>
    </row>
    <row r="191" spans="1:2">
      <c r="A191">
        <v>1979</v>
      </c>
      <c r="B191">
        <v>459</v>
      </c>
    </row>
    <row r="192" spans="1:2">
      <c r="A192">
        <v>1980</v>
      </c>
      <c r="B192">
        <v>594.9</v>
      </c>
    </row>
    <row r="193" spans="1:2">
      <c r="A193">
        <v>1981</v>
      </c>
      <c r="B193">
        <v>400</v>
      </c>
    </row>
    <row r="194" spans="1:2">
      <c r="A194">
        <v>1982</v>
      </c>
      <c r="B194">
        <v>447</v>
      </c>
    </row>
    <row r="195" spans="1:2">
      <c r="A195">
        <v>1983</v>
      </c>
      <c r="B195">
        <v>380</v>
      </c>
    </row>
    <row r="196" spans="1:2">
      <c r="A196">
        <v>1984</v>
      </c>
      <c r="B196">
        <v>308</v>
      </c>
    </row>
    <row r="197" spans="1:2">
      <c r="A197">
        <v>1985</v>
      </c>
      <c r="B197">
        <v>327</v>
      </c>
    </row>
    <row r="198" spans="1:2">
      <c r="A198">
        <v>1986</v>
      </c>
      <c r="B198">
        <v>390.9</v>
      </c>
    </row>
    <row r="199" spans="1:2">
      <c r="A199">
        <v>1987</v>
      </c>
      <c r="B199">
        <v>486.5</v>
      </c>
    </row>
    <row r="200" spans="1:2">
      <c r="A200">
        <v>1988</v>
      </c>
      <c r="B200">
        <v>410.15</v>
      </c>
    </row>
    <row r="201" spans="1:2">
      <c r="A201">
        <v>1989</v>
      </c>
      <c r="B201">
        <v>401</v>
      </c>
    </row>
    <row r="202" spans="1:2">
      <c r="A202">
        <v>1990</v>
      </c>
      <c r="B202">
        <v>386.2</v>
      </c>
    </row>
    <row r="203" spans="1:2">
      <c r="A203">
        <v>1991</v>
      </c>
      <c r="B203">
        <v>353.15</v>
      </c>
    </row>
    <row r="204" spans="1:2">
      <c r="A204">
        <v>1992</v>
      </c>
      <c r="B204">
        <v>333</v>
      </c>
    </row>
    <row r="205" spans="1:2">
      <c r="A205">
        <v>1993</v>
      </c>
      <c r="B205">
        <v>391.75</v>
      </c>
    </row>
    <row r="206" spans="1:2">
      <c r="A206">
        <v>1994</v>
      </c>
      <c r="B206">
        <v>383.25</v>
      </c>
    </row>
    <row r="207" spans="1:2">
      <c r="A207">
        <v>1995</v>
      </c>
      <c r="B207">
        <v>387</v>
      </c>
    </row>
    <row r="208" spans="1:2">
      <c r="A208">
        <v>1996</v>
      </c>
      <c r="B208">
        <v>369</v>
      </c>
    </row>
    <row r="209" spans="1:2">
      <c r="A209">
        <v>1997</v>
      </c>
      <c r="B209">
        <v>287.05</v>
      </c>
    </row>
    <row r="210" spans="1:2">
      <c r="A210">
        <v>1998</v>
      </c>
      <c r="B210">
        <v>288.7</v>
      </c>
    </row>
    <row r="211" spans="1:2">
      <c r="A211">
        <v>1999</v>
      </c>
      <c r="B211">
        <v>290.25</v>
      </c>
    </row>
    <row r="212" spans="1:2">
      <c r="A212">
        <v>2000</v>
      </c>
      <c r="B212">
        <v>272.64999999999998</v>
      </c>
    </row>
    <row r="213" spans="1:2">
      <c r="A213">
        <v>2001</v>
      </c>
      <c r="B213">
        <v>276.5</v>
      </c>
    </row>
    <row r="214" spans="1:2">
      <c r="A214">
        <v>2002</v>
      </c>
      <c r="B214">
        <v>342.75</v>
      </c>
    </row>
    <row r="215" spans="1:2">
      <c r="A215">
        <v>2003</v>
      </c>
      <c r="B215">
        <v>417.25</v>
      </c>
    </row>
    <row r="216" spans="1:2">
      <c r="A216">
        <v>2004</v>
      </c>
      <c r="B216">
        <v>435.6</v>
      </c>
    </row>
    <row r="217" spans="1:2">
      <c r="A217">
        <v>2005</v>
      </c>
      <c r="B217">
        <v>513</v>
      </c>
    </row>
    <row r="218" spans="1:2">
      <c r="A218">
        <v>2006</v>
      </c>
      <c r="B218">
        <v>635.70000000000005</v>
      </c>
    </row>
    <row r="219" spans="1:2">
      <c r="A219">
        <v>2007</v>
      </c>
      <c r="B219">
        <v>836.5</v>
      </c>
    </row>
    <row r="220" spans="1:2">
      <c r="A220">
        <v>2008</v>
      </c>
      <c r="B220">
        <v>869.75</v>
      </c>
    </row>
    <row r="221" spans="1:2">
      <c r="A221">
        <v>2009</v>
      </c>
      <c r="B221">
        <v>1087.5</v>
      </c>
    </row>
    <row r="222" spans="1:2">
      <c r="A222">
        <v>2010</v>
      </c>
      <c r="B222">
        <v>1420.25</v>
      </c>
    </row>
    <row r="223" spans="1:2">
      <c r="A223">
        <v>2011</v>
      </c>
      <c r="B223">
        <v>1531</v>
      </c>
    </row>
    <row r="224" spans="1:2">
      <c r="A224">
        <v>2012</v>
      </c>
      <c r="B224">
        <v>1664</v>
      </c>
    </row>
    <row r="225" spans="1:2">
      <c r="A225">
        <v>2013</v>
      </c>
      <c r="B225" s="39">
        <v>1204.5</v>
      </c>
    </row>
    <row r="226" spans="1:2">
      <c r="A226">
        <v>2014</v>
      </c>
      <c r="B226">
        <v>1199.25</v>
      </c>
    </row>
    <row r="227" spans="1:2">
      <c r="A227">
        <v>2015</v>
      </c>
      <c r="B227">
        <v>1060</v>
      </c>
    </row>
    <row r="229" spans="1:2">
      <c r="B229">
        <f>B212/B112</f>
        <v>13.19061441702951</v>
      </c>
    </row>
  </sheetData>
  <sortState ref="A4:B227">
    <sortCondition ref="A4:A227"/>
  </sortState>
  <hyperlinks>
    <hyperlink ref="A1" r:id="rId1" xr:uid="{A4F5F98E-1C7E-4210-9C25-53F9031C3D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592-3C54-4F95-BDDF-8103E8754A79}">
  <dimension ref="A1:C110"/>
  <sheetViews>
    <sheetView topLeftCell="A2" workbookViewId="0">
      <selection activeCell="A110" sqref="A5:C110"/>
    </sheetView>
  </sheetViews>
  <sheetFormatPr defaultRowHeight="15"/>
  <sheetData>
    <row r="1" spans="1:3">
      <c r="A1" s="15" t="s">
        <v>35</v>
      </c>
    </row>
    <row r="2" spans="1:3" ht="15.75" thickBot="1"/>
    <row r="3" spans="1:3" ht="45">
      <c r="A3" s="57" t="s">
        <v>0</v>
      </c>
      <c r="B3" s="59" t="s">
        <v>36</v>
      </c>
      <c r="C3" s="49" t="s">
        <v>37</v>
      </c>
    </row>
    <row r="4" spans="1:3" ht="45.75" thickBot="1">
      <c r="A4" s="58"/>
      <c r="B4" s="60"/>
      <c r="C4" s="47" t="s">
        <v>38</v>
      </c>
    </row>
    <row r="5" spans="1:3" ht="15.75" thickBot="1">
      <c r="A5" s="48">
        <v>1913</v>
      </c>
      <c r="B5" s="48">
        <v>9.9</v>
      </c>
      <c r="C5" s="50"/>
    </row>
    <row r="6" spans="1:3" ht="15.75" thickBot="1">
      <c r="A6" s="48">
        <v>1914</v>
      </c>
      <c r="B6" s="48">
        <v>10</v>
      </c>
      <c r="C6" s="51">
        <v>1.2999999999999999E-2</v>
      </c>
    </row>
    <row r="7" spans="1:3" ht="15.75" thickBot="1">
      <c r="A7" s="48">
        <v>1915</v>
      </c>
      <c r="B7" s="48">
        <v>10.1</v>
      </c>
      <c r="C7" s="51">
        <v>8.9999999999999993E-3</v>
      </c>
    </row>
    <row r="8" spans="1:3" ht="15.75" thickBot="1">
      <c r="A8" s="48">
        <v>1916</v>
      </c>
      <c r="B8" s="48">
        <v>10.9</v>
      </c>
      <c r="C8" s="51">
        <v>7.6999999999999999E-2</v>
      </c>
    </row>
    <row r="9" spans="1:3" ht="15.75" thickBot="1">
      <c r="A9" s="48">
        <v>1917</v>
      </c>
      <c r="B9" s="48">
        <v>12.8</v>
      </c>
      <c r="C9" s="51">
        <v>0.17799999999999999</v>
      </c>
    </row>
    <row r="10" spans="1:3" ht="15.75" thickBot="1">
      <c r="A10" s="48">
        <v>1918</v>
      </c>
      <c r="B10" s="48">
        <v>15</v>
      </c>
      <c r="C10" s="51">
        <v>0.17299999999999999</v>
      </c>
    </row>
    <row r="11" spans="1:3" ht="15.75" thickBot="1">
      <c r="A11" s="48">
        <v>1919</v>
      </c>
      <c r="B11" s="48">
        <v>17.3</v>
      </c>
      <c r="C11" s="51">
        <v>0.152</v>
      </c>
    </row>
    <row r="12" spans="1:3" ht="15.75" thickBot="1">
      <c r="A12" s="48">
        <v>1920</v>
      </c>
      <c r="B12" s="48">
        <v>20</v>
      </c>
      <c r="C12" s="51">
        <v>0.156</v>
      </c>
    </row>
    <row r="13" spans="1:3" ht="15.75" thickBot="1">
      <c r="A13" s="48">
        <v>1921</v>
      </c>
      <c r="B13" s="48">
        <v>17.899999999999999</v>
      </c>
      <c r="C13" s="51">
        <v>-0.109</v>
      </c>
    </row>
    <row r="14" spans="1:3" ht="15.75" thickBot="1">
      <c r="A14" s="48">
        <v>1922</v>
      </c>
      <c r="B14" s="48">
        <v>16.8</v>
      </c>
      <c r="C14" s="51">
        <v>-6.2E-2</v>
      </c>
    </row>
    <row r="15" spans="1:3" ht="15.75" thickBot="1">
      <c r="A15" s="48">
        <v>1923</v>
      </c>
      <c r="B15" s="48">
        <v>17.100000000000001</v>
      </c>
      <c r="C15" s="51">
        <v>1.7999999999999999E-2</v>
      </c>
    </row>
    <row r="16" spans="1:3" ht="15.75" thickBot="1">
      <c r="A16" s="48">
        <v>1924</v>
      </c>
      <c r="B16" s="48">
        <v>17.100000000000001</v>
      </c>
      <c r="C16" s="51">
        <v>4.0000000000000001E-3</v>
      </c>
    </row>
    <row r="17" spans="1:3" ht="15.75" thickBot="1">
      <c r="A17" s="48">
        <v>1925</v>
      </c>
      <c r="B17" s="48">
        <v>17.5</v>
      </c>
      <c r="C17" s="51">
        <v>2.4E-2</v>
      </c>
    </row>
    <row r="18" spans="1:3" ht="15.75" thickBot="1">
      <c r="A18" s="48">
        <v>1926</v>
      </c>
      <c r="B18" s="48">
        <v>17.7</v>
      </c>
      <c r="C18" s="51">
        <v>8.9999999999999993E-3</v>
      </c>
    </row>
    <row r="19" spans="1:3" ht="15.75" thickBot="1">
      <c r="A19" s="48">
        <v>1927</v>
      </c>
      <c r="B19" s="48">
        <v>17.399999999999999</v>
      </c>
      <c r="C19" s="51">
        <v>-1.9E-2</v>
      </c>
    </row>
    <row r="20" spans="1:3" ht="15.75" thickBot="1">
      <c r="A20" s="48">
        <v>1928</v>
      </c>
      <c r="B20" s="48">
        <v>17.2</v>
      </c>
      <c r="C20" s="51">
        <v>-1.2E-2</v>
      </c>
    </row>
    <row r="21" spans="1:3" ht="15.75" thickBot="1">
      <c r="A21" s="48">
        <v>1929</v>
      </c>
      <c r="B21" s="48">
        <v>17.2</v>
      </c>
      <c r="C21" s="51">
        <v>0</v>
      </c>
    </row>
    <row r="22" spans="1:3" ht="15.75" thickBot="1">
      <c r="A22" s="48">
        <v>1930</v>
      </c>
      <c r="B22" s="48">
        <v>16.7</v>
      </c>
      <c r="C22" s="51">
        <v>-2.7E-2</v>
      </c>
    </row>
    <row r="23" spans="1:3" ht="15.75" thickBot="1">
      <c r="A23" s="48">
        <v>1931</v>
      </c>
      <c r="B23" s="48">
        <v>15.2</v>
      </c>
      <c r="C23" s="51">
        <v>-8.8999999999999996E-2</v>
      </c>
    </row>
    <row r="24" spans="1:3" ht="15.75" thickBot="1">
      <c r="A24" s="48">
        <v>1932</v>
      </c>
      <c r="B24" s="48">
        <v>13.6</v>
      </c>
      <c r="C24" s="51">
        <v>-0.10299999999999999</v>
      </c>
    </row>
    <row r="25" spans="1:3" ht="15.75" thickBot="1">
      <c r="A25" s="48">
        <v>1933</v>
      </c>
      <c r="B25" s="48">
        <v>12.9</v>
      </c>
      <c r="C25" s="51">
        <v>-5.1999999999999998E-2</v>
      </c>
    </row>
    <row r="26" spans="1:3" ht="15.75" thickBot="1">
      <c r="A26" s="48">
        <v>1934</v>
      </c>
      <c r="B26" s="48">
        <v>13.4</v>
      </c>
      <c r="C26" s="51">
        <v>3.5000000000000003E-2</v>
      </c>
    </row>
    <row r="27" spans="1:3" ht="15.75" thickBot="1">
      <c r="A27" s="48">
        <v>1935</v>
      </c>
      <c r="B27" s="48">
        <v>13.7</v>
      </c>
      <c r="C27" s="51">
        <v>2.5999999999999999E-2</v>
      </c>
    </row>
    <row r="28" spans="1:3" ht="15.75" thickBot="1">
      <c r="A28" s="48">
        <v>1936</v>
      </c>
      <c r="B28" s="48">
        <v>13.9</v>
      </c>
      <c r="C28" s="51">
        <v>0.01</v>
      </c>
    </row>
    <row r="29" spans="1:3" ht="15.75" thickBot="1">
      <c r="A29" s="48">
        <v>1937</v>
      </c>
      <c r="B29" s="48">
        <v>14.4</v>
      </c>
      <c r="C29" s="51">
        <v>3.6999999999999998E-2</v>
      </c>
    </row>
    <row r="30" spans="1:3" ht="15.75" thickBot="1">
      <c r="A30" s="48">
        <v>1938</v>
      </c>
      <c r="B30" s="48">
        <v>14.1</v>
      </c>
      <c r="C30" s="51">
        <v>-0.02</v>
      </c>
    </row>
    <row r="31" spans="1:3" ht="15.75" thickBot="1">
      <c r="A31" s="48">
        <v>1939</v>
      </c>
      <c r="B31" s="48">
        <v>13.9</v>
      </c>
      <c r="C31" s="51">
        <v>-1.2999999999999999E-2</v>
      </c>
    </row>
    <row r="32" spans="1:3" ht="15.75" thickBot="1">
      <c r="A32" s="48">
        <v>1940</v>
      </c>
      <c r="B32" s="48">
        <v>14</v>
      </c>
      <c r="C32" s="51">
        <v>7.0000000000000001E-3</v>
      </c>
    </row>
    <row r="33" spans="1:3" ht="15.75" thickBot="1">
      <c r="A33" s="48">
        <v>1941</v>
      </c>
      <c r="B33" s="48">
        <v>14.7</v>
      </c>
      <c r="C33" s="51">
        <v>5.0999999999999997E-2</v>
      </c>
    </row>
    <row r="34" spans="1:3" ht="15.75" thickBot="1">
      <c r="A34" s="48">
        <v>1942</v>
      </c>
      <c r="B34" s="48">
        <v>16.3</v>
      </c>
      <c r="C34" s="51">
        <v>0.109</v>
      </c>
    </row>
    <row r="35" spans="1:3" ht="15.75" thickBot="1">
      <c r="A35" s="48">
        <v>1943</v>
      </c>
      <c r="B35" s="48">
        <v>17.3</v>
      </c>
      <c r="C35" s="51">
        <v>0.06</v>
      </c>
    </row>
    <row r="36" spans="1:3" ht="15.75" thickBot="1">
      <c r="A36" s="48">
        <v>1944</v>
      </c>
      <c r="B36" s="48">
        <v>17.600000000000001</v>
      </c>
      <c r="C36" s="51">
        <v>1.6E-2</v>
      </c>
    </row>
    <row r="37" spans="1:3" ht="15.75" thickBot="1">
      <c r="A37" s="48">
        <v>1945</v>
      </c>
      <c r="B37" s="48">
        <v>18</v>
      </c>
      <c r="C37" s="51">
        <v>2.3E-2</v>
      </c>
    </row>
    <row r="38" spans="1:3" ht="15.75" thickBot="1">
      <c r="A38" s="48">
        <v>1946</v>
      </c>
      <c r="B38" s="48">
        <v>19.5</v>
      </c>
      <c r="C38" s="51">
        <v>8.5000000000000006E-2</v>
      </c>
    </row>
    <row r="39" spans="1:3" ht="15.75" thickBot="1">
      <c r="A39" s="48">
        <v>1947</v>
      </c>
      <c r="B39" s="48">
        <v>22.3</v>
      </c>
      <c r="C39" s="51">
        <v>0.14399999999999999</v>
      </c>
    </row>
    <row r="40" spans="1:3" ht="15.75" thickBot="1">
      <c r="A40" s="48">
        <v>1948</v>
      </c>
      <c r="B40" s="48">
        <v>24</v>
      </c>
      <c r="C40" s="51">
        <v>7.6999999999999999E-2</v>
      </c>
    </row>
    <row r="41" spans="1:3" ht="15.75" thickBot="1">
      <c r="A41" s="48">
        <v>1949</v>
      </c>
      <c r="B41" s="48">
        <v>23.8</v>
      </c>
      <c r="C41" s="51">
        <v>-0.01</v>
      </c>
    </row>
    <row r="42" spans="1:3" ht="15.75" thickBot="1">
      <c r="A42" s="48">
        <v>1950</v>
      </c>
      <c r="B42" s="48">
        <v>24.1</v>
      </c>
      <c r="C42" s="51">
        <v>1.0999999999999999E-2</v>
      </c>
    </row>
    <row r="43" spans="1:3" ht="15.75" thickBot="1">
      <c r="A43" s="48">
        <v>1951</v>
      </c>
      <c r="B43" s="48">
        <v>26</v>
      </c>
      <c r="C43" s="51">
        <v>7.9000000000000001E-2</v>
      </c>
    </row>
    <row r="44" spans="1:3" ht="15.75" thickBot="1">
      <c r="A44" s="48">
        <v>1952</v>
      </c>
      <c r="B44" s="48">
        <v>26.6</v>
      </c>
      <c r="C44" s="51">
        <v>2.3E-2</v>
      </c>
    </row>
    <row r="45" spans="1:3" ht="15.75" thickBot="1">
      <c r="A45" s="48">
        <v>1953</v>
      </c>
      <c r="B45" s="48">
        <v>26.8</v>
      </c>
      <c r="C45" s="51">
        <v>8.0000000000000002E-3</v>
      </c>
    </row>
    <row r="46" spans="1:3" ht="15.75" thickBot="1">
      <c r="A46" s="48">
        <v>1954</v>
      </c>
      <c r="B46" s="48">
        <v>26.9</v>
      </c>
      <c r="C46" s="51">
        <v>3.0000000000000001E-3</v>
      </c>
    </row>
    <row r="47" spans="1:3" ht="15.75" thickBot="1">
      <c r="A47" s="48">
        <v>1955</v>
      </c>
      <c r="B47" s="48">
        <v>26.8</v>
      </c>
      <c r="C47" s="51">
        <v>-3.0000000000000001E-3</v>
      </c>
    </row>
    <row r="48" spans="1:3" ht="15.75" thickBot="1">
      <c r="A48" s="48">
        <v>1956</v>
      </c>
      <c r="B48" s="48">
        <v>27.2</v>
      </c>
      <c r="C48" s="51">
        <v>1.4999999999999999E-2</v>
      </c>
    </row>
    <row r="49" spans="1:3" ht="15.75" thickBot="1">
      <c r="A49" s="48">
        <v>1957</v>
      </c>
      <c r="B49" s="48">
        <v>28.1</v>
      </c>
      <c r="C49" s="51">
        <v>3.3000000000000002E-2</v>
      </c>
    </row>
    <row r="50" spans="1:3" ht="15.75" thickBot="1">
      <c r="A50" s="48">
        <v>1958</v>
      </c>
      <c r="B50" s="48">
        <v>28.9</v>
      </c>
      <c r="C50" s="51">
        <v>2.7E-2</v>
      </c>
    </row>
    <row r="51" spans="1:3" ht="15.75" thickBot="1">
      <c r="A51" s="48">
        <v>1959</v>
      </c>
      <c r="B51" s="48">
        <v>29.2</v>
      </c>
      <c r="C51" s="51">
        <v>1.0800000000000001E-2</v>
      </c>
    </row>
    <row r="52" spans="1:3" ht="15.75" thickBot="1">
      <c r="A52" s="48">
        <v>1960</v>
      </c>
      <c r="B52" s="48">
        <v>29.6</v>
      </c>
      <c r="C52" s="51">
        <v>1.4999999999999999E-2</v>
      </c>
    </row>
    <row r="53" spans="1:3" ht="15.75" thickBot="1">
      <c r="A53" s="48">
        <v>1961</v>
      </c>
      <c r="B53" s="48">
        <v>29.9</v>
      </c>
      <c r="C53" s="51">
        <v>1.0999999999999999E-2</v>
      </c>
    </row>
    <row r="54" spans="1:3" ht="15.75" thickBot="1">
      <c r="A54" s="48">
        <v>1962</v>
      </c>
      <c r="B54" s="48">
        <v>30.3</v>
      </c>
      <c r="C54" s="51">
        <v>1.2E-2</v>
      </c>
    </row>
    <row r="55" spans="1:3" ht="15.75" thickBot="1">
      <c r="A55" s="48">
        <v>1963</v>
      </c>
      <c r="B55" s="48">
        <v>30.6</v>
      </c>
      <c r="C55" s="51">
        <v>1.2E-2</v>
      </c>
    </row>
    <row r="56" spans="1:3" ht="15.75" thickBot="1">
      <c r="A56" s="48">
        <v>1964</v>
      </c>
      <c r="B56" s="48">
        <v>31</v>
      </c>
      <c r="C56" s="51">
        <v>1.2999999999999999E-2</v>
      </c>
    </row>
    <row r="57" spans="1:3" ht="15.75" thickBot="1">
      <c r="A57" s="48">
        <v>1965</v>
      </c>
      <c r="B57" s="48">
        <v>31.5</v>
      </c>
      <c r="C57" s="51">
        <v>1.6E-2</v>
      </c>
    </row>
    <row r="58" spans="1:3" ht="15.75" thickBot="1">
      <c r="A58" s="48">
        <v>1966</v>
      </c>
      <c r="B58" s="48">
        <v>32.5</v>
      </c>
      <c r="C58" s="51">
        <v>0.03</v>
      </c>
    </row>
    <row r="59" spans="1:3" ht="15.75" thickBot="1">
      <c r="A59" s="48">
        <v>1967</v>
      </c>
      <c r="B59" s="48">
        <v>33.4</v>
      </c>
      <c r="C59" s="51">
        <v>2.8000000000000001E-2</v>
      </c>
    </row>
    <row r="60" spans="1:3" ht="15.75" thickBot="1">
      <c r="A60" s="48">
        <v>1968</v>
      </c>
      <c r="B60" s="48">
        <v>34.799999999999997</v>
      </c>
      <c r="C60" s="51">
        <v>4.2999999999999997E-2</v>
      </c>
    </row>
    <row r="61" spans="1:3" ht="15.75" thickBot="1">
      <c r="A61" s="48">
        <v>1969</v>
      </c>
      <c r="B61" s="48">
        <v>36.700000000000003</v>
      </c>
      <c r="C61" s="51">
        <v>5.5E-2</v>
      </c>
    </row>
    <row r="62" spans="1:3" ht="15.75" thickBot="1">
      <c r="A62" s="48">
        <v>1970</v>
      </c>
      <c r="B62" s="48">
        <v>38.799999999999997</v>
      </c>
      <c r="C62" s="51">
        <v>5.8000000000000003E-2</v>
      </c>
    </row>
    <row r="63" spans="1:3" ht="15.75" thickBot="1">
      <c r="A63" s="48">
        <v>1971</v>
      </c>
      <c r="B63" s="48">
        <v>40.5</v>
      </c>
      <c r="C63" s="51">
        <v>4.2999999999999997E-2</v>
      </c>
    </row>
    <row r="64" spans="1:3" ht="15.75" thickBot="1">
      <c r="A64" s="48">
        <v>1972</v>
      </c>
      <c r="B64" s="48">
        <v>41.8</v>
      </c>
      <c r="C64" s="51">
        <v>3.3000000000000002E-2</v>
      </c>
    </row>
    <row r="65" spans="1:3" ht="15.75" thickBot="1">
      <c r="A65" s="48">
        <v>1973</v>
      </c>
      <c r="B65" s="48">
        <v>44.4</v>
      </c>
      <c r="C65" s="51">
        <v>6.2E-2</v>
      </c>
    </row>
    <row r="66" spans="1:3" ht="15.75" thickBot="1">
      <c r="A66" s="48">
        <v>1974</v>
      </c>
      <c r="B66" s="48">
        <v>49.3</v>
      </c>
      <c r="C66" s="51">
        <v>0.111</v>
      </c>
    </row>
    <row r="67" spans="1:3" ht="15.75" thickBot="1">
      <c r="A67" s="48">
        <v>1975</v>
      </c>
      <c r="B67" s="48">
        <v>53.8</v>
      </c>
      <c r="C67" s="51">
        <v>9.0999999999999998E-2</v>
      </c>
    </row>
    <row r="68" spans="1:3" ht="15.75" thickBot="1">
      <c r="A68" s="48">
        <v>1976</v>
      </c>
      <c r="B68" s="48">
        <v>56.9</v>
      </c>
      <c r="C68" s="51">
        <v>5.7000000000000002E-2</v>
      </c>
    </row>
    <row r="69" spans="1:3" ht="15.75" thickBot="1">
      <c r="A69" s="48">
        <v>1977</v>
      </c>
      <c r="B69" s="48">
        <v>60.6</v>
      </c>
      <c r="C69" s="51">
        <v>6.5000000000000002E-2</v>
      </c>
    </row>
    <row r="70" spans="1:3" ht="15.75" thickBot="1">
      <c r="A70" s="48">
        <v>1978</v>
      </c>
      <c r="B70" s="48">
        <v>65.2</v>
      </c>
      <c r="C70" s="51">
        <v>7.5999999999999998E-2</v>
      </c>
    </row>
    <row r="71" spans="1:3" ht="15.75" thickBot="1">
      <c r="A71" s="48">
        <v>1979</v>
      </c>
      <c r="B71" s="48">
        <v>72.599999999999994</v>
      </c>
      <c r="C71" s="51">
        <v>0.113</v>
      </c>
    </row>
    <row r="72" spans="1:3" ht="15.75" thickBot="1">
      <c r="A72" s="48">
        <v>1980</v>
      </c>
      <c r="B72" s="48">
        <v>82.4</v>
      </c>
      <c r="C72" s="51">
        <v>0.13500000000000001</v>
      </c>
    </row>
    <row r="73" spans="1:3" ht="15.75" thickBot="1">
      <c r="A73" s="48">
        <v>1981</v>
      </c>
      <c r="B73" s="48">
        <v>90.9</v>
      </c>
      <c r="C73" s="51">
        <v>0.10299999999999999</v>
      </c>
    </row>
    <row r="74" spans="1:3" ht="15.75" thickBot="1">
      <c r="A74" s="48">
        <v>1982</v>
      </c>
      <c r="B74" s="48">
        <v>96.5</v>
      </c>
      <c r="C74" s="51">
        <v>6.0999999999999999E-2</v>
      </c>
    </row>
    <row r="75" spans="1:3" ht="15.75" thickBot="1">
      <c r="A75" s="48">
        <v>1983</v>
      </c>
      <c r="B75" s="48">
        <v>99.6</v>
      </c>
      <c r="C75" s="51">
        <v>3.2000000000000001E-2</v>
      </c>
    </row>
    <row r="76" spans="1:3" ht="15.75" thickBot="1">
      <c r="A76" s="48">
        <v>1984</v>
      </c>
      <c r="B76" s="48">
        <v>103.9</v>
      </c>
      <c r="C76" s="51">
        <v>4.2999999999999997E-2</v>
      </c>
    </row>
    <row r="77" spans="1:3" ht="15.75" thickBot="1">
      <c r="A77" s="48">
        <v>1985</v>
      </c>
      <c r="B77" s="48">
        <v>107.6</v>
      </c>
      <c r="C77" s="51">
        <v>3.5000000000000003E-2</v>
      </c>
    </row>
    <row r="78" spans="1:3" ht="15.75" thickBot="1">
      <c r="A78" s="48">
        <v>1986</v>
      </c>
      <c r="B78" s="48">
        <v>109.6</v>
      </c>
      <c r="C78" s="51">
        <v>1.9E-2</v>
      </c>
    </row>
    <row r="79" spans="1:3" ht="15.75" thickBot="1">
      <c r="A79" s="48">
        <v>1987</v>
      </c>
      <c r="B79" s="48">
        <v>113.6</v>
      </c>
      <c r="C79" s="51">
        <v>3.6999999999999998E-2</v>
      </c>
    </row>
    <row r="80" spans="1:3" ht="15.75" thickBot="1">
      <c r="A80" s="48">
        <v>1988</v>
      </c>
      <c r="B80" s="48">
        <v>118.3</v>
      </c>
      <c r="C80" s="51">
        <v>4.1000000000000002E-2</v>
      </c>
    </row>
    <row r="81" spans="1:3" ht="15.75" thickBot="1">
      <c r="A81" s="48">
        <v>1989</v>
      </c>
      <c r="B81" s="48">
        <v>124</v>
      </c>
      <c r="C81" s="51">
        <v>4.8000000000000001E-2</v>
      </c>
    </row>
    <row r="82" spans="1:3" ht="15.75" thickBot="1">
      <c r="A82" s="48">
        <v>1990</v>
      </c>
      <c r="B82" s="48">
        <v>130.69999999999999</v>
      </c>
      <c r="C82" s="51">
        <v>5.3999999999999999E-2</v>
      </c>
    </row>
    <row r="83" spans="1:3" ht="15.75" thickBot="1">
      <c r="A83" s="48">
        <v>1991</v>
      </c>
      <c r="B83" s="48">
        <v>136.19999999999999</v>
      </c>
      <c r="C83" s="51">
        <v>4.2000000000000003E-2</v>
      </c>
    </row>
    <row r="84" spans="1:3" ht="15.75" thickBot="1">
      <c r="A84" s="48">
        <v>1992</v>
      </c>
      <c r="B84" s="48">
        <v>140.30000000000001</v>
      </c>
      <c r="C84" s="51">
        <v>0.03</v>
      </c>
    </row>
    <row r="85" spans="1:3" ht="15.75" thickBot="1">
      <c r="A85" s="48">
        <v>1993</v>
      </c>
      <c r="B85" s="48">
        <v>144.5</v>
      </c>
      <c r="C85" s="51">
        <v>0.03</v>
      </c>
    </row>
    <row r="86" spans="1:3" ht="15.75" thickBot="1">
      <c r="A86" s="48">
        <v>1994</v>
      </c>
      <c r="B86" s="48">
        <v>148.19999999999999</v>
      </c>
      <c r="C86" s="51">
        <v>2.5999999999999999E-2</v>
      </c>
    </row>
    <row r="87" spans="1:3" ht="15.75" thickBot="1">
      <c r="A87" s="48">
        <v>1995</v>
      </c>
      <c r="B87" s="48">
        <v>152.4</v>
      </c>
      <c r="C87" s="51">
        <v>2.8000000000000001E-2</v>
      </c>
    </row>
    <row r="88" spans="1:3" ht="15.75" thickBot="1">
      <c r="A88" s="48">
        <v>1996</v>
      </c>
      <c r="B88" s="48">
        <v>156.9</v>
      </c>
      <c r="C88" s="51">
        <v>2.9000000000000001E-2</v>
      </c>
    </row>
    <row r="89" spans="1:3" ht="15.75" thickBot="1">
      <c r="A89" s="48">
        <v>1997</v>
      </c>
      <c r="B89" s="48">
        <v>160.5</v>
      </c>
      <c r="C89" s="51">
        <v>2.3E-2</v>
      </c>
    </row>
    <row r="90" spans="1:3" ht="15.75" thickBot="1">
      <c r="A90" s="48">
        <v>1998</v>
      </c>
      <c r="B90" s="48">
        <v>163</v>
      </c>
      <c r="C90" s="51">
        <v>1.6E-2</v>
      </c>
    </row>
    <row r="91" spans="1:3" ht="15.75" thickBot="1">
      <c r="A91" s="48">
        <v>1999</v>
      </c>
      <c r="B91" s="48">
        <v>166.6</v>
      </c>
      <c r="C91" s="51">
        <v>2.1999999999999999E-2</v>
      </c>
    </row>
    <row r="92" spans="1:3" ht="15.75" thickBot="1">
      <c r="A92" s="48">
        <v>2000</v>
      </c>
      <c r="B92" s="48">
        <v>172.2</v>
      </c>
      <c r="C92" s="51">
        <v>3.4000000000000002E-2</v>
      </c>
    </row>
    <row r="93" spans="1:3" ht="15.75" thickBot="1">
      <c r="A93" s="48">
        <v>2001</v>
      </c>
      <c r="B93" s="48">
        <v>177.1</v>
      </c>
      <c r="C93" s="51">
        <v>2.8000000000000001E-2</v>
      </c>
    </row>
    <row r="94" spans="1:3" ht="15.75" thickBot="1">
      <c r="A94" s="48">
        <v>2002</v>
      </c>
      <c r="B94" s="48">
        <v>179.9</v>
      </c>
      <c r="C94" s="51">
        <v>1.6E-2</v>
      </c>
    </row>
    <row r="95" spans="1:3" ht="15.75" thickBot="1">
      <c r="A95" s="48">
        <v>2003</v>
      </c>
      <c r="B95" s="48">
        <v>184</v>
      </c>
      <c r="C95" s="51">
        <v>2.3E-2</v>
      </c>
    </row>
    <row r="96" spans="1:3" ht="15.75" thickBot="1">
      <c r="A96" s="48">
        <v>2004</v>
      </c>
      <c r="B96" s="48">
        <v>188.9</v>
      </c>
      <c r="C96" s="51">
        <v>2.7E-2</v>
      </c>
    </row>
    <row r="97" spans="1:3" ht="15.75" thickBot="1">
      <c r="A97" s="48">
        <v>2005</v>
      </c>
      <c r="B97" s="48">
        <v>195.3</v>
      </c>
      <c r="C97" s="51">
        <v>3.4000000000000002E-2</v>
      </c>
    </row>
    <row r="98" spans="1:3" ht="15.75" thickBot="1">
      <c r="A98" s="48">
        <v>2006</v>
      </c>
      <c r="B98" s="48">
        <v>201.6</v>
      </c>
      <c r="C98" s="51">
        <v>3.2000000000000001E-2</v>
      </c>
    </row>
    <row r="99" spans="1:3" ht="15.75" thickBot="1">
      <c r="A99" s="48">
        <v>2007</v>
      </c>
      <c r="B99" s="48">
        <v>207.3</v>
      </c>
      <c r="C99" s="51">
        <v>2.9000000000000001E-2</v>
      </c>
    </row>
    <row r="100" spans="1:3" ht="15.75" thickBot="1">
      <c r="A100" s="48">
        <v>2008</v>
      </c>
      <c r="B100" s="48">
        <v>215.3</v>
      </c>
      <c r="C100" s="51">
        <v>3.7999999999999999E-2</v>
      </c>
    </row>
    <row r="101" spans="1:3" ht="15.75" thickBot="1">
      <c r="A101" s="48">
        <v>2009</v>
      </c>
      <c r="B101" s="48">
        <v>214.5</v>
      </c>
      <c r="C101" s="51">
        <v>-4.0000000000000001E-3</v>
      </c>
    </row>
    <row r="102" spans="1:3" ht="15.75" thickBot="1">
      <c r="A102" s="48">
        <v>2010</v>
      </c>
      <c r="B102" s="48">
        <v>218.1</v>
      </c>
      <c r="C102" s="51">
        <v>1.6E-2</v>
      </c>
    </row>
    <row r="103" spans="1:3" ht="15.75" thickBot="1">
      <c r="A103" s="48">
        <v>2011</v>
      </c>
      <c r="B103" s="48">
        <v>224.9</v>
      </c>
      <c r="C103" s="51">
        <v>3.2000000000000001E-2</v>
      </c>
    </row>
    <row r="104" spans="1:3" ht="15.75" thickBot="1">
      <c r="A104" s="48">
        <v>2012</v>
      </c>
      <c r="B104" s="48">
        <v>229.6</v>
      </c>
      <c r="C104" s="51">
        <v>2.1000000000000001E-2</v>
      </c>
    </row>
    <row r="105" spans="1:3" ht="15.75" thickBot="1">
      <c r="A105" s="48">
        <v>2013</v>
      </c>
      <c r="B105" s="48">
        <v>233</v>
      </c>
      <c r="C105" s="51">
        <v>1.4999999999999999E-2</v>
      </c>
    </row>
    <row r="106" spans="1:3" ht="15.75" thickBot="1">
      <c r="A106" s="48">
        <v>2014</v>
      </c>
      <c r="B106" s="48">
        <v>236.7</v>
      </c>
      <c r="C106" s="51">
        <v>1.6E-2</v>
      </c>
    </row>
    <row r="107" spans="1:3" ht="15.75" thickBot="1">
      <c r="A107" s="48">
        <v>2015</v>
      </c>
      <c r="B107" s="48">
        <v>237</v>
      </c>
      <c r="C107" s="51">
        <v>1E-3</v>
      </c>
    </row>
    <row r="108" spans="1:3" ht="15.75" thickBot="1">
      <c r="A108" s="48">
        <v>2016</v>
      </c>
      <c r="B108" s="48">
        <v>240</v>
      </c>
      <c r="C108" s="51">
        <v>1.2999999999999999E-2</v>
      </c>
    </row>
    <row r="109" spans="1:3" ht="15.75" thickBot="1">
      <c r="A109" s="48">
        <v>2017</v>
      </c>
      <c r="B109" s="48">
        <v>245.1</v>
      </c>
      <c r="C109" s="51">
        <v>2.1000000000000001E-2</v>
      </c>
    </row>
    <row r="110" spans="1:3">
      <c r="A110" s="52">
        <v>2018</v>
      </c>
      <c r="B110" s="52">
        <v>250.5</v>
      </c>
      <c r="C110" s="53">
        <v>2.1999999999999999E-2</v>
      </c>
    </row>
  </sheetData>
  <mergeCells count="2">
    <mergeCell ref="A3:A4"/>
    <mergeCell ref="B3:B4"/>
  </mergeCells>
  <hyperlinks>
    <hyperlink ref="A1" r:id="rId1" xr:uid="{015F56C4-2EBE-4CC6-B0F9-3D573D60D4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GAA</vt:lpstr>
      <vt:lpstr>Summary</vt:lpstr>
      <vt:lpstr>Sheet1</vt:lpstr>
      <vt:lpstr>Stern</vt:lpstr>
      <vt:lpstr>REIT</vt:lpstr>
      <vt:lpstr>USGS</vt:lpstr>
      <vt:lpstr>OnlyGold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Computer</dc:creator>
  <cp:lastModifiedBy>DJ Computer</cp:lastModifiedBy>
  <dcterms:created xsi:type="dcterms:W3CDTF">2019-09-08T01:13:41Z</dcterms:created>
  <dcterms:modified xsi:type="dcterms:W3CDTF">2020-01-22T14:11:51Z</dcterms:modified>
</cp:coreProperties>
</file>