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<sst xmlns="http://schemas.openxmlformats.org/spreadsheetml/2006/main" count="33" uniqueCount="25">
  <si>
    <t>Istanze</t>
  </si>
  <si>
    <t>Dati GA</t>
  </si>
  <si>
    <t>Ottimo/Dati %</t>
  </si>
  <si>
    <t>CDFNORM</t>
  </si>
  <si>
    <t>CDFNORMZ</t>
  </si>
  <si>
    <t>DATI NORM</t>
  </si>
  <si>
    <t>Sol. Ottima</t>
  </si>
  <si>
    <t>N.</t>
  </si>
  <si>
    <t>Media</t>
  </si>
  <si>
    <t>Dev. Standard</t>
  </si>
  <si>
    <t>Dati ACO</t>
  </si>
  <si>
    <t>TEST DI WILCOXON:</t>
  </si>
  <si>
    <t>Istanza</t>
  </si>
  <si>
    <t>ACO</t>
  </si>
  <si>
    <t>GA</t>
  </si>
  <si>
    <t>Differenza</t>
  </si>
  <si>
    <t>Diff. Approx</t>
  </si>
  <si>
    <t>Rank</t>
  </si>
  <si>
    <t>Rank +</t>
  </si>
  <si>
    <t>Rank-</t>
  </si>
  <si>
    <t>W</t>
  </si>
  <si>
    <t>N</t>
  </si>
  <si>
    <t>Valore Critico</t>
  </si>
  <si>
    <t>in Tabella</t>
  </si>
  <si>
    <t>Il W calcolato è MINORE del valore critico quindi i due algoritmi sono significativamente diversi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</si>
</sst>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</font>
    <font>
      <b/>
    </font>
    <font/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538DD5"/>
        <bgColor rgb="FF538DD5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0" fillId="0" fontId="2" numFmtId="0" xfId="0" applyAlignment="1" applyFont="1">
      <alignment/>
    </xf>
    <xf borderId="2" fillId="0" fontId="3" numFmtId="0" xfId="0" applyAlignment="1" applyBorder="1" applyFont="1">
      <alignment horizontal="left"/>
    </xf>
    <xf borderId="2" fillId="0" fontId="3" numFmtId="0" xfId="0" applyAlignment="1" applyBorder="1" applyFont="1">
      <alignment/>
    </xf>
    <xf borderId="2" fillId="0" fontId="3" numFmtId="0" xfId="0" applyBorder="1" applyFont="1"/>
    <xf borderId="3" fillId="0" fontId="3" numFmtId="0" xfId="0" applyAlignment="1" applyBorder="1" applyFont="1">
      <alignment horizontal="left"/>
    </xf>
    <xf borderId="3" fillId="0" fontId="3" numFmtId="0" xfId="0" applyBorder="1" applyFont="1"/>
    <xf borderId="3" fillId="0" fontId="3" numFmtId="0" xfId="0" applyAlignment="1" applyBorder="1" applyFont="1">
      <alignment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1" fillId="2" fontId="2" numFmtId="0" xfId="0" applyAlignment="1" applyBorder="1" applyFont="1">
      <alignment/>
    </xf>
    <xf borderId="2" fillId="0" fontId="3" numFmtId="3" xfId="0" applyAlignment="1" applyBorder="1" applyFont="1" applyNumberFormat="1">
      <alignment/>
    </xf>
    <xf borderId="3" fillId="0" fontId="3" numFmtId="3" xfId="0" applyAlignment="1" applyBorder="1" applyFont="1" applyNumberFormat="1">
      <alignment/>
    </xf>
    <xf borderId="0" fillId="0" fontId="3" numFmtId="3" xfId="0" applyAlignment="1" applyFont="1" applyNumberFormat="1">
      <alignment/>
    </xf>
    <xf borderId="0" fillId="3" fontId="4" numFmtId="0" xfId="0" applyAlignment="1" applyFill="1" applyFont="1">
      <alignment/>
    </xf>
    <xf borderId="0" fillId="0" fontId="4" numFmtId="0" xfId="0" applyAlignment="1" applyFont="1">
      <alignment/>
    </xf>
    <xf borderId="4" fillId="0" fontId="4" numFmtId="0" xfId="0" applyAlignment="1" applyBorder="1" applyFont="1">
      <alignment/>
    </xf>
    <xf borderId="5" fillId="0" fontId="4" numFmtId="3" xfId="0" applyAlignment="1" applyBorder="1" applyFont="1" applyNumberFormat="1">
      <alignment/>
    </xf>
    <xf borderId="6" fillId="0" fontId="4" numFmtId="3" xfId="0" applyAlignment="1" applyBorder="1" applyFont="1" applyNumberFormat="1">
      <alignment/>
    </xf>
    <xf borderId="7" fillId="0" fontId="4" numFmtId="0" xfId="0" applyAlignment="1" applyBorder="1" applyFont="1">
      <alignment/>
    </xf>
    <xf borderId="2" fillId="0" fontId="4" numFmtId="0" xfId="0" applyAlignment="1" applyBorder="1" applyFont="1">
      <alignment/>
    </xf>
    <xf borderId="8" fillId="0" fontId="4" numFmtId="0" xfId="0" applyAlignment="1" applyBorder="1" applyFont="1">
      <alignment/>
    </xf>
    <xf borderId="0" fillId="0" fontId="4" numFmtId="3" xfId="0" applyAlignment="1" applyFont="1" applyNumberFormat="1">
      <alignment/>
    </xf>
    <xf borderId="2" fillId="0" fontId="3" numFmtId="0" xfId="0" applyAlignment="1" applyBorder="1" applyFont="1">
      <alignment/>
    </xf>
    <xf borderId="0" fillId="0" fontId="4" numFmtId="0" xfId="0" applyAlignment="1" applyFont="1">
      <alignment/>
    </xf>
    <xf borderId="3" fillId="0" fontId="4" numFmtId="0" xfId="0" applyAlignment="1" applyBorder="1" applyFont="1">
      <alignment/>
    </xf>
    <xf borderId="3" fillId="0" fontId="3" numFmtId="0" xfId="0" applyAlignment="1" applyBorder="1" applyFont="1">
      <alignment/>
    </xf>
    <xf borderId="9" fillId="0" fontId="4" numFmtId="0" xfId="0" applyAlignment="1" applyBorder="1" applyFont="1">
      <alignment/>
    </xf>
    <xf borderId="10" fillId="0" fontId="4" numFmtId="0" xfId="0" applyAlignment="1" applyBorder="1" applyFont="1">
      <alignment/>
    </xf>
    <xf borderId="0" fillId="0" fontId="4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Comparazione Dati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Sheet1!$F$2:$F$13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Sheet1!$J$2:$J$13</c:f>
            </c:numRef>
          </c:val>
          <c:smooth val="0"/>
        </c:ser>
        <c:axId val="606749876"/>
        <c:axId val="222604275"/>
      </c:lineChart>
      <c:catAx>
        <c:axId val="60674987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22604275"/>
      </c:catAx>
      <c:valAx>
        <c:axId val="222604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Dati GA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674987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Comparazione Dati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Sheet1!$F$20:$F$31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Sheet1!$J$20:$J$31</c:f>
            </c:numRef>
          </c:val>
          <c:smooth val="0"/>
        </c:ser>
        <c:axId val="1199656196"/>
        <c:axId val="194767621"/>
      </c:lineChart>
      <c:catAx>
        <c:axId val="119965619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4767621"/>
      </c:catAx>
      <c:valAx>
        <c:axId val="194767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Ottimo/Dati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99656196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590550</xdr:colOff>
      <xdr:row>1</xdr:row>
      <xdr:rowOff>19050</xdr:rowOff>
    </xdr:from>
    <xdr:to>
      <xdr:col>16</xdr:col>
      <xdr:colOff>533400</xdr:colOff>
      <xdr:row>18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571500</xdr:colOff>
      <xdr:row>20</xdr:row>
      <xdr:rowOff>114300</xdr:rowOff>
    </xdr:from>
    <xdr:to>
      <xdr:col>16</xdr:col>
      <xdr:colOff>514350</xdr:colOff>
      <xdr:row>38</xdr:row>
      <xdr:rowOff>47625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D3" s="1" t="s">
        <v>0</v>
      </c>
      <c r="E3" s="1" t="s">
        <v>1</v>
      </c>
      <c r="F3" s="1" t="s">
        <v>2</v>
      </c>
      <c r="G3" s="1"/>
      <c r="H3" s="1" t="s">
        <v>3</v>
      </c>
      <c r="I3" s="1" t="s">
        <v>4</v>
      </c>
      <c r="J3" s="1" t="s">
        <v>5</v>
      </c>
      <c r="K3" s="2"/>
    </row>
    <row r="4">
      <c r="D4" s="3">
        <v>1.0</v>
      </c>
      <c r="E4" s="4">
        <v>603.4385</v>
      </c>
      <c r="F4" s="4" t="str">
        <f t="shared" ref="F4:F13" si="1">(B16/E4)*100
</f>
        <v>74.57263665</v>
      </c>
      <c r="G4" s="5"/>
      <c r="H4" s="5" t="str">
        <f t="shared" ref="H4:H7" si="2">H5-1/E$15</f>
        <v>0.1</v>
      </c>
      <c r="I4" s="5" t="str">
        <f t="shared" ref="I4:I13" si="3">NORMSINV(H$4:H$13)</f>
        <v>-1.281551564</v>
      </c>
      <c r="J4" s="5" t="str">
        <f t="shared" ref="J4:J13" si="4">NORMINV(H$4:H$13,E$16,E$17)</f>
        <v>33.0889913</v>
      </c>
    </row>
    <row r="5">
      <c r="D5" s="3">
        <v>2.0</v>
      </c>
      <c r="E5" s="4">
        <v>1049.4774</v>
      </c>
      <c r="F5" s="4" t="str">
        <f t="shared" si="1"/>
        <v>56.599599</v>
      </c>
      <c r="G5" s="5"/>
      <c r="H5" s="5" t="str">
        <f t="shared" si="2"/>
        <v>0.2</v>
      </c>
      <c r="I5" s="5" t="str">
        <f t="shared" si="3"/>
        <v>-0.8416212327</v>
      </c>
      <c r="J5" s="5" t="str">
        <f t="shared" si="4"/>
        <v>44.36261229</v>
      </c>
    </row>
    <row r="6">
      <c r="D6" s="3">
        <v>3.0</v>
      </c>
      <c r="E6" s="4">
        <v>1413.4248</v>
      </c>
      <c r="F6" s="4" t="str">
        <f t="shared" si="1"/>
        <v>48.95909567</v>
      </c>
      <c r="G6" s="5"/>
      <c r="H6" s="5" t="str">
        <f t="shared" si="2"/>
        <v>0.3</v>
      </c>
      <c r="I6" s="5" t="str">
        <f t="shared" si="3"/>
        <v>-0.5244005133</v>
      </c>
      <c r="J6" s="5" t="str">
        <f t="shared" si="4"/>
        <v>52.49168616</v>
      </c>
    </row>
    <row r="7">
      <c r="D7" s="3">
        <v>4.0</v>
      </c>
      <c r="E7" s="4">
        <v>2613.6697</v>
      </c>
      <c r="F7" s="4" t="str">
        <f t="shared" si="1"/>
        <v>28.88658808</v>
      </c>
      <c r="G7" s="5"/>
      <c r="H7" s="5" t="str">
        <f t="shared" si="2"/>
        <v>0.4</v>
      </c>
      <c r="I7" s="5" t="str">
        <f t="shared" si="3"/>
        <v>-0.2533471029</v>
      </c>
      <c r="J7" s="5" t="str">
        <f t="shared" si="4"/>
        <v>59.4376801</v>
      </c>
    </row>
    <row r="8">
      <c r="D8" s="3">
        <v>5.0</v>
      </c>
      <c r="E8" s="4">
        <v>3772.8606</v>
      </c>
      <c r="F8" s="4" t="str">
        <f t="shared" si="1"/>
        <v>21.86669712</v>
      </c>
      <c r="G8" s="5"/>
      <c r="H8" s="4">
        <v>0.5</v>
      </c>
      <c r="I8" s="5" t="str">
        <f t="shared" si="3"/>
        <v>0</v>
      </c>
      <c r="J8" s="5" t="str">
        <f t="shared" si="4"/>
        <v>65.92993356</v>
      </c>
    </row>
    <row r="9">
      <c r="D9" s="3">
        <v>6.0</v>
      </c>
      <c r="E9" s="4" t="str">
        <f>194.28285+159.01213+192.39824+143.60977+200</f>
        <v>889.30299</v>
      </c>
      <c r="F9" s="4" t="str">
        <f t="shared" si="1"/>
        <v>80.84983499</v>
      </c>
      <c r="G9" s="5"/>
      <c r="H9" s="4">
        <v>0.5</v>
      </c>
      <c r="I9" s="5" t="str">
        <f t="shared" si="3"/>
        <v>0</v>
      </c>
      <c r="J9" s="5" t="str">
        <f t="shared" si="4"/>
        <v>65.92993356</v>
      </c>
    </row>
    <row r="10">
      <c r="D10" s="3">
        <v>7.0</v>
      </c>
      <c r="E10" s="5" t="str">
        <f>154.18353+135.40242+148.75723+196.86685+201.52063+166.91508+164.14072+168.48326+200</f>
        <v>1536.26972</v>
      </c>
      <c r="F10" s="4" t="str">
        <f t="shared" si="1"/>
        <v>91.12983103</v>
      </c>
      <c r="G10" s="5"/>
      <c r="H10" s="5" t="str">
        <f t="shared" ref="H10:H13" si="5">H9+1/E$15</f>
        <v>0.6</v>
      </c>
      <c r="I10" s="5" t="str">
        <f t="shared" si="3"/>
        <v>0.2533471029</v>
      </c>
      <c r="J10" s="5" t="str">
        <f t="shared" si="4"/>
        <v>72.42218702</v>
      </c>
    </row>
    <row r="11">
      <c r="D11" s="3">
        <v>8.0</v>
      </c>
      <c r="E11" s="5" t="str">
        <f>220.10085+266.14624+189.90192+234.82512+136.11432+187.68396+75.04287
</f>
        <v>1309.81528</v>
      </c>
      <c r="F11" s="4" t="str">
        <f t="shared" si="1"/>
        <v>94.82253101</v>
      </c>
      <c r="G11" s="5"/>
      <c r="H11" s="5" t="str">
        <f t="shared" si="5"/>
        <v>0.7</v>
      </c>
      <c r="I11" s="5" t="str">
        <f t="shared" si="3"/>
        <v>0.5244005133</v>
      </c>
      <c r="J11" s="5" t="str">
        <f t="shared" si="4"/>
        <v>79.36818096</v>
      </c>
    </row>
    <row r="12">
      <c r="D12" s="3">
        <v>9.0</v>
      </c>
      <c r="E12" s="5" t="str">
        <f>191.68842+231.8683+185.88594+191.73157+209.76534+228.6326+172.2192+208.73308+245.06091+236.2353+121.51613</f>
        <v>2223.33679</v>
      </c>
      <c r="F12" s="4" t="str">
        <f t="shared" si="1"/>
        <v>78.39568022</v>
      </c>
      <c r="G12" s="5"/>
      <c r="H12" s="5" t="str">
        <f t="shared" si="5"/>
        <v>0.8</v>
      </c>
      <c r="I12" s="5" t="str">
        <f t="shared" si="3"/>
        <v>0.8416212327</v>
      </c>
      <c r="J12" s="5" t="str">
        <f t="shared" si="4"/>
        <v>87.49725482</v>
      </c>
    </row>
    <row r="13">
      <c r="D13" s="6">
        <v>10.0</v>
      </c>
      <c r="E13" s="7" t="str">
        <f>113.011505+162.50014+127.22436+180.33662+176.99152+231.40654+189.03508+163.14015+205.88899+198.42542+185.58005+206.38623+185.17447+187.38493+159.5333+123.08797</f>
        <v>2795.107275</v>
      </c>
      <c r="F13" s="8" t="str">
        <f t="shared" si="1"/>
        <v>83.21684183</v>
      </c>
      <c r="G13" s="7"/>
      <c r="H13" s="7" t="str">
        <f t="shared" si="5"/>
        <v>0.9</v>
      </c>
      <c r="I13" s="7" t="str">
        <f t="shared" si="3"/>
        <v>1.281551564</v>
      </c>
      <c r="J13" s="7" t="str">
        <f t="shared" si="4"/>
        <v>98.77087581</v>
      </c>
    </row>
    <row r="15">
      <c r="A15" s="9"/>
      <c r="B15" s="10" t="s">
        <v>6</v>
      </c>
      <c r="D15" s="9" t="s">
        <v>7</v>
      </c>
      <c r="E15" s="9">
        <v>10.0</v>
      </c>
      <c r="F15" s="9"/>
    </row>
    <row r="16">
      <c r="A16" s="9"/>
      <c r="B16" s="4">
        <v>450.0</v>
      </c>
      <c r="D16" s="9" t="s">
        <v>8</v>
      </c>
      <c r="E16" s="9" t="str">
        <f>AVERAGE(F4:F13)</f>
        <v>65.92993356</v>
      </c>
      <c r="F16" s="9"/>
    </row>
    <row r="17">
      <c r="A17" s="9"/>
      <c r="B17" s="4">
        <v>594.0</v>
      </c>
      <c r="D17" s="9" t="s">
        <v>9</v>
      </c>
      <c r="E17" t="str">
        <f>STDEV(F4:F13)</f>
        <v>25.62592343</v>
      </c>
    </row>
    <row r="18">
      <c r="A18" s="9"/>
      <c r="B18" s="4">
        <v>692.0</v>
      </c>
    </row>
    <row r="19">
      <c r="A19" s="9"/>
      <c r="B19" s="4">
        <v>755.0</v>
      </c>
    </row>
    <row r="20">
      <c r="A20" s="9"/>
      <c r="B20" s="4">
        <v>825.0</v>
      </c>
    </row>
    <row r="21">
      <c r="A21" s="9"/>
      <c r="B21" s="4">
        <v>719.0</v>
      </c>
      <c r="C21" s="9"/>
      <c r="D21" s="11" t="s">
        <v>0</v>
      </c>
      <c r="E21" s="11" t="s">
        <v>10</v>
      </c>
      <c r="F21" s="11" t="s">
        <v>2</v>
      </c>
      <c r="G21" s="11"/>
      <c r="H21" s="11" t="s">
        <v>3</v>
      </c>
      <c r="I21" s="11" t="s">
        <v>4</v>
      </c>
      <c r="J21" s="11" t="s">
        <v>5</v>
      </c>
    </row>
    <row r="22">
      <c r="A22" s="9"/>
      <c r="B22" s="4">
        <v>1400.0</v>
      </c>
      <c r="C22" s="9"/>
      <c r="D22" s="3">
        <v>1.0</v>
      </c>
      <c r="E22" s="12">
        <v>471.4686</v>
      </c>
      <c r="F22" s="12" t="str">
        <f t="shared" ref="F22:F31" si="6">(B16/E22)*100
</f>
        <v>95</v>
      </c>
      <c r="G22" s="5"/>
      <c r="H22" s="5" t="str">
        <f t="shared" ref="H22:H25" si="7">H23-1/E$15</f>
        <v>0.1</v>
      </c>
      <c r="I22" s="5" t="str">
        <f t="shared" ref="I22:I31" si="8">NORMSINV(H$22:H$31)</f>
        <v>-1.281551564</v>
      </c>
      <c r="J22" s="5" t="str">
        <f t="shared" ref="J22:J31" si="9">NORMINV(H$22:H$31,E$34,E$35)</f>
        <v>82.99203445</v>
      </c>
    </row>
    <row r="23">
      <c r="A23" s="9"/>
      <c r="B23" s="4">
        <v>1242.0</v>
      </c>
      <c r="D23" s="3">
        <v>2.0</v>
      </c>
      <c r="E23" s="4">
        <v>603.9883</v>
      </c>
      <c r="F23" s="12" t="str">
        <f t="shared" si="6"/>
        <v>98</v>
      </c>
      <c r="G23" s="5"/>
      <c r="H23" s="5" t="str">
        <f t="shared" si="7"/>
        <v>0.2</v>
      </c>
      <c r="I23" s="5" t="str">
        <f t="shared" si="8"/>
        <v>-0.8416212327</v>
      </c>
      <c r="J23" s="5" t="str">
        <f t="shared" si="9"/>
        <v>85.64344249</v>
      </c>
    </row>
    <row r="24">
      <c r="A24" s="9"/>
      <c r="B24" s="4">
        <v>1743.0</v>
      </c>
      <c r="D24" s="3">
        <v>3.0</v>
      </c>
      <c r="E24" s="4">
        <v>802.9939</v>
      </c>
      <c r="F24" s="12" t="str">
        <f t="shared" si="6"/>
        <v>86</v>
      </c>
      <c r="G24" s="5"/>
      <c r="H24" s="5" t="str">
        <f t="shared" si="7"/>
        <v>0.3</v>
      </c>
      <c r="I24" s="5" t="str">
        <f t="shared" si="8"/>
        <v>-0.5244005133</v>
      </c>
      <c r="J24" s="5" t="str">
        <f t="shared" si="9"/>
        <v>87.55529422</v>
      </c>
    </row>
    <row r="25">
      <c r="A25" s="9"/>
      <c r="B25" s="8">
        <v>2326.0</v>
      </c>
      <c r="D25" s="3">
        <v>4.0</v>
      </c>
      <c r="E25" s="4">
        <v>859.1253</v>
      </c>
      <c r="F25" s="12" t="str">
        <f t="shared" si="6"/>
        <v>88</v>
      </c>
      <c r="G25" s="5"/>
      <c r="H25" s="5" t="str">
        <f t="shared" si="7"/>
        <v>0.4</v>
      </c>
      <c r="I25" s="5" t="str">
        <f t="shared" si="8"/>
        <v>-0.2533471029</v>
      </c>
      <c r="J25" s="5" t="str">
        <f t="shared" si="9"/>
        <v>89.18890104</v>
      </c>
    </row>
    <row r="26">
      <c r="D26" s="3">
        <v>5.0</v>
      </c>
      <c r="E26" s="4">
        <v>957.99286</v>
      </c>
      <c r="F26" s="12" t="str">
        <f t="shared" si="6"/>
        <v>86</v>
      </c>
      <c r="G26" s="5"/>
      <c r="H26" s="4">
        <v>0.5</v>
      </c>
      <c r="I26" s="5" t="str">
        <f t="shared" si="8"/>
        <v>0</v>
      </c>
      <c r="J26" s="5" t="str">
        <f t="shared" si="9"/>
        <v>90.71579405</v>
      </c>
    </row>
    <row r="27">
      <c r="D27" s="3">
        <v>6.0</v>
      </c>
      <c r="E27" s="4" t="str">
        <f>188.04857+159.0321+164.93956+143.60977+200</f>
        <v>855.63</v>
      </c>
      <c r="F27" s="12" t="str">
        <f t="shared" si="6"/>
        <v>84</v>
      </c>
      <c r="G27" s="5"/>
      <c r="H27" s="4">
        <v>0.5</v>
      </c>
      <c r="I27" s="5" t="str">
        <f t="shared" si="8"/>
        <v>0</v>
      </c>
      <c r="J27" s="5" t="str">
        <f t="shared" si="9"/>
        <v>90.71579405</v>
      </c>
    </row>
    <row r="28">
      <c r="D28" s="3">
        <v>7.0</v>
      </c>
      <c r="E28" s="5" t="str">
        <f>149.71295+126.8988+141.9126+183.56583+170.52524+166.91508+144.84598+171.21164+200</f>
        <v>1455.58812</v>
      </c>
      <c r="F28" s="12" t="str">
        <f t="shared" si="6"/>
        <v>96</v>
      </c>
      <c r="G28" s="5"/>
      <c r="H28" s="5" t="str">
        <f t="shared" ref="H28:H31" si="10">H27+1/E$15</f>
        <v>0.6</v>
      </c>
      <c r="I28" s="5" t="str">
        <f t="shared" si="8"/>
        <v>0.2533471029</v>
      </c>
      <c r="J28" s="5" t="str">
        <f t="shared" si="9"/>
        <v>92.24268705</v>
      </c>
    </row>
    <row r="29">
      <c r="D29" s="3">
        <v>8.0</v>
      </c>
      <c r="E29" s="5" t="str">
        <f>220.7659+261.0692+177.36252+213.58112+135.19054+194.42867+42.48523
</f>
        <v>1244.88318</v>
      </c>
      <c r="F29" s="12" t="str">
        <f t="shared" si="6"/>
        <v>100</v>
      </c>
      <c r="G29" s="5"/>
      <c r="H29" s="5" t="str">
        <f t="shared" si="10"/>
        <v>0.7</v>
      </c>
      <c r="I29" s="5" t="str">
        <f t="shared" si="8"/>
        <v>0.5244005133</v>
      </c>
      <c r="J29" s="5" t="str">
        <f t="shared" si="9"/>
        <v>93.87629388</v>
      </c>
    </row>
    <row r="30">
      <c r="D30" s="3">
        <v>9.0</v>
      </c>
      <c r="E30" s="4" t="str">
        <f>182.85437+159.6949+180.72781+152.95587+203.55421+239.95096+172.2192+208.73308+233.71088+198.52519+121.51613</f>
        <v>2054.4426</v>
      </c>
      <c r="F30" s="12" t="str">
        <f t="shared" si="6"/>
        <v>85</v>
      </c>
      <c r="G30" s="5"/>
      <c r="H30" s="5" t="str">
        <f t="shared" si="10"/>
        <v>0.8</v>
      </c>
      <c r="I30" s="5" t="str">
        <f t="shared" si="8"/>
        <v>0.8416212327</v>
      </c>
      <c r="J30" s="5" t="str">
        <f t="shared" si="9"/>
        <v>95.78814561</v>
      </c>
    </row>
    <row r="31">
      <c r="D31" s="6">
        <v>10.0</v>
      </c>
      <c r="E31" s="7" t="str">
        <f>97.00145+157.5485+97.54272+174.07477+167.95564+219.06554+189.47505+163.14015+203.5183+189.92206+166.42659+198.54102+175.95493+182.90332+135.6328+113.45775</f>
        <v>2632.16059</v>
      </c>
      <c r="F31" s="13" t="str">
        <f t="shared" si="6"/>
        <v>88</v>
      </c>
      <c r="G31" s="7"/>
      <c r="H31" s="7" t="str">
        <f t="shared" si="10"/>
        <v>0.9</v>
      </c>
      <c r="I31" s="7" t="str">
        <f t="shared" si="8"/>
        <v>1.281551564</v>
      </c>
      <c r="J31" s="7" t="str">
        <f t="shared" si="9"/>
        <v>98.43955365</v>
      </c>
    </row>
    <row r="33">
      <c r="D33" s="9" t="s">
        <v>7</v>
      </c>
      <c r="E33" s="9">
        <v>10.0</v>
      </c>
      <c r="F33" s="9"/>
    </row>
    <row r="34">
      <c r="D34" s="9" t="s">
        <v>8</v>
      </c>
      <c r="E34" s="14" t="str">
        <f>AVERAGE(F22:F31)</f>
        <v>91</v>
      </c>
      <c r="F34" s="9"/>
    </row>
    <row r="35">
      <c r="D35" s="9" t="s">
        <v>9</v>
      </c>
      <c r="E35" t="str">
        <f>STDEV(F22:F31)</f>
        <v>6.026881648</v>
      </c>
    </row>
    <row r="38">
      <c r="B38" s="15" t="s">
        <v>11</v>
      </c>
      <c r="D38" s="16"/>
      <c r="E38" s="16"/>
      <c r="F38" s="16"/>
      <c r="G38" s="16"/>
      <c r="H38" s="16"/>
      <c r="I38" s="16"/>
    </row>
    <row r="39">
      <c r="B39" s="15" t="s">
        <v>12</v>
      </c>
      <c r="C39" s="15" t="s">
        <v>13</v>
      </c>
      <c r="D39" s="15" t="s">
        <v>14</v>
      </c>
      <c r="E39" s="15" t="s">
        <v>15</v>
      </c>
      <c r="F39" s="15" t="s">
        <v>16</v>
      </c>
      <c r="G39" s="15" t="s">
        <v>17</v>
      </c>
      <c r="H39" s="16"/>
      <c r="I39" s="16"/>
    </row>
    <row r="40">
      <c r="B40" s="17">
        <v>1.0</v>
      </c>
      <c r="C40" s="4">
        <v>95.44644118399401</v>
      </c>
      <c r="D40" s="12">
        <v>74.57263664814228</v>
      </c>
      <c r="E40" s="18" t="str">
        <f t="shared" ref="E40:E49" si="11">C40-D40</f>
        <v>21</v>
      </c>
      <c r="F40" s="19" t="str">
        <f t="shared" ref="F40:F49" si="12">ROUND(E40,0)</f>
        <v>21</v>
      </c>
      <c r="G40" s="20">
        <v>4.0</v>
      </c>
      <c r="H40" s="16"/>
      <c r="I40" s="16"/>
    </row>
    <row r="41">
      <c r="B41" s="17">
        <v>2.0</v>
      </c>
      <c r="C41" s="4">
        <v>98.34627591296056</v>
      </c>
      <c r="D41" s="4">
        <v>56.59959900041678</v>
      </c>
      <c r="E41" s="17" t="str">
        <f t="shared" si="11"/>
        <v>41.74667691</v>
      </c>
      <c r="F41" s="21" t="str">
        <f t="shared" si="12"/>
        <v>42</v>
      </c>
      <c r="G41" s="22">
        <v>6.0</v>
      </c>
      <c r="H41" s="16"/>
      <c r="I41" s="16"/>
    </row>
    <row r="42">
      <c r="B42" s="17">
        <v>3.0</v>
      </c>
      <c r="C42" s="4">
        <v>86.17749151020946</v>
      </c>
      <c r="D42" s="4">
        <v>48.95909566607293</v>
      </c>
      <c r="E42" s="17" t="str">
        <f t="shared" si="11"/>
        <v>37.21839584</v>
      </c>
      <c r="F42" s="21" t="str">
        <f t="shared" si="12"/>
        <v>37</v>
      </c>
      <c r="G42" s="22">
        <v>5.0</v>
      </c>
      <c r="H42" s="16"/>
      <c r="I42" s="16"/>
    </row>
    <row r="43">
      <c r="B43" s="17">
        <v>4.0</v>
      </c>
      <c r="C43" s="4">
        <v>87.88007989055845</v>
      </c>
      <c r="D43" s="4">
        <v>28.88658807958787</v>
      </c>
      <c r="E43" s="17" t="str">
        <f t="shared" si="11"/>
        <v>58.99349181</v>
      </c>
      <c r="F43" s="21" t="str">
        <f t="shared" si="12"/>
        <v>59</v>
      </c>
      <c r="G43" s="22">
        <v>7.0</v>
      </c>
      <c r="H43" s="16"/>
      <c r="I43" s="15" t="s">
        <v>18</v>
      </c>
    </row>
    <row r="44">
      <c r="B44" s="17">
        <v>5.0</v>
      </c>
      <c r="C44" s="4">
        <v>86.11755206609787</v>
      </c>
      <c r="D44" s="4">
        <v>21.866697115711087</v>
      </c>
      <c r="E44" s="17" t="str">
        <f t="shared" si="11"/>
        <v>64.25085495</v>
      </c>
      <c r="F44" s="21" t="str">
        <f t="shared" si="12"/>
        <v>64</v>
      </c>
      <c r="G44" s="22">
        <v>8.0</v>
      </c>
      <c r="H44" s="16"/>
      <c r="I44" s="23" t="str">
        <f>SUM(F40:F49)
</f>
        <v>247</v>
      </c>
    </row>
    <row r="45">
      <c r="B45" s="17">
        <v>6.0</v>
      </c>
      <c r="C45" s="4">
        <v>84.03164919416102</v>
      </c>
      <c r="D45" s="4">
        <v>80.84983499268343</v>
      </c>
      <c r="E45" s="17" t="str">
        <f t="shared" si="11"/>
        <v>3.181814201</v>
      </c>
      <c r="F45" s="21" t="str">
        <f t="shared" si="12"/>
        <v>3</v>
      </c>
      <c r="G45" s="22">
        <v>1.0</v>
      </c>
      <c r="H45" s="16"/>
      <c r="I45" s="16"/>
    </row>
    <row r="46">
      <c r="B46" s="17">
        <v>7.0</v>
      </c>
      <c r="C46" s="4">
        <v>96.18105429439751</v>
      </c>
      <c r="D46" s="24">
        <v>91.1298310299314</v>
      </c>
      <c r="E46" s="17" t="str">
        <f t="shared" si="11"/>
        <v>5.051223264</v>
      </c>
      <c r="F46" s="21" t="str">
        <f t="shared" si="12"/>
        <v>5</v>
      </c>
      <c r="G46" s="22">
        <v>2.0</v>
      </c>
      <c r="H46" s="16"/>
      <c r="I46" s="15" t="s">
        <v>19</v>
      </c>
    </row>
    <row r="47">
      <c r="B47" s="17">
        <v>8.0</v>
      </c>
      <c r="C47" s="4">
        <v>99.76839754554318</v>
      </c>
      <c r="D47" s="24">
        <v>94.82253100605148</v>
      </c>
      <c r="E47" s="17" t="str">
        <f t="shared" si="11"/>
        <v>4.945866539</v>
      </c>
      <c r="F47" s="21" t="str">
        <f t="shared" si="12"/>
        <v>5</v>
      </c>
      <c r="G47" s="22">
        <v>2.0</v>
      </c>
      <c r="H47" s="16"/>
      <c r="I47" s="25">
        <v>0.0</v>
      </c>
    </row>
    <row r="48">
      <c r="B48" s="17">
        <v>9.0</v>
      </c>
      <c r="C48" s="4">
        <v>84.84053046797217</v>
      </c>
      <c r="D48" s="4">
        <v>78.39568021541172</v>
      </c>
      <c r="E48" s="17" t="str">
        <f t="shared" si="11"/>
        <v>6.444850253</v>
      </c>
      <c r="F48" s="21" t="str">
        <f t="shared" si="12"/>
        <v>6</v>
      </c>
      <c r="G48" s="22">
        <v>3.0</v>
      </c>
      <c r="H48" s="16"/>
      <c r="I48" s="16"/>
    </row>
    <row r="49">
      <c r="B49" s="26">
        <v>10.0</v>
      </c>
      <c r="C49" s="8">
        <v>88.36846842996006</v>
      </c>
      <c r="D49" s="27">
        <v>83.21684182944284</v>
      </c>
      <c r="E49" s="28" t="str">
        <f t="shared" si="11"/>
        <v>5.151626601</v>
      </c>
      <c r="F49" s="26" t="str">
        <f t="shared" si="12"/>
        <v>5</v>
      </c>
      <c r="G49" s="29">
        <v>2.0</v>
      </c>
      <c r="H49" s="16"/>
      <c r="I49" s="16"/>
    </row>
    <row r="50">
      <c r="B50" s="16"/>
      <c r="C50" s="16"/>
      <c r="D50" s="16"/>
      <c r="E50" s="16"/>
      <c r="F50" s="16"/>
      <c r="G50" s="16"/>
      <c r="H50" s="16"/>
      <c r="I50" s="16"/>
    </row>
    <row r="51">
      <c r="B51" s="16"/>
      <c r="C51" s="16"/>
      <c r="D51" s="16"/>
      <c r="E51" s="16"/>
      <c r="F51" s="16"/>
      <c r="G51" s="16"/>
      <c r="H51" s="16"/>
      <c r="I51" s="16"/>
    </row>
    <row r="52">
      <c r="B52" s="15" t="s">
        <v>20</v>
      </c>
      <c r="C52" s="15" t="s">
        <v>21</v>
      </c>
      <c r="D52" s="15" t="s">
        <v>22</v>
      </c>
      <c r="E52" s="15" t="s">
        <v>23</v>
      </c>
      <c r="F52" s="16"/>
      <c r="G52" s="16"/>
      <c r="H52" s="16"/>
      <c r="I52" s="16"/>
    </row>
    <row r="53">
      <c r="B53" s="25">
        <v>0.0</v>
      </c>
      <c r="C53" s="25">
        <v>10.0</v>
      </c>
      <c r="D53" s="25">
        <v>8.0</v>
      </c>
      <c r="E53" s="25">
        <v>0.05</v>
      </c>
      <c r="F53" s="16"/>
      <c r="G53" s="16"/>
      <c r="H53" s="16"/>
      <c r="I53" s="16"/>
    </row>
    <row r="54">
      <c r="B54" s="16"/>
      <c r="C54" s="16"/>
      <c r="D54" s="25">
        <v>5.0</v>
      </c>
      <c r="E54" s="25">
        <v>0.02</v>
      </c>
      <c r="F54" s="16"/>
      <c r="G54" s="16"/>
      <c r="H54" s="16"/>
      <c r="I54" s="16"/>
    </row>
    <row r="55">
      <c r="B55" s="16"/>
      <c r="C55" s="16"/>
      <c r="D55" s="25">
        <v>3.0</v>
      </c>
      <c r="E55" s="25">
        <v>0.01</v>
      </c>
      <c r="F55" s="16"/>
      <c r="G55" s="16"/>
      <c r="H55" s="16"/>
      <c r="I55" s="16"/>
    </row>
    <row r="56">
      <c r="B56" s="16"/>
      <c r="C56" s="16"/>
      <c r="D56" s="16"/>
      <c r="E56" s="16"/>
      <c r="F56" s="16"/>
      <c r="G56" s="16"/>
      <c r="H56" s="16"/>
      <c r="I56" s="16"/>
    </row>
    <row r="57">
      <c r="B57" s="16"/>
      <c r="C57" s="30"/>
      <c r="D57" s="16"/>
      <c r="E57" s="16"/>
      <c r="F57" s="25" t="s">
        <v>24</v>
      </c>
      <c r="G57" s="16"/>
      <c r="H57" s="16"/>
      <c r="I57" s="16"/>
    </row>
    <row r="58">
      <c r="B58" s="16"/>
      <c r="C58" s="30"/>
      <c r="D58" s="16"/>
      <c r="E58" s="16"/>
      <c r="F58" s="16"/>
      <c r="G58" s="16"/>
      <c r="H58" s="16"/>
      <c r="I58" s="16"/>
    </row>
    <row r="59">
      <c r="B59" s="14"/>
      <c r="C59" s="31"/>
    </row>
    <row r="60">
      <c r="B60" s="14"/>
      <c r="C60" s="31"/>
    </row>
    <row r="61">
      <c r="B61" s="14"/>
      <c r="C61" s="31"/>
    </row>
    <row r="62">
      <c r="B62" s="14"/>
      <c r="C62" s="31"/>
    </row>
    <row r="63">
      <c r="B63" s="14"/>
      <c r="C63" s="31"/>
    </row>
    <row r="64">
      <c r="B64" s="14"/>
      <c r="C64" s="31"/>
    </row>
    <row r="65">
      <c r="B65" s="14"/>
      <c r="C65" s="31"/>
    </row>
    <row r="66">
      <c r="B66" s="14"/>
      <c r="C66" s="31"/>
    </row>
    <row r="67">
      <c r="B67" s="14"/>
    </row>
    <row r="68">
      <c r="B68" s="14"/>
    </row>
  </sheetData>
  <mergeCells count="1">
    <mergeCell ref="B38:C38"/>
  </mergeCells>
  <drawing r:id="rId1"/>
</worksheet>
</file>