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300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2" i="1" l="1"/>
  <c r="E65" i="1" l="1"/>
  <c r="F65" i="1"/>
  <c r="G65" i="1"/>
  <c r="H65" i="1"/>
  <c r="I65" i="1"/>
  <c r="J65" i="1"/>
  <c r="K65" i="1"/>
  <c r="L65" i="1"/>
  <c r="D65" i="1"/>
  <c r="E64" i="1"/>
  <c r="F64" i="1"/>
  <c r="G64" i="1"/>
  <c r="H64" i="1"/>
  <c r="I64" i="1"/>
  <c r="J64" i="1"/>
  <c r="K64" i="1"/>
  <c r="L64" i="1"/>
  <c r="D64" i="1"/>
  <c r="E69" i="1" l="1"/>
  <c r="F69" i="1"/>
  <c r="G69" i="1"/>
  <c r="H69" i="1"/>
  <c r="I69" i="1"/>
  <c r="J69" i="1"/>
  <c r="K69" i="1"/>
  <c r="L69" i="1"/>
  <c r="D69" i="1"/>
  <c r="L44" i="1"/>
  <c r="L45" i="1"/>
  <c r="L46" i="1"/>
  <c r="L47" i="1"/>
  <c r="L48" i="1"/>
  <c r="L49" i="1"/>
  <c r="L50" i="1"/>
  <c r="L51" i="1"/>
  <c r="L52" i="1"/>
  <c r="D50" i="1"/>
  <c r="K53" i="1"/>
  <c r="G53" i="1"/>
  <c r="C53" i="1"/>
  <c r="H50" i="1"/>
  <c r="H49" i="1"/>
  <c r="D49" i="1"/>
  <c r="H48" i="1"/>
  <c r="D48" i="1"/>
  <c r="H47" i="1"/>
  <c r="D47" i="1"/>
  <c r="H46" i="1"/>
  <c r="D46" i="1"/>
  <c r="H45" i="1"/>
  <c r="D45" i="1"/>
  <c r="H44" i="1"/>
  <c r="D44" i="1"/>
  <c r="L43" i="1"/>
  <c r="H43" i="1"/>
  <c r="D43" i="1"/>
  <c r="H53" i="1" l="1"/>
  <c r="K62" i="1" s="1"/>
  <c r="L53" i="1"/>
  <c r="L62" i="1" s="1"/>
  <c r="D53" i="1"/>
  <c r="J62" i="1" s="1"/>
  <c r="L25" i="1"/>
  <c r="L26" i="1"/>
  <c r="L27" i="1"/>
  <c r="L28" i="1"/>
  <c r="L29" i="1"/>
  <c r="L30" i="1"/>
  <c r="L31" i="1"/>
  <c r="L24" i="1"/>
  <c r="H25" i="1"/>
  <c r="H26" i="1"/>
  <c r="H27" i="1"/>
  <c r="H28" i="1"/>
  <c r="H29" i="1"/>
  <c r="H30" i="1"/>
  <c r="H31" i="1"/>
  <c r="H24" i="1"/>
  <c r="D25" i="1"/>
  <c r="D26" i="1"/>
  <c r="D27" i="1"/>
  <c r="D28" i="1"/>
  <c r="D29" i="1"/>
  <c r="D30" i="1"/>
  <c r="D24" i="1"/>
  <c r="K34" i="1"/>
  <c r="G34" i="1"/>
  <c r="C34" i="1"/>
  <c r="L7" i="1"/>
  <c r="L8" i="1"/>
  <c r="L9" i="1"/>
  <c r="L10" i="1"/>
  <c r="L11" i="1"/>
  <c r="L12" i="1"/>
  <c r="L13" i="1"/>
  <c r="L6" i="1"/>
  <c r="K16" i="1"/>
  <c r="H7" i="1"/>
  <c r="H8" i="1"/>
  <c r="H9" i="1"/>
  <c r="H10" i="1"/>
  <c r="H11" i="1"/>
  <c r="H12" i="1"/>
  <c r="H6" i="1"/>
  <c r="G16" i="1"/>
  <c r="D7" i="1"/>
  <c r="D8" i="1"/>
  <c r="D9" i="1"/>
  <c r="D10" i="1"/>
  <c r="D11" i="1"/>
  <c r="D6" i="1"/>
  <c r="C16" i="1"/>
  <c r="E47" i="1" l="1"/>
  <c r="E49" i="1"/>
  <c r="E50" i="1"/>
  <c r="E44" i="1"/>
  <c r="E43" i="1"/>
  <c r="E45" i="1"/>
  <c r="E46" i="1"/>
  <c r="E48" i="1"/>
  <c r="M49" i="1"/>
  <c r="M44" i="1"/>
  <c r="M52" i="1"/>
  <c r="M45" i="1"/>
  <c r="M43" i="1"/>
  <c r="M46" i="1"/>
  <c r="M47" i="1"/>
  <c r="M48" i="1"/>
  <c r="M50" i="1"/>
  <c r="M51" i="1"/>
  <c r="I48" i="1"/>
  <c r="I49" i="1"/>
  <c r="I50" i="1"/>
  <c r="I43" i="1"/>
  <c r="I44" i="1"/>
  <c r="I45" i="1"/>
  <c r="I46" i="1"/>
  <c r="I47" i="1"/>
  <c r="D34" i="1"/>
  <c r="G62" i="1" s="1"/>
  <c r="L34" i="1"/>
  <c r="I62" i="1" s="1"/>
  <c r="H34" i="1"/>
  <c r="H62" i="1" s="1"/>
  <c r="L16" i="1"/>
  <c r="D16" i="1"/>
  <c r="H16" i="1"/>
  <c r="E62" i="1" s="1"/>
  <c r="E6" i="1" l="1"/>
  <c r="D62" i="1"/>
  <c r="M6" i="1"/>
  <c r="F62" i="1"/>
  <c r="M8" i="1"/>
  <c r="M7" i="1"/>
  <c r="E53" i="1"/>
  <c r="F53" i="1" s="1"/>
  <c r="I53" i="1"/>
  <c r="J53" i="1" s="1"/>
  <c r="M53" i="1"/>
  <c r="N53" i="1" s="1"/>
  <c r="I28" i="1"/>
  <c r="I29" i="1"/>
  <c r="I30" i="1"/>
  <c r="I31" i="1"/>
  <c r="I24" i="1"/>
  <c r="I25" i="1"/>
  <c r="I26" i="1"/>
  <c r="I27" i="1"/>
  <c r="M9" i="1"/>
  <c r="M28" i="1"/>
  <c r="M29" i="1"/>
  <c r="M30" i="1"/>
  <c r="M31" i="1"/>
  <c r="M24" i="1"/>
  <c r="M26" i="1"/>
  <c r="M27" i="1"/>
  <c r="M25" i="1"/>
  <c r="E28" i="1"/>
  <c r="E29" i="1"/>
  <c r="E24" i="1"/>
  <c r="E25" i="1"/>
  <c r="E30" i="1"/>
  <c r="E26" i="1"/>
  <c r="E27" i="1"/>
  <c r="I12" i="1"/>
  <c r="E8" i="1"/>
  <c r="M10" i="1"/>
  <c r="E11" i="1"/>
  <c r="E10" i="1"/>
  <c r="E7" i="1"/>
  <c r="M13" i="1"/>
  <c r="M12" i="1"/>
  <c r="I11" i="1"/>
  <c r="M11" i="1"/>
  <c r="I10" i="1"/>
  <c r="I9" i="1"/>
  <c r="I8" i="1"/>
  <c r="I7" i="1"/>
  <c r="E9" i="1"/>
  <c r="I6" i="1"/>
  <c r="I34" i="1" l="1"/>
  <c r="J34" i="1" s="1"/>
  <c r="M34" i="1"/>
  <c r="N34" i="1" s="1"/>
  <c r="I16" i="1"/>
  <c r="J16" i="1" s="1"/>
  <c r="E16" i="1"/>
  <c r="F16" i="1" s="1"/>
  <c r="M16" i="1"/>
  <c r="N16" i="1" s="1"/>
  <c r="E34" i="1"/>
  <c r="G56" i="1" l="1"/>
  <c r="H56" i="1" s="1"/>
  <c r="F34" i="1"/>
  <c r="H66" i="1" l="1"/>
  <c r="H68" i="1" s="1"/>
  <c r="I66" i="1"/>
  <c r="I68" i="1" s="1"/>
  <c r="J66" i="1"/>
  <c r="J68" i="1" s="1"/>
  <c r="K66" i="1"/>
  <c r="K68" i="1" s="1"/>
  <c r="E66" i="1"/>
  <c r="E68" i="1" s="1"/>
  <c r="D66" i="1"/>
  <c r="D68" i="1" s="1"/>
  <c r="L66" i="1"/>
  <c r="L68" i="1" s="1"/>
  <c r="F66" i="1"/>
  <c r="F68" i="1" s="1"/>
  <c r="G66" i="1"/>
  <c r="G68" i="1" s="1"/>
</calcChain>
</file>

<file path=xl/sharedStrings.xml><?xml version="1.0" encoding="utf-8"?>
<sst xmlns="http://schemas.openxmlformats.org/spreadsheetml/2006/main" count="91" uniqueCount="27">
  <si>
    <t>Source 1867</t>
  </si>
  <si>
    <t>Kernel rows</t>
  </si>
  <si>
    <t>Cobs produced</t>
  </si>
  <si>
    <t>Total</t>
  </si>
  <si>
    <t>Mean</t>
  </si>
  <si>
    <t>Rows (xi)</t>
  </si>
  <si>
    <t>Wgts. (pi)</t>
  </si>
  <si>
    <t>pi*xi</t>
  </si>
  <si>
    <t>pi(xi-mu)2</t>
  </si>
  <si>
    <t>Sum prob.</t>
  </si>
  <si>
    <t>Variance</t>
  </si>
  <si>
    <t>Stdev.</t>
  </si>
  <si>
    <t>Rate calculation:</t>
  </si>
  <si>
    <t>Source 1868</t>
  </si>
  <si>
    <t>Source 1869</t>
  </si>
  <si>
    <t>Average variance:</t>
  </si>
  <si>
    <t>1-2-3 gen.</t>
  </si>
  <si>
    <t>Resp.stdev</t>
  </si>
  <si>
    <t>Rate.stdev</t>
  </si>
  <si>
    <t>Log rate</t>
  </si>
  <si>
    <t>Log int.</t>
  </si>
  <si>
    <t>Start (rows)</t>
  </si>
  <si>
    <t>End (rows)</t>
  </si>
  <si>
    <t>Response</t>
  </si>
  <si>
    <t>int.g</t>
  </si>
  <si>
    <t>rate.sd.g</t>
  </si>
  <si>
    <t>diff.sd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</si>
</sst>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/>
    <xf numFmtId="0" fontId="0" fillId="0" borderId="4" xfId="0" applyFill="1" applyBorder="1"/>
    <xf numFmtId="0" fontId="0" fillId="0" borderId="4" xfId="0" applyBorder="1"/>
    <xf numFmtId="164" fontId="0" fillId="0" borderId="4" xfId="0" applyNumberFormat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Fill="1"/>
    <xf numFmtId="164" fontId="1" fillId="0" borderId="0" xfId="0" applyNumberFormat="1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1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0" borderId="3" xfId="0" applyNumberFormat="1" applyFont="1" applyBorder="1" applyAlignment="1">
      <alignment horizontal="right"/>
    </xf>
    <xf numFmtId="164" fontId="0" fillId="5" borderId="4" xfId="0" applyNumberFormat="1" applyFill="1" applyBorder="1"/>
    <xf numFmtId="164" fontId="0" fillId="5" borderId="0" xfId="0" applyNumberFormat="1" applyFill="1" applyBorder="1"/>
    <xf numFmtId="164" fontId="0" fillId="5" borderId="5" xfId="0" applyNumberFormat="1" applyFill="1" applyBorder="1"/>
    <xf numFmtId="0" fontId="0" fillId="2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547353455818023"/>
                  <c:y val="-0.270087864427725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Sheet1!$D$69:$L$69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0.47712125471966244</c:v>
                </c:pt>
              </c:numCache>
            </c:numRef>
          </c:xVal>
          <c:yVal>
            <c:numRef>
              <c:f>Sheet1!$D$68:$L$68</c:f>
              <c:numCache>
                <c:formatCode>0.000</c:formatCode>
                <c:ptCount val="9"/>
                <c:pt idx="0">
                  <c:v>-0.47365775200967253</c:v>
                </c:pt>
                <c:pt idx="1">
                  <c:v>8.0055474530907528E-2</c:v>
                </c:pt>
                <c:pt idx="2">
                  <c:v>0.21842947739067481</c:v>
                </c:pt>
                <c:pt idx="3">
                  <c:v>-0.2047942944134018</c:v>
                </c:pt>
                <c:pt idx="4">
                  <c:v>-0.10081266769166503</c:v>
                </c:pt>
                <c:pt idx="5">
                  <c:v>-4.8221299426061594E-3</c:v>
                </c:pt>
                <c:pt idx="6">
                  <c:v>-0.17547920576987763</c:v>
                </c:pt>
                <c:pt idx="7">
                  <c:v>-0.15428475640051215</c:v>
                </c:pt>
                <c:pt idx="8">
                  <c:v>-0.11477942140661809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5616"/>
        <c:axId val="126897536"/>
      </c:scatterChart>
      <c:valAx>
        <c:axId val="1268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Log10 interval (generations)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6897536"/>
        <c:crossesAt val="-0.60000000000000009"/>
        <c:crossBetween val="midCat"/>
      </c:valAx>
      <c:valAx>
        <c:axId val="126897536"/>
        <c:scaling>
          <c:orientation val="minMax"/>
          <c:max val="0.30000000000000004"/>
          <c:min val="-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Log10 rate (stdev/gen)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689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71</xdr:row>
      <xdr:rowOff>4762</xdr:rowOff>
    </xdr:from>
    <xdr:to>
      <xdr:col>10</xdr:col>
      <xdr:colOff>604837</xdr:colOff>
      <xdr:row>87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31" workbookViewId="0">
      <selection activeCell="H56" sqref="H56"/>
    </sheetView>
  </sheetViews>
  <sheetFormatPr defaultRowHeight="15" x14ac:dyDescent="0.25"/>
  <cols>
    <col min="2" max="2" width="10.28515625" style="2" customWidth="1"/>
    <col min="3" max="6" width="10.28515625" customWidth="1"/>
  </cols>
  <sheetData>
    <row r="1" spans="1:14" x14ac:dyDescent="0.25">
      <c r="B1" s="38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B2" s="39" t="s">
        <v>1</v>
      </c>
      <c r="C2" s="4">
        <v>14</v>
      </c>
      <c r="D2" s="5"/>
      <c r="E2" s="5"/>
      <c r="F2" s="6"/>
      <c r="G2" s="21">
        <v>16</v>
      </c>
      <c r="H2" s="5"/>
      <c r="I2" s="5"/>
      <c r="J2" s="6"/>
      <c r="K2" s="21">
        <v>18</v>
      </c>
      <c r="L2" s="5"/>
      <c r="M2" s="5"/>
      <c r="N2" s="6"/>
    </row>
    <row r="3" spans="1:14" ht="7.5" customHeight="1" x14ac:dyDescent="0.25">
      <c r="B3" s="40"/>
      <c r="C3" s="7"/>
      <c r="D3" s="8"/>
      <c r="E3" s="8"/>
      <c r="F3" s="9"/>
      <c r="G3" s="22"/>
      <c r="H3" s="8"/>
      <c r="I3" s="8"/>
      <c r="J3" s="9"/>
      <c r="K3" s="22"/>
      <c r="L3" s="8"/>
      <c r="M3" s="8"/>
      <c r="N3" s="9"/>
    </row>
    <row r="4" spans="1:14" x14ac:dyDescent="0.25">
      <c r="B4" s="2" t="s">
        <v>2</v>
      </c>
      <c r="C4" s="10">
        <v>658</v>
      </c>
      <c r="D4" s="8"/>
      <c r="E4" s="8"/>
      <c r="F4" s="9"/>
      <c r="G4" s="23">
        <v>385</v>
      </c>
      <c r="H4" s="8"/>
      <c r="I4" s="8"/>
      <c r="J4" s="9"/>
      <c r="K4" s="23">
        <v>205</v>
      </c>
      <c r="L4" s="8"/>
      <c r="M4" s="8"/>
      <c r="N4" s="9"/>
    </row>
    <row r="5" spans="1:14" x14ac:dyDescent="0.25">
      <c r="B5" s="37" t="s">
        <v>5</v>
      </c>
      <c r="C5" s="11" t="s">
        <v>6</v>
      </c>
      <c r="D5" s="12" t="s">
        <v>7</v>
      </c>
      <c r="E5" s="12" t="s">
        <v>8</v>
      </c>
      <c r="F5" s="13"/>
      <c r="G5" s="11" t="s">
        <v>6</v>
      </c>
      <c r="H5" s="12" t="s">
        <v>7</v>
      </c>
      <c r="I5" s="12" t="s">
        <v>8</v>
      </c>
      <c r="J5" s="9"/>
      <c r="K5" s="11" t="s">
        <v>6</v>
      </c>
      <c r="L5" s="12" t="s">
        <v>7</v>
      </c>
      <c r="M5" s="12" t="s">
        <v>8</v>
      </c>
      <c r="N5" s="9"/>
    </row>
    <row r="6" spans="1:14" x14ac:dyDescent="0.25">
      <c r="A6">
        <v>8</v>
      </c>
      <c r="B6" s="37">
        <v>2.0794415416798357</v>
      </c>
      <c r="C6" s="14">
        <v>3.0000000000000001E-3</v>
      </c>
      <c r="D6" s="32">
        <f t="shared" ref="D6:D11" si="0">B6*C6</f>
        <v>6.2383246250395071E-3</v>
      </c>
      <c r="E6" s="32">
        <f t="shared" ref="E6:E11" si="1">C6*(B6-$D$16)^2</f>
        <v>6.0144457622515778E-4</v>
      </c>
      <c r="F6" s="33"/>
      <c r="G6" s="24">
        <v>0</v>
      </c>
      <c r="H6" s="32">
        <f>G6*B6</f>
        <v>0</v>
      </c>
      <c r="I6" s="32">
        <f>G6*(B6-$H$16)^2</f>
        <v>0</v>
      </c>
      <c r="J6" s="33"/>
      <c r="K6" s="24">
        <v>5.0000000000000001E-3</v>
      </c>
      <c r="L6" s="32">
        <f>K6*B6</f>
        <v>1.0397207708399178E-2</v>
      </c>
      <c r="M6" s="32">
        <f>K6*(B6-$L$16)^2</f>
        <v>1.8823611372554639E-3</v>
      </c>
      <c r="N6" s="9"/>
    </row>
    <row r="7" spans="1:14" x14ac:dyDescent="0.25">
      <c r="A7">
        <v>10</v>
      </c>
      <c r="B7" s="37">
        <v>2.3025850929940459</v>
      </c>
      <c r="C7" s="14">
        <v>0.124</v>
      </c>
      <c r="D7" s="32">
        <f t="shared" si="0"/>
        <v>0.28552055153126171</v>
      </c>
      <c r="E7" s="32">
        <f t="shared" si="1"/>
        <v>6.2556500389367199E-3</v>
      </c>
      <c r="F7" s="33"/>
      <c r="G7" s="24">
        <v>0.03</v>
      </c>
      <c r="H7" s="32">
        <f t="shared" ref="H7:H12" si="2">G7*B7</f>
        <v>6.9077552789821375E-2</v>
      </c>
      <c r="I7" s="32">
        <f t="shared" ref="I7:I12" si="3">G7*(B7-$H$16)^2</f>
        <v>3.3396324599786124E-3</v>
      </c>
      <c r="J7" s="33"/>
      <c r="K7" s="24">
        <v>0.01</v>
      </c>
      <c r="L7" s="32">
        <f t="shared" ref="L7:L13" si="4">K7*B7</f>
        <v>2.3025850929940458E-2</v>
      </c>
      <c r="M7" s="32">
        <f t="shared" ref="M7:M13" si="5">K7*(B7-$L$16)^2</f>
        <v>1.5243540964358154E-3</v>
      </c>
      <c r="N7" s="9"/>
    </row>
    <row r="8" spans="1:14" x14ac:dyDescent="0.25">
      <c r="A8">
        <v>12</v>
      </c>
      <c r="B8" s="37">
        <v>2.4849066497880004</v>
      </c>
      <c r="C8" s="14">
        <v>0.48</v>
      </c>
      <c r="D8" s="32">
        <f t="shared" si="0"/>
        <v>1.1927551918982402</v>
      </c>
      <c r="E8" s="32">
        <f t="shared" si="1"/>
        <v>8.583121150892855E-4</v>
      </c>
      <c r="F8" s="33"/>
      <c r="G8" s="24">
        <v>0.22800000000000001</v>
      </c>
      <c r="H8" s="32">
        <f t="shared" si="2"/>
        <v>0.56655871615166409</v>
      </c>
      <c r="I8" s="32">
        <f t="shared" si="3"/>
        <v>5.2211396006184123E-3</v>
      </c>
      <c r="J8" s="33"/>
      <c r="K8" s="24">
        <v>0.13</v>
      </c>
      <c r="L8" s="32">
        <f t="shared" si="4"/>
        <v>0.32303786447244004</v>
      </c>
      <c r="M8" s="32">
        <f t="shared" si="5"/>
        <v>5.6301739933195625E-3</v>
      </c>
      <c r="N8" s="9"/>
    </row>
    <row r="9" spans="1:14" x14ac:dyDescent="0.25">
      <c r="A9">
        <v>14</v>
      </c>
      <c r="B9" s="37">
        <v>2.6390573296152584</v>
      </c>
      <c r="C9" s="14">
        <v>0.35599999999999998</v>
      </c>
      <c r="D9" s="32">
        <f t="shared" si="0"/>
        <v>0.93950440934303192</v>
      </c>
      <c r="E9" s="32">
        <f t="shared" si="1"/>
        <v>4.4548376914591709E-3</v>
      </c>
      <c r="F9" s="33"/>
      <c r="G9" s="24">
        <v>0.48599999999999999</v>
      </c>
      <c r="H9" s="32">
        <f t="shared" si="2"/>
        <v>1.2825818621930156</v>
      </c>
      <c r="I9" s="32">
        <f t="shared" si="3"/>
        <v>3.8761007869202201E-6</v>
      </c>
      <c r="J9" s="33"/>
      <c r="K9" s="24">
        <v>0.378</v>
      </c>
      <c r="L9" s="32">
        <f t="shared" si="4"/>
        <v>0.99756367059456763</v>
      </c>
      <c r="M9" s="32">
        <f t="shared" si="5"/>
        <v>1.1005152511359478E-3</v>
      </c>
      <c r="N9" s="9"/>
    </row>
    <row r="10" spans="1:14" x14ac:dyDescent="0.25">
      <c r="A10">
        <v>16</v>
      </c>
      <c r="B10" s="37">
        <v>2.7725887222397811</v>
      </c>
      <c r="C10" s="14">
        <v>3.2000000000000001E-2</v>
      </c>
      <c r="D10" s="32">
        <f t="shared" si="0"/>
        <v>8.8722839111673002E-2</v>
      </c>
      <c r="E10" s="32">
        <f t="shared" si="1"/>
        <v>1.9270071826719697E-3</v>
      </c>
      <c r="F10" s="33"/>
      <c r="G10" s="24">
        <v>0.187</v>
      </c>
      <c r="H10" s="32">
        <f t="shared" si="2"/>
        <v>0.51847409105883913</v>
      </c>
      <c r="I10" s="32">
        <f t="shared" si="3"/>
        <v>3.4768571851759053E-3</v>
      </c>
      <c r="J10" s="33"/>
      <c r="K10" s="24">
        <v>0.34499999999999997</v>
      </c>
      <c r="L10" s="32">
        <f t="shared" si="4"/>
        <v>0.95654310917272445</v>
      </c>
      <c r="M10" s="32">
        <f t="shared" si="5"/>
        <v>2.1845393757051954E-3</v>
      </c>
      <c r="N10" s="9"/>
    </row>
    <row r="11" spans="1:14" x14ac:dyDescent="0.25">
      <c r="A11">
        <v>18</v>
      </c>
      <c r="B11" s="37">
        <v>2.8903717578961645</v>
      </c>
      <c r="C11" s="14">
        <v>5.0000000000000001E-3</v>
      </c>
      <c r="D11" s="32">
        <f t="shared" si="0"/>
        <v>1.4451858789480822E-2</v>
      </c>
      <c r="E11" s="32">
        <f t="shared" si="1"/>
        <v>6.5949341428741832E-4</v>
      </c>
      <c r="F11" s="33"/>
      <c r="G11" s="24">
        <v>6.8000000000000005E-2</v>
      </c>
      <c r="H11" s="32">
        <f t="shared" si="2"/>
        <v>0.1965452795369392</v>
      </c>
      <c r="I11" s="32">
        <f t="shared" si="3"/>
        <v>4.3918744741797584E-3</v>
      </c>
      <c r="J11" s="33"/>
      <c r="K11" s="24">
        <v>0.126</v>
      </c>
      <c r="L11" s="32">
        <f t="shared" si="4"/>
        <v>0.36418684149491676</v>
      </c>
      <c r="M11" s="32">
        <f t="shared" si="5"/>
        <v>4.9076674631364043E-3</v>
      </c>
      <c r="N11" s="9"/>
    </row>
    <row r="12" spans="1:14" x14ac:dyDescent="0.25">
      <c r="A12">
        <v>20</v>
      </c>
      <c r="B12" s="37">
        <v>2.9957322735539909</v>
      </c>
      <c r="C12" s="14"/>
      <c r="D12" s="32"/>
      <c r="E12" s="32"/>
      <c r="F12" s="33"/>
      <c r="G12" s="24">
        <v>1E-3</v>
      </c>
      <c r="H12" s="32">
        <f t="shared" si="2"/>
        <v>2.9957322735539907E-3</v>
      </c>
      <c r="I12" s="32">
        <f t="shared" si="3"/>
        <v>1.2923955943748564E-4</v>
      </c>
      <c r="J12" s="33"/>
      <c r="K12" s="24">
        <v>3.0000000000000001E-3</v>
      </c>
      <c r="L12" s="32">
        <f t="shared" si="4"/>
        <v>8.9871968206619735E-3</v>
      </c>
      <c r="M12" s="32">
        <f t="shared" si="5"/>
        <v>2.7491348187028462E-4</v>
      </c>
      <c r="N12" s="9"/>
    </row>
    <row r="13" spans="1:14" x14ac:dyDescent="0.25">
      <c r="A13">
        <v>22</v>
      </c>
      <c r="B13" s="37">
        <v>3.0910424533583161</v>
      </c>
      <c r="C13" s="14"/>
      <c r="D13" s="32"/>
      <c r="E13" s="32"/>
      <c r="F13" s="33"/>
      <c r="G13" s="24"/>
      <c r="H13" s="32"/>
      <c r="I13" s="32"/>
      <c r="J13" s="33"/>
      <c r="K13" s="24">
        <v>3.0000000000000001E-3</v>
      </c>
      <c r="L13" s="32">
        <f t="shared" si="4"/>
        <v>9.2731273600749481E-3</v>
      </c>
      <c r="M13" s="32">
        <f t="shared" si="5"/>
        <v>4.7527787479612738E-4</v>
      </c>
      <c r="N13" s="9"/>
    </row>
    <row r="14" spans="1:14" x14ac:dyDescent="0.25">
      <c r="A14">
        <v>24</v>
      </c>
      <c r="B14" s="37">
        <v>3.1780538303479458</v>
      </c>
      <c r="C14" s="14"/>
      <c r="D14" s="32"/>
      <c r="E14" s="32"/>
      <c r="F14" s="33"/>
      <c r="G14" s="24"/>
      <c r="H14" s="32"/>
      <c r="I14" s="32"/>
      <c r="J14" s="33"/>
      <c r="K14" s="24"/>
      <c r="L14" s="32"/>
      <c r="M14" s="32"/>
      <c r="N14" s="9"/>
    </row>
    <row r="15" spans="1:14" x14ac:dyDescent="0.25">
      <c r="A15">
        <v>26</v>
      </c>
      <c r="B15" s="37">
        <v>3.2580965380214821</v>
      </c>
      <c r="C15" s="14"/>
      <c r="D15" s="32"/>
      <c r="E15" s="32"/>
      <c r="F15" s="33"/>
      <c r="G15" s="24"/>
      <c r="H15" s="32"/>
      <c r="I15" s="32"/>
      <c r="J15" s="33"/>
      <c r="K15" s="24"/>
      <c r="L15" s="32"/>
      <c r="M15" s="32"/>
      <c r="N15" s="9"/>
    </row>
    <row r="16" spans="1:14" x14ac:dyDescent="0.25">
      <c r="B16" s="37" t="s">
        <v>3</v>
      </c>
      <c r="C16" s="15">
        <f>SUM(C6:C15)</f>
        <v>1</v>
      </c>
      <c r="D16" s="16">
        <f>SUM(D6:D15)</f>
        <v>2.5271931752987271</v>
      </c>
      <c r="E16" s="16">
        <f>SUM(E6:E15)</f>
        <v>1.475674501866972E-2</v>
      </c>
      <c r="F16" s="17">
        <f>SQRT(E16)</f>
        <v>0.12147734364345361</v>
      </c>
      <c r="G16" s="25">
        <f>SUM(G6:G15)</f>
        <v>1</v>
      </c>
      <c r="H16" s="26">
        <f>SUM(H6:H15)</f>
        <v>2.6362332340038335</v>
      </c>
      <c r="I16" s="26">
        <f>SUM(I6:I15)</f>
        <v>1.6562619380177095E-2</v>
      </c>
      <c r="J16" s="27">
        <f>SQRT(I16)</f>
        <v>0.12869584057061478</v>
      </c>
      <c r="K16" s="25">
        <f>SUM(K6:K15)</f>
        <v>1</v>
      </c>
      <c r="L16" s="26">
        <f>SUM(L6:L15)</f>
        <v>2.6930148685537252</v>
      </c>
      <c r="M16" s="26">
        <f>SUM(M6:M15)</f>
        <v>1.7979802673654802E-2</v>
      </c>
      <c r="N16" s="27">
        <f>SQRT(M16)</f>
        <v>0.13408878653211387</v>
      </c>
    </row>
    <row r="17" spans="1:14" x14ac:dyDescent="0.25">
      <c r="B17" s="41"/>
      <c r="C17" s="18" t="s">
        <v>9</v>
      </c>
      <c r="D17" s="19" t="s">
        <v>4</v>
      </c>
      <c r="E17" s="19" t="s">
        <v>10</v>
      </c>
      <c r="F17" s="20" t="s">
        <v>11</v>
      </c>
      <c r="G17" s="18" t="s">
        <v>9</v>
      </c>
      <c r="H17" s="19" t="s">
        <v>4</v>
      </c>
      <c r="I17" s="19" t="s">
        <v>10</v>
      </c>
      <c r="J17" s="20" t="s">
        <v>11</v>
      </c>
      <c r="K17" s="18" t="s">
        <v>9</v>
      </c>
      <c r="L17" s="19" t="s">
        <v>4</v>
      </c>
      <c r="M17" s="19" t="s">
        <v>10</v>
      </c>
      <c r="N17" s="20" t="s">
        <v>11</v>
      </c>
    </row>
    <row r="19" spans="1:14" x14ac:dyDescent="0.25">
      <c r="C19" s="49" t="s">
        <v>13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x14ac:dyDescent="0.25">
      <c r="B20" s="39" t="s">
        <v>1</v>
      </c>
      <c r="C20" s="4">
        <v>16</v>
      </c>
      <c r="D20" s="5"/>
      <c r="E20" s="5"/>
      <c r="F20" s="6"/>
      <c r="G20" s="21">
        <v>16</v>
      </c>
      <c r="H20" s="5"/>
      <c r="I20" s="5"/>
      <c r="J20" s="6"/>
      <c r="K20" s="21">
        <v>18</v>
      </c>
      <c r="L20" s="5"/>
      <c r="M20" s="5"/>
      <c r="N20" s="6"/>
    </row>
    <row r="21" spans="1:14" x14ac:dyDescent="0.25">
      <c r="B21" s="39"/>
      <c r="C21" s="28">
        <v>16</v>
      </c>
      <c r="D21" s="29"/>
      <c r="E21" s="29"/>
      <c r="F21" s="30"/>
      <c r="G21" s="31">
        <v>18</v>
      </c>
      <c r="H21" s="29"/>
      <c r="I21" s="29"/>
      <c r="J21" s="30"/>
      <c r="K21" s="31">
        <v>18</v>
      </c>
      <c r="L21" s="29"/>
      <c r="M21" s="29"/>
      <c r="N21" s="30"/>
    </row>
    <row r="22" spans="1:14" x14ac:dyDescent="0.25">
      <c r="B22" s="2" t="s">
        <v>2</v>
      </c>
      <c r="C22" s="10">
        <v>1789</v>
      </c>
      <c r="D22" s="8"/>
      <c r="E22" s="8"/>
      <c r="F22" s="9"/>
      <c r="G22" s="23">
        <v>262</v>
      </c>
      <c r="H22" s="8"/>
      <c r="I22" s="8"/>
      <c r="J22" s="9"/>
      <c r="K22" s="23">
        <v>460</v>
      </c>
      <c r="L22" s="8"/>
      <c r="M22" s="8"/>
      <c r="N22" s="9"/>
    </row>
    <row r="23" spans="1:14" x14ac:dyDescent="0.25">
      <c r="B23" s="37" t="s">
        <v>5</v>
      </c>
      <c r="C23" s="11" t="s">
        <v>6</v>
      </c>
      <c r="D23" s="12" t="s">
        <v>7</v>
      </c>
      <c r="E23" s="12" t="s">
        <v>8</v>
      </c>
      <c r="F23" s="13"/>
      <c r="G23" s="11" t="s">
        <v>6</v>
      </c>
      <c r="H23" s="12" t="s">
        <v>7</v>
      </c>
      <c r="I23" s="12" t="s">
        <v>8</v>
      </c>
      <c r="J23" s="9"/>
      <c r="K23" s="11" t="s">
        <v>6</v>
      </c>
      <c r="L23" s="12" t="s">
        <v>7</v>
      </c>
      <c r="M23" s="12" t="s">
        <v>8</v>
      </c>
      <c r="N23" s="9"/>
    </row>
    <row r="24" spans="1:14" x14ac:dyDescent="0.25">
      <c r="A24">
        <v>8</v>
      </c>
      <c r="B24" s="37">
        <v>2.0794415416798357</v>
      </c>
      <c r="C24" s="14">
        <v>1E-3</v>
      </c>
      <c r="D24" s="32">
        <f>C24*B24</f>
        <v>2.079441541679836E-3</v>
      </c>
      <c r="E24" s="32">
        <f>C24*(B24-$D$34)^2</f>
        <v>3.1644664798520847E-4</v>
      </c>
      <c r="F24" s="33"/>
      <c r="G24" s="24">
        <v>0</v>
      </c>
      <c r="H24" s="32">
        <f>G24*B24</f>
        <v>0</v>
      </c>
      <c r="I24" s="32">
        <f>G24*(B24-$H$34)^2</f>
        <v>0</v>
      </c>
      <c r="J24" s="33"/>
      <c r="K24" s="24">
        <v>0</v>
      </c>
      <c r="L24" s="32">
        <f>K24*B24</f>
        <v>0</v>
      </c>
      <c r="M24" s="32">
        <f>K24*(B24-$L$34)^2</f>
        <v>0</v>
      </c>
      <c r="N24" s="9"/>
    </row>
    <row r="25" spans="1:14" x14ac:dyDescent="0.25">
      <c r="A25">
        <v>10</v>
      </c>
      <c r="B25" s="37">
        <v>2.3025850929940459</v>
      </c>
      <c r="C25" s="14">
        <v>1.4E-2</v>
      </c>
      <c r="D25" s="32">
        <f t="shared" ref="D25:D30" si="6">C25*B25</f>
        <v>3.2236191301916642E-2</v>
      </c>
      <c r="E25" s="32">
        <f t="shared" ref="E25:E30" si="7">C25*(B25-$D$34)^2</f>
        <v>1.6126204065283203E-3</v>
      </c>
      <c r="F25" s="33"/>
      <c r="G25" s="24">
        <v>8.0000000000000002E-3</v>
      </c>
      <c r="H25" s="32">
        <f t="shared" ref="H25:H31" si="8">G25*B25</f>
        <v>1.8420680743952367E-2</v>
      </c>
      <c r="I25" s="32">
        <f t="shared" ref="I25:I31" si="9">G25*(B25-$H$34)^2</f>
        <v>1.1666782593170975E-3</v>
      </c>
      <c r="J25" s="33"/>
      <c r="K25" s="24">
        <v>2E-3</v>
      </c>
      <c r="L25" s="32">
        <f t="shared" ref="L25:L31" si="10">K25*B25</f>
        <v>4.6051701859880917E-3</v>
      </c>
      <c r="M25" s="32">
        <f t="shared" ref="M25:M31" si="11">K25*(B25-$L$34)^2</f>
        <v>3.7194630016617897E-4</v>
      </c>
      <c r="N25" s="9"/>
    </row>
    <row r="26" spans="1:14" x14ac:dyDescent="0.25">
      <c r="A26">
        <v>12</v>
      </c>
      <c r="B26" s="37">
        <v>2.4849066497880004</v>
      </c>
      <c r="C26" s="14">
        <v>0.22600000000000001</v>
      </c>
      <c r="D26" s="32">
        <f t="shared" si="6"/>
        <v>0.56158890285208807</v>
      </c>
      <c r="E26" s="32">
        <f t="shared" si="7"/>
        <v>5.5756993887345688E-3</v>
      </c>
      <c r="F26" s="33"/>
      <c r="G26" s="24">
        <v>0.14499999999999999</v>
      </c>
      <c r="H26" s="32">
        <f t="shared" si="8"/>
        <v>0.36031146421926002</v>
      </c>
      <c r="I26" s="32">
        <f t="shared" si="9"/>
        <v>5.7746034696695486E-3</v>
      </c>
      <c r="J26" s="33"/>
      <c r="K26" s="24">
        <v>7.8E-2</v>
      </c>
      <c r="L26" s="32">
        <f t="shared" si="10"/>
        <v>0.19382271868346404</v>
      </c>
      <c r="M26" s="32">
        <f t="shared" si="11"/>
        <v>4.8331452085777086E-3</v>
      </c>
      <c r="N26" s="9"/>
    </row>
    <row r="27" spans="1:14" x14ac:dyDescent="0.25">
      <c r="A27">
        <v>14</v>
      </c>
      <c r="B27" s="37">
        <v>2.6390573296152584</v>
      </c>
      <c r="C27" s="14">
        <v>0.48499999999999999</v>
      </c>
      <c r="D27" s="32">
        <f t="shared" si="6"/>
        <v>1.2799428048634003</v>
      </c>
      <c r="E27" s="32">
        <f t="shared" si="7"/>
        <v>4.1356445709130062E-6</v>
      </c>
      <c r="F27" s="33"/>
      <c r="G27" s="24">
        <v>0.46700000000000003</v>
      </c>
      <c r="H27" s="32">
        <f t="shared" si="8"/>
        <v>1.2324397729303258</v>
      </c>
      <c r="I27" s="32">
        <f t="shared" si="9"/>
        <v>9.6302688345719896E-4</v>
      </c>
      <c r="J27" s="33"/>
      <c r="K27" s="24">
        <v>0.35399999999999998</v>
      </c>
      <c r="L27" s="32">
        <f t="shared" si="10"/>
        <v>0.93422629468380147</v>
      </c>
      <c r="M27" s="32">
        <f t="shared" si="11"/>
        <v>3.1796543662730129E-3</v>
      </c>
      <c r="N27" s="9"/>
    </row>
    <row r="28" spans="1:14" x14ac:dyDescent="0.25">
      <c r="A28">
        <v>16</v>
      </c>
      <c r="B28" s="37">
        <v>2.7725887222397811</v>
      </c>
      <c r="C28" s="14">
        <v>0.222</v>
      </c>
      <c r="D28" s="32">
        <f t="shared" si="6"/>
        <v>0.61551469633723144</v>
      </c>
      <c r="E28" s="32">
        <f t="shared" si="7"/>
        <v>3.7871655932860196E-3</v>
      </c>
      <c r="F28" s="33"/>
      <c r="G28" s="24">
        <v>0.23699999999999999</v>
      </c>
      <c r="H28" s="32">
        <f t="shared" si="8"/>
        <v>0.65710352717082809</v>
      </c>
      <c r="I28" s="32">
        <f t="shared" si="9"/>
        <v>1.8403545647136454E-3</v>
      </c>
      <c r="J28" s="33"/>
      <c r="K28" s="24">
        <v>0.33800000000000002</v>
      </c>
      <c r="L28" s="32">
        <f t="shared" si="10"/>
        <v>0.9371349881170461</v>
      </c>
      <c r="M28" s="32">
        <f t="shared" si="11"/>
        <v>5.0772685158031691E-4</v>
      </c>
      <c r="N28" s="9"/>
    </row>
    <row r="29" spans="1:14" x14ac:dyDescent="0.25">
      <c r="A29">
        <v>18</v>
      </c>
      <c r="B29" s="37">
        <v>2.8903717578961645</v>
      </c>
      <c r="C29" s="14">
        <v>4.9000000000000002E-2</v>
      </c>
      <c r="D29" s="32">
        <f t="shared" si="6"/>
        <v>0.14162821613691207</v>
      </c>
      <c r="E29" s="32">
        <f t="shared" si="7"/>
        <v>3.0232868811222086E-3</v>
      </c>
      <c r="F29" s="33"/>
      <c r="G29" s="24">
        <v>0.123</v>
      </c>
      <c r="H29" s="32">
        <f t="shared" si="8"/>
        <v>0.35551572622122823</v>
      </c>
      <c r="I29" s="32">
        <f t="shared" si="9"/>
        <v>5.2147368701743009E-3</v>
      </c>
      <c r="J29" s="33"/>
      <c r="K29" s="24">
        <v>0.182</v>
      </c>
      <c r="L29" s="32">
        <f t="shared" si="10"/>
        <v>0.5260476599371019</v>
      </c>
      <c r="M29" s="32">
        <f t="shared" si="11"/>
        <v>4.4599038358945544E-3</v>
      </c>
      <c r="N29" s="9"/>
    </row>
    <row r="30" spans="1:14" x14ac:dyDescent="0.25">
      <c r="A30">
        <v>20</v>
      </c>
      <c r="B30" s="37">
        <v>2.9957322735539909</v>
      </c>
      <c r="C30" s="14">
        <v>3.0000000000000001E-3</v>
      </c>
      <c r="D30" s="32">
        <f t="shared" si="6"/>
        <v>8.9871968206619735E-3</v>
      </c>
      <c r="E30" s="32">
        <f t="shared" si="7"/>
        <v>3.7542742587326749E-4</v>
      </c>
      <c r="F30" s="33"/>
      <c r="G30" s="24">
        <v>1.2E-2</v>
      </c>
      <c r="H30" s="32">
        <f t="shared" si="8"/>
        <v>3.5948787282647894E-2</v>
      </c>
      <c r="I30" s="32">
        <f t="shared" si="9"/>
        <v>1.162623148274576E-3</v>
      </c>
      <c r="J30" s="33"/>
      <c r="K30" s="24">
        <v>4.3999999999999997E-2</v>
      </c>
      <c r="L30" s="32">
        <f t="shared" si="10"/>
        <v>0.13181222003637558</v>
      </c>
      <c r="M30" s="32">
        <f t="shared" si="11"/>
        <v>3.0180570448038865E-3</v>
      </c>
      <c r="N30" s="9"/>
    </row>
    <row r="31" spans="1:14" x14ac:dyDescent="0.25">
      <c r="A31">
        <v>22</v>
      </c>
      <c r="B31" s="37">
        <v>3.0910424533583161</v>
      </c>
      <c r="C31" s="14"/>
      <c r="D31" s="32"/>
      <c r="E31" s="32"/>
      <c r="F31" s="33"/>
      <c r="G31" s="24">
        <v>8.0000000000000002E-3</v>
      </c>
      <c r="H31" s="32">
        <f t="shared" si="8"/>
        <v>2.4728339626866529E-2</v>
      </c>
      <c r="I31" s="32">
        <f t="shared" si="9"/>
        <v>1.3224203491734052E-3</v>
      </c>
      <c r="J31" s="33"/>
      <c r="K31" s="24">
        <v>2E-3</v>
      </c>
      <c r="L31" s="32">
        <f t="shared" si="10"/>
        <v>6.1820849067166323E-3</v>
      </c>
      <c r="M31" s="32">
        <f t="shared" si="11"/>
        <v>2.5519984971115718E-4</v>
      </c>
      <c r="N31" s="9"/>
    </row>
    <row r="32" spans="1:14" x14ac:dyDescent="0.25">
      <c r="A32">
        <v>24</v>
      </c>
      <c r="B32" s="37">
        <v>3.1780538303479458</v>
      </c>
      <c r="C32" s="14"/>
      <c r="D32" s="32"/>
      <c r="E32" s="32"/>
      <c r="F32" s="33"/>
      <c r="G32" s="24"/>
      <c r="H32" s="32"/>
      <c r="I32" s="32"/>
      <c r="J32" s="33"/>
      <c r="K32" s="24"/>
      <c r="L32" s="32"/>
      <c r="M32" s="32"/>
      <c r="N32" s="9"/>
    </row>
    <row r="33" spans="1:14" x14ac:dyDescent="0.25">
      <c r="A33">
        <v>26</v>
      </c>
      <c r="B33" s="37">
        <v>3.2580965380214821</v>
      </c>
      <c r="C33" s="14"/>
      <c r="D33" s="32"/>
      <c r="E33" s="32"/>
      <c r="F33" s="33"/>
      <c r="G33" s="24"/>
      <c r="H33" s="32"/>
      <c r="I33" s="32"/>
      <c r="J33" s="33"/>
      <c r="K33" s="24"/>
      <c r="L33" s="32"/>
      <c r="M33" s="32"/>
      <c r="N33" s="9"/>
    </row>
    <row r="34" spans="1:14" x14ac:dyDescent="0.25">
      <c r="B34" s="37" t="s">
        <v>3</v>
      </c>
      <c r="C34" s="15">
        <f>SUM(C24:C33)</f>
        <v>1</v>
      </c>
      <c r="D34" s="16">
        <f>SUM(D24:D33)</f>
        <v>2.6419774498538904</v>
      </c>
      <c r="E34" s="16">
        <f>SUM(E24:E33)</f>
        <v>1.4694781988100506E-2</v>
      </c>
      <c r="F34" s="17">
        <f>SQRT(E34)</f>
        <v>0.1212220359014833</v>
      </c>
      <c r="G34" s="25">
        <f>SUM(G24:G33)</f>
        <v>1</v>
      </c>
      <c r="H34" s="26">
        <f>SUM(H24:H33)</f>
        <v>2.6844682981951089</v>
      </c>
      <c r="I34" s="26">
        <f>SUM(I24:I33)</f>
        <v>1.7444443544779774E-2</v>
      </c>
      <c r="J34" s="27">
        <f>SQRT(I34)</f>
        <v>0.13207741496856976</v>
      </c>
      <c r="K34" s="25">
        <f>SUM(K24:K33)</f>
        <v>1</v>
      </c>
      <c r="L34" s="26">
        <f>SUM(L24:L33)</f>
        <v>2.7338311365504935</v>
      </c>
      <c r="M34" s="26">
        <f>SUM(M24:M33)</f>
        <v>1.6625633457006815E-2</v>
      </c>
      <c r="N34" s="27">
        <f>SQRT(M34)</f>
        <v>0.12894042599978803</v>
      </c>
    </row>
    <row r="35" spans="1:14" x14ac:dyDescent="0.25">
      <c r="B35" s="41"/>
      <c r="C35" s="18" t="s">
        <v>9</v>
      </c>
      <c r="D35" s="19" t="s">
        <v>4</v>
      </c>
      <c r="E35" s="19" t="s">
        <v>10</v>
      </c>
      <c r="F35" s="20" t="s">
        <v>11</v>
      </c>
      <c r="G35" s="18" t="s">
        <v>9</v>
      </c>
      <c r="H35" s="19" t="s">
        <v>4</v>
      </c>
      <c r="I35" s="19" t="s">
        <v>10</v>
      </c>
      <c r="J35" s="20" t="s">
        <v>11</v>
      </c>
      <c r="K35" s="18" t="s">
        <v>9</v>
      </c>
      <c r="L35" s="19" t="s">
        <v>4</v>
      </c>
      <c r="M35" s="19" t="s">
        <v>10</v>
      </c>
      <c r="N35" s="20" t="s">
        <v>11</v>
      </c>
    </row>
    <row r="37" spans="1:14" x14ac:dyDescent="0.25">
      <c r="C37" s="49" t="s">
        <v>14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1:14" x14ac:dyDescent="0.25">
      <c r="B38" s="39" t="s">
        <v>1</v>
      </c>
      <c r="C38" s="4">
        <v>18</v>
      </c>
      <c r="D38" s="5"/>
      <c r="E38" s="5"/>
      <c r="F38" s="6"/>
      <c r="G38" s="21">
        <v>18</v>
      </c>
      <c r="H38" s="5"/>
      <c r="I38" s="5"/>
      <c r="J38" s="6"/>
      <c r="K38" s="21">
        <v>16</v>
      </c>
      <c r="L38" s="5"/>
      <c r="M38" s="5"/>
      <c r="N38" s="6"/>
    </row>
    <row r="39" spans="1:14" x14ac:dyDescent="0.25">
      <c r="B39" s="39"/>
      <c r="C39" s="28">
        <v>18</v>
      </c>
      <c r="D39" s="29"/>
      <c r="E39" s="29"/>
      <c r="F39" s="30"/>
      <c r="G39" s="31">
        <v>18</v>
      </c>
      <c r="H39" s="29"/>
      <c r="I39" s="29"/>
      <c r="J39" s="30"/>
      <c r="K39" s="31">
        <v>18</v>
      </c>
      <c r="L39" s="29"/>
      <c r="M39" s="29"/>
      <c r="N39" s="30"/>
    </row>
    <row r="40" spans="1:14" x14ac:dyDescent="0.25">
      <c r="B40" s="39"/>
      <c r="C40" s="28">
        <v>18</v>
      </c>
      <c r="D40" s="29"/>
      <c r="E40" s="29"/>
      <c r="F40" s="30"/>
      <c r="G40" s="31">
        <v>20</v>
      </c>
      <c r="H40" s="29"/>
      <c r="I40" s="29"/>
      <c r="J40" s="30"/>
      <c r="K40" s="31">
        <v>22</v>
      </c>
      <c r="L40" s="29"/>
      <c r="M40" s="29"/>
      <c r="N40" s="30"/>
    </row>
    <row r="41" spans="1:14" x14ac:dyDescent="0.25">
      <c r="B41" s="2" t="s">
        <v>2</v>
      </c>
      <c r="C41" s="10">
        <v>1789</v>
      </c>
      <c r="D41" s="8"/>
      <c r="E41" s="8"/>
      <c r="F41" s="9"/>
      <c r="G41" s="23">
        <v>262</v>
      </c>
      <c r="H41" s="8"/>
      <c r="I41" s="8"/>
      <c r="J41" s="9"/>
      <c r="K41" s="23">
        <v>460</v>
      </c>
      <c r="L41" s="8"/>
      <c r="M41" s="8"/>
      <c r="N41" s="9"/>
    </row>
    <row r="42" spans="1:14" x14ac:dyDescent="0.25">
      <c r="B42" s="37" t="s">
        <v>5</v>
      </c>
      <c r="C42" s="11" t="s">
        <v>6</v>
      </c>
      <c r="D42" s="12" t="s">
        <v>7</v>
      </c>
      <c r="E42" s="12" t="s">
        <v>8</v>
      </c>
      <c r="F42" s="13"/>
      <c r="G42" s="11" t="s">
        <v>6</v>
      </c>
      <c r="H42" s="12" t="s">
        <v>7</v>
      </c>
      <c r="I42" s="12" t="s">
        <v>8</v>
      </c>
      <c r="J42" s="9"/>
      <c r="K42" s="11" t="s">
        <v>6</v>
      </c>
      <c r="L42" s="12" t="s">
        <v>7</v>
      </c>
      <c r="M42" s="12" t="s">
        <v>8</v>
      </c>
      <c r="N42" s="9"/>
    </row>
    <row r="43" spans="1:14" x14ac:dyDescent="0.25">
      <c r="A43">
        <v>8</v>
      </c>
      <c r="B43" s="37">
        <v>2.0794415416798357</v>
      </c>
      <c r="C43" s="14">
        <v>0</v>
      </c>
      <c r="D43" s="32">
        <f>C43*B43</f>
        <v>0</v>
      </c>
      <c r="E43" s="32">
        <f>C43*(B43-$D$53)^2</f>
        <v>0</v>
      </c>
      <c r="F43" s="33"/>
      <c r="G43" s="24">
        <v>0</v>
      </c>
      <c r="H43" s="32">
        <f>G43*B43</f>
        <v>0</v>
      </c>
      <c r="I43" s="32">
        <f>G43*(B43-$H$53)^2</f>
        <v>0</v>
      </c>
      <c r="J43" s="33"/>
      <c r="K43" s="24">
        <v>0</v>
      </c>
      <c r="L43" s="32">
        <f>K43*B43</f>
        <v>0</v>
      </c>
      <c r="M43" s="32">
        <f>K43*(B43-$L$53)^2</f>
        <v>0</v>
      </c>
      <c r="N43" s="9"/>
    </row>
    <row r="44" spans="1:14" x14ac:dyDescent="0.25">
      <c r="A44">
        <v>10</v>
      </c>
      <c r="B44" s="37">
        <v>2.3025850929940459</v>
      </c>
      <c r="C44" s="14">
        <v>1E-3</v>
      </c>
      <c r="D44" s="32">
        <f t="shared" ref="D44:D50" si="12">C44*B44</f>
        <v>2.3025850929940458E-3</v>
      </c>
      <c r="E44" s="32">
        <f>C44*(B44-$D$53)^2</f>
        <v>1.8868626373851624E-4</v>
      </c>
      <c r="F44" s="33"/>
      <c r="G44" s="24">
        <v>0</v>
      </c>
      <c r="H44" s="32">
        <f t="shared" ref="H44:H50" si="13">G44*B44</f>
        <v>0</v>
      </c>
      <c r="I44" s="32">
        <f t="shared" ref="I44:I50" si="14">G44*(B44-$H$53)^2</f>
        <v>0</v>
      </c>
      <c r="J44" s="33"/>
      <c r="K44" s="24">
        <v>0</v>
      </c>
      <c r="L44" s="32">
        <f t="shared" ref="L44:L52" si="15">K44*B44</f>
        <v>0</v>
      </c>
      <c r="M44" s="32">
        <f t="shared" ref="M44:M52" si="16">K44*(B44-$L$53)^2</f>
        <v>0</v>
      </c>
      <c r="N44" s="9"/>
    </row>
    <row r="45" spans="1:14" x14ac:dyDescent="0.25">
      <c r="A45">
        <v>12</v>
      </c>
      <c r="B45" s="37">
        <v>2.4849066497880004</v>
      </c>
      <c r="C45" s="14">
        <v>6.0999999999999999E-2</v>
      </c>
      <c r="D45" s="32">
        <f t="shared" si="12"/>
        <v>0.15157930563706801</v>
      </c>
      <c r="E45" s="32">
        <f t="shared" ref="E45:E50" si="17">C45*(B45-$D$53)^2</f>
        <v>3.8755508739086661E-3</v>
      </c>
      <c r="F45" s="33"/>
      <c r="G45" s="24">
        <v>6.0999999999999999E-2</v>
      </c>
      <c r="H45" s="32">
        <f t="shared" si="13"/>
        <v>0.15157930563706801</v>
      </c>
      <c r="I45" s="32">
        <f t="shared" si="14"/>
        <v>4.2728961818570632E-3</v>
      </c>
      <c r="J45" s="33"/>
      <c r="K45" s="24">
        <v>2.7E-2</v>
      </c>
      <c r="L45" s="32">
        <f t="shared" si="15"/>
        <v>6.709247954427601E-2</v>
      </c>
      <c r="M45" s="32">
        <f t="shared" si="16"/>
        <v>2.268647077667778E-3</v>
      </c>
      <c r="N45" s="9"/>
    </row>
    <row r="46" spans="1:14" x14ac:dyDescent="0.25">
      <c r="A46">
        <v>14</v>
      </c>
      <c r="B46" s="37">
        <v>2.6390573296152584</v>
      </c>
      <c r="C46" s="14">
        <v>0.373</v>
      </c>
      <c r="D46" s="32">
        <f t="shared" si="12"/>
        <v>0.9843683839464914</v>
      </c>
      <c r="E46" s="32">
        <f t="shared" si="17"/>
        <v>3.57557542326415E-3</v>
      </c>
      <c r="F46" s="33"/>
      <c r="G46" s="24">
        <v>0.28499999999999998</v>
      </c>
      <c r="H46" s="32">
        <f t="shared" si="13"/>
        <v>0.75213133894034856</v>
      </c>
      <c r="I46" s="32">
        <f t="shared" si="14"/>
        <v>3.4808132878362315E-3</v>
      </c>
      <c r="J46" s="33"/>
      <c r="K46" s="24">
        <v>0.253</v>
      </c>
      <c r="L46" s="32">
        <f t="shared" si="15"/>
        <v>0.66768150439266039</v>
      </c>
      <c r="M46" s="32">
        <f t="shared" si="16"/>
        <v>4.6601155464641598E-3</v>
      </c>
      <c r="N46" s="9"/>
    </row>
    <row r="47" spans="1:14" x14ac:dyDescent="0.25">
      <c r="A47">
        <v>16</v>
      </c>
      <c r="B47" s="37">
        <v>2.7725887222397811</v>
      </c>
      <c r="C47" s="14">
        <v>0.33500000000000002</v>
      </c>
      <c r="D47" s="32">
        <f t="shared" si="12"/>
        <v>0.92881722195032679</v>
      </c>
      <c r="E47" s="32">
        <f t="shared" si="17"/>
        <v>4.251217174592219E-4</v>
      </c>
      <c r="F47" s="33"/>
      <c r="G47" s="24">
        <v>0.41599999999999998</v>
      </c>
      <c r="H47" s="32">
        <f t="shared" si="13"/>
        <v>1.1533969084517488</v>
      </c>
      <c r="I47" s="32">
        <f t="shared" si="14"/>
        <v>2.2039385265881515E-4</v>
      </c>
      <c r="J47" s="33"/>
      <c r="K47" s="24">
        <v>0.41799999999999998</v>
      </c>
      <c r="L47" s="32">
        <f t="shared" si="15"/>
        <v>1.1589420858962285</v>
      </c>
      <c r="M47" s="32">
        <f t="shared" si="16"/>
        <v>1.9989236640403017E-6</v>
      </c>
      <c r="N47" s="9"/>
    </row>
    <row r="48" spans="1:14" x14ac:dyDescent="0.25">
      <c r="A48">
        <v>18</v>
      </c>
      <c r="B48" s="37">
        <v>2.8903717578961645</v>
      </c>
      <c r="C48" s="14">
        <v>0.186</v>
      </c>
      <c r="D48" s="32">
        <f t="shared" si="12"/>
        <v>0.53760914696868656</v>
      </c>
      <c r="E48" s="32">
        <f t="shared" si="17"/>
        <v>4.3772321503508229E-3</v>
      </c>
      <c r="F48" s="33"/>
      <c r="G48" s="24">
        <v>0.20200000000000001</v>
      </c>
      <c r="H48" s="32">
        <f t="shared" si="13"/>
        <v>0.58385509509502531</v>
      </c>
      <c r="I48" s="32">
        <f t="shared" si="14"/>
        <v>4.0045924385677658E-3</v>
      </c>
      <c r="J48" s="33"/>
      <c r="K48" s="24">
        <v>0.24099999999999999</v>
      </c>
      <c r="L48" s="32">
        <f t="shared" si="15"/>
        <v>0.69657959365297561</v>
      </c>
      <c r="M48" s="32">
        <f t="shared" si="16"/>
        <v>3.2203597651013992E-3</v>
      </c>
      <c r="N48" s="9"/>
    </row>
    <row r="49" spans="1:14" x14ac:dyDescent="0.25">
      <c r="A49">
        <v>20</v>
      </c>
      <c r="B49" s="37">
        <v>2.9957322735539909</v>
      </c>
      <c r="C49" s="14">
        <v>3.9E-2</v>
      </c>
      <c r="D49" s="32">
        <f t="shared" si="12"/>
        <v>0.11683355866860565</v>
      </c>
      <c r="E49" s="32">
        <f t="shared" si="17"/>
        <v>2.6114512058170816E-3</v>
      </c>
      <c r="F49" s="33"/>
      <c r="G49" s="24">
        <v>2.8000000000000001E-2</v>
      </c>
      <c r="H49" s="32">
        <f t="shared" si="13"/>
        <v>8.3880503659511746E-2</v>
      </c>
      <c r="I49" s="32">
        <f t="shared" si="14"/>
        <v>1.696663658632912E-3</v>
      </c>
      <c r="J49" s="33"/>
      <c r="K49" s="24">
        <v>4.8000000000000001E-2</v>
      </c>
      <c r="L49" s="32">
        <f t="shared" si="15"/>
        <v>0.14379514913059158</v>
      </c>
      <c r="M49" s="32">
        <f t="shared" si="16"/>
        <v>2.3434504296887212E-3</v>
      </c>
      <c r="N49" s="9"/>
    </row>
    <row r="50" spans="1:14" x14ac:dyDescent="0.25">
      <c r="A50">
        <v>22</v>
      </c>
      <c r="B50" s="37">
        <v>3.0910424533583161</v>
      </c>
      <c r="C50" s="14">
        <v>5.0000000000000001E-3</v>
      </c>
      <c r="D50" s="34">
        <f t="shared" si="12"/>
        <v>1.5455212266791581E-2</v>
      </c>
      <c r="E50" s="32">
        <f t="shared" si="17"/>
        <v>6.2685274712373138E-4</v>
      </c>
      <c r="F50" s="33"/>
      <c r="G50" s="24">
        <v>8.0000000000000002E-3</v>
      </c>
      <c r="H50" s="32">
        <f t="shared" si="13"/>
        <v>2.4728339626866529E-2</v>
      </c>
      <c r="I50" s="32">
        <f t="shared" si="14"/>
        <v>9.3281934282815713E-4</v>
      </c>
      <c r="J50" s="33"/>
      <c r="K50" s="24">
        <v>0.01</v>
      </c>
      <c r="L50" s="32">
        <f t="shared" si="15"/>
        <v>3.0910424533583163E-2</v>
      </c>
      <c r="M50" s="32">
        <f t="shared" si="16"/>
        <v>1.0002476885717436E-3</v>
      </c>
      <c r="N50" s="9"/>
    </row>
    <row r="51" spans="1:14" x14ac:dyDescent="0.25">
      <c r="A51">
        <v>24</v>
      </c>
      <c r="B51" s="37">
        <v>3.1780538303479458</v>
      </c>
      <c r="C51" s="14"/>
      <c r="D51" s="32"/>
      <c r="E51" s="32"/>
      <c r="F51" s="33"/>
      <c r="G51" s="24"/>
      <c r="H51" s="32"/>
      <c r="I51" s="32"/>
      <c r="J51" s="33"/>
      <c r="K51" s="24">
        <v>0</v>
      </c>
      <c r="L51" s="32">
        <f t="shared" si="15"/>
        <v>0</v>
      </c>
      <c r="M51" s="32">
        <f t="shared" si="16"/>
        <v>0</v>
      </c>
      <c r="N51" s="9"/>
    </row>
    <row r="52" spans="1:14" x14ac:dyDescent="0.25">
      <c r="A52">
        <v>26</v>
      </c>
      <c r="B52" s="37">
        <v>3.2580965380214821</v>
      </c>
      <c r="C52" s="14"/>
      <c r="D52" s="32"/>
      <c r="E52" s="32"/>
      <c r="F52" s="33"/>
      <c r="G52" s="24"/>
      <c r="H52" s="32"/>
      <c r="I52" s="32"/>
      <c r="J52" s="33"/>
      <c r="K52" s="24">
        <v>3.0000000000000001E-3</v>
      </c>
      <c r="L52" s="32">
        <f t="shared" si="15"/>
        <v>9.7742896140644471E-3</v>
      </c>
      <c r="M52" s="32">
        <f t="shared" si="16"/>
        <v>7.0079759976776461E-4</v>
      </c>
      <c r="N52" s="9"/>
    </row>
    <row r="53" spans="1:14" x14ac:dyDescent="0.25">
      <c r="B53" s="37" t="s">
        <v>3</v>
      </c>
      <c r="C53" s="15">
        <f>SUM(C43:C52)</f>
        <v>1</v>
      </c>
      <c r="D53" s="16">
        <f>SUM(D43:D52)</f>
        <v>2.7369654145309639</v>
      </c>
      <c r="E53" s="16">
        <f>SUM(E43:E52)</f>
        <v>1.568047038166219E-2</v>
      </c>
      <c r="F53" s="17">
        <f>SQRT(E53)</f>
        <v>0.12522168494978092</v>
      </c>
      <c r="G53" s="25">
        <f>SUM(G43:G52)</f>
        <v>1</v>
      </c>
      <c r="H53" s="26">
        <f>SUM(H43:H52)</f>
        <v>2.7495714914105691</v>
      </c>
      <c r="I53" s="26">
        <f>SUM(I43:I52)</f>
        <v>1.4608178762380946E-2</v>
      </c>
      <c r="J53" s="27">
        <f>SQRT(I53)</f>
        <v>0.1208642989570574</v>
      </c>
      <c r="K53" s="25">
        <f>SUM(K43:K52)</f>
        <v>1</v>
      </c>
      <c r="L53" s="26">
        <f>SUM(L43:L52)</f>
        <v>2.7747755267643797</v>
      </c>
      <c r="M53" s="26">
        <f>SUM(M43:M52)</f>
        <v>1.4195617030925606E-2</v>
      </c>
      <c r="N53" s="27">
        <f>SQRT(M53)</f>
        <v>0.11914536092910041</v>
      </c>
    </row>
    <row r="54" spans="1:14" x14ac:dyDescent="0.25">
      <c r="B54" s="41"/>
      <c r="C54" s="18" t="s">
        <v>9</v>
      </c>
      <c r="D54" s="19" t="s">
        <v>4</v>
      </c>
      <c r="E54" s="19" t="s">
        <v>10</v>
      </c>
      <c r="F54" s="20" t="s">
        <v>11</v>
      </c>
      <c r="G54" s="18" t="s">
        <v>9</v>
      </c>
      <c r="H54" s="19" t="s">
        <v>4</v>
      </c>
      <c r="I54" s="19" t="s">
        <v>10</v>
      </c>
      <c r="J54" s="20" t="s">
        <v>11</v>
      </c>
      <c r="K54" s="18" t="s">
        <v>9</v>
      </c>
      <c r="L54" s="19" t="s">
        <v>4</v>
      </c>
      <c r="M54" s="19" t="s">
        <v>10</v>
      </c>
      <c r="N54" s="20" t="s">
        <v>11</v>
      </c>
    </row>
    <row r="56" spans="1:14" x14ac:dyDescent="0.25">
      <c r="B56" s="42" t="s">
        <v>12</v>
      </c>
      <c r="E56" t="s">
        <v>15</v>
      </c>
      <c r="G56" s="2">
        <f>AVERAGE(E16,I16,M16,E34,I34,M34,E53,I53,M53)</f>
        <v>1.5838699137484164E-2</v>
      </c>
      <c r="H56" s="3">
        <f>SQRT(G56)</f>
        <v>0.12585189365871363</v>
      </c>
      <c r="J56" s="1"/>
      <c r="K56" s="1"/>
      <c r="L56" s="50"/>
      <c r="M56" s="50"/>
      <c r="N56" s="1"/>
    </row>
    <row r="57" spans="1:14" x14ac:dyDescent="0.25">
      <c r="C57" s="35">
        <v>1867</v>
      </c>
      <c r="D57" s="35">
        <v>14</v>
      </c>
      <c r="E57" s="35">
        <v>16</v>
      </c>
      <c r="F57" s="35">
        <v>18</v>
      </c>
      <c r="G57" s="35">
        <v>16</v>
      </c>
      <c r="H57" s="35">
        <v>16</v>
      </c>
      <c r="I57" s="35">
        <v>18</v>
      </c>
      <c r="J57" s="35">
        <v>18</v>
      </c>
      <c r="K57" s="36">
        <v>18</v>
      </c>
      <c r="L57" s="36">
        <v>16</v>
      </c>
    </row>
    <row r="58" spans="1:14" x14ac:dyDescent="0.25">
      <c r="C58" s="35">
        <v>1868</v>
      </c>
      <c r="D58" s="35"/>
      <c r="E58" s="35"/>
      <c r="F58" s="35"/>
      <c r="G58" s="35">
        <v>16</v>
      </c>
      <c r="H58" s="35">
        <v>18</v>
      </c>
      <c r="I58" s="35">
        <v>18</v>
      </c>
      <c r="J58" s="35">
        <v>18</v>
      </c>
      <c r="K58" s="35">
        <v>18</v>
      </c>
      <c r="L58" s="35">
        <v>18</v>
      </c>
    </row>
    <row r="59" spans="1:14" x14ac:dyDescent="0.25">
      <c r="C59" s="35">
        <v>1869</v>
      </c>
      <c r="D59" s="35"/>
      <c r="E59" s="35"/>
      <c r="F59" s="35"/>
      <c r="G59" s="35"/>
      <c r="H59" s="35"/>
      <c r="I59" s="35"/>
      <c r="J59" s="35">
        <v>18</v>
      </c>
      <c r="K59" s="35">
        <v>20</v>
      </c>
      <c r="L59" s="35">
        <v>22</v>
      </c>
    </row>
    <row r="61" spans="1:14" x14ac:dyDescent="0.25">
      <c r="C61" t="s">
        <v>21</v>
      </c>
      <c r="D61" s="43">
        <v>2.4849066497880004</v>
      </c>
      <c r="E61" s="44">
        <v>2.4849066497880004</v>
      </c>
      <c r="F61" s="45">
        <v>2.4849066497880004</v>
      </c>
      <c r="G61" s="43">
        <v>2.4849066497880004</v>
      </c>
      <c r="H61" s="44">
        <v>2.4849066497880004</v>
      </c>
      <c r="I61" s="45">
        <v>2.4849066497880004</v>
      </c>
      <c r="J61" s="43">
        <v>2.4849066497880004</v>
      </c>
      <c r="K61" s="44">
        <v>2.4849066497880004</v>
      </c>
      <c r="L61" s="45">
        <v>2.4849066497880004</v>
      </c>
    </row>
    <row r="62" spans="1:14" x14ac:dyDescent="0.25">
      <c r="A62">
        <f>EXP(2.527)</f>
        <v>12.515902052587409</v>
      </c>
      <c r="C62" t="s">
        <v>22</v>
      </c>
      <c r="D62" s="24">
        <f>D16</f>
        <v>2.5271931752987271</v>
      </c>
      <c r="E62" s="32">
        <f>H16</f>
        <v>2.6362332340038335</v>
      </c>
      <c r="F62" s="33">
        <f>L16</f>
        <v>2.6930148685537252</v>
      </c>
      <c r="G62" s="24">
        <f>D34</f>
        <v>2.6419774498538904</v>
      </c>
      <c r="H62" s="32">
        <f>H34</f>
        <v>2.6844682981951089</v>
      </c>
      <c r="I62" s="33">
        <f>L34</f>
        <v>2.7338311365504935</v>
      </c>
      <c r="J62" s="24">
        <f>D53</f>
        <v>2.7369654145309639</v>
      </c>
      <c r="K62" s="32">
        <f>H53</f>
        <v>2.7495714914105691</v>
      </c>
      <c r="L62" s="33">
        <f>L53</f>
        <v>2.7747755267643797</v>
      </c>
    </row>
    <row r="63" spans="1:14" x14ac:dyDescent="0.25">
      <c r="C63" t="s">
        <v>16</v>
      </c>
      <c r="D63" s="25">
        <v>1</v>
      </c>
      <c r="E63" s="26">
        <v>1</v>
      </c>
      <c r="F63" s="27">
        <v>1</v>
      </c>
      <c r="G63" s="25">
        <v>2</v>
      </c>
      <c r="H63" s="26">
        <v>2</v>
      </c>
      <c r="I63" s="27">
        <v>2</v>
      </c>
      <c r="J63" s="25">
        <v>3</v>
      </c>
      <c r="K63" s="26">
        <v>3</v>
      </c>
      <c r="L63" s="27">
        <v>3</v>
      </c>
      <c r="M63" t="s">
        <v>24</v>
      </c>
    </row>
    <row r="64" spans="1:14" x14ac:dyDescent="0.25">
      <c r="C64" t="s">
        <v>23</v>
      </c>
      <c r="D64" s="24">
        <f>D62-D61</f>
        <v>4.2286525510726758E-2</v>
      </c>
      <c r="E64" s="32">
        <f t="shared" ref="E64:L64" si="18">E62-E61</f>
        <v>0.15132658421583312</v>
      </c>
      <c r="F64" s="33">
        <f t="shared" si="18"/>
        <v>0.20810821876572483</v>
      </c>
      <c r="G64" s="24">
        <f t="shared" si="18"/>
        <v>0.15707080006589003</v>
      </c>
      <c r="H64" s="32">
        <f t="shared" si="18"/>
        <v>0.19956164840710855</v>
      </c>
      <c r="I64" s="33">
        <f t="shared" si="18"/>
        <v>0.24892448676249312</v>
      </c>
      <c r="J64" s="24">
        <f t="shared" si="18"/>
        <v>0.25205876474296351</v>
      </c>
      <c r="K64" s="32">
        <f t="shared" si="18"/>
        <v>0.26466484162256876</v>
      </c>
      <c r="L64" s="33">
        <f t="shared" si="18"/>
        <v>0.28986887697637931</v>
      </c>
    </row>
    <row r="65" spans="3:13" x14ac:dyDescent="0.25">
      <c r="C65" t="s">
        <v>17</v>
      </c>
      <c r="D65" s="46">
        <f>D64/$H$56</f>
        <v>0.33600229826815131</v>
      </c>
      <c r="E65" s="47">
        <f t="shared" ref="E65:L65" si="19">E64/$H$56</f>
        <v>1.2024180154666722</v>
      </c>
      <c r="F65" s="48">
        <f t="shared" si="19"/>
        <v>1.6535962448850765</v>
      </c>
      <c r="G65" s="46">
        <f t="shared" si="19"/>
        <v>1.2480606806905594</v>
      </c>
      <c r="H65" s="47">
        <f t="shared" si="19"/>
        <v>1.585686497084277</v>
      </c>
      <c r="I65" s="48">
        <f t="shared" si="19"/>
        <v>1.9779161006311825</v>
      </c>
      <c r="J65" s="46">
        <f t="shared" si="19"/>
        <v>2.0028205966173136</v>
      </c>
      <c r="K65" s="47">
        <f t="shared" si="19"/>
        <v>2.1029865656236324</v>
      </c>
      <c r="L65" s="48">
        <f t="shared" si="19"/>
        <v>2.3032539960220899</v>
      </c>
      <c r="M65" t="s">
        <v>26</v>
      </c>
    </row>
    <row r="66" spans="3:13" x14ac:dyDescent="0.25">
      <c r="C66" t="s">
        <v>18</v>
      </c>
      <c r="D66" s="51">
        <f>D65/D63</f>
        <v>0.33600229826815131</v>
      </c>
      <c r="E66" s="52">
        <f t="shared" ref="E66:L66" si="20">E65/E63</f>
        <v>1.2024180154666722</v>
      </c>
      <c r="F66" s="53">
        <f t="shared" si="20"/>
        <v>1.6535962448850765</v>
      </c>
      <c r="G66" s="51">
        <f t="shared" si="20"/>
        <v>0.62403034034527971</v>
      </c>
      <c r="H66" s="52">
        <f t="shared" si="20"/>
        <v>0.7928432485421385</v>
      </c>
      <c r="I66" s="53">
        <f t="shared" si="20"/>
        <v>0.98895805031559125</v>
      </c>
      <c r="J66" s="51">
        <f t="shared" si="20"/>
        <v>0.66760686553910453</v>
      </c>
      <c r="K66" s="52">
        <f t="shared" si="20"/>
        <v>0.70099552187454417</v>
      </c>
      <c r="L66" s="53">
        <f t="shared" si="20"/>
        <v>0.76775133200736334</v>
      </c>
      <c r="M66" t="s">
        <v>25</v>
      </c>
    </row>
    <row r="68" spans="3:13" x14ac:dyDescent="0.25">
      <c r="C68" t="s">
        <v>19</v>
      </c>
      <c r="D68" s="2">
        <f>LOG10(D66)</f>
        <v>-0.47365775200967253</v>
      </c>
      <c r="E68" s="2">
        <f t="shared" ref="E68:L68" si="21">LOG10(E66)</f>
        <v>8.0055474530907528E-2</v>
      </c>
      <c r="F68" s="2">
        <f t="shared" si="21"/>
        <v>0.21842947739067481</v>
      </c>
      <c r="G68" s="2">
        <f t="shared" si="21"/>
        <v>-0.2047942944134018</v>
      </c>
      <c r="H68" s="2">
        <f t="shared" si="21"/>
        <v>-0.10081266769166503</v>
      </c>
      <c r="I68" s="2">
        <f t="shared" si="21"/>
        <v>-4.8221299426061594E-3</v>
      </c>
      <c r="J68" s="2">
        <f t="shared" si="21"/>
        <v>-0.17547920576987763</v>
      </c>
      <c r="K68" s="2">
        <f t="shared" si="21"/>
        <v>-0.15428475640051215</v>
      </c>
      <c r="L68" s="2">
        <f t="shared" si="21"/>
        <v>-0.11477942140661809</v>
      </c>
    </row>
    <row r="69" spans="3:13" x14ac:dyDescent="0.25">
      <c r="C69" t="s">
        <v>20</v>
      </c>
      <c r="D69" s="2">
        <f>LOG10(D63)</f>
        <v>0</v>
      </c>
      <c r="E69" s="2">
        <f t="shared" ref="E69:L69" si="22">LOG10(E63)</f>
        <v>0</v>
      </c>
      <c r="F69" s="2">
        <f t="shared" si="22"/>
        <v>0</v>
      </c>
      <c r="G69" s="2">
        <f t="shared" si="22"/>
        <v>0.3010299956639812</v>
      </c>
      <c r="H69" s="2">
        <f t="shared" si="22"/>
        <v>0.3010299956639812</v>
      </c>
      <c r="I69" s="2">
        <f t="shared" si="22"/>
        <v>0.3010299956639812</v>
      </c>
      <c r="J69" s="2">
        <f t="shared" si="22"/>
        <v>0.47712125471966244</v>
      </c>
      <c r="K69" s="2">
        <f t="shared" si="22"/>
        <v>0.47712125471966244</v>
      </c>
      <c r="L69" s="2">
        <f t="shared" si="22"/>
        <v>0.47712125471966244</v>
      </c>
    </row>
  </sheetData>
  <mergeCells count="4">
    <mergeCell ref="C1:N1"/>
    <mergeCell ref="L56:M56"/>
    <mergeCell ref="C19:N19"/>
    <mergeCell ref="C37:N37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2017-11-15T01:39:27Z</dcterms:created>
  <dcterms:modified xsi:type="dcterms:W3CDTF">2019-05-20T22:02:39Z</dcterms:modified>
</cp:coreProperties>
</file>