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5" yWindow="270" windowWidth="26250" windowHeight="12045"/>
  </bookViews>
  <sheets>
    <sheet name="Calhoun1947" sheetId="1" r:id="rId1"/>
  </sheets>
  <calcPr calcId="145621"/>
</workbook>
</file>

<file path=xl/calcChain.xml><?xml version="1.0" encoding="utf-8"?>
<calcChain xmlns="http://schemas.openxmlformats.org/spreadsheetml/2006/main">
  <c r="U36" i="1" l="1"/>
  <c r="U35" i="1"/>
  <c r="U34" i="1"/>
  <c r="U33" i="1"/>
  <c r="S34" i="1" l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33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34" i="1"/>
  <c r="Q35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Q33" i="1"/>
  <c r="O33" i="1"/>
  <c r="W4" i="1"/>
  <c r="W6" i="1"/>
  <c r="W8" i="1"/>
  <c r="W9" i="1"/>
  <c r="W10" i="1"/>
  <c r="W12" i="1"/>
  <c r="W13" i="1"/>
  <c r="W15" i="1"/>
  <c r="W19" i="1"/>
  <c r="W23" i="1"/>
  <c r="W24" i="1"/>
  <c r="W25" i="1"/>
  <c r="W27" i="1"/>
  <c r="W28" i="1"/>
  <c r="W30" i="1"/>
  <c r="W3" i="1"/>
  <c r="Y4" i="1" l="1"/>
  <c r="U19" i="1"/>
  <c r="U22" i="1"/>
  <c r="U23" i="1"/>
  <c r="U24" i="1"/>
  <c r="U25" i="1"/>
  <c r="U26" i="1"/>
  <c r="U27" i="1"/>
  <c r="U28" i="1"/>
  <c r="Y28" i="1" s="1"/>
  <c r="U29" i="1"/>
  <c r="U30" i="1"/>
  <c r="U18" i="1"/>
  <c r="Y19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Y15" i="1" s="1"/>
  <c r="U2" i="1"/>
  <c r="T19" i="1"/>
  <c r="T22" i="1"/>
  <c r="T23" i="1"/>
  <c r="T24" i="1"/>
  <c r="T25" i="1"/>
  <c r="T26" i="1"/>
  <c r="T27" i="1"/>
  <c r="X27" i="1" s="1"/>
  <c r="T28" i="1"/>
  <c r="T29" i="1"/>
  <c r="T30" i="1"/>
  <c r="X30" i="1" s="1"/>
  <c r="T18" i="1"/>
  <c r="T3" i="1"/>
  <c r="T4" i="1"/>
  <c r="T5" i="1"/>
  <c r="T6" i="1"/>
  <c r="X6" i="1" s="1"/>
  <c r="T7" i="1"/>
  <c r="T8" i="1"/>
  <c r="X8" i="1" s="1"/>
  <c r="T9" i="1"/>
  <c r="X9" i="1" s="1"/>
  <c r="T10" i="1"/>
  <c r="T11" i="1"/>
  <c r="T12" i="1"/>
  <c r="X12" i="1" s="1"/>
  <c r="T13" i="1"/>
  <c r="X13" i="1" s="1"/>
  <c r="T14" i="1"/>
  <c r="T15" i="1"/>
  <c r="T2" i="1"/>
  <c r="S18" i="1"/>
  <c r="S22" i="1"/>
  <c r="S23" i="1"/>
  <c r="S26" i="1"/>
  <c r="S29" i="1"/>
  <c r="S30" i="1"/>
  <c r="S3" i="1"/>
  <c r="S5" i="1"/>
  <c r="S7" i="1"/>
  <c r="S11" i="1"/>
  <c r="S14" i="1"/>
  <c r="S15" i="1"/>
  <c r="S2" i="1"/>
  <c r="Y8" i="1" l="1"/>
  <c r="X3" i="1"/>
  <c r="Y6" i="1"/>
  <c r="Z6" i="1" s="1"/>
  <c r="AA6" i="1" s="1"/>
  <c r="Y13" i="1"/>
  <c r="Z13" i="1" s="1"/>
  <c r="AA13" i="1" s="1"/>
  <c r="X10" i="1"/>
  <c r="Y12" i="1"/>
  <c r="Z12" i="1" s="1"/>
  <c r="AA12" i="1" s="1"/>
  <c r="Y25" i="1"/>
  <c r="X23" i="1"/>
  <c r="Z23" i="1" s="1"/>
  <c r="AA23" i="1" s="1"/>
  <c r="Y24" i="1"/>
  <c r="X19" i="1"/>
  <c r="Z19" i="1" s="1"/>
  <c r="AA19" i="1" s="1"/>
  <c r="Y10" i="1"/>
  <c r="X15" i="1"/>
  <c r="Z15" i="1" s="1"/>
  <c r="AA15" i="1" s="1"/>
  <c r="X28" i="1"/>
  <c r="Z28" i="1" s="1"/>
  <c r="AA28" i="1" s="1"/>
  <c r="Y3" i="1"/>
  <c r="Y9" i="1"/>
  <c r="Z9" i="1" s="1"/>
  <c r="AA9" i="1" s="1"/>
  <c r="Y30" i="1"/>
  <c r="Z30" i="1" s="1"/>
  <c r="AA30" i="1" s="1"/>
  <c r="Y27" i="1"/>
  <c r="Z27" i="1" s="1"/>
  <c r="AA27" i="1" s="1"/>
  <c r="X24" i="1"/>
  <c r="Z24" i="1" s="1"/>
  <c r="AA24" i="1" s="1"/>
  <c r="Z8" i="1"/>
  <c r="AA8" i="1" s="1"/>
  <c r="X4" i="1"/>
  <c r="Z4" i="1" s="1"/>
  <c r="AA4" i="1" s="1"/>
  <c r="Y23" i="1"/>
  <c r="X25" i="1"/>
  <c r="Z25" i="1" l="1"/>
  <c r="AA25" i="1" s="1"/>
  <c r="Z3" i="1"/>
  <c r="AA3" i="1" s="1"/>
  <c r="Z10" i="1"/>
  <c r="AA10" i="1" s="1"/>
</calcChain>
</file>

<file path=xl/sharedStrings.xml><?xml version="1.0" encoding="utf-8"?>
<sst xmlns="http://schemas.openxmlformats.org/spreadsheetml/2006/main" count="77" uniqueCount="55">
  <si>
    <t>Pop.</t>
  </si>
  <si>
    <t>Period</t>
  </si>
  <si>
    <t>Zone</t>
  </si>
  <si>
    <t>Mmean</t>
  </si>
  <si>
    <t>Mn</t>
  </si>
  <si>
    <t>Msd</t>
  </si>
  <si>
    <t>Fn</t>
  </si>
  <si>
    <t>Fmean</t>
  </si>
  <si>
    <t>Fsd</t>
  </si>
  <si>
    <t>Year</t>
  </si>
  <si>
    <t>Mvar</t>
  </si>
  <si>
    <t>Fvar</t>
  </si>
  <si>
    <t>12, 19</t>
  </si>
  <si>
    <t>7, 22</t>
  </si>
  <si>
    <t>2, 16</t>
  </si>
  <si>
    <t>3, 17, 23</t>
  </si>
  <si>
    <t>4, 8, 18</t>
  </si>
  <si>
    <t>10, 15</t>
  </si>
  <si>
    <t>5, 11</t>
  </si>
  <si>
    <t>diff.sd</t>
  </si>
  <si>
    <t>rate.sd</t>
  </si>
  <si>
    <t>diff</t>
  </si>
  <si>
    <t>sd</t>
  </si>
  <si>
    <t>LFmean</t>
  </si>
  <si>
    <t>LMmean</t>
  </si>
  <si>
    <t>LMsd</t>
  </si>
  <si>
    <t>LFsd</t>
  </si>
  <si>
    <t>3-2</t>
  </si>
  <si>
    <t>4-3</t>
  </si>
  <si>
    <t>6-5</t>
  </si>
  <si>
    <t>8-7</t>
  </si>
  <si>
    <t>9-8</t>
  </si>
  <si>
    <t>10-9</t>
  </si>
  <si>
    <t>12-11</t>
  </si>
  <si>
    <t>13-12</t>
  </si>
  <si>
    <t>15-14</t>
  </si>
  <si>
    <t>19-18</t>
  </si>
  <si>
    <t>23-22</t>
  </si>
  <si>
    <t>24-23</t>
  </si>
  <si>
    <t>25-24</t>
  </si>
  <si>
    <t>27-26</t>
  </si>
  <si>
    <t>28-27</t>
  </si>
  <si>
    <t>30-29</t>
  </si>
  <si>
    <t>rate.sd.g</t>
  </si>
  <si>
    <t>int.g</t>
  </si>
  <si>
    <t>sbn</t>
  </si>
  <si>
    <t>log.i</t>
  </si>
  <si>
    <t>log.|d|</t>
  </si>
  <si>
    <t>log.|r|</t>
  </si>
  <si>
    <t>S-B-N</t>
  </si>
  <si>
    <t>wgt</t>
  </si>
  <si>
    <t>count</t>
  </si>
  <si>
    <t>max</t>
  </si>
  <si>
    <t>med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</si>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</sst>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top"/>
    </xf>
  </cellStyleXfs>
  <cellXfs count="67">
    <xf numFmtId="0" fontId="0" fillId="0" borderId="0" xfId="0"/>
    <xf numFmtId="2" fontId="0" fillId="0" borderId="0" xfId="0" applyNumberFormat="1"/>
    <xf numFmtId="0" fontId="0" fillId="33" borderId="0" xfId="0" applyFill="1" applyAlignment="1">
      <alignment horizontal="center"/>
    </xf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16" xfId="0" applyBorder="1"/>
    <xf numFmtId="0" fontId="0" fillId="0" borderId="0" xfId="0" applyBorder="1"/>
    <xf numFmtId="2" fontId="0" fillId="0" borderId="0" xfId="0" applyNumberFormat="1" applyBorder="1"/>
    <xf numFmtId="2" fontId="0" fillId="0" borderId="17" xfId="0" applyNumberFormat="1" applyBorder="1"/>
    <xf numFmtId="0" fontId="0" fillId="0" borderId="18" xfId="0" applyBorder="1"/>
    <xf numFmtId="0" fontId="0" fillId="0" borderId="19" xfId="0" applyBorder="1"/>
    <xf numFmtId="2" fontId="0" fillId="0" borderId="19" xfId="0" applyNumberFormat="1" applyBorder="1"/>
    <xf numFmtId="2" fontId="0" fillId="0" borderId="20" xfId="0" applyNumberFormat="1" applyBorder="1"/>
    <xf numFmtId="164" fontId="0" fillId="0" borderId="0" xfId="0" applyNumberFormat="1"/>
    <xf numFmtId="0" fontId="0" fillId="34" borderId="11" xfId="0" applyFill="1" applyBorder="1"/>
    <xf numFmtId="0" fontId="0" fillId="34" borderId="14" xfId="0" applyFill="1" applyBorder="1"/>
    <xf numFmtId="0" fontId="0" fillId="34" borderId="0" xfId="0" applyFill="1" applyBorder="1"/>
    <xf numFmtId="0" fontId="0" fillId="34" borderId="19" xfId="0" applyFill="1" applyBorder="1"/>
    <xf numFmtId="0" fontId="0" fillId="34" borderId="0" xfId="0" applyFill="1"/>
    <xf numFmtId="2" fontId="0" fillId="34" borderId="11" xfId="0" applyNumberFormat="1" applyFill="1" applyBorder="1"/>
    <xf numFmtId="2" fontId="0" fillId="34" borderId="14" xfId="0" applyNumberFormat="1" applyFill="1" applyBorder="1"/>
    <xf numFmtId="2" fontId="0" fillId="34" borderId="0" xfId="0" applyNumberFormat="1" applyFill="1" applyBorder="1"/>
    <xf numFmtId="2" fontId="0" fillId="34" borderId="19" xfId="0" applyNumberFormat="1" applyFill="1" applyBorder="1"/>
    <xf numFmtId="2" fontId="0" fillId="34" borderId="0" xfId="0" applyNumberFormat="1" applyFill="1"/>
    <xf numFmtId="165" fontId="0" fillId="0" borderId="0" xfId="0" applyNumberFormat="1"/>
    <xf numFmtId="49" fontId="0" fillId="33" borderId="0" xfId="0" applyNumberFormat="1" applyFill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35" borderId="0" xfId="0" applyFill="1" applyBorder="1"/>
    <xf numFmtId="2" fontId="0" fillId="35" borderId="0" xfId="0" applyNumberFormat="1" applyFill="1" applyBorder="1"/>
    <xf numFmtId="0" fontId="0" fillId="36" borderId="0" xfId="0" applyFill="1"/>
    <xf numFmtId="0" fontId="0" fillId="0" borderId="0" xfId="0" applyBorder="1" applyAlignment="1">
      <alignment horizontal="center"/>
    </xf>
    <xf numFmtId="0" fontId="0" fillId="34" borderId="0" xfId="0" applyFill="1" applyBorder="1" applyAlignment="1">
      <alignment horizontal="center"/>
    </xf>
    <xf numFmtId="165" fontId="0" fillId="33" borderId="0" xfId="0" applyNumberFormat="1" applyFill="1" applyAlignment="1">
      <alignment horizontal="center"/>
    </xf>
    <xf numFmtId="165" fontId="0" fillId="0" borderId="0" xfId="0" applyNumberFormat="1" applyBorder="1"/>
    <xf numFmtId="165" fontId="0" fillId="35" borderId="0" xfId="0" applyNumberFormat="1" applyFill="1" applyBorder="1"/>
    <xf numFmtId="0" fontId="0" fillId="0" borderId="14" xfId="0" applyBorder="1" applyAlignment="1">
      <alignment horizontal="center"/>
    </xf>
    <xf numFmtId="0" fontId="0" fillId="34" borderId="14" xfId="0" applyFill="1" applyBorder="1" applyAlignment="1">
      <alignment horizontal="center"/>
    </xf>
    <xf numFmtId="165" fontId="0" fillId="0" borderId="14" xfId="0" applyNumberFormat="1" applyBorder="1"/>
    <xf numFmtId="165" fontId="0" fillId="0" borderId="15" xfId="0" applyNumberFormat="1" applyBorder="1"/>
    <xf numFmtId="165" fontId="0" fillId="0" borderId="17" xfId="0" applyNumberFormat="1" applyBorder="1"/>
    <xf numFmtId="0" fontId="0" fillId="0" borderId="19" xfId="0" applyBorder="1" applyAlignment="1">
      <alignment horizontal="center"/>
    </xf>
    <xf numFmtId="0" fontId="0" fillId="34" borderId="19" xfId="0" applyFill="1" applyBorder="1" applyAlignment="1">
      <alignment horizontal="center"/>
    </xf>
    <xf numFmtId="165" fontId="0" fillId="0" borderId="19" xfId="0" applyNumberFormat="1" applyBorder="1"/>
    <xf numFmtId="165" fontId="0" fillId="0" borderId="20" xfId="0" applyNumberFormat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Fill="1"/>
    <xf numFmtId="2" fontId="0" fillId="33" borderId="0" xfId="0" applyNumberFormat="1" applyFill="1"/>
    <xf numFmtId="165" fontId="0" fillId="0" borderId="0" xfId="0" applyNumberFormat="1" applyFill="1"/>
    <xf numFmtId="165" fontId="0" fillId="33" borderId="0" xfId="0" applyNumberFormat="1" applyFill="1"/>
    <xf numFmtId="165" fontId="0" fillId="0" borderId="0" xfId="0" applyNumberFormat="1"/>
    <xf numFmtId="1" fontId="0" fillId="33" borderId="0" xfId="0" applyNumberFormat="1" applyFill="1" applyAlignment="1">
      <alignment horizontal="center"/>
    </xf>
    <xf numFmtId="2" fontId="0" fillId="0" borderId="0" xfId="0" applyNumberFormat="1" applyFill="1"/>
    <xf numFmtId="0" fontId="0" fillId="37" borderId="0" xfId="0" applyFill="1"/>
    <xf numFmtId="165" fontId="0" fillId="37" borderId="0" xfId="0" applyNumberFormat="1" applyFill="1"/>
    <xf numFmtId="1" fontId="0" fillId="37" borderId="0" xfId="0" applyNumberFormat="1" applyFill="1"/>
    <xf numFmtId="164" fontId="0" fillId="37" borderId="0" xfId="0" applyNumberFormat="1" applyFill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topLeftCell="A13" workbookViewId="0">
      <selection activeCell="L33" sqref="L33"/>
    </sheetView>
  </sheetViews>
  <sheetFormatPr defaultRowHeight="15" x14ac:dyDescent="0.25"/>
  <cols>
    <col min="1" max="1" width="5.28515625" customWidth="1"/>
    <col min="2" max="2" width="7.28515625" customWidth="1"/>
    <col min="3" max="3" width="5.85546875" customWidth="1"/>
    <col min="4" max="4" width="5.140625" customWidth="1"/>
    <col min="7" max="7" width="5.28515625" customWidth="1"/>
    <col min="10" max="10" width="9.140625" style="19"/>
    <col min="11" max="11" width="2.7109375" customWidth="1"/>
    <col min="12" max="12" width="9.140625" style="35"/>
    <col min="20" max="21" width="9.140625" style="30"/>
    <col min="22" max="22" width="8.7109375" style="54" customWidth="1"/>
    <col min="23" max="23" width="5.42578125" customWidth="1"/>
    <col min="24" max="27" width="9.140625" style="30"/>
    <col min="28" max="28" width="9.140625" style="55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L1" s="31" t="s">
        <v>0</v>
      </c>
      <c r="M1" s="2" t="s">
        <v>2</v>
      </c>
      <c r="N1" s="2" t="s">
        <v>1</v>
      </c>
      <c r="O1" s="2" t="s">
        <v>9</v>
      </c>
      <c r="P1" s="2" t="s">
        <v>4</v>
      </c>
      <c r="Q1" s="2" t="s">
        <v>3</v>
      </c>
      <c r="R1" s="2" t="s">
        <v>5</v>
      </c>
      <c r="S1" s="2" t="s">
        <v>10</v>
      </c>
      <c r="T1" s="42" t="s">
        <v>24</v>
      </c>
      <c r="U1" s="42" t="s">
        <v>25</v>
      </c>
      <c r="W1" s="2" t="s">
        <v>44</v>
      </c>
      <c r="X1" s="42" t="s">
        <v>21</v>
      </c>
      <c r="Y1" s="42" t="s">
        <v>22</v>
      </c>
      <c r="Z1" s="42" t="s">
        <v>19</v>
      </c>
      <c r="AA1" s="42" t="s">
        <v>43</v>
      </c>
      <c r="AB1" s="42" t="s">
        <v>45</v>
      </c>
    </row>
    <row r="2" spans="1:28" x14ac:dyDescent="0.25">
      <c r="A2" s="3">
        <v>24</v>
      </c>
      <c r="B2" s="20">
        <v>3</v>
      </c>
      <c r="C2" s="4">
        <v>1</v>
      </c>
      <c r="D2" s="4">
        <v>25</v>
      </c>
      <c r="E2" s="25">
        <v>76.78</v>
      </c>
      <c r="F2" s="5">
        <v>1.29</v>
      </c>
      <c r="G2" s="4"/>
      <c r="H2" s="25"/>
      <c r="I2" s="6"/>
      <c r="J2" s="39">
        <v>1919</v>
      </c>
      <c r="L2" s="36">
        <v>20</v>
      </c>
      <c r="M2" s="40">
        <v>2</v>
      </c>
      <c r="N2" s="41">
        <v>2</v>
      </c>
      <c r="O2" s="41">
        <v>1897</v>
      </c>
      <c r="P2" s="12">
        <v>22</v>
      </c>
      <c r="Q2" s="27">
        <v>77.180000000000007</v>
      </c>
      <c r="R2" s="13">
        <v>1.3</v>
      </c>
      <c r="S2" s="13">
        <f>R2^2</f>
        <v>1.6900000000000002</v>
      </c>
      <c r="T2" s="43">
        <f>LN(Q2)</f>
        <v>4.3461403561094727</v>
      </c>
      <c r="U2" s="43">
        <f>R2/Q2</f>
        <v>1.6843741902047162E-2</v>
      </c>
    </row>
    <row r="3" spans="1:28" x14ac:dyDescent="0.25">
      <c r="A3" s="7">
        <v>20</v>
      </c>
      <c r="B3" s="21">
        <v>2</v>
      </c>
      <c r="C3" s="8">
        <v>2</v>
      </c>
      <c r="D3" s="8">
        <v>22</v>
      </c>
      <c r="E3" s="26">
        <v>77.180000000000007</v>
      </c>
      <c r="F3" s="9">
        <v>1.3</v>
      </c>
      <c r="G3" s="8"/>
      <c r="H3" s="26"/>
      <c r="I3" s="10"/>
      <c r="J3" s="39">
        <v>1896.5</v>
      </c>
      <c r="L3" s="36">
        <v>21</v>
      </c>
      <c r="M3" s="40">
        <v>2</v>
      </c>
      <c r="N3" s="41">
        <v>3</v>
      </c>
      <c r="O3" s="41">
        <v>1919</v>
      </c>
      <c r="P3" s="12">
        <v>110</v>
      </c>
      <c r="Q3" s="27">
        <v>75.87</v>
      </c>
      <c r="R3" s="13">
        <v>1.61</v>
      </c>
      <c r="S3" s="13">
        <f t="shared" ref="S3:S15" si="0">R3^2</f>
        <v>2.5921000000000003</v>
      </c>
      <c r="T3" s="43">
        <f t="shared" ref="T3:T15" si="1">LN(Q3)</f>
        <v>4.3290213493499836</v>
      </c>
      <c r="U3" s="43">
        <f t="shared" ref="U3:U15" si="2">R3/Q3</f>
        <v>2.1220508764992752E-2</v>
      </c>
      <c r="V3" s="54" t="s">
        <v>27</v>
      </c>
      <c r="W3" s="63">
        <f>(O3-O2)/2</f>
        <v>11</v>
      </c>
      <c r="X3" s="30">
        <f>T3-T2</f>
        <v>-1.7119006759489075E-2</v>
      </c>
      <c r="Y3" s="30">
        <f>SQRT((P2*U2^2+P3*U3^2)/(P2+P3))</f>
        <v>2.0555865353099143E-2</v>
      </c>
      <c r="Z3" s="30">
        <f>X3/Y3</f>
        <v>-0.83280399367415081</v>
      </c>
      <c r="AA3" s="64">
        <f>ABS(Z3/W3)</f>
        <v>7.5709453970377344E-2</v>
      </c>
      <c r="AB3" s="55">
        <v>2</v>
      </c>
    </row>
    <row r="4" spans="1:28" x14ac:dyDescent="0.25">
      <c r="A4" s="11">
        <v>21</v>
      </c>
      <c r="B4" s="22">
        <v>3</v>
      </c>
      <c r="C4" s="12">
        <v>2</v>
      </c>
      <c r="D4" s="12">
        <v>110</v>
      </c>
      <c r="E4" s="27">
        <v>75.87</v>
      </c>
      <c r="F4" s="13">
        <v>1.61</v>
      </c>
      <c r="G4" s="12">
        <v>103</v>
      </c>
      <c r="H4" s="27">
        <v>73.709999999999994</v>
      </c>
      <c r="I4" s="14">
        <v>1.3</v>
      </c>
      <c r="J4" s="39">
        <v>1919</v>
      </c>
      <c r="L4" s="36" t="s">
        <v>12</v>
      </c>
      <c r="M4" s="40">
        <v>2</v>
      </c>
      <c r="N4" s="41">
        <v>4</v>
      </c>
      <c r="O4" s="41">
        <v>1938</v>
      </c>
      <c r="P4">
        <v>59</v>
      </c>
      <c r="Q4" s="1">
        <v>77.928813559322023</v>
      </c>
      <c r="R4" s="1">
        <v>1.5015246488774137</v>
      </c>
      <c r="S4" s="1">
        <v>2.2545762711864406</v>
      </c>
      <c r="T4" s="43">
        <f t="shared" si="1"/>
        <v>4.3557957632986941</v>
      </c>
      <c r="U4" s="43">
        <f t="shared" si="2"/>
        <v>1.926790079685228E-2</v>
      </c>
      <c r="V4" s="54" t="s">
        <v>28</v>
      </c>
      <c r="W4" s="63">
        <f t="shared" ref="W4:W30" si="3">(O4-O3)/2</f>
        <v>9.5</v>
      </c>
      <c r="X4" s="30">
        <f>T4-T3</f>
        <v>2.6774413948710496E-2</v>
      </c>
      <c r="Y4" s="30">
        <f>SQRT((P3*U3^2+P4*U4^2)/(P3+P4))</f>
        <v>2.055990917210037E-2</v>
      </c>
      <c r="Z4" s="30">
        <f>X4/Y4</f>
        <v>1.3022632407852832</v>
      </c>
      <c r="AA4" s="64">
        <f t="shared" ref="AA4:AA30" si="4">ABS(Z4/W4)</f>
        <v>0.13708034113529297</v>
      </c>
      <c r="AB4" s="55">
        <v>2</v>
      </c>
    </row>
    <row r="5" spans="1:28" x14ac:dyDescent="0.25">
      <c r="A5" s="11">
        <v>12</v>
      </c>
      <c r="B5" s="22">
        <v>4</v>
      </c>
      <c r="C5" s="12">
        <v>2</v>
      </c>
      <c r="D5" s="12">
        <v>22</v>
      </c>
      <c r="E5" s="27">
        <v>77.91</v>
      </c>
      <c r="F5" s="13">
        <v>1.1399999999999999</v>
      </c>
      <c r="G5" s="12">
        <v>13</v>
      </c>
      <c r="H5" s="27">
        <v>74.38</v>
      </c>
      <c r="I5" s="14">
        <v>1.04</v>
      </c>
      <c r="J5" s="39">
        <v>1938</v>
      </c>
      <c r="L5" s="36">
        <v>6</v>
      </c>
      <c r="M5" s="40">
        <v>3</v>
      </c>
      <c r="N5" s="41">
        <v>2</v>
      </c>
      <c r="O5" s="41">
        <v>1897</v>
      </c>
      <c r="P5" s="12">
        <v>13</v>
      </c>
      <c r="Q5" s="27">
        <v>77.58</v>
      </c>
      <c r="R5" s="13">
        <v>1.33</v>
      </c>
      <c r="S5" s="13">
        <f t="shared" si="0"/>
        <v>1.7689000000000001</v>
      </c>
      <c r="T5" s="43">
        <f t="shared" si="1"/>
        <v>4.351309662011821</v>
      </c>
      <c r="U5" s="43">
        <f t="shared" si="2"/>
        <v>1.7143593709719001E-2</v>
      </c>
      <c r="W5" s="63"/>
      <c r="AA5" s="64"/>
    </row>
    <row r="6" spans="1:28" x14ac:dyDescent="0.25">
      <c r="A6" s="15">
        <v>19</v>
      </c>
      <c r="B6" s="23">
        <v>4</v>
      </c>
      <c r="C6" s="16">
        <v>2</v>
      </c>
      <c r="D6" s="16">
        <v>37</v>
      </c>
      <c r="E6" s="28">
        <v>77.94</v>
      </c>
      <c r="F6" s="17">
        <v>1.68</v>
      </c>
      <c r="G6" s="16">
        <v>21</v>
      </c>
      <c r="H6" s="28">
        <v>74.48</v>
      </c>
      <c r="I6" s="18">
        <v>1.1399999999999999</v>
      </c>
      <c r="J6" s="39">
        <v>1938</v>
      </c>
      <c r="L6" s="36" t="s">
        <v>13</v>
      </c>
      <c r="M6" s="40">
        <v>3</v>
      </c>
      <c r="N6" s="41">
        <v>3</v>
      </c>
      <c r="O6" s="41">
        <v>1919</v>
      </c>
      <c r="P6">
        <v>31</v>
      </c>
      <c r="Q6" s="1">
        <v>76.502258064516113</v>
      </c>
      <c r="R6" s="1">
        <v>1.5942274901414102</v>
      </c>
      <c r="S6" s="1">
        <v>2.5415612903225804</v>
      </c>
      <c r="T6" s="43">
        <f t="shared" si="1"/>
        <v>4.3373202575800835</v>
      </c>
      <c r="U6" s="43">
        <f t="shared" si="2"/>
        <v>2.0838959927130012E-2</v>
      </c>
      <c r="V6" s="54" t="s">
        <v>29</v>
      </c>
      <c r="W6" s="63">
        <f t="shared" si="3"/>
        <v>11</v>
      </c>
      <c r="X6" s="30">
        <f t="shared" ref="X6:X30" si="5">T6-T5</f>
        <v>-1.3989404431737462E-2</v>
      </c>
      <c r="Y6" s="30">
        <f t="shared" ref="Y6:Y30" si="6">SQRT((P5*U5^2+P6*U6^2)/(P5+P6))</f>
        <v>1.9818991262326328E-2</v>
      </c>
      <c r="Z6" s="30">
        <f t="shared" ref="Z6:Z30" si="7">X6/Y6</f>
        <v>-0.7058585498410177</v>
      </c>
      <c r="AA6" s="64">
        <f t="shared" si="4"/>
        <v>6.4168959076456158E-2</v>
      </c>
      <c r="AB6" s="55">
        <v>2</v>
      </c>
    </row>
    <row r="7" spans="1:28" x14ac:dyDescent="0.25">
      <c r="A7" s="7">
        <v>6</v>
      </c>
      <c r="B7" s="21">
        <v>2</v>
      </c>
      <c r="C7" s="8">
        <v>3</v>
      </c>
      <c r="D7" s="8">
        <v>13</v>
      </c>
      <c r="E7" s="26">
        <v>77.58</v>
      </c>
      <c r="F7" s="9">
        <v>1.33</v>
      </c>
      <c r="G7" s="8"/>
      <c r="H7" s="26"/>
      <c r="I7" s="10"/>
      <c r="J7" s="39">
        <v>1896.5</v>
      </c>
      <c r="L7" s="32">
        <v>1</v>
      </c>
      <c r="M7" s="45">
        <v>4</v>
      </c>
      <c r="N7" s="46">
        <v>1</v>
      </c>
      <c r="O7" s="46">
        <v>1868</v>
      </c>
      <c r="P7" s="8">
        <v>58</v>
      </c>
      <c r="Q7" s="26">
        <v>76.510000000000005</v>
      </c>
      <c r="R7" s="9">
        <v>1.42</v>
      </c>
      <c r="S7" s="9">
        <f t="shared" si="0"/>
        <v>2.0164</v>
      </c>
      <c r="T7" s="47">
        <f t="shared" si="1"/>
        <v>4.3374214512437606</v>
      </c>
      <c r="U7" s="48">
        <f t="shared" si="2"/>
        <v>1.8559665403215263E-2</v>
      </c>
      <c r="W7" s="63"/>
      <c r="AA7" s="64"/>
    </row>
    <row r="8" spans="1:28" x14ac:dyDescent="0.25">
      <c r="A8" s="11">
        <v>7</v>
      </c>
      <c r="B8" s="22">
        <v>3</v>
      </c>
      <c r="C8" s="12">
        <v>3</v>
      </c>
      <c r="D8" s="12">
        <v>15</v>
      </c>
      <c r="E8" s="27">
        <v>77.069999999999993</v>
      </c>
      <c r="F8" s="13">
        <v>1.66</v>
      </c>
      <c r="G8" s="12"/>
      <c r="H8" s="27"/>
      <c r="I8" s="14"/>
      <c r="J8" s="39">
        <v>1919</v>
      </c>
      <c r="L8" s="33" t="s">
        <v>14</v>
      </c>
      <c r="M8" s="40">
        <v>4</v>
      </c>
      <c r="N8" s="41">
        <v>2</v>
      </c>
      <c r="O8" s="41">
        <v>1897</v>
      </c>
      <c r="P8" s="12">
        <v>112</v>
      </c>
      <c r="Q8" s="13">
        <v>77.40625</v>
      </c>
      <c r="R8" s="13">
        <v>1.5073113480631666</v>
      </c>
      <c r="S8" s="13">
        <v>2.2719875000000003</v>
      </c>
      <c r="T8" s="43">
        <f t="shared" si="1"/>
        <v>4.349067526689633</v>
      </c>
      <c r="U8" s="49">
        <f t="shared" si="2"/>
        <v>1.9472734411797064E-2</v>
      </c>
      <c r="V8" s="54" t="s">
        <v>30</v>
      </c>
      <c r="W8" s="63">
        <f t="shared" si="3"/>
        <v>14.5</v>
      </c>
      <c r="X8" s="30">
        <f t="shared" si="5"/>
        <v>1.1646075445872484E-2</v>
      </c>
      <c r="Y8" s="30">
        <f t="shared" si="6"/>
        <v>1.9166106052383648E-2</v>
      </c>
      <c r="Z8" s="30">
        <f t="shared" si="7"/>
        <v>0.60763910071467464</v>
      </c>
      <c r="AA8" s="64">
        <f t="shared" si="4"/>
        <v>4.1906144876874114E-2</v>
      </c>
      <c r="AB8" s="55">
        <v>2</v>
      </c>
    </row>
    <row r="9" spans="1:28" x14ac:dyDescent="0.25">
      <c r="A9" s="15">
        <v>22</v>
      </c>
      <c r="B9" s="23">
        <v>3</v>
      </c>
      <c r="C9" s="16">
        <v>3</v>
      </c>
      <c r="D9" s="16">
        <v>16</v>
      </c>
      <c r="E9" s="28">
        <v>75.97</v>
      </c>
      <c r="F9" s="17">
        <v>1.53</v>
      </c>
      <c r="G9" s="16"/>
      <c r="H9" s="28"/>
      <c r="I9" s="18"/>
      <c r="J9" s="39">
        <v>1919</v>
      </c>
      <c r="L9" s="33" t="s">
        <v>15</v>
      </c>
      <c r="M9" s="40">
        <v>4</v>
      </c>
      <c r="N9" s="41">
        <v>3</v>
      </c>
      <c r="O9" s="41">
        <v>1919</v>
      </c>
      <c r="P9" s="12">
        <v>105</v>
      </c>
      <c r="Q9" s="13">
        <v>77.336857142857141</v>
      </c>
      <c r="R9" s="13">
        <v>1.6620354703681581</v>
      </c>
      <c r="S9" s="13">
        <v>2.7623619047619048</v>
      </c>
      <c r="T9" s="43">
        <f t="shared" si="1"/>
        <v>4.348170648462542</v>
      </c>
      <c r="U9" s="49">
        <f t="shared" si="2"/>
        <v>2.1490858715631996E-2</v>
      </c>
      <c r="V9" s="54" t="s">
        <v>31</v>
      </c>
      <c r="W9" s="63">
        <f t="shared" si="3"/>
        <v>11</v>
      </c>
      <c r="X9" s="30">
        <f t="shared" si="5"/>
        <v>-8.9687822709105802E-4</v>
      </c>
      <c r="Y9" s="30">
        <f t="shared" si="6"/>
        <v>2.0474101100900702E-2</v>
      </c>
      <c r="Z9" s="30">
        <f t="shared" si="7"/>
        <v>-4.3805499575832525E-2</v>
      </c>
      <c r="AA9" s="64">
        <f t="shared" si="4"/>
        <v>3.9823181432575025E-3</v>
      </c>
      <c r="AB9" s="55">
        <v>2</v>
      </c>
    </row>
    <row r="10" spans="1:28" x14ac:dyDescent="0.25">
      <c r="A10" s="7">
        <v>1</v>
      </c>
      <c r="B10" s="21">
        <v>1</v>
      </c>
      <c r="C10" s="8">
        <v>4</v>
      </c>
      <c r="D10" s="8">
        <v>58</v>
      </c>
      <c r="E10" s="26">
        <v>76.510000000000005</v>
      </c>
      <c r="F10" s="9">
        <v>1.42</v>
      </c>
      <c r="G10" s="8">
        <v>36</v>
      </c>
      <c r="H10" s="26">
        <v>74.430000000000007</v>
      </c>
      <c r="I10" s="10">
        <v>1.51</v>
      </c>
      <c r="J10" s="39">
        <v>1868</v>
      </c>
      <c r="L10" s="34" t="s">
        <v>16</v>
      </c>
      <c r="M10" s="50">
        <v>4</v>
      </c>
      <c r="N10" s="51">
        <v>4</v>
      </c>
      <c r="O10" s="51">
        <v>1938</v>
      </c>
      <c r="P10" s="16">
        <v>63</v>
      </c>
      <c r="Q10" s="28">
        <v>77.364761904761892</v>
      </c>
      <c r="R10" s="17">
        <v>1.3364576490181226</v>
      </c>
      <c r="S10" s="17">
        <v>1.7861190476190476</v>
      </c>
      <c r="T10" s="52">
        <f t="shared" si="1"/>
        <v>4.348531404379373</v>
      </c>
      <c r="U10" s="53">
        <f t="shared" si="2"/>
        <v>1.7274759413896185E-2</v>
      </c>
      <c r="V10" s="54" t="s">
        <v>32</v>
      </c>
      <c r="W10" s="63">
        <f t="shared" si="3"/>
        <v>9.5</v>
      </c>
      <c r="X10" s="30">
        <f t="shared" si="5"/>
        <v>3.6075591683104591E-4</v>
      </c>
      <c r="Y10" s="30">
        <f t="shared" si="6"/>
        <v>2.0014173040936088E-2</v>
      </c>
      <c r="Z10" s="30">
        <f t="shared" si="7"/>
        <v>1.8025022372554291E-2</v>
      </c>
      <c r="AA10" s="64">
        <f t="shared" si="4"/>
        <v>1.8973707760583465E-3</v>
      </c>
      <c r="AB10" s="55">
        <v>2</v>
      </c>
    </row>
    <row r="11" spans="1:28" x14ac:dyDescent="0.25">
      <c r="A11" s="11">
        <v>2</v>
      </c>
      <c r="B11" s="22">
        <v>2</v>
      </c>
      <c r="C11" s="12">
        <v>4</v>
      </c>
      <c r="D11" s="12">
        <v>98</v>
      </c>
      <c r="E11" s="27">
        <v>77.47</v>
      </c>
      <c r="F11" s="13">
        <v>1.57</v>
      </c>
      <c r="G11" s="12">
        <v>66</v>
      </c>
      <c r="H11" s="27">
        <v>74.77</v>
      </c>
      <c r="I11" s="14">
        <v>1.1599999999999999</v>
      </c>
      <c r="J11" s="39">
        <v>1896.5</v>
      </c>
      <c r="L11" s="32">
        <v>9</v>
      </c>
      <c r="M11" s="45">
        <v>5</v>
      </c>
      <c r="N11" s="46">
        <v>2</v>
      </c>
      <c r="O11" s="46">
        <v>1897</v>
      </c>
      <c r="P11" s="8">
        <v>59</v>
      </c>
      <c r="Q11" s="26">
        <v>77.31</v>
      </c>
      <c r="R11" s="9">
        <v>1.55</v>
      </c>
      <c r="S11" s="9">
        <f t="shared" si="0"/>
        <v>2.4025000000000003</v>
      </c>
      <c r="T11" s="47">
        <f t="shared" si="1"/>
        <v>4.3478233133323831</v>
      </c>
      <c r="U11" s="48">
        <f t="shared" si="2"/>
        <v>2.0049152761609106E-2</v>
      </c>
      <c r="W11" s="63"/>
      <c r="AA11" s="64"/>
    </row>
    <row r="12" spans="1:28" x14ac:dyDescent="0.25">
      <c r="A12" s="11">
        <v>16</v>
      </c>
      <c r="B12" s="22">
        <v>2</v>
      </c>
      <c r="C12" s="12">
        <v>4</v>
      </c>
      <c r="D12" s="12">
        <v>14</v>
      </c>
      <c r="E12" s="27">
        <v>76.959999999999994</v>
      </c>
      <c r="F12" s="13">
        <v>0.96</v>
      </c>
      <c r="G12" s="12"/>
      <c r="H12" s="27"/>
      <c r="I12" s="14"/>
      <c r="J12" s="39">
        <v>1896.5</v>
      </c>
      <c r="L12" s="33" t="s">
        <v>17</v>
      </c>
      <c r="M12" s="40">
        <v>5</v>
      </c>
      <c r="N12" s="41">
        <v>3</v>
      </c>
      <c r="O12" s="41">
        <v>1919</v>
      </c>
      <c r="P12" s="12">
        <v>34</v>
      </c>
      <c r="Q12" s="13">
        <v>77.648823529411771</v>
      </c>
      <c r="R12" s="13">
        <v>1.3956065516680638</v>
      </c>
      <c r="S12" s="13">
        <v>1.9477176470588238</v>
      </c>
      <c r="T12" s="43">
        <f t="shared" si="1"/>
        <v>4.3521963985386671</v>
      </c>
      <c r="U12" s="49">
        <f t="shared" si="2"/>
        <v>1.7973312256810134E-2</v>
      </c>
      <c r="V12" s="54" t="s">
        <v>33</v>
      </c>
      <c r="W12" s="63">
        <f t="shared" si="3"/>
        <v>11</v>
      </c>
      <c r="X12" s="30">
        <f t="shared" si="5"/>
        <v>4.3730852062839887E-3</v>
      </c>
      <c r="Y12" s="30">
        <f t="shared" si="6"/>
        <v>1.9316131060158427E-2</v>
      </c>
      <c r="Z12" s="30">
        <f t="shared" si="7"/>
        <v>0.22639550294333743</v>
      </c>
      <c r="AA12" s="64">
        <f t="shared" si="4"/>
        <v>2.0581409358485223E-2</v>
      </c>
      <c r="AB12" s="55">
        <v>2</v>
      </c>
    </row>
    <row r="13" spans="1:28" x14ac:dyDescent="0.25">
      <c r="A13" s="11">
        <v>3</v>
      </c>
      <c r="B13" s="22">
        <v>3</v>
      </c>
      <c r="C13" s="12">
        <v>4</v>
      </c>
      <c r="D13" s="12">
        <v>66</v>
      </c>
      <c r="E13" s="27">
        <v>77.709999999999994</v>
      </c>
      <c r="F13" s="13">
        <v>1.68</v>
      </c>
      <c r="G13" s="12">
        <v>36</v>
      </c>
      <c r="H13" s="27">
        <v>74.39</v>
      </c>
      <c r="I13" s="14">
        <v>1.52</v>
      </c>
      <c r="J13" s="39">
        <v>1919</v>
      </c>
      <c r="L13" s="34" t="s">
        <v>18</v>
      </c>
      <c r="M13" s="50">
        <v>5</v>
      </c>
      <c r="N13" s="51">
        <v>4</v>
      </c>
      <c r="O13" s="51">
        <v>1938</v>
      </c>
      <c r="P13" s="16">
        <v>92</v>
      </c>
      <c r="Q13" s="17">
        <v>77.41423913043478</v>
      </c>
      <c r="R13" s="17">
        <v>1.4541047596971521</v>
      </c>
      <c r="S13" s="17">
        <v>2.1144206521739126</v>
      </c>
      <c r="T13" s="52">
        <f t="shared" si="1"/>
        <v>4.3491707317690995</v>
      </c>
      <c r="U13" s="53">
        <f t="shared" si="2"/>
        <v>1.8783427648848165E-2</v>
      </c>
      <c r="V13" s="54" t="s">
        <v>34</v>
      </c>
      <c r="W13" s="63">
        <f t="shared" si="3"/>
        <v>9.5</v>
      </c>
      <c r="X13" s="30">
        <f t="shared" si="5"/>
        <v>-3.0256667695676143E-3</v>
      </c>
      <c r="Y13" s="30">
        <f t="shared" si="6"/>
        <v>1.8568307315812722E-2</v>
      </c>
      <c r="Z13" s="30">
        <f t="shared" si="7"/>
        <v>-0.16294790462623182</v>
      </c>
      <c r="AA13" s="64">
        <f t="shared" si="4"/>
        <v>1.7152411013287561E-2</v>
      </c>
      <c r="AB13" s="55">
        <v>2</v>
      </c>
    </row>
    <row r="14" spans="1:28" x14ac:dyDescent="0.25">
      <c r="A14" s="11">
        <v>17</v>
      </c>
      <c r="B14" s="22">
        <v>3</v>
      </c>
      <c r="C14" s="12">
        <v>4</v>
      </c>
      <c r="D14" s="12">
        <v>20</v>
      </c>
      <c r="E14" s="27">
        <v>77.099999999999994</v>
      </c>
      <c r="F14" s="13">
        <v>1.21</v>
      </c>
      <c r="G14" s="12">
        <v>14</v>
      </c>
      <c r="H14" s="27">
        <v>74.290000000000006</v>
      </c>
      <c r="I14" s="14">
        <v>0.97</v>
      </c>
      <c r="J14" s="39">
        <v>1919</v>
      </c>
      <c r="L14" s="36">
        <v>13</v>
      </c>
      <c r="M14" s="40">
        <v>6</v>
      </c>
      <c r="N14" s="41">
        <v>3</v>
      </c>
      <c r="O14" s="41">
        <v>1919</v>
      </c>
      <c r="P14" s="12">
        <v>16</v>
      </c>
      <c r="Q14" s="27">
        <v>76.66</v>
      </c>
      <c r="R14" s="13">
        <v>1.95</v>
      </c>
      <c r="S14" s="13">
        <f t="shared" si="0"/>
        <v>3.8024999999999998</v>
      </c>
      <c r="T14" s="43">
        <f t="shared" si="1"/>
        <v>4.3393800599524086</v>
      </c>
      <c r="U14" s="43">
        <f t="shared" si="2"/>
        <v>2.5436994521262718E-2</v>
      </c>
      <c r="W14" s="63"/>
      <c r="AA14" s="64"/>
    </row>
    <row r="15" spans="1:28" x14ac:dyDescent="0.25">
      <c r="A15" s="11">
        <v>23</v>
      </c>
      <c r="B15" s="22">
        <v>3</v>
      </c>
      <c r="C15" s="12">
        <v>4</v>
      </c>
      <c r="D15" s="12">
        <v>19</v>
      </c>
      <c r="E15" s="27">
        <v>76.290000000000006</v>
      </c>
      <c r="F15" s="13">
        <v>1.98</v>
      </c>
      <c r="G15" s="12">
        <v>16</v>
      </c>
      <c r="H15" s="27">
        <v>73.81</v>
      </c>
      <c r="I15" s="14">
        <v>1.63</v>
      </c>
      <c r="J15" s="39">
        <v>1919</v>
      </c>
      <c r="L15" s="36">
        <v>14</v>
      </c>
      <c r="M15" s="40">
        <v>6</v>
      </c>
      <c r="N15" s="41">
        <v>4</v>
      </c>
      <c r="O15" s="41">
        <v>1938</v>
      </c>
      <c r="P15" s="12">
        <v>14</v>
      </c>
      <c r="Q15" s="27">
        <v>77.680000000000007</v>
      </c>
      <c r="R15" s="13">
        <v>1.64</v>
      </c>
      <c r="S15" s="13">
        <f t="shared" si="0"/>
        <v>2.6895999999999995</v>
      </c>
      <c r="T15" s="43">
        <f t="shared" si="1"/>
        <v>4.3525978239830696</v>
      </c>
      <c r="U15" s="43">
        <f t="shared" si="2"/>
        <v>2.1112255406797113E-2</v>
      </c>
      <c r="V15" s="54" t="s">
        <v>35</v>
      </c>
      <c r="W15" s="63">
        <f t="shared" si="3"/>
        <v>9.5</v>
      </c>
      <c r="X15" s="30">
        <f t="shared" si="5"/>
        <v>1.3217764030660994E-2</v>
      </c>
      <c r="Y15" s="30">
        <f t="shared" si="6"/>
        <v>2.3517960258393776E-2</v>
      </c>
      <c r="Z15" s="30">
        <f t="shared" si="7"/>
        <v>0.56202850440413743</v>
      </c>
      <c r="AA15" s="64">
        <f t="shared" si="4"/>
        <v>5.916089520043552E-2</v>
      </c>
      <c r="AB15" s="55">
        <v>2</v>
      </c>
    </row>
    <row r="16" spans="1:28" x14ac:dyDescent="0.25">
      <c r="A16" s="11">
        <v>4</v>
      </c>
      <c r="B16" s="22">
        <v>4</v>
      </c>
      <c r="C16" s="12">
        <v>4</v>
      </c>
      <c r="D16" s="12">
        <v>24</v>
      </c>
      <c r="E16" s="27">
        <v>77.5</v>
      </c>
      <c r="F16" s="13">
        <v>1.06</v>
      </c>
      <c r="G16" s="12">
        <v>12</v>
      </c>
      <c r="H16" s="27">
        <v>74.459999999999994</v>
      </c>
      <c r="I16" s="14">
        <v>1.36</v>
      </c>
      <c r="J16" s="39">
        <v>1938</v>
      </c>
      <c r="L16" s="31" t="s">
        <v>0</v>
      </c>
      <c r="M16" s="2" t="s">
        <v>2</v>
      </c>
      <c r="N16" s="2" t="s">
        <v>1</v>
      </c>
      <c r="O16" s="2" t="s">
        <v>9</v>
      </c>
      <c r="P16" s="2" t="s">
        <v>6</v>
      </c>
      <c r="Q16" s="2" t="s">
        <v>7</v>
      </c>
      <c r="R16" s="2" t="s">
        <v>8</v>
      </c>
      <c r="S16" s="2" t="s">
        <v>11</v>
      </c>
      <c r="T16" s="42" t="s">
        <v>23</v>
      </c>
      <c r="U16" s="42" t="s">
        <v>26</v>
      </c>
      <c r="W16" s="63"/>
      <c r="AA16" s="64"/>
    </row>
    <row r="17" spans="1:28" x14ac:dyDescent="0.25">
      <c r="A17" s="11">
        <v>8</v>
      </c>
      <c r="B17" s="22">
        <v>4</v>
      </c>
      <c r="C17" s="12">
        <v>4</v>
      </c>
      <c r="D17" s="12">
        <v>15</v>
      </c>
      <c r="E17" s="27">
        <v>76.900000000000006</v>
      </c>
      <c r="F17" s="13">
        <v>1.63</v>
      </c>
      <c r="G17" s="12"/>
      <c r="H17" s="27"/>
      <c r="I17" s="14"/>
      <c r="J17" s="39">
        <v>1938</v>
      </c>
      <c r="L17" s="36">
        <v>20</v>
      </c>
      <c r="M17" s="40">
        <v>2</v>
      </c>
      <c r="N17" s="41">
        <v>2</v>
      </c>
      <c r="O17" s="41">
        <v>1897</v>
      </c>
      <c r="P17" s="12"/>
      <c r="Q17" s="27"/>
      <c r="R17" s="13"/>
      <c r="S17" s="13"/>
      <c r="T17" s="43"/>
      <c r="U17" s="43"/>
      <c r="W17" s="63"/>
      <c r="AA17" s="64"/>
    </row>
    <row r="18" spans="1:28" x14ac:dyDescent="0.25">
      <c r="A18" s="15">
        <v>18</v>
      </c>
      <c r="B18" s="23">
        <v>4</v>
      </c>
      <c r="C18" s="16">
        <v>4</v>
      </c>
      <c r="D18" s="16">
        <v>24</v>
      </c>
      <c r="E18" s="28">
        <v>77.52</v>
      </c>
      <c r="F18" s="17">
        <v>1.38</v>
      </c>
      <c r="G18" s="16">
        <v>21</v>
      </c>
      <c r="H18" s="28">
        <v>74.709999999999994</v>
      </c>
      <c r="I18" s="18">
        <v>1.37</v>
      </c>
      <c r="J18" s="39">
        <v>1938</v>
      </c>
      <c r="L18" s="36">
        <v>21</v>
      </c>
      <c r="M18" s="40">
        <v>2</v>
      </c>
      <c r="N18" s="41">
        <v>3</v>
      </c>
      <c r="O18" s="41">
        <v>1919</v>
      </c>
      <c r="P18" s="12">
        <v>103</v>
      </c>
      <c r="Q18" s="27">
        <v>73.709999999999994</v>
      </c>
      <c r="R18" s="13">
        <v>1.3</v>
      </c>
      <c r="S18" s="13">
        <f t="shared" ref="S18:S30" si="8">R18^2</f>
        <v>1.6900000000000002</v>
      </c>
      <c r="T18" s="43">
        <f>LN(Q18)</f>
        <v>4.3001384752011971</v>
      </c>
      <c r="U18" s="43">
        <f>R18/Q18</f>
        <v>1.7636684303350973E-2</v>
      </c>
      <c r="W18" s="63"/>
      <c r="AA18" s="64"/>
    </row>
    <row r="19" spans="1:28" x14ac:dyDescent="0.25">
      <c r="A19" s="7">
        <v>9</v>
      </c>
      <c r="B19" s="21">
        <v>2</v>
      </c>
      <c r="C19" s="8">
        <v>5</v>
      </c>
      <c r="D19" s="8">
        <v>59</v>
      </c>
      <c r="E19" s="26">
        <v>77.31</v>
      </c>
      <c r="F19" s="9">
        <v>1.55</v>
      </c>
      <c r="G19" s="8">
        <v>52</v>
      </c>
      <c r="H19" s="26">
        <v>74.81</v>
      </c>
      <c r="I19" s="10">
        <v>1.67</v>
      </c>
      <c r="J19" s="39">
        <v>1896.5</v>
      </c>
      <c r="L19" s="36" t="s">
        <v>12</v>
      </c>
      <c r="M19" s="40">
        <v>2</v>
      </c>
      <c r="N19" s="41">
        <v>4</v>
      </c>
      <c r="O19" s="41">
        <v>1938</v>
      </c>
      <c r="P19">
        <v>34</v>
      </c>
      <c r="Q19" s="1">
        <v>74.441764705882349</v>
      </c>
      <c r="R19" s="1">
        <v>1.1028359165458519</v>
      </c>
      <c r="S19" s="1">
        <v>1.2162470588235292</v>
      </c>
      <c r="T19" s="43">
        <f t="shared" ref="T19:T30" si="9">LN(Q19)</f>
        <v>4.3100171379127561</v>
      </c>
      <c r="U19" s="43">
        <f t="shared" ref="U19:U30" si="10">R19/Q19</f>
        <v>1.4814747083215054E-2</v>
      </c>
      <c r="V19" s="54" t="s">
        <v>36</v>
      </c>
      <c r="W19" s="63">
        <f t="shared" si="3"/>
        <v>9.5</v>
      </c>
      <c r="X19" s="30">
        <f t="shared" si="5"/>
        <v>9.8786627115590164E-3</v>
      </c>
      <c r="Y19" s="30">
        <f t="shared" si="6"/>
        <v>1.6980158038349222E-2</v>
      </c>
      <c r="Z19" s="30">
        <f t="shared" si="7"/>
        <v>0.58177684149042241</v>
      </c>
      <c r="AA19" s="64">
        <f t="shared" si="4"/>
        <v>6.1239667525307621E-2</v>
      </c>
      <c r="AB19" s="55">
        <v>2</v>
      </c>
    </row>
    <row r="20" spans="1:28" x14ac:dyDescent="0.25">
      <c r="A20" s="11">
        <v>10</v>
      </c>
      <c r="B20" s="22">
        <v>3</v>
      </c>
      <c r="C20" s="12">
        <v>5</v>
      </c>
      <c r="D20" s="12">
        <v>14</v>
      </c>
      <c r="E20" s="27">
        <v>77.790000000000006</v>
      </c>
      <c r="F20" s="13">
        <v>1.36</v>
      </c>
      <c r="G20" s="12">
        <v>14</v>
      </c>
      <c r="H20" s="27">
        <v>73.959999999999994</v>
      </c>
      <c r="I20" s="14">
        <v>1.65</v>
      </c>
      <c r="J20" s="39">
        <v>1919</v>
      </c>
      <c r="L20" s="36">
        <v>6</v>
      </c>
      <c r="M20" s="40">
        <v>3</v>
      </c>
      <c r="N20" s="41">
        <v>2</v>
      </c>
      <c r="O20" s="41">
        <v>1897</v>
      </c>
      <c r="P20" s="37"/>
      <c r="Q20" s="38"/>
      <c r="R20" s="38"/>
      <c r="S20" s="38"/>
      <c r="T20" s="44"/>
      <c r="U20" s="44"/>
      <c r="W20" s="63"/>
      <c r="AA20" s="64"/>
    </row>
    <row r="21" spans="1:28" x14ac:dyDescent="0.25">
      <c r="A21" s="11">
        <v>15</v>
      </c>
      <c r="B21" s="22">
        <v>3</v>
      </c>
      <c r="C21" s="12">
        <v>5</v>
      </c>
      <c r="D21" s="12">
        <v>20</v>
      </c>
      <c r="E21" s="27">
        <v>77.55</v>
      </c>
      <c r="F21" s="13">
        <v>1.42</v>
      </c>
      <c r="G21" s="12">
        <v>24</v>
      </c>
      <c r="H21" s="27">
        <v>74.650000000000006</v>
      </c>
      <c r="I21" s="14">
        <v>1.07</v>
      </c>
      <c r="J21" s="39">
        <v>1919</v>
      </c>
      <c r="L21" s="36" t="s">
        <v>13</v>
      </c>
      <c r="M21" s="40">
        <v>3</v>
      </c>
      <c r="N21" s="41">
        <v>3</v>
      </c>
      <c r="O21" s="41">
        <v>1919</v>
      </c>
      <c r="P21" s="37"/>
      <c r="Q21" s="38"/>
      <c r="R21" s="38"/>
      <c r="S21" s="38"/>
      <c r="T21" s="44"/>
      <c r="U21" s="44"/>
      <c r="W21" s="63"/>
      <c r="AA21" s="64"/>
    </row>
    <row r="22" spans="1:28" x14ac:dyDescent="0.25">
      <c r="A22" s="11">
        <v>5</v>
      </c>
      <c r="B22" s="22">
        <v>4</v>
      </c>
      <c r="C22" s="12">
        <v>5</v>
      </c>
      <c r="D22" s="12">
        <v>19</v>
      </c>
      <c r="E22" s="27">
        <v>76.47</v>
      </c>
      <c r="F22" s="13">
        <v>1.35</v>
      </c>
      <c r="G22" s="12">
        <v>18</v>
      </c>
      <c r="H22" s="27">
        <v>74.86</v>
      </c>
      <c r="I22" s="14">
        <v>1.1399999999999999</v>
      </c>
      <c r="J22" s="39">
        <v>1938</v>
      </c>
      <c r="L22" s="36">
        <v>1</v>
      </c>
      <c r="M22" s="40">
        <v>4</v>
      </c>
      <c r="N22" s="41">
        <v>1</v>
      </c>
      <c r="O22" s="41">
        <v>1868</v>
      </c>
      <c r="P22" s="12">
        <v>36</v>
      </c>
      <c r="Q22" s="27">
        <v>74.430000000000007</v>
      </c>
      <c r="R22" s="13">
        <v>1.51</v>
      </c>
      <c r="S22" s="13">
        <f t="shared" si="8"/>
        <v>2.2801</v>
      </c>
      <c r="T22" s="43">
        <f t="shared" si="9"/>
        <v>4.3098590863718194</v>
      </c>
      <c r="U22" s="43">
        <f t="shared" si="10"/>
        <v>2.0287518473733709E-2</v>
      </c>
      <c r="W22" s="63"/>
      <c r="AA22" s="64"/>
    </row>
    <row r="23" spans="1:28" x14ac:dyDescent="0.25">
      <c r="A23" s="15">
        <v>11</v>
      </c>
      <c r="B23" s="23">
        <v>4</v>
      </c>
      <c r="C23" s="16">
        <v>5</v>
      </c>
      <c r="D23" s="16">
        <v>73</v>
      </c>
      <c r="E23" s="28">
        <v>77.66</v>
      </c>
      <c r="F23" s="17">
        <v>1.48</v>
      </c>
      <c r="G23" s="16">
        <v>46</v>
      </c>
      <c r="H23" s="28">
        <v>74.72</v>
      </c>
      <c r="I23" s="18">
        <v>1.28</v>
      </c>
      <c r="J23" s="39">
        <v>1938</v>
      </c>
      <c r="L23" s="32" t="s">
        <v>14</v>
      </c>
      <c r="M23" s="45">
        <v>4</v>
      </c>
      <c r="N23" s="46">
        <v>2</v>
      </c>
      <c r="O23" s="46">
        <v>1897</v>
      </c>
      <c r="P23" s="8">
        <v>66</v>
      </c>
      <c r="Q23" s="26">
        <v>74.77</v>
      </c>
      <c r="R23" s="9">
        <v>1.1599999999999999</v>
      </c>
      <c r="S23" s="9">
        <f t="shared" si="8"/>
        <v>1.3455999999999999</v>
      </c>
      <c r="T23" s="47">
        <f t="shared" si="9"/>
        <v>4.3144167350118243</v>
      </c>
      <c r="U23" s="48">
        <f t="shared" si="10"/>
        <v>1.5514243680620569E-2</v>
      </c>
      <c r="V23" s="54" t="s">
        <v>37</v>
      </c>
      <c r="W23" s="63">
        <f t="shared" si="3"/>
        <v>14.5</v>
      </c>
      <c r="X23" s="30">
        <f t="shared" si="5"/>
        <v>4.5576486400049632E-3</v>
      </c>
      <c r="Y23" s="30">
        <f t="shared" si="6"/>
        <v>1.7349537647223013E-2</v>
      </c>
      <c r="Z23" s="30">
        <f t="shared" si="7"/>
        <v>0.26269568288665407</v>
      </c>
      <c r="AA23" s="64">
        <f t="shared" si="4"/>
        <v>1.8116943647355454E-2</v>
      </c>
      <c r="AB23" s="55">
        <v>2</v>
      </c>
    </row>
    <row r="24" spans="1:28" x14ac:dyDescent="0.25">
      <c r="A24">
        <v>13</v>
      </c>
      <c r="B24" s="24">
        <v>3</v>
      </c>
      <c r="C24">
        <v>6</v>
      </c>
      <c r="D24">
        <v>16</v>
      </c>
      <c r="E24" s="29">
        <v>76.66</v>
      </c>
      <c r="F24" s="1">
        <v>1.95</v>
      </c>
      <c r="G24">
        <v>13</v>
      </c>
      <c r="H24" s="29">
        <v>74.959999999999994</v>
      </c>
      <c r="I24" s="1">
        <v>0.72</v>
      </c>
      <c r="J24" s="39">
        <v>1919</v>
      </c>
      <c r="L24" s="33" t="s">
        <v>15</v>
      </c>
      <c r="M24" s="40">
        <v>4</v>
      </c>
      <c r="N24" s="41">
        <v>3</v>
      </c>
      <c r="O24" s="41">
        <v>1919</v>
      </c>
      <c r="P24" s="12">
        <v>66</v>
      </c>
      <c r="Q24" s="13">
        <v>74.228181818181824</v>
      </c>
      <c r="R24" s="13">
        <v>1.4504826782833362</v>
      </c>
      <c r="S24" s="13">
        <v>2.1039000000000003</v>
      </c>
      <c r="T24" s="43">
        <f t="shared" si="9"/>
        <v>4.3071438869345791</v>
      </c>
      <c r="U24" s="49">
        <f t="shared" si="10"/>
        <v>1.9540862281070284E-2</v>
      </c>
      <c r="V24" s="54" t="s">
        <v>38</v>
      </c>
      <c r="W24" s="63">
        <f t="shared" si="3"/>
        <v>11</v>
      </c>
      <c r="X24" s="30">
        <f t="shared" si="5"/>
        <v>-7.2728480772452642E-3</v>
      </c>
      <c r="Y24" s="30">
        <f t="shared" si="6"/>
        <v>1.7642803854113306E-2</v>
      </c>
      <c r="Z24" s="30">
        <f t="shared" si="7"/>
        <v>-0.41222745190525067</v>
      </c>
      <c r="AA24" s="64">
        <f t="shared" si="4"/>
        <v>3.7475222900477334E-2</v>
      </c>
      <c r="AB24" s="55">
        <v>2</v>
      </c>
    </row>
    <row r="25" spans="1:28" x14ac:dyDescent="0.25">
      <c r="A25">
        <v>14</v>
      </c>
      <c r="B25" s="24">
        <v>4</v>
      </c>
      <c r="C25">
        <v>6</v>
      </c>
      <c r="D25">
        <v>14</v>
      </c>
      <c r="E25" s="29">
        <v>77.680000000000007</v>
      </c>
      <c r="F25" s="1">
        <v>1.64</v>
      </c>
      <c r="G25">
        <v>12</v>
      </c>
      <c r="H25" s="29">
        <v>76.5</v>
      </c>
      <c r="I25" s="1">
        <v>1.38</v>
      </c>
      <c r="J25" s="39">
        <v>1938</v>
      </c>
      <c r="L25" s="34" t="s">
        <v>16</v>
      </c>
      <c r="M25" s="50">
        <v>4</v>
      </c>
      <c r="N25" s="51">
        <v>4</v>
      </c>
      <c r="O25" s="51">
        <v>1938</v>
      </c>
      <c r="P25" s="16">
        <v>33</v>
      </c>
      <c r="Q25" s="28">
        <v>74.6190909090909</v>
      </c>
      <c r="R25" s="17">
        <v>1.3663721042500565</v>
      </c>
      <c r="S25" s="17">
        <v>1.8669727272727275</v>
      </c>
      <c r="T25" s="52">
        <f t="shared" si="9"/>
        <v>4.3123963847797873</v>
      </c>
      <c r="U25" s="53">
        <f t="shared" si="10"/>
        <v>1.8311293900842612E-2</v>
      </c>
      <c r="V25" s="54" t="s">
        <v>39</v>
      </c>
      <c r="W25" s="63">
        <f t="shared" si="3"/>
        <v>9.5</v>
      </c>
      <c r="X25" s="30">
        <f t="shared" si="5"/>
        <v>5.2524978452082038E-3</v>
      </c>
      <c r="Y25" s="30">
        <f t="shared" si="6"/>
        <v>1.9139784757571915E-2</v>
      </c>
      <c r="Z25" s="30">
        <f t="shared" si="7"/>
        <v>0.27442826090979189</v>
      </c>
      <c r="AA25" s="64">
        <f t="shared" si="4"/>
        <v>2.8887185358925462E-2</v>
      </c>
      <c r="AB25" s="55">
        <v>2</v>
      </c>
    </row>
    <row r="26" spans="1:28" x14ac:dyDescent="0.25">
      <c r="L26" s="32">
        <v>9</v>
      </c>
      <c r="M26" s="45">
        <v>5</v>
      </c>
      <c r="N26" s="46">
        <v>2</v>
      </c>
      <c r="O26" s="46">
        <v>1897</v>
      </c>
      <c r="P26" s="8">
        <v>52</v>
      </c>
      <c r="Q26" s="26">
        <v>74.81</v>
      </c>
      <c r="R26" s="9">
        <v>1.67</v>
      </c>
      <c r="S26" s="9">
        <f t="shared" si="8"/>
        <v>2.7888999999999999</v>
      </c>
      <c r="T26" s="47">
        <f t="shared" si="9"/>
        <v>4.3149515658843134</v>
      </c>
      <c r="U26" s="48">
        <f t="shared" si="10"/>
        <v>2.2323218821013232E-2</v>
      </c>
      <c r="W26" s="63"/>
      <c r="AA26" s="64"/>
    </row>
    <row r="27" spans="1:28" x14ac:dyDescent="0.25">
      <c r="L27" s="33" t="s">
        <v>17</v>
      </c>
      <c r="M27" s="40">
        <v>5</v>
      </c>
      <c r="N27" s="41">
        <v>3</v>
      </c>
      <c r="O27" s="41">
        <v>1919</v>
      </c>
      <c r="P27" s="12">
        <v>38</v>
      </c>
      <c r="Q27" s="13">
        <v>74.395789473684204</v>
      </c>
      <c r="R27" s="13">
        <v>1.3138192617828295</v>
      </c>
      <c r="S27" s="13">
        <v>1.7261210526315791</v>
      </c>
      <c r="T27" s="43">
        <f t="shared" si="9"/>
        <v>4.3093993471419543</v>
      </c>
      <c r="U27" s="49">
        <f t="shared" si="10"/>
        <v>1.765986047164084E-2</v>
      </c>
      <c r="V27" s="54" t="s">
        <v>40</v>
      </c>
      <c r="W27" s="63">
        <f t="shared" si="3"/>
        <v>11</v>
      </c>
      <c r="X27" s="30">
        <f t="shared" si="5"/>
        <v>-5.5522187423591163E-3</v>
      </c>
      <c r="Y27" s="30">
        <f t="shared" si="6"/>
        <v>2.0484151775067721E-2</v>
      </c>
      <c r="Z27" s="30">
        <f t="shared" si="7"/>
        <v>-0.27104948270872498</v>
      </c>
      <c r="AA27" s="64">
        <f t="shared" si="4"/>
        <v>2.4640862064429545E-2</v>
      </c>
      <c r="AB27" s="55">
        <v>2</v>
      </c>
    </row>
    <row r="28" spans="1:28" x14ac:dyDescent="0.25">
      <c r="L28" s="34" t="s">
        <v>18</v>
      </c>
      <c r="M28" s="50">
        <v>5</v>
      </c>
      <c r="N28" s="51">
        <v>4</v>
      </c>
      <c r="O28" s="51">
        <v>1938</v>
      </c>
      <c r="P28" s="16">
        <v>64</v>
      </c>
      <c r="Q28" s="17">
        <v>74.759375000000006</v>
      </c>
      <c r="R28" s="17">
        <v>1.2422207935789837</v>
      </c>
      <c r="S28" s="17">
        <v>1.5431124999999999</v>
      </c>
      <c r="T28" s="52">
        <f t="shared" si="9"/>
        <v>4.3142746224668089</v>
      </c>
      <c r="U28" s="53">
        <f t="shared" si="10"/>
        <v>1.6616254397244273E-2</v>
      </c>
      <c r="V28" s="54" t="s">
        <v>41</v>
      </c>
      <c r="W28" s="63">
        <f t="shared" si="3"/>
        <v>9.5</v>
      </c>
      <c r="X28" s="30">
        <f t="shared" si="5"/>
        <v>4.8752753248546554E-3</v>
      </c>
      <c r="Y28" s="30">
        <f t="shared" si="6"/>
        <v>1.7012532803492138E-2</v>
      </c>
      <c r="Z28" s="30">
        <f t="shared" si="7"/>
        <v>0.28656963552504744</v>
      </c>
      <c r="AA28" s="64">
        <f t="shared" si="4"/>
        <v>3.0165224792110257E-2</v>
      </c>
      <c r="AB28" s="55">
        <v>2</v>
      </c>
    </row>
    <row r="29" spans="1:28" x14ac:dyDescent="0.25">
      <c r="L29" s="36">
        <v>13</v>
      </c>
      <c r="M29" s="40">
        <v>6</v>
      </c>
      <c r="N29" s="41">
        <v>3</v>
      </c>
      <c r="O29" s="41">
        <v>1919</v>
      </c>
      <c r="P29" s="12">
        <v>13</v>
      </c>
      <c r="Q29" s="27">
        <v>74.959999999999994</v>
      </c>
      <c r="R29" s="13">
        <v>0.72</v>
      </c>
      <c r="S29" s="13">
        <f t="shared" si="8"/>
        <v>0.51839999999999997</v>
      </c>
      <c r="T29" s="43">
        <f t="shared" si="9"/>
        <v>4.3169546379301664</v>
      </c>
      <c r="U29" s="43">
        <f t="shared" si="10"/>
        <v>9.6051227321237997E-3</v>
      </c>
      <c r="W29" s="63"/>
      <c r="AA29" s="64"/>
    </row>
    <row r="30" spans="1:28" x14ac:dyDescent="0.25">
      <c r="L30" s="36">
        <v>14</v>
      </c>
      <c r="M30" s="40">
        <v>6</v>
      </c>
      <c r="N30" s="41">
        <v>4</v>
      </c>
      <c r="O30" s="41">
        <v>1938</v>
      </c>
      <c r="P30" s="12">
        <v>12</v>
      </c>
      <c r="Q30" s="27">
        <v>76.5</v>
      </c>
      <c r="R30" s="13">
        <v>1.38</v>
      </c>
      <c r="S30" s="13">
        <f t="shared" si="8"/>
        <v>1.9043999999999996</v>
      </c>
      <c r="T30" s="43">
        <f t="shared" si="9"/>
        <v>4.3372907408324899</v>
      </c>
      <c r="U30" s="43">
        <f t="shared" si="10"/>
        <v>1.8039215686274507E-2</v>
      </c>
      <c r="V30" s="54" t="s">
        <v>42</v>
      </c>
      <c r="W30" s="63">
        <f t="shared" si="3"/>
        <v>9.5</v>
      </c>
      <c r="X30" s="30">
        <f t="shared" si="5"/>
        <v>2.0336102902323461E-2</v>
      </c>
      <c r="Y30" s="30">
        <f t="shared" si="6"/>
        <v>1.4288902835417819E-2</v>
      </c>
      <c r="Z30" s="30">
        <f t="shared" si="7"/>
        <v>1.4232095449565576</v>
      </c>
      <c r="AA30" s="64">
        <f t="shared" si="4"/>
        <v>0.14981153104805869</v>
      </c>
      <c r="AB30" s="55">
        <v>2</v>
      </c>
    </row>
    <row r="32" spans="1:28" x14ac:dyDescent="0.25">
      <c r="L32" s="57" t="s">
        <v>44</v>
      </c>
      <c r="M32" s="59" t="s">
        <v>19</v>
      </c>
      <c r="N32" s="59" t="s">
        <v>20</v>
      </c>
      <c r="O32" s="59" t="s">
        <v>46</v>
      </c>
      <c r="P32" s="59" t="s">
        <v>47</v>
      </c>
      <c r="Q32" s="59" t="s">
        <v>48</v>
      </c>
      <c r="R32" s="61" t="s">
        <v>49</v>
      </c>
      <c r="S32" s="59" t="s">
        <v>50</v>
      </c>
      <c r="T32" s="58"/>
      <c r="U32" s="56"/>
      <c r="V32" s="56"/>
      <c r="W32" s="56"/>
      <c r="X32" s="62"/>
    </row>
    <row r="33" spans="11:29" x14ac:dyDescent="0.25">
      <c r="K33" s="19"/>
      <c r="L33" s="66">
        <v>11</v>
      </c>
      <c r="M33" s="60">
        <v>-0.83280399367415081</v>
      </c>
      <c r="N33" s="64">
        <v>7.5709453970377344E-2</v>
      </c>
      <c r="O33" s="60">
        <f>LOG10(L33)</f>
        <v>1.0413926851582251</v>
      </c>
      <c r="P33" s="60">
        <f>LOG10(ABS(M33))</f>
        <v>-7.9457200852842649E-2</v>
      </c>
      <c r="Q33" s="60">
        <f t="shared" ref="Q33:Q48" si="11">LOG10(N33)</f>
        <v>-1.1208498860110676</v>
      </c>
      <c r="R33">
        <v>2</v>
      </c>
      <c r="S33" s="60">
        <f>1/L33</f>
        <v>9.0909090909090912E-2</v>
      </c>
      <c r="T33" s="63" t="s">
        <v>51</v>
      </c>
      <c r="U33" s="65">
        <f>COUNT(N33:N48)</f>
        <v>16</v>
      </c>
      <c r="V33" s="30"/>
      <c r="W33" s="54"/>
      <c r="X33"/>
      <c r="AB33" s="30"/>
      <c r="AC33" s="55"/>
    </row>
    <row r="34" spans="11:29" x14ac:dyDescent="0.25">
      <c r="K34" s="19"/>
      <c r="L34" s="66">
        <v>9.5</v>
      </c>
      <c r="M34" s="60">
        <v>1.3022632407852832</v>
      </c>
      <c r="N34" s="64">
        <v>0.13708034113529297</v>
      </c>
      <c r="O34" s="60">
        <f t="shared" ref="O34:O48" si="12">LOG10(L34)</f>
        <v>0.97772360528884772</v>
      </c>
      <c r="P34" s="60">
        <f t="shared" ref="P34:P48" si="13">LOG10(ABS(M34))</f>
        <v>0.11469878182425931</v>
      </c>
      <c r="Q34" s="60">
        <f t="shared" si="11"/>
        <v>-0.86302482346458842</v>
      </c>
      <c r="R34">
        <v>2</v>
      </c>
      <c r="S34" s="60">
        <f t="shared" ref="S34:S48" si="14">1/L34</f>
        <v>0.10526315789473684</v>
      </c>
      <c r="T34" s="63" t="s">
        <v>52</v>
      </c>
      <c r="U34" s="64">
        <f>MAX(N33:N48)</f>
        <v>0.14981153104805869</v>
      </c>
      <c r="V34" s="30"/>
      <c r="W34" s="54"/>
      <c r="X34"/>
      <c r="AB34" s="30"/>
      <c r="AC34" s="55"/>
    </row>
    <row r="35" spans="11:29" x14ac:dyDescent="0.25">
      <c r="K35" s="19"/>
      <c r="L35" s="66">
        <v>11</v>
      </c>
      <c r="M35" s="60">
        <v>-0.7058585498410177</v>
      </c>
      <c r="N35" s="64">
        <v>6.4168959076456158E-2</v>
      </c>
      <c r="O35" s="60">
        <f t="shared" si="12"/>
        <v>1.0413926851582251</v>
      </c>
      <c r="P35" s="60">
        <f t="shared" si="13"/>
        <v>-0.15128232044723069</v>
      </c>
      <c r="Q35" s="60">
        <f t="shared" si="11"/>
        <v>-1.1926750056054558</v>
      </c>
      <c r="R35">
        <v>2</v>
      </c>
      <c r="S35" s="60">
        <f t="shared" si="14"/>
        <v>9.0909090909090912E-2</v>
      </c>
      <c r="T35" s="63" t="s">
        <v>53</v>
      </c>
      <c r="U35" s="64">
        <f>MEDIAN(N33:N48)</f>
        <v>3.3820223846293795E-2</v>
      </c>
      <c r="V35" s="30"/>
      <c r="W35" s="54"/>
      <c r="X35"/>
      <c r="AB35" s="30"/>
      <c r="AC35" s="55"/>
    </row>
    <row r="36" spans="11:29" x14ac:dyDescent="0.25">
      <c r="K36" s="19"/>
      <c r="L36" s="66">
        <v>14.5</v>
      </c>
      <c r="M36" s="60">
        <v>0.60763910071467464</v>
      </c>
      <c r="N36" s="64">
        <v>4.1906144876874114E-2</v>
      </c>
      <c r="O36" s="60">
        <f t="shared" si="12"/>
        <v>1.1613680022349748</v>
      </c>
      <c r="P36" s="60">
        <f t="shared" si="13"/>
        <v>-0.21635428767585579</v>
      </c>
      <c r="Q36" s="60">
        <f t="shared" si="11"/>
        <v>-1.3777222899108308</v>
      </c>
      <c r="R36">
        <v>2</v>
      </c>
      <c r="S36" s="60">
        <f t="shared" si="14"/>
        <v>6.8965517241379309E-2</v>
      </c>
      <c r="T36" s="63" t="s">
        <v>54</v>
      </c>
      <c r="U36" s="64">
        <f>MIN(N33:N48)</f>
        <v>1.8973707760583465E-3</v>
      </c>
      <c r="V36" s="30"/>
      <c r="W36" s="54"/>
      <c r="X36"/>
      <c r="AB36" s="30"/>
      <c r="AC36" s="55"/>
    </row>
    <row r="37" spans="11:29" x14ac:dyDescent="0.25">
      <c r="K37" s="19"/>
      <c r="L37" s="66">
        <v>11</v>
      </c>
      <c r="M37" s="60">
        <v>-4.3805499575832525E-2</v>
      </c>
      <c r="N37" s="64">
        <v>3.9823181432575025E-3</v>
      </c>
      <c r="O37" s="60">
        <f t="shared" si="12"/>
        <v>1.0413926851582251</v>
      </c>
      <c r="P37" s="60">
        <f t="shared" si="13"/>
        <v>-1.3584713624296414</v>
      </c>
      <c r="Q37" s="60">
        <f t="shared" si="11"/>
        <v>-2.3998640475878665</v>
      </c>
      <c r="R37">
        <v>2</v>
      </c>
      <c r="S37" s="60">
        <f t="shared" si="14"/>
        <v>9.0909090909090912E-2</v>
      </c>
      <c r="T37"/>
      <c r="V37" s="30"/>
      <c r="W37" s="54"/>
      <c r="X37"/>
      <c r="AB37" s="30"/>
      <c r="AC37" s="55"/>
    </row>
    <row r="38" spans="11:29" x14ac:dyDescent="0.25">
      <c r="K38" s="19"/>
      <c r="L38" s="66">
        <v>9.5</v>
      </c>
      <c r="M38" s="60">
        <v>1.8025022372554291E-2</v>
      </c>
      <c r="N38" s="64">
        <v>1.8973707760583465E-3</v>
      </c>
      <c r="O38" s="60">
        <f t="shared" si="12"/>
        <v>0.97772360528884772</v>
      </c>
      <c r="P38" s="60">
        <f t="shared" si="13"/>
        <v>-1.7441241875643811</v>
      </c>
      <c r="Q38" s="60">
        <f t="shared" si="11"/>
        <v>-2.7218477928532288</v>
      </c>
      <c r="R38">
        <v>2</v>
      </c>
      <c r="S38" s="60">
        <f t="shared" si="14"/>
        <v>0.10526315789473684</v>
      </c>
      <c r="T38"/>
      <c r="V38" s="30"/>
      <c r="W38" s="54"/>
      <c r="X38"/>
      <c r="AB38" s="30"/>
      <c r="AC38" s="55"/>
    </row>
    <row r="39" spans="11:29" x14ac:dyDescent="0.25">
      <c r="K39" s="19"/>
      <c r="L39" s="66">
        <v>11</v>
      </c>
      <c r="M39" s="60">
        <v>0.22639550294333743</v>
      </c>
      <c r="N39" s="64">
        <v>2.0581409358485223E-2</v>
      </c>
      <c r="O39" s="60">
        <f t="shared" si="12"/>
        <v>1.0413926851582251</v>
      </c>
      <c r="P39" s="60">
        <f t="shared" si="13"/>
        <v>-0.64513220410165761</v>
      </c>
      <c r="Q39" s="60">
        <f t="shared" si="11"/>
        <v>-1.6865248892598825</v>
      </c>
      <c r="R39">
        <v>2</v>
      </c>
      <c r="S39" s="60">
        <f t="shared" si="14"/>
        <v>9.0909090909090912E-2</v>
      </c>
      <c r="T39"/>
      <c r="V39" s="30"/>
      <c r="W39" s="54"/>
      <c r="X39"/>
      <c r="AB39" s="30"/>
      <c r="AC39" s="55"/>
    </row>
    <row r="40" spans="11:29" x14ac:dyDescent="0.25">
      <c r="K40" s="19"/>
      <c r="L40" s="66">
        <v>9.5</v>
      </c>
      <c r="M40" s="60">
        <v>-0.16294790462623182</v>
      </c>
      <c r="N40" s="64">
        <v>1.7152411013287561E-2</v>
      </c>
      <c r="O40" s="60">
        <f t="shared" si="12"/>
        <v>0.97772360528884772</v>
      </c>
      <c r="P40" s="60">
        <f t="shared" si="13"/>
        <v>-0.78795121982673511</v>
      </c>
      <c r="Q40" s="60">
        <f t="shared" si="11"/>
        <v>-1.7656748251155829</v>
      </c>
      <c r="R40">
        <v>2</v>
      </c>
      <c r="S40" s="60">
        <f t="shared" si="14"/>
        <v>0.10526315789473684</v>
      </c>
      <c r="T40"/>
      <c r="V40" s="30"/>
      <c r="W40" s="54"/>
      <c r="X40"/>
      <c r="AB40" s="30"/>
      <c r="AC40" s="55"/>
    </row>
    <row r="41" spans="11:29" x14ac:dyDescent="0.25">
      <c r="K41" s="19"/>
      <c r="L41" s="66">
        <v>9.5</v>
      </c>
      <c r="M41" s="60">
        <v>0.56202850440413743</v>
      </c>
      <c r="N41" s="64">
        <v>5.916089520043552E-2</v>
      </c>
      <c r="O41" s="60">
        <f t="shared" si="12"/>
        <v>0.97772360528884772</v>
      </c>
      <c r="P41" s="60">
        <f t="shared" si="13"/>
        <v>-0.25024165775567048</v>
      </c>
      <c r="Q41" s="60">
        <f t="shared" si="11"/>
        <v>-1.2279652630445181</v>
      </c>
      <c r="R41">
        <v>2</v>
      </c>
      <c r="S41" s="60">
        <f t="shared" si="14"/>
        <v>0.10526315789473684</v>
      </c>
      <c r="T41"/>
      <c r="V41" s="30"/>
      <c r="W41" s="54"/>
      <c r="X41"/>
      <c r="AB41" s="30"/>
      <c r="AC41" s="55"/>
    </row>
    <row r="42" spans="11:29" x14ac:dyDescent="0.25">
      <c r="K42" s="19"/>
      <c r="L42" s="66">
        <v>9.5</v>
      </c>
      <c r="M42" s="60">
        <v>0.58177684149042241</v>
      </c>
      <c r="N42" s="64">
        <v>6.1239667525307621E-2</v>
      </c>
      <c r="O42" s="60">
        <f t="shared" si="12"/>
        <v>0.97772360528884772</v>
      </c>
      <c r="P42" s="60">
        <f t="shared" si="13"/>
        <v>-0.23524357049544856</v>
      </c>
      <c r="Q42" s="60">
        <f t="shared" si="11"/>
        <v>-1.2129671757842964</v>
      </c>
      <c r="R42">
        <v>2</v>
      </c>
      <c r="S42" s="60">
        <f t="shared" si="14"/>
        <v>0.10526315789473684</v>
      </c>
      <c r="T42"/>
      <c r="V42" s="30"/>
      <c r="W42" s="54"/>
      <c r="X42"/>
      <c r="AB42" s="30"/>
      <c r="AC42" s="55"/>
    </row>
    <row r="43" spans="11:29" x14ac:dyDescent="0.25">
      <c r="K43" s="19"/>
      <c r="L43" s="66">
        <v>14.5</v>
      </c>
      <c r="M43" s="60">
        <v>0.26269568288665407</v>
      </c>
      <c r="N43" s="64">
        <v>1.8116943647355454E-2</v>
      </c>
      <c r="O43" s="60">
        <f t="shared" si="12"/>
        <v>1.1613680022349748</v>
      </c>
      <c r="P43" s="60">
        <f t="shared" si="13"/>
        <v>-0.58054706430532577</v>
      </c>
      <c r="Q43" s="60">
        <f t="shared" si="11"/>
        <v>-1.7419150665403007</v>
      </c>
      <c r="R43">
        <v>2</v>
      </c>
      <c r="S43" s="60">
        <f t="shared" si="14"/>
        <v>6.8965517241379309E-2</v>
      </c>
      <c r="T43"/>
      <c r="V43" s="30"/>
      <c r="W43" s="54"/>
      <c r="X43"/>
      <c r="AB43" s="30"/>
      <c r="AC43" s="55"/>
    </row>
    <row r="44" spans="11:29" x14ac:dyDescent="0.25">
      <c r="K44" s="19"/>
      <c r="L44" s="66">
        <v>11</v>
      </c>
      <c r="M44" s="60">
        <v>-0.41222745190525067</v>
      </c>
      <c r="N44" s="64">
        <v>3.7475222900477334E-2</v>
      </c>
      <c r="O44" s="60">
        <f t="shared" si="12"/>
        <v>1.0413926851582251</v>
      </c>
      <c r="P44" s="60">
        <f t="shared" si="13"/>
        <v>-0.38486309015509562</v>
      </c>
      <c r="Q44" s="60">
        <f t="shared" si="11"/>
        <v>-1.4262557753133207</v>
      </c>
      <c r="R44">
        <v>2</v>
      </c>
      <c r="S44" s="60">
        <f t="shared" si="14"/>
        <v>9.0909090909090912E-2</v>
      </c>
      <c r="T44"/>
      <c r="V44" s="30"/>
      <c r="W44" s="54"/>
      <c r="X44"/>
      <c r="AB44" s="30"/>
      <c r="AC44" s="55"/>
    </row>
    <row r="45" spans="11:29" x14ac:dyDescent="0.25">
      <c r="K45" s="19"/>
      <c r="L45" s="66">
        <v>9.5</v>
      </c>
      <c r="M45" s="60">
        <v>0.27442826090979189</v>
      </c>
      <c r="N45" s="64">
        <v>2.8887185358925462E-2</v>
      </c>
      <c r="O45" s="60">
        <f t="shared" si="12"/>
        <v>0.97772360528884772</v>
      </c>
      <c r="P45" s="60">
        <f t="shared" si="13"/>
        <v>-0.56157116656155925</v>
      </c>
      <c r="Q45" s="60">
        <f t="shared" si="11"/>
        <v>-1.5392947718504071</v>
      </c>
      <c r="R45">
        <v>2</v>
      </c>
      <c r="S45" s="60">
        <f t="shared" si="14"/>
        <v>0.10526315789473684</v>
      </c>
      <c r="T45"/>
      <c r="V45" s="30"/>
      <c r="W45" s="54"/>
      <c r="X45"/>
      <c r="AB45" s="30"/>
      <c r="AC45" s="55"/>
    </row>
    <row r="46" spans="11:29" x14ac:dyDescent="0.25">
      <c r="K46" s="19"/>
      <c r="L46" s="66">
        <v>11</v>
      </c>
      <c r="M46" s="60">
        <v>-0.27104948270872498</v>
      </c>
      <c r="N46" s="64">
        <v>2.4640862064429545E-2</v>
      </c>
      <c r="O46" s="60">
        <f t="shared" si="12"/>
        <v>1.0413926851582251</v>
      </c>
      <c r="P46" s="60">
        <f t="shared" si="13"/>
        <v>-0.56695141722293918</v>
      </c>
      <c r="Q46" s="60">
        <f t="shared" si="11"/>
        <v>-1.6083441023811642</v>
      </c>
      <c r="R46">
        <v>2</v>
      </c>
      <c r="S46" s="60">
        <f t="shared" si="14"/>
        <v>9.0909090909090912E-2</v>
      </c>
      <c r="T46"/>
      <c r="V46" s="30"/>
      <c r="W46" s="54"/>
      <c r="X46"/>
      <c r="AB46" s="30"/>
      <c r="AC46" s="55"/>
    </row>
    <row r="47" spans="11:29" x14ac:dyDescent="0.25">
      <c r="K47" s="19"/>
      <c r="L47" s="66">
        <v>9.5</v>
      </c>
      <c r="M47" s="60">
        <v>0.28656963552504744</v>
      </c>
      <c r="N47" s="64">
        <v>3.0165224792110257E-2</v>
      </c>
      <c r="O47" s="60">
        <f t="shared" si="12"/>
        <v>0.97772360528884772</v>
      </c>
      <c r="P47" s="60">
        <f t="shared" si="13"/>
        <v>-0.54276982867187995</v>
      </c>
      <c r="Q47" s="60">
        <f t="shared" si="11"/>
        <v>-1.5204934339607277</v>
      </c>
      <c r="R47">
        <v>2</v>
      </c>
      <c r="S47" s="60">
        <f t="shared" si="14"/>
        <v>0.10526315789473684</v>
      </c>
      <c r="T47"/>
      <c r="V47" s="30"/>
      <c r="W47" s="54"/>
      <c r="X47"/>
      <c r="AB47" s="30"/>
      <c r="AC47" s="55"/>
    </row>
    <row r="48" spans="11:29" x14ac:dyDescent="0.25">
      <c r="K48" s="19"/>
      <c r="L48" s="66">
        <v>9.5</v>
      </c>
      <c r="M48" s="60">
        <v>1.4232095449565576</v>
      </c>
      <c r="N48" s="64">
        <v>0.14981153104805869</v>
      </c>
      <c r="O48" s="60">
        <f t="shared" si="12"/>
        <v>0.97772360528884772</v>
      </c>
      <c r="P48" s="60">
        <f t="shared" si="13"/>
        <v>0.15326884774314123</v>
      </c>
      <c r="Q48" s="60">
        <f t="shared" si="11"/>
        <v>-0.82445475754570652</v>
      </c>
      <c r="R48">
        <v>2</v>
      </c>
      <c r="S48" s="60">
        <f t="shared" si="14"/>
        <v>0.10526315789473684</v>
      </c>
      <c r="T48"/>
      <c r="V48" s="30"/>
      <c r="W48" s="54"/>
      <c r="X48"/>
      <c r="AB48" s="30"/>
      <c r="AC48" s="55"/>
    </row>
  </sheetData>
  <sortState ref="A2:I25">
    <sortCondition ref="C2:C25"/>
    <sortCondition ref="B2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Calhoun1947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2017-12-19T22:57:35Z</dcterms:created>
  <dcterms:modified xsi:type="dcterms:W3CDTF">2019-05-20T17:08:55Z</dcterms:modified>
</cp:coreProperties>
</file>