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90" windowWidth="16440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6" i="1" l="1"/>
  <c r="Q15" i="1"/>
  <c r="Q14" i="1"/>
  <c r="Q13" i="1"/>
  <c r="P3" i="1"/>
  <c r="H19" i="1"/>
  <c r="L19" i="1"/>
  <c r="H20" i="1"/>
  <c r="L20" i="1"/>
  <c r="H21" i="1"/>
  <c r="L21" i="1"/>
  <c r="H22" i="1"/>
  <c r="L22" i="1"/>
  <c r="H23" i="1"/>
  <c r="L23" i="1"/>
  <c r="H24" i="1"/>
  <c r="L24" i="1"/>
  <c r="L14" i="1"/>
  <c r="L15" i="1"/>
  <c r="L16" i="1"/>
  <c r="L17" i="1"/>
  <c r="L18" i="1"/>
  <c r="L13" i="1"/>
  <c r="H14" i="1"/>
  <c r="H15" i="1"/>
  <c r="H16" i="1"/>
  <c r="H17" i="1"/>
  <c r="H18" i="1"/>
  <c r="H13" i="1"/>
  <c r="T5" i="1"/>
  <c r="S3" i="1"/>
  <c r="S4" i="1"/>
  <c r="C21" i="1" s="1"/>
  <c r="S5" i="1"/>
  <c r="C19" i="1" s="1"/>
  <c r="S6" i="1"/>
  <c r="S7" i="1"/>
  <c r="S8" i="1"/>
  <c r="S9" i="1"/>
  <c r="S10" i="1"/>
  <c r="C24" i="1" s="1"/>
  <c r="S2" i="1"/>
  <c r="C22" i="1" s="1"/>
  <c r="Q4" i="1"/>
  <c r="D15" i="1" s="1"/>
  <c r="Q5" i="1"/>
  <c r="P4" i="1"/>
  <c r="C15" i="1" s="1"/>
  <c r="P5" i="1"/>
  <c r="C13" i="1" s="1"/>
  <c r="P6" i="1"/>
  <c r="P7" i="1"/>
  <c r="P8" i="1"/>
  <c r="P9" i="1"/>
  <c r="P10" i="1"/>
  <c r="P2" i="1"/>
  <c r="N3" i="1"/>
  <c r="T3" i="1" s="1"/>
  <c r="N4" i="1"/>
  <c r="T4" i="1" s="1"/>
  <c r="N5" i="1"/>
  <c r="N6" i="1"/>
  <c r="T6" i="1" s="1"/>
  <c r="N7" i="1"/>
  <c r="T7" i="1" s="1"/>
  <c r="N8" i="1"/>
  <c r="T8" i="1" s="1"/>
  <c r="N9" i="1"/>
  <c r="T9" i="1" s="1"/>
  <c r="N10" i="1"/>
  <c r="T10" i="1" s="1"/>
  <c r="N2" i="1"/>
  <c r="T2" i="1" s="1"/>
  <c r="J3" i="1"/>
  <c r="Q3" i="1" s="1"/>
  <c r="J4" i="1"/>
  <c r="J5" i="1"/>
  <c r="J6" i="1"/>
  <c r="Q6" i="1" s="1"/>
  <c r="J7" i="1"/>
  <c r="Q7" i="1" s="1"/>
  <c r="J8" i="1"/>
  <c r="Q8" i="1" s="1"/>
  <c r="J9" i="1"/>
  <c r="Q9" i="1" s="1"/>
  <c r="J10" i="1"/>
  <c r="Q10" i="1" s="1"/>
  <c r="D18" i="1" s="1"/>
  <c r="J2" i="1"/>
  <c r="Q2" i="1" s="1"/>
  <c r="F21" i="1" l="1"/>
  <c r="G21" i="1" s="1"/>
  <c r="J21" i="1" s="1"/>
  <c r="D16" i="1"/>
  <c r="D13" i="1"/>
  <c r="F13" i="1" s="1"/>
  <c r="D24" i="1"/>
  <c r="F24" i="1" s="1"/>
  <c r="D21" i="1"/>
  <c r="D22" i="1"/>
  <c r="F22" i="1" s="1"/>
  <c r="G22" i="1" s="1"/>
  <c r="D19" i="1"/>
  <c r="F15" i="1"/>
  <c r="F19" i="1"/>
  <c r="C16" i="1"/>
  <c r="F16" i="1" s="1"/>
  <c r="C18" i="1"/>
  <c r="F18" i="1" s="1"/>
  <c r="C20" i="1"/>
  <c r="D14" i="1"/>
  <c r="N21" i="1"/>
  <c r="D20" i="1"/>
  <c r="F20" i="1" s="1"/>
  <c r="G20" i="1" s="1"/>
  <c r="J20" i="1" s="1"/>
  <c r="N20" i="1" s="1"/>
  <c r="C23" i="1"/>
  <c r="D23" i="1"/>
  <c r="F23" i="1" s="1"/>
  <c r="G23" i="1" s="1"/>
  <c r="J23" i="1" s="1"/>
  <c r="N23" i="1" s="1"/>
  <c r="D17" i="1"/>
  <c r="C14" i="1"/>
  <c r="F14" i="1" s="1"/>
  <c r="I14" i="1" s="1"/>
  <c r="C17" i="1"/>
  <c r="J22" i="1"/>
  <c r="N22" i="1" s="1"/>
  <c r="G19" i="1"/>
  <c r="I19" i="1"/>
  <c r="G24" i="1" l="1"/>
  <c r="J24" i="1" s="1"/>
  <c r="N24" i="1" s="1"/>
  <c r="I24" i="1"/>
  <c r="G13" i="1"/>
  <c r="I13" i="1"/>
  <c r="I16" i="1"/>
  <c r="G16" i="1"/>
  <c r="J16" i="1" s="1"/>
  <c r="N16" i="1" s="1"/>
  <c r="I15" i="1"/>
  <c r="G15" i="1"/>
  <c r="J15" i="1" s="1"/>
  <c r="N15" i="1" s="1"/>
  <c r="I22" i="1"/>
  <c r="I21" i="1"/>
  <c r="G18" i="1"/>
  <c r="J18" i="1" s="1"/>
  <c r="N18" i="1" s="1"/>
  <c r="I18" i="1"/>
  <c r="F17" i="1"/>
  <c r="G17" i="1" s="1"/>
  <c r="J17" i="1" s="1"/>
  <c r="N17" i="1" s="1"/>
  <c r="I23" i="1"/>
  <c r="G14" i="1"/>
  <c r="J14" i="1" s="1"/>
  <c r="N14" i="1" s="1"/>
  <c r="I20" i="1"/>
  <c r="J19" i="1"/>
  <c r="N19" i="1" s="1"/>
  <c r="J13" i="1" l="1"/>
  <c r="N13" i="1" s="1"/>
  <c r="I17" i="1"/>
</calcChain>
</file>

<file path=xl/sharedStrings.xml><?xml version="1.0" encoding="utf-8"?>
<sst xmlns="http://schemas.openxmlformats.org/spreadsheetml/2006/main" count="76" uniqueCount="45">
  <si>
    <t>MN</t>
  </si>
  <si>
    <t>Mmean</t>
  </si>
  <si>
    <t>Msd</t>
  </si>
  <si>
    <t>FN</t>
  </si>
  <si>
    <t>Fmean</t>
  </si>
  <si>
    <t>Fsd</t>
  </si>
  <si>
    <t>Trait</t>
  </si>
  <si>
    <t>Tarsus</t>
  </si>
  <si>
    <t>UMandW</t>
  </si>
  <si>
    <t>Bill</t>
  </si>
  <si>
    <t>Laysan</t>
  </si>
  <si>
    <t>Southeast</t>
  </si>
  <si>
    <t>North</t>
  </si>
  <si>
    <t>Locality</t>
  </si>
  <si>
    <t>Mse</t>
  </si>
  <si>
    <t>Fse</t>
  </si>
  <si>
    <t>Intro</t>
  </si>
  <si>
    <t>Meas</t>
  </si>
  <si>
    <t>Isolat.</t>
  </si>
  <si>
    <t>Gen.</t>
  </si>
  <si>
    <t>PoolSD</t>
  </si>
  <si>
    <t>LnMm</t>
  </si>
  <si>
    <t>LnMsd</t>
  </si>
  <si>
    <t>LnFm</t>
  </si>
  <si>
    <t>LnFsd</t>
  </si>
  <si>
    <t>BillW</t>
  </si>
  <si>
    <t>BillL</t>
  </si>
  <si>
    <t>Diff</t>
  </si>
  <si>
    <t>SE-males</t>
  </si>
  <si>
    <t>SE-fem</t>
  </si>
  <si>
    <t>N-males</t>
  </si>
  <si>
    <t>N-fem</t>
  </si>
  <si>
    <t>Int</t>
  </si>
  <si>
    <t>Diff.sd</t>
  </si>
  <si>
    <t>Rate.sd.g</t>
  </si>
  <si>
    <t>Log I</t>
  </si>
  <si>
    <t>Log D</t>
  </si>
  <si>
    <t>Log R</t>
  </si>
  <si>
    <t>sbn</t>
  </si>
  <si>
    <t>wgt</t>
  </si>
  <si>
    <t>count</t>
  </si>
  <si>
    <t>max</t>
  </si>
  <si>
    <t>med</t>
  </si>
  <si>
    <t>min</t>
  </si>
  <si>
    <t>SE &amp;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</si>
</sst>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165" fontId="0" fillId="3" borderId="0" xfId="0" applyNumberFormat="1" applyFill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G13" sqref="G13:G24"/>
    </sheetView>
  </sheetViews>
  <sheetFormatPr defaultRowHeight="15" x14ac:dyDescent="0.25"/>
  <cols>
    <col min="2" max="5" width="6.140625" customWidth="1"/>
    <col min="6" max="12" width="9.5703125" customWidth="1"/>
    <col min="13" max="14" width="6.140625" customWidth="1"/>
    <col min="15" max="15" width="2.28515625" customWidth="1"/>
    <col min="16" max="17" width="6.7109375" customWidth="1"/>
    <col min="18" max="18" width="2.140625" customWidth="1"/>
    <col min="19" max="20" width="6.7109375" customWidth="1"/>
  </cols>
  <sheetData>
    <row r="1" spans="1:20" x14ac:dyDescent="0.25">
      <c r="A1" t="s">
        <v>13</v>
      </c>
      <c r="B1" t="s">
        <v>16</v>
      </c>
      <c r="C1" t="s">
        <v>17</v>
      </c>
      <c r="D1" t="s">
        <v>18</v>
      </c>
      <c r="E1" t="s">
        <v>19</v>
      </c>
      <c r="F1" s="2" t="s">
        <v>6</v>
      </c>
      <c r="G1" s="2" t="s">
        <v>0</v>
      </c>
      <c r="H1" s="2" t="s">
        <v>1</v>
      </c>
      <c r="I1" s="2" t="s">
        <v>14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5</v>
      </c>
      <c r="O1" s="2"/>
      <c r="P1" s="2" t="s">
        <v>21</v>
      </c>
      <c r="Q1" s="2" t="s">
        <v>22</v>
      </c>
      <c r="R1" s="2"/>
      <c r="S1" s="2" t="s">
        <v>23</v>
      </c>
      <c r="T1" s="2" t="s">
        <v>24</v>
      </c>
    </row>
    <row r="2" spans="1:20" x14ac:dyDescent="0.25">
      <c r="A2" t="s">
        <v>10</v>
      </c>
      <c r="C2">
        <v>1985</v>
      </c>
      <c r="D2">
        <v>0</v>
      </c>
      <c r="E2">
        <v>0</v>
      </c>
      <c r="F2" t="s">
        <v>7</v>
      </c>
      <c r="G2">
        <v>123</v>
      </c>
      <c r="H2" s="3">
        <v>25.63</v>
      </c>
      <c r="I2" s="4">
        <v>6.25E-2</v>
      </c>
      <c r="J2" s="4">
        <f>SQRT(G2)*I2</f>
        <v>0.69315853165058861</v>
      </c>
      <c r="K2">
        <v>90</v>
      </c>
      <c r="L2" s="3">
        <v>24.62</v>
      </c>
      <c r="M2" s="4">
        <v>6.8749999999999645E-2</v>
      </c>
      <c r="N2" s="4">
        <f>SQRT(K2)*M2</f>
        <v>0.65221976740972487</v>
      </c>
      <c r="O2" s="4"/>
      <c r="P2" s="4">
        <f>LN(H2)</f>
        <v>3.2437635403759799</v>
      </c>
      <c r="Q2" s="4">
        <f>J2/H2</f>
        <v>2.7044812003534476E-2</v>
      </c>
      <c r="S2" s="4">
        <f>LN(L2)</f>
        <v>3.2035591207563074</v>
      </c>
      <c r="T2" s="4">
        <f>N2/L2</f>
        <v>2.6491460902100927E-2</v>
      </c>
    </row>
    <row r="3" spans="1:20" x14ac:dyDescent="0.25">
      <c r="A3" t="s">
        <v>10</v>
      </c>
      <c r="C3">
        <v>1985</v>
      </c>
      <c r="D3">
        <v>0</v>
      </c>
      <c r="E3">
        <v>0</v>
      </c>
      <c r="F3" t="s">
        <v>8</v>
      </c>
      <c r="G3">
        <v>123</v>
      </c>
      <c r="H3" s="3">
        <v>8.3933333333333326</v>
      </c>
      <c r="I3" s="4">
        <v>0.12999999999999901</v>
      </c>
      <c r="J3" s="4">
        <f t="shared" ref="J3:J10" si="0">SQRT(G3)*I3</f>
        <v>1.4417697458332133</v>
      </c>
      <c r="K3">
        <v>90</v>
      </c>
      <c r="L3">
        <v>7.9200000000000008</v>
      </c>
      <c r="M3" s="4">
        <v>0.10000000000000053</v>
      </c>
      <c r="N3" s="4">
        <f t="shared" ref="N3:N10" si="1">SQRT(K3)*M3</f>
        <v>0.94868329805051888</v>
      </c>
      <c r="O3" s="4"/>
      <c r="P3" s="9">
        <f t="shared" ref="P3:P10" si="2">LN(H3)</f>
        <v>2.1274377399480913</v>
      </c>
      <c r="Q3" s="9">
        <f t="shared" ref="Q3:Q10" si="3">J3/H3</f>
        <v>0.17177558528592693</v>
      </c>
      <c r="R3" s="10"/>
      <c r="S3" s="9">
        <f t="shared" ref="S3:S10" si="4">LN(L3)</f>
        <v>2.0693912058263346</v>
      </c>
      <c r="T3" s="4">
        <f t="shared" ref="T3:T10" si="5">N3/L3</f>
        <v>0.11978324470334833</v>
      </c>
    </row>
    <row r="4" spans="1:20" x14ac:dyDescent="0.25">
      <c r="A4" t="s">
        <v>10</v>
      </c>
      <c r="C4">
        <v>1985</v>
      </c>
      <c r="D4">
        <v>0</v>
      </c>
      <c r="E4">
        <v>0</v>
      </c>
      <c r="F4" t="s">
        <v>9</v>
      </c>
      <c r="G4">
        <v>123</v>
      </c>
      <c r="H4" s="3">
        <v>12.4</v>
      </c>
      <c r="I4" s="4">
        <v>0.22550000000000026</v>
      </c>
      <c r="J4" s="4">
        <f t="shared" si="0"/>
        <v>2.5009159821953264</v>
      </c>
      <c r="K4">
        <v>90</v>
      </c>
      <c r="L4" s="3">
        <v>11.79</v>
      </c>
      <c r="M4" s="4">
        <v>0.18355000000000032</v>
      </c>
      <c r="N4" s="4">
        <f t="shared" si="1"/>
        <v>1.7413081935717212</v>
      </c>
      <c r="O4" s="4"/>
      <c r="P4" s="9">
        <f t="shared" si="2"/>
        <v>2.5176964726109912</v>
      </c>
      <c r="Q4" s="9">
        <f t="shared" si="3"/>
        <v>0.20168677275768762</v>
      </c>
      <c r="R4" s="10"/>
      <c r="S4" s="9">
        <f t="shared" si="4"/>
        <v>2.4672517145492794</v>
      </c>
      <c r="T4" s="4">
        <f t="shared" si="5"/>
        <v>0.14769365509514176</v>
      </c>
    </row>
    <row r="5" spans="1:20" x14ac:dyDescent="0.25">
      <c r="A5" t="s">
        <v>11</v>
      </c>
      <c r="B5">
        <v>1967</v>
      </c>
      <c r="C5">
        <v>1985</v>
      </c>
      <c r="D5">
        <v>18</v>
      </c>
      <c r="E5">
        <v>3.7</v>
      </c>
      <c r="F5" t="s">
        <v>7</v>
      </c>
      <c r="G5">
        <v>30</v>
      </c>
      <c r="H5" s="3">
        <v>25.57</v>
      </c>
      <c r="I5" s="4">
        <v>0.11250000000000071</v>
      </c>
      <c r="J5" s="4">
        <f t="shared" si="0"/>
        <v>0.6161878771933158</v>
      </c>
      <c r="K5">
        <v>38</v>
      </c>
      <c r="L5" s="3">
        <v>24.61</v>
      </c>
      <c r="M5" s="4">
        <v>0.11255000000000059</v>
      </c>
      <c r="N5" s="4">
        <f t="shared" si="1"/>
        <v>0.6938047960341619</v>
      </c>
      <c r="O5" s="4"/>
      <c r="P5" s="9">
        <f t="shared" si="2"/>
        <v>3.2414197893030954</v>
      </c>
      <c r="Q5" s="9">
        <f t="shared" si="3"/>
        <v>2.4098078889062017E-2</v>
      </c>
      <c r="R5" s="10"/>
      <c r="S5" s="9">
        <f t="shared" si="4"/>
        <v>3.2031528644029645</v>
      </c>
      <c r="T5" s="4">
        <f t="shared" si="5"/>
        <v>2.8191986836008206E-2</v>
      </c>
    </row>
    <row r="6" spans="1:20" x14ac:dyDescent="0.25">
      <c r="A6" t="s">
        <v>11</v>
      </c>
      <c r="B6">
        <v>1967</v>
      </c>
      <c r="C6">
        <v>1985</v>
      </c>
      <c r="D6">
        <v>18</v>
      </c>
      <c r="E6">
        <v>3.7</v>
      </c>
      <c r="F6" t="s">
        <v>8</v>
      </c>
      <c r="G6">
        <v>30</v>
      </c>
      <c r="H6">
        <v>8.4099999999999984</v>
      </c>
      <c r="I6" s="4">
        <v>0.11999999999999922</v>
      </c>
      <c r="J6" s="4">
        <f t="shared" si="0"/>
        <v>0.65726706900619503</v>
      </c>
      <c r="K6">
        <v>38</v>
      </c>
      <c r="L6">
        <v>7.913333333333334</v>
      </c>
      <c r="M6" s="4">
        <v>0.11000000000000032</v>
      </c>
      <c r="N6" s="4">
        <f t="shared" si="1"/>
        <v>0.6780855403265893</v>
      </c>
      <c r="O6" s="4"/>
      <c r="P6" s="9">
        <f t="shared" si="2"/>
        <v>2.1294214739848565</v>
      </c>
      <c r="Q6" s="9">
        <f t="shared" si="3"/>
        <v>7.815304030989241E-2</v>
      </c>
      <c r="R6" s="10"/>
      <c r="S6" s="9">
        <f t="shared" si="4"/>
        <v>2.0685491005134122</v>
      </c>
      <c r="T6" s="4">
        <f t="shared" si="5"/>
        <v>8.5688989931750961E-2</v>
      </c>
    </row>
    <row r="7" spans="1:20" x14ac:dyDescent="0.25">
      <c r="A7" t="s">
        <v>11</v>
      </c>
      <c r="B7">
        <v>1967</v>
      </c>
      <c r="C7">
        <v>1985</v>
      </c>
      <c r="D7">
        <v>18</v>
      </c>
      <c r="E7">
        <v>3.7</v>
      </c>
      <c r="F7" t="s">
        <v>9</v>
      </c>
      <c r="G7">
        <v>30</v>
      </c>
      <c r="H7" s="3">
        <v>12.99</v>
      </c>
      <c r="I7" s="4">
        <v>0.23080000000000034</v>
      </c>
      <c r="J7" s="4">
        <f t="shared" si="0"/>
        <v>1.2641436627219254</v>
      </c>
      <c r="K7">
        <v>38</v>
      </c>
      <c r="L7" s="3">
        <v>12.3</v>
      </c>
      <c r="M7" s="4">
        <v>0.18185000000000073</v>
      </c>
      <c r="N7" s="4">
        <f t="shared" si="1"/>
        <v>1.1209986864399129</v>
      </c>
      <c r="O7" s="4"/>
      <c r="P7" s="9">
        <f t="shared" si="2"/>
        <v>2.5641798306825083</v>
      </c>
      <c r="Q7" s="9">
        <f t="shared" si="3"/>
        <v>9.7316679193373778E-2</v>
      </c>
      <c r="R7" s="10"/>
      <c r="S7" s="9">
        <f t="shared" si="4"/>
        <v>2.5095992623783721</v>
      </c>
      <c r="T7" s="4">
        <f t="shared" si="5"/>
        <v>9.1138104588610797E-2</v>
      </c>
    </row>
    <row r="8" spans="1:20" x14ac:dyDescent="0.25">
      <c r="A8" t="s">
        <v>12</v>
      </c>
      <c r="B8">
        <v>1973</v>
      </c>
      <c r="C8">
        <v>1985</v>
      </c>
      <c r="D8">
        <v>12</v>
      </c>
      <c r="E8">
        <v>3.7</v>
      </c>
      <c r="F8" t="s">
        <v>7</v>
      </c>
      <c r="G8">
        <v>32</v>
      </c>
      <c r="H8" s="3">
        <v>25.71</v>
      </c>
      <c r="I8" s="4">
        <v>0.14060000000000095</v>
      </c>
      <c r="J8" s="4">
        <f t="shared" si="0"/>
        <v>0.7953537074786341</v>
      </c>
      <c r="K8">
        <v>24</v>
      </c>
      <c r="L8" s="3">
        <v>24.61</v>
      </c>
      <c r="M8" s="4">
        <v>0.17185000000000095</v>
      </c>
      <c r="N8" s="4">
        <f t="shared" si="1"/>
        <v>0.84188962459458283</v>
      </c>
      <c r="O8" s="4"/>
      <c r="P8" s="9">
        <f t="shared" si="2"/>
        <v>3.2468800212777982</v>
      </c>
      <c r="Q8" s="9">
        <f t="shared" si="3"/>
        <v>3.0935577887150293E-2</v>
      </c>
      <c r="R8" s="10"/>
      <c r="S8" s="9">
        <f t="shared" si="4"/>
        <v>3.2031528644029645</v>
      </c>
      <c r="T8" s="4">
        <f t="shared" si="5"/>
        <v>3.4209249272433274E-2</v>
      </c>
    </row>
    <row r="9" spans="1:20" x14ac:dyDescent="0.25">
      <c r="A9" t="s">
        <v>12</v>
      </c>
      <c r="B9">
        <v>1973</v>
      </c>
      <c r="C9">
        <v>1985</v>
      </c>
      <c r="D9">
        <v>12</v>
      </c>
      <c r="E9">
        <v>3.7</v>
      </c>
      <c r="F9" t="s">
        <v>8</v>
      </c>
      <c r="G9">
        <v>32</v>
      </c>
      <c r="H9">
        <v>8.2200000000000006</v>
      </c>
      <c r="I9" s="4">
        <v>0.11999999999999922</v>
      </c>
      <c r="J9" s="4">
        <f t="shared" si="0"/>
        <v>0.67882250993908122</v>
      </c>
      <c r="K9">
        <v>24</v>
      </c>
      <c r="L9">
        <v>7.75</v>
      </c>
      <c r="M9" s="4">
        <v>0.12000000000000011</v>
      </c>
      <c r="N9" s="4">
        <f t="shared" si="1"/>
        <v>0.58787753826796318</v>
      </c>
      <c r="O9" s="4"/>
      <c r="P9" s="9">
        <f t="shared" si="2"/>
        <v>2.1065702090680887</v>
      </c>
      <c r="Q9" s="9">
        <f t="shared" si="3"/>
        <v>8.2581813861202086E-2</v>
      </c>
      <c r="R9" s="10"/>
      <c r="S9" s="9">
        <f t="shared" si="4"/>
        <v>2.0476928433652555</v>
      </c>
      <c r="T9" s="4">
        <f t="shared" si="5"/>
        <v>7.5855166228124285E-2</v>
      </c>
    </row>
    <row r="10" spans="1:20" x14ac:dyDescent="0.25">
      <c r="A10" t="s">
        <v>12</v>
      </c>
      <c r="B10">
        <v>1973</v>
      </c>
      <c r="C10">
        <v>1985</v>
      </c>
      <c r="D10">
        <v>12</v>
      </c>
      <c r="E10">
        <v>3.7</v>
      </c>
      <c r="F10" t="s">
        <v>9</v>
      </c>
      <c r="G10">
        <v>32</v>
      </c>
      <c r="H10" s="3">
        <v>12.24</v>
      </c>
      <c r="I10" s="4">
        <v>0.23424999999999851</v>
      </c>
      <c r="J10" s="4">
        <f t="shared" si="0"/>
        <v>1.3251181079435816</v>
      </c>
      <c r="K10">
        <v>24</v>
      </c>
      <c r="L10" s="3">
        <v>11.8</v>
      </c>
      <c r="M10" s="4">
        <v>0.19234999999999935</v>
      </c>
      <c r="N10" s="4">
        <f t="shared" si="1"/>
        <v>0.94231870404868534</v>
      </c>
      <c r="O10" s="4"/>
      <c r="P10" s="4">
        <f t="shared" si="2"/>
        <v>2.5047092770841801</v>
      </c>
      <c r="Q10" s="4">
        <f t="shared" si="3"/>
        <v>0.10826128332872399</v>
      </c>
      <c r="S10" s="4">
        <f t="shared" si="4"/>
        <v>2.4680995314716192</v>
      </c>
      <c r="T10" s="4">
        <f t="shared" si="5"/>
        <v>7.9857517292261468E-2</v>
      </c>
    </row>
    <row r="11" spans="1:20" x14ac:dyDescent="0.25">
      <c r="H11" s="3"/>
      <c r="I11" s="4"/>
      <c r="J11" s="4"/>
      <c r="L11" s="3"/>
      <c r="M11" s="4"/>
      <c r="N11" s="4"/>
      <c r="O11" s="4"/>
      <c r="P11" s="4"/>
      <c r="Q11" s="4"/>
      <c r="S11" s="4"/>
      <c r="T11" s="4"/>
    </row>
    <row r="12" spans="1:20" x14ac:dyDescent="0.25">
      <c r="B12" t="s">
        <v>6</v>
      </c>
      <c r="C12" t="s">
        <v>27</v>
      </c>
      <c r="D12" t="s">
        <v>20</v>
      </c>
      <c r="E12" s="2" t="s">
        <v>32</v>
      </c>
      <c r="F12" s="2" t="s">
        <v>33</v>
      </c>
      <c r="G12" s="2" t="s">
        <v>34</v>
      </c>
      <c r="H12" s="2" t="s">
        <v>35</v>
      </c>
      <c r="I12" s="2" t="s">
        <v>36</v>
      </c>
      <c r="J12" s="2" t="s">
        <v>37</v>
      </c>
      <c r="K12" s="6" t="s">
        <v>38</v>
      </c>
      <c r="L12" s="2" t="s">
        <v>39</v>
      </c>
      <c r="P12" t="s">
        <v>44</v>
      </c>
    </row>
    <row r="13" spans="1:20" x14ac:dyDescent="0.25">
      <c r="A13" t="s">
        <v>28</v>
      </c>
      <c r="B13" t="s">
        <v>7</v>
      </c>
      <c r="C13" s="4">
        <f>P5-P2</f>
        <v>-2.3437510728845368E-3</v>
      </c>
      <c r="D13">
        <f>SQRT(((G2-1)*Q2^2+(G5-1)*Q5^2)/(G2+G5-2))</f>
        <v>2.6504313187356569E-2</v>
      </c>
      <c r="E13" s="7">
        <v>3.7</v>
      </c>
      <c r="F13" s="5">
        <f>C13/D13</f>
        <v>-8.8429043843421803E-2</v>
      </c>
      <c r="G13" s="8">
        <f>ABS(F13)/E13</f>
        <v>2.3899741579303187E-2</v>
      </c>
      <c r="H13" s="5">
        <f>LOG10(E13)</f>
        <v>0.56820172406699498</v>
      </c>
      <c r="I13" s="5">
        <f>LOG10(ABS(F13))</f>
        <v>-1.0534050708547162</v>
      </c>
      <c r="J13" s="5">
        <f t="shared" ref="J13" si="6">LOG10(G13)</f>
        <v>-1.6216067949217112</v>
      </c>
      <c r="K13" s="1">
        <v>2</v>
      </c>
      <c r="L13" s="12">
        <f>1/E13</f>
        <v>0.27027027027027023</v>
      </c>
      <c r="N13" s="3">
        <f>H13+J13</f>
        <v>-1.0534050708547162</v>
      </c>
      <c r="P13" s="7" t="s">
        <v>40</v>
      </c>
      <c r="Q13" s="7">
        <f>COUNT(G13:G24)</f>
        <v>12</v>
      </c>
    </row>
    <row r="14" spans="1:20" x14ac:dyDescent="0.25">
      <c r="A14" t="s">
        <v>28</v>
      </c>
      <c r="B14" t="s">
        <v>25</v>
      </c>
      <c r="C14" s="4">
        <f t="shared" ref="C14:C15" si="7">P6-P3</f>
        <v>1.9837340367652168E-3</v>
      </c>
      <c r="D14">
        <f t="shared" ref="D14:D15" si="8">SQRT(((G3-1)*Q3^2+(G6-1)*Q6^2)/(G3+G6-2))</f>
        <v>0.15815502791387209</v>
      </c>
      <c r="E14" s="7">
        <v>3.7</v>
      </c>
      <c r="F14" s="5">
        <f t="shared" ref="F14:F18" si="9">C14/D14</f>
        <v>1.2542971683742592E-2</v>
      </c>
      <c r="G14" s="8">
        <f t="shared" ref="G14:G18" si="10">ABS(F14)/E14</f>
        <v>3.3899923469574572E-3</v>
      </c>
      <c r="H14" s="5">
        <f t="shared" ref="H14:H18" si="11">LOG10(E14)</f>
        <v>0.56820172406699498</v>
      </c>
      <c r="I14" s="5">
        <f t="shared" ref="I14:I18" si="12">LOG10(ABS(F14))</f>
        <v>-1.9015995581658809</v>
      </c>
      <c r="J14" s="5">
        <f t="shared" ref="J14:J18" si="13">LOG10(G14)</f>
        <v>-2.4698012822328761</v>
      </c>
      <c r="K14" s="1">
        <v>2</v>
      </c>
      <c r="L14" s="12">
        <f t="shared" ref="L14:L18" si="14">1/E14</f>
        <v>0.27027027027027023</v>
      </c>
      <c r="N14" s="3">
        <f t="shared" ref="N14:N24" si="15">H14+J14</f>
        <v>-1.9015995581658811</v>
      </c>
      <c r="P14" s="7" t="s">
        <v>41</v>
      </c>
      <c r="Q14" s="8">
        <f>MAX(G13:G24)</f>
        <v>8.5672997055830521E-2</v>
      </c>
    </row>
    <row r="15" spans="1:20" x14ac:dyDescent="0.25">
      <c r="A15" t="s">
        <v>28</v>
      </c>
      <c r="B15" t="s">
        <v>26</v>
      </c>
      <c r="C15" s="4">
        <f t="shared" si="7"/>
        <v>4.6483358071517156E-2</v>
      </c>
      <c r="D15">
        <f t="shared" si="8"/>
        <v>0.18623682087133844</v>
      </c>
      <c r="E15" s="7">
        <v>3.7</v>
      </c>
      <c r="F15" s="5">
        <f t="shared" si="9"/>
        <v>0.24959273818161956</v>
      </c>
      <c r="G15" s="8">
        <f t="shared" si="10"/>
        <v>6.745749680584312E-2</v>
      </c>
      <c r="H15" s="5">
        <f t="shared" si="11"/>
        <v>0.56820172406699498</v>
      </c>
      <c r="I15" s="5">
        <f t="shared" si="12"/>
        <v>-0.60276805446048576</v>
      </c>
      <c r="J15" s="5">
        <f t="shared" si="13"/>
        <v>-1.1709697785274809</v>
      </c>
      <c r="K15" s="1">
        <v>2</v>
      </c>
      <c r="L15" s="12">
        <f t="shared" si="14"/>
        <v>0.27027027027027023</v>
      </c>
      <c r="N15" s="3">
        <f t="shared" si="15"/>
        <v>-0.60276805446048587</v>
      </c>
      <c r="P15" s="7" t="s">
        <v>42</v>
      </c>
      <c r="Q15" s="8">
        <f>MEDIAN(G13:G24)</f>
        <v>4.0025147398725109E-3</v>
      </c>
    </row>
    <row r="16" spans="1:20" x14ac:dyDescent="0.25">
      <c r="A16" t="s">
        <v>30</v>
      </c>
      <c r="B16" t="s">
        <v>7</v>
      </c>
      <c r="C16" s="4">
        <f>S5-S2</f>
        <v>-4.0625635334290422E-4</v>
      </c>
      <c r="D16">
        <f>SQRT(((G2-1)*Q2^2+(G8-1)*Q8^2)/(G2+G8-2))</f>
        <v>2.7877038109489813E-2</v>
      </c>
      <c r="E16" s="7">
        <v>3.7</v>
      </c>
      <c r="F16" s="5">
        <f t="shared" si="9"/>
        <v>-1.4573153422802394E-2</v>
      </c>
      <c r="G16" s="8">
        <f t="shared" si="10"/>
        <v>3.9386901142709173E-3</v>
      </c>
      <c r="H16" s="5">
        <f t="shared" si="11"/>
        <v>0.56820172406699498</v>
      </c>
      <c r="I16" s="5">
        <f t="shared" si="12"/>
        <v>-1.8364464629218544</v>
      </c>
      <c r="J16" s="5">
        <f t="shared" si="13"/>
        <v>-2.4046481869888492</v>
      </c>
      <c r="K16" s="1">
        <v>2</v>
      </c>
      <c r="L16" s="12">
        <f t="shared" si="14"/>
        <v>0.27027027027027023</v>
      </c>
      <c r="N16" s="3">
        <f t="shared" si="15"/>
        <v>-1.8364464629218542</v>
      </c>
      <c r="P16" s="7" t="s">
        <v>43</v>
      </c>
      <c r="Q16" s="8">
        <f>MIN(G13:G24)</f>
        <v>1.4420382309489669E-3</v>
      </c>
    </row>
    <row r="17" spans="1:17" x14ac:dyDescent="0.25">
      <c r="A17" t="s">
        <v>30</v>
      </c>
      <c r="B17" t="s">
        <v>25</v>
      </c>
      <c r="C17" s="4">
        <f t="shared" ref="C17:C18" si="16">S6-S3</f>
        <v>-8.421053129223921E-4</v>
      </c>
      <c r="D17">
        <f t="shared" ref="D17:D18" si="17">SQRT(((G3-1)*Q3^2+(G9-1)*Q9^2)/(G3+G9-2))</f>
        <v>0.15782940121482808</v>
      </c>
      <c r="E17" s="7">
        <v>3.7</v>
      </c>
      <c r="F17" s="5">
        <f t="shared" si="9"/>
        <v>-5.3355414545111779E-3</v>
      </c>
      <c r="G17" s="8">
        <f t="shared" si="10"/>
        <v>1.4420382309489669E-3</v>
      </c>
      <c r="H17" s="5">
        <f t="shared" si="11"/>
        <v>0.56820172406699498</v>
      </c>
      <c r="I17" s="5">
        <f t="shared" si="12"/>
        <v>-2.2728215014926749</v>
      </c>
      <c r="J17" s="5">
        <f t="shared" si="13"/>
        <v>-2.8410232255596699</v>
      </c>
      <c r="K17" s="1">
        <v>2</v>
      </c>
      <c r="L17" s="12">
        <f t="shared" si="14"/>
        <v>0.27027027027027023</v>
      </c>
      <c r="N17" s="3">
        <f t="shared" si="15"/>
        <v>-2.2728215014926749</v>
      </c>
    </row>
    <row r="18" spans="1:17" x14ac:dyDescent="0.25">
      <c r="A18" t="s">
        <v>30</v>
      </c>
      <c r="B18" t="s">
        <v>26</v>
      </c>
      <c r="C18" s="4">
        <f t="shared" si="16"/>
        <v>4.2347547829092669E-2</v>
      </c>
      <c r="D18">
        <f t="shared" si="17"/>
        <v>0.18657556065863073</v>
      </c>
      <c r="E18" s="7">
        <v>3.7</v>
      </c>
      <c r="F18" s="5">
        <f t="shared" si="9"/>
        <v>0.2269726414306435</v>
      </c>
      <c r="G18" s="8">
        <f t="shared" si="10"/>
        <v>6.1343957143417158E-2</v>
      </c>
      <c r="H18" s="5">
        <f t="shared" si="11"/>
        <v>0.56820172406699498</v>
      </c>
      <c r="I18" s="5">
        <f t="shared" si="12"/>
        <v>-0.64402648814505115</v>
      </c>
      <c r="J18" s="5">
        <f t="shared" si="13"/>
        <v>-1.2122282122120462</v>
      </c>
      <c r="K18" s="1">
        <v>2</v>
      </c>
      <c r="L18" s="12">
        <f t="shared" si="14"/>
        <v>0.27027027027027023</v>
      </c>
      <c r="N18" s="3">
        <f t="shared" si="15"/>
        <v>-0.64402648814505126</v>
      </c>
    </row>
    <row r="19" spans="1:17" x14ac:dyDescent="0.25">
      <c r="A19" t="s">
        <v>29</v>
      </c>
      <c r="B19" t="s">
        <v>7</v>
      </c>
      <c r="C19" s="4">
        <f>S5-S2</f>
        <v>-4.0625635334290422E-4</v>
      </c>
      <c r="D19">
        <f>SQRT(((K2-1)*T2^2+(K5-1)*T5^2)/(K2+K5-2))</f>
        <v>2.7001930864223228E-2</v>
      </c>
      <c r="E19" s="7">
        <v>3.7</v>
      </c>
      <c r="F19" s="5">
        <f t="shared" ref="F19:F24" si="18">C19/D19</f>
        <v>-1.5045455652254189E-2</v>
      </c>
      <c r="G19" s="8">
        <f t="shared" ref="G19:G24" si="19">ABS(F19)/E19</f>
        <v>4.0663393654741054E-3</v>
      </c>
      <c r="H19" s="5">
        <f t="shared" ref="H19:H24" si="20">LOG10(E19)</f>
        <v>0.56820172406699498</v>
      </c>
      <c r="I19" s="5">
        <f t="shared" ref="I19:I24" si="21">LOG10(ABS(F19))</f>
        <v>-1.82259465509817</v>
      </c>
      <c r="J19" s="5">
        <f t="shared" ref="J19:J24" si="22">LOG10(G19)</f>
        <v>-2.390796379165165</v>
      </c>
      <c r="K19" s="1">
        <v>2</v>
      </c>
      <c r="L19" s="12">
        <f t="shared" ref="L19:L24" si="23">1/E19</f>
        <v>0.27027027027027023</v>
      </c>
      <c r="N19" s="3">
        <f t="shared" si="15"/>
        <v>-1.82259465509817</v>
      </c>
      <c r="P19" s="10"/>
      <c r="Q19" s="10"/>
    </row>
    <row r="20" spans="1:17" x14ac:dyDescent="0.25">
      <c r="A20" t="s">
        <v>29</v>
      </c>
      <c r="B20" t="s">
        <v>25</v>
      </c>
      <c r="C20" s="4">
        <f>S6-S3</f>
        <v>-8.421053129223921E-4</v>
      </c>
      <c r="D20">
        <f>SQRT(((K3-1)*T3^2+(K6-1)*T6^2)/(K3+K6-2))</f>
        <v>0.11086423125250477</v>
      </c>
      <c r="E20" s="7">
        <v>3.7</v>
      </c>
      <c r="F20" s="5">
        <f t="shared" si="18"/>
        <v>-7.5958251223914594E-3</v>
      </c>
      <c r="G20" s="8">
        <f t="shared" si="19"/>
        <v>2.0529257087544485E-3</v>
      </c>
      <c r="H20" s="5">
        <f t="shared" si="20"/>
        <v>0.56820172406699498</v>
      </c>
      <c r="I20" s="5">
        <f t="shared" si="21"/>
        <v>-2.1194250425204157</v>
      </c>
      <c r="J20" s="5">
        <f t="shared" si="22"/>
        <v>-2.6876267665874107</v>
      </c>
      <c r="K20" s="1">
        <v>2</v>
      </c>
      <c r="L20" s="12">
        <f t="shared" si="23"/>
        <v>0.27027027027027023</v>
      </c>
      <c r="N20" s="3">
        <f t="shared" si="15"/>
        <v>-2.1194250425204157</v>
      </c>
      <c r="P20" s="10"/>
      <c r="Q20" s="11"/>
    </row>
    <row r="21" spans="1:17" x14ac:dyDescent="0.25">
      <c r="A21" t="s">
        <v>29</v>
      </c>
      <c r="B21" t="s">
        <v>26</v>
      </c>
      <c r="C21" s="4">
        <f>S7-S4</f>
        <v>4.2347547829092669E-2</v>
      </c>
      <c r="D21">
        <f>SQRT(((K4-1)*T4^2+(K7-1)*T7^2)/(K4+K7-2))</f>
        <v>0.13359265568348827</v>
      </c>
      <c r="E21" s="7">
        <v>3.7</v>
      </c>
      <c r="F21" s="5">
        <f t="shared" si="18"/>
        <v>0.31699008910657295</v>
      </c>
      <c r="G21" s="8">
        <f t="shared" si="19"/>
        <v>8.5672997055830521E-2</v>
      </c>
      <c r="H21" s="5">
        <f t="shared" si="20"/>
        <v>0.56820172406699498</v>
      </c>
      <c r="I21" s="5">
        <f t="shared" si="21"/>
        <v>-0.49895431605862983</v>
      </c>
      <c r="J21" s="5">
        <f t="shared" si="22"/>
        <v>-1.0671560401256248</v>
      </c>
      <c r="K21" s="1">
        <v>2</v>
      </c>
      <c r="L21" s="12">
        <f t="shared" si="23"/>
        <v>0.27027027027027023</v>
      </c>
      <c r="N21" s="3">
        <f t="shared" si="15"/>
        <v>-0.49895431605862983</v>
      </c>
      <c r="P21" s="10"/>
      <c r="Q21" s="11"/>
    </row>
    <row r="22" spans="1:17" x14ac:dyDescent="0.25">
      <c r="A22" t="s">
        <v>31</v>
      </c>
      <c r="B22" t="s">
        <v>7</v>
      </c>
      <c r="C22" s="4">
        <f>S8-S2</f>
        <v>-4.0625635334290422E-4</v>
      </c>
      <c r="D22">
        <f>SQRT(((K2-1)*T2^2+(K8-1)*T8^2)/(K2+K8-2))</f>
        <v>2.8248933369208071E-2</v>
      </c>
      <c r="E22" s="7">
        <v>3.7</v>
      </c>
      <c r="F22" s="5">
        <f t="shared" si="18"/>
        <v>-1.438129886297697E-2</v>
      </c>
      <c r="G22" s="8">
        <f t="shared" si="19"/>
        <v>3.8868375305343159E-3</v>
      </c>
      <c r="H22" s="5">
        <f t="shared" si="20"/>
        <v>0.56820172406699498</v>
      </c>
      <c r="I22" s="5">
        <f t="shared" si="21"/>
        <v>-1.8422018883933506</v>
      </c>
      <c r="J22" s="5">
        <f t="shared" si="22"/>
        <v>-2.4104036124603456</v>
      </c>
      <c r="K22" s="1">
        <v>2</v>
      </c>
      <c r="L22" s="12">
        <f t="shared" si="23"/>
        <v>0.27027027027027023</v>
      </c>
      <c r="N22" s="3">
        <f t="shared" si="15"/>
        <v>-1.8422018883933506</v>
      </c>
      <c r="P22" s="10"/>
      <c r="Q22" s="11"/>
    </row>
    <row r="23" spans="1:17" x14ac:dyDescent="0.25">
      <c r="A23" t="s">
        <v>31</v>
      </c>
      <c r="B23" t="s">
        <v>25</v>
      </c>
      <c r="C23" s="9">
        <f>S9-S3</f>
        <v>-2.1698362461079146E-2</v>
      </c>
      <c r="D23" s="10">
        <f>SQRT(((K3-1)*T3^2+(K9-1)*T9^2)/(K3+K9-2))</f>
        <v>0.11217478517038053</v>
      </c>
      <c r="E23" s="7">
        <v>3.7</v>
      </c>
      <c r="F23" s="11">
        <f>C23/D23</f>
        <v>-0.19343351028595102</v>
      </c>
      <c r="G23" s="8">
        <f t="shared" si="19"/>
        <v>5.2279327104311081E-2</v>
      </c>
      <c r="H23" s="5">
        <f t="shared" si="20"/>
        <v>0.56820172406699498</v>
      </c>
      <c r="I23" s="5">
        <f t="shared" si="21"/>
        <v>-0.71346828686316099</v>
      </c>
      <c r="J23" s="5">
        <f t="shared" si="22"/>
        <v>-1.281670010930156</v>
      </c>
      <c r="K23" s="1">
        <v>2</v>
      </c>
      <c r="L23" s="12">
        <f t="shared" si="23"/>
        <v>0.27027027027027023</v>
      </c>
      <c r="N23" s="3">
        <f t="shared" si="15"/>
        <v>-0.71346828686316099</v>
      </c>
    </row>
    <row r="24" spans="1:17" x14ac:dyDescent="0.25">
      <c r="A24" t="s">
        <v>31</v>
      </c>
      <c r="B24" t="s">
        <v>26</v>
      </c>
      <c r="C24" s="4">
        <f>S10-S4</f>
        <v>8.4781692233981687E-4</v>
      </c>
      <c r="D24">
        <f>SQRT(((K4-1)*T4^2+(K10-1)*T10^2)/(K4+K10-2))</f>
        <v>0.13654114152339136</v>
      </c>
      <c r="E24" s="7">
        <v>3.7</v>
      </c>
      <c r="F24" s="5">
        <f t="shared" si="18"/>
        <v>6.2092414995268972E-3</v>
      </c>
      <c r="G24" s="8">
        <f t="shared" si="19"/>
        <v>1.6781733782505128E-3</v>
      </c>
      <c r="H24" s="5">
        <f t="shared" si="20"/>
        <v>0.56820172406699498</v>
      </c>
      <c r="I24" s="5">
        <f t="shared" si="21"/>
        <v>-2.2069614485656337</v>
      </c>
      <c r="J24" s="5">
        <f t="shared" si="22"/>
        <v>-2.7751631726326287</v>
      </c>
      <c r="K24" s="1">
        <v>2</v>
      </c>
      <c r="L24" s="12">
        <f t="shared" si="23"/>
        <v>0.27027027027027023</v>
      </c>
      <c r="N24" s="3">
        <f t="shared" si="15"/>
        <v>-2.2069614485656337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2018-02-16T20:14:57Z</dcterms:created>
  <dcterms:modified xsi:type="dcterms:W3CDTF">2019-05-20T14:35:50Z</dcterms:modified>
</cp:coreProperties>
</file>