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990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J15" i="1" s="1"/>
  <c r="M15" i="1" s="1"/>
  <c r="I16" i="1"/>
  <c r="L16" i="1" s="1"/>
  <c r="K16" i="1"/>
  <c r="I17" i="1"/>
  <c r="H17" i="1"/>
  <c r="O17" i="1" s="1"/>
  <c r="H16" i="1"/>
  <c r="J16" i="1" s="1"/>
  <c r="M16" i="1" s="1"/>
  <c r="G16" i="1"/>
  <c r="G17" i="1"/>
  <c r="F17" i="1"/>
  <c r="F16" i="1"/>
  <c r="H15" i="1"/>
  <c r="K15" i="1" s="1"/>
  <c r="G15" i="1"/>
  <c r="G13" i="1"/>
  <c r="I13" i="1" s="1"/>
  <c r="G14" i="1"/>
  <c r="I14" i="1" s="1"/>
  <c r="J14" i="1" s="1"/>
  <c r="M14" i="1" s="1"/>
  <c r="G12" i="1"/>
  <c r="G9" i="1"/>
  <c r="G10" i="1"/>
  <c r="G11" i="1"/>
  <c r="G8" i="1"/>
  <c r="G4" i="1"/>
  <c r="G5" i="1"/>
  <c r="G6" i="1"/>
  <c r="G7" i="1"/>
  <c r="G3" i="1"/>
  <c r="F15" i="1"/>
  <c r="O12" i="1"/>
  <c r="K13" i="1"/>
  <c r="O13" i="1"/>
  <c r="K14" i="1"/>
  <c r="H13" i="1"/>
  <c r="H14" i="1"/>
  <c r="O14" i="1" s="1"/>
  <c r="H12" i="1"/>
  <c r="K12" i="1" s="1"/>
  <c r="F13" i="1"/>
  <c r="F14" i="1"/>
  <c r="F12" i="1"/>
  <c r="H9" i="1"/>
  <c r="K9" i="1" s="1"/>
  <c r="H10" i="1"/>
  <c r="O10" i="1" s="1"/>
  <c r="K10" i="1"/>
  <c r="H11" i="1"/>
  <c r="O11" i="1" s="1"/>
  <c r="K11" i="1"/>
  <c r="H8" i="1"/>
  <c r="K8" i="1" s="1"/>
  <c r="F9" i="1"/>
  <c r="F10" i="1"/>
  <c r="I10" i="1" s="1"/>
  <c r="F11" i="1"/>
  <c r="F8" i="1"/>
  <c r="K4" i="1"/>
  <c r="K5" i="1"/>
  <c r="K6" i="1"/>
  <c r="H4" i="1"/>
  <c r="O4" i="1" s="1"/>
  <c r="H5" i="1"/>
  <c r="O5" i="1" s="1"/>
  <c r="H6" i="1"/>
  <c r="O6" i="1" s="1"/>
  <c r="H7" i="1"/>
  <c r="K7" i="1" s="1"/>
  <c r="H3" i="1"/>
  <c r="K3" i="1" s="1"/>
  <c r="I4" i="1"/>
  <c r="L4" i="1" s="1"/>
  <c r="I3" i="1"/>
  <c r="F4" i="1"/>
  <c r="F5" i="1"/>
  <c r="I5" i="1" s="1"/>
  <c r="L5" i="1" s="1"/>
  <c r="F6" i="1"/>
  <c r="I6" i="1" s="1"/>
  <c r="L6" i="1" s="1"/>
  <c r="F7" i="1"/>
  <c r="I7" i="1" s="1"/>
  <c r="L7" i="1" s="1"/>
  <c r="F3" i="1"/>
  <c r="L10" i="1" l="1"/>
  <c r="J10" i="1"/>
  <c r="M10" i="1" s="1"/>
  <c r="O3" i="1"/>
  <c r="I8" i="1"/>
  <c r="L8" i="1" s="1"/>
  <c r="K17" i="1"/>
  <c r="O15" i="1"/>
  <c r="J3" i="1"/>
  <c r="O7" i="1"/>
  <c r="I11" i="1"/>
  <c r="L11" i="1" s="1"/>
  <c r="J17" i="1"/>
  <c r="M17" i="1" s="1"/>
  <c r="O8" i="1"/>
  <c r="O16" i="1"/>
  <c r="L15" i="1"/>
  <c r="O9" i="1"/>
  <c r="I9" i="1"/>
  <c r="I12" i="1"/>
  <c r="L17" i="1"/>
  <c r="L12" i="1"/>
  <c r="J12" i="1"/>
  <c r="M12" i="1" s="1"/>
  <c r="J13" i="1"/>
  <c r="M13" i="1" s="1"/>
  <c r="L13" i="1"/>
  <c r="L9" i="1"/>
  <c r="J9" i="1"/>
  <c r="M9" i="1" s="1"/>
  <c r="J7" i="1"/>
  <c r="M7" i="1" s="1"/>
  <c r="J6" i="1"/>
  <c r="M6" i="1" s="1"/>
  <c r="J5" i="1"/>
  <c r="M5" i="1" s="1"/>
  <c r="J4" i="1"/>
  <c r="M4" i="1" s="1"/>
  <c r="L3" i="1"/>
  <c r="L14" i="1"/>
  <c r="J8" i="1" l="1"/>
  <c r="M8" i="1" s="1"/>
  <c r="J11" i="1"/>
  <c r="M11" i="1" s="1"/>
  <c r="M3" i="1"/>
  <c r="J22" i="1"/>
  <c r="J21" i="1"/>
  <c r="J19" i="1"/>
  <c r="J20" i="1"/>
</calcChain>
</file>

<file path=xl/sharedStrings.xml><?xml version="1.0" encoding="utf-8"?>
<sst xmlns="http://schemas.openxmlformats.org/spreadsheetml/2006/main" count="18" uniqueCount="18">
  <si>
    <t>Year</t>
  </si>
  <si>
    <t>N</t>
  </si>
  <si>
    <t>Ln.M</t>
  </si>
  <si>
    <t>Ln.stdev</t>
  </si>
  <si>
    <t>diff</t>
  </si>
  <si>
    <t>pool.sd</t>
  </si>
  <si>
    <t>diff.sd</t>
  </si>
  <si>
    <t>int.g</t>
  </si>
  <si>
    <t>log10 D</t>
  </si>
  <si>
    <t>log10 R</t>
  </si>
  <si>
    <t>sbn</t>
  </si>
  <si>
    <t>wgt</t>
  </si>
  <si>
    <t>log10 I</t>
  </si>
  <si>
    <t>rate.sd.g</t>
  </si>
  <si>
    <t>count</t>
  </si>
  <si>
    <t>max</t>
  </si>
  <si>
    <t>median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</si>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</sst>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2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Sheet1!$K$3:$K$17</c:f>
              <c:numCache>
                <c:formatCode>0.0000</c:formatCode>
                <c:ptCount val="15"/>
                <c:pt idx="0">
                  <c:v>1.4393326938302626</c:v>
                </c:pt>
                <c:pt idx="1">
                  <c:v>1.3521825181113625</c:v>
                </c:pt>
                <c:pt idx="2">
                  <c:v>1.9661417327390327</c:v>
                </c:pt>
                <c:pt idx="3">
                  <c:v>1.5740312677277188</c:v>
                </c:pt>
                <c:pt idx="4">
                  <c:v>1.3010299956639813</c:v>
                </c:pt>
                <c:pt idx="5">
                  <c:v>1.6989700043360187</c:v>
                </c:pt>
                <c:pt idx="6">
                  <c:v>2.0606978403536118</c:v>
                </c:pt>
                <c:pt idx="7">
                  <c:v>2.1139433523068369</c:v>
                </c:pt>
                <c:pt idx="8">
                  <c:v>1.7596678446896306</c:v>
                </c:pt>
                <c:pt idx="9">
                  <c:v>2.153814864344529</c:v>
                </c:pt>
                <c:pt idx="10">
                  <c:v>2.1832698436828046</c:v>
                </c:pt>
                <c:pt idx="11">
                  <c:v>2.1760912590556813</c:v>
                </c:pt>
                <c:pt idx="12">
                  <c:v>2.255272505103306</c:v>
                </c:pt>
                <c:pt idx="13">
                  <c:v>2.2367890994092927</c:v>
                </c:pt>
                <c:pt idx="14">
                  <c:v>2.3010299956639813</c:v>
                </c:pt>
              </c:numCache>
            </c:numRef>
          </c:xVal>
          <c:yVal>
            <c:numRef>
              <c:f>Sheet1!$M$3:$M$17</c:f>
              <c:numCache>
                <c:formatCode>0.0000</c:formatCode>
                <c:ptCount val="15"/>
                <c:pt idx="0">
                  <c:v>-1.8460476872993505</c:v>
                </c:pt>
                <c:pt idx="1">
                  <c:v>-1.8738102288999332</c:v>
                </c:pt>
                <c:pt idx="2">
                  <c:v>-2.1052272034708119</c:v>
                </c:pt>
                <c:pt idx="3">
                  <c:v>-1.7008152460317509</c:v>
                </c:pt>
                <c:pt idx="4">
                  <c:v>-1.4893304313643045</c:v>
                </c:pt>
                <c:pt idx="5">
                  <c:v>-3.0234053584105083</c:v>
                </c:pt>
                <c:pt idx="6">
                  <c:v>-2.469086711280768</c:v>
                </c:pt>
                <c:pt idx="7">
                  <c:v>-2.0501367022907959</c:v>
                </c:pt>
                <c:pt idx="8">
                  <c:v>-1.6177049370472112</c:v>
                </c:pt>
                <c:pt idx="9">
                  <c:v>-2.0992682172801036</c:v>
                </c:pt>
                <c:pt idx="10">
                  <c:v>-2.245669968772297</c:v>
                </c:pt>
                <c:pt idx="11">
                  <c:v>-2.047032147894138</c:v>
                </c:pt>
                <c:pt idx="12">
                  <c:v>-1.9944177723937666</c:v>
                </c:pt>
                <c:pt idx="13">
                  <c:v>-2.0087310091053197</c:v>
                </c:pt>
                <c:pt idx="14">
                  <c:v>-2.2108350943420474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5392"/>
        <c:axId val="126236928"/>
      </c:scatterChart>
      <c:valAx>
        <c:axId val="12623539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crossAx val="126236928"/>
        <c:crossesAt val="-3.5"/>
        <c:crossBetween val="midCat"/>
      </c:valAx>
      <c:valAx>
        <c:axId val="12623692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12623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61912</xdr:rowOff>
    </xdr:from>
    <xdr:to>
      <xdr:col>6</xdr:col>
      <xdr:colOff>581025</xdr:colOff>
      <xdr:row>32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18" sqref="A18"/>
    </sheetView>
  </sheetViews>
  <sheetFormatPr defaultRowHeight="15" x14ac:dyDescent="0.25"/>
  <cols>
    <col min="5" max="5" width="3.28515625" customWidth="1"/>
    <col min="7" max="7" width="9.140625" style="14"/>
    <col min="8" max="8" width="9.140625" style="13"/>
    <col min="9" max="13" width="9.140625" style="14"/>
    <col min="15" max="15" width="9.140625" style="14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15" t="s">
        <v>5</v>
      </c>
      <c r="H1" s="16" t="s">
        <v>7</v>
      </c>
      <c r="I1" s="15" t="s">
        <v>6</v>
      </c>
      <c r="J1" s="15" t="s">
        <v>13</v>
      </c>
      <c r="K1" s="15" t="s">
        <v>12</v>
      </c>
      <c r="L1" s="15" t="s">
        <v>8</v>
      </c>
      <c r="M1" s="15" t="s">
        <v>9</v>
      </c>
      <c r="N1" s="2" t="s">
        <v>10</v>
      </c>
      <c r="O1" s="15" t="s">
        <v>11</v>
      </c>
    </row>
    <row r="2" spans="1:15" x14ac:dyDescent="0.25">
      <c r="A2">
        <v>1899</v>
      </c>
      <c r="B2">
        <v>5</v>
      </c>
      <c r="C2" s="1">
        <v>1.997148182997377</v>
      </c>
      <c r="D2" s="1">
        <v>0.11250172887047862</v>
      </c>
    </row>
    <row r="3" spans="1:15" x14ac:dyDescent="0.25">
      <c r="A3" s="3">
        <v>1910</v>
      </c>
      <c r="B3" s="3">
        <v>15</v>
      </c>
      <c r="C3" s="4">
        <v>1.9413181054054565</v>
      </c>
      <c r="D3" s="4">
        <v>0.15108690801140451</v>
      </c>
      <c r="F3" s="4">
        <f>C3-C2</f>
        <v>-5.5830077591920491E-2</v>
      </c>
      <c r="G3" s="17">
        <f>SQRT((B2*D2^2+B3*D3^2)/(B2+B3))</f>
        <v>0.14242401510646518</v>
      </c>
      <c r="H3" s="23">
        <f>(A3-A2)/0.4</f>
        <v>27.5</v>
      </c>
      <c r="I3" s="17">
        <f>F3/G3</f>
        <v>-0.39199904278914088</v>
      </c>
      <c r="J3" s="22">
        <f>ABS(I3)/H3</f>
        <v>1.425451064687785E-2</v>
      </c>
      <c r="K3" s="17">
        <f>LOG10(H3)</f>
        <v>1.4393326938302626</v>
      </c>
      <c r="L3" s="17">
        <f>LOG10(ABS(I3))</f>
        <v>-0.40671499346908785</v>
      </c>
      <c r="M3" s="17">
        <f t="shared" ref="M3" si="0">LOG10(J3)</f>
        <v>-1.8460476872993505</v>
      </c>
      <c r="N3" s="3">
        <v>2</v>
      </c>
      <c r="O3" s="17">
        <f>1/H3</f>
        <v>3.6363636363636362E-2</v>
      </c>
    </row>
    <row r="4" spans="1:15" x14ac:dyDescent="0.25">
      <c r="A4" s="5">
        <v>1919</v>
      </c>
      <c r="B4" s="5">
        <v>12</v>
      </c>
      <c r="C4" s="6">
        <v>1.9897076456721414</v>
      </c>
      <c r="D4" s="6">
        <v>0.172244993932784</v>
      </c>
      <c r="F4" s="4">
        <f t="shared" ref="F4:F7" si="1">C4-C3</f>
        <v>4.8389540266684961E-2</v>
      </c>
      <c r="G4" s="17">
        <f t="shared" ref="G4:G7" si="2">SQRT((B3*D3^2+B4*D4^2)/(B3+B4))</f>
        <v>0.160834497613006</v>
      </c>
      <c r="H4" s="23">
        <f t="shared" ref="H4:H7" si="3">(A4-A3)/0.4</f>
        <v>22.5</v>
      </c>
      <c r="I4" s="17">
        <f t="shared" ref="I4:I7" si="4">F4/G4</f>
        <v>0.30086542989749671</v>
      </c>
      <c r="J4" s="22">
        <f t="shared" ref="J4:J7" si="5">ABS(I4)/H4</f>
        <v>1.3371796884333187E-2</v>
      </c>
      <c r="K4" s="17">
        <f t="shared" ref="K4:K7" si="6">LOG10(H4)</f>
        <v>1.3521825181113625</v>
      </c>
      <c r="L4" s="17">
        <f t="shared" ref="L4:L7" si="7">LOG10(ABS(I4))</f>
        <v>-0.52162771078857062</v>
      </c>
      <c r="M4" s="17">
        <f t="shared" ref="M4:M7" si="8">LOG10(J4)</f>
        <v>-1.8738102288999332</v>
      </c>
      <c r="N4" s="3">
        <v>2</v>
      </c>
      <c r="O4" s="17">
        <f t="shared" ref="O4:O7" si="9">1/H4</f>
        <v>4.4444444444444446E-2</v>
      </c>
    </row>
    <row r="5" spans="1:15" x14ac:dyDescent="0.25">
      <c r="A5" s="7">
        <v>1956</v>
      </c>
      <c r="B5" s="7">
        <v>13</v>
      </c>
      <c r="C5" s="8">
        <v>1.8928453511449395</v>
      </c>
      <c r="D5" s="8">
        <v>8.27609548873523E-2</v>
      </c>
      <c r="F5" s="4">
        <f t="shared" si="1"/>
        <v>-9.6862294527201964E-2</v>
      </c>
      <c r="G5" s="17">
        <f t="shared" si="2"/>
        <v>0.13342592532474642</v>
      </c>
      <c r="H5" s="23">
        <f t="shared" si="3"/>
        <v>92.5</v>
      </c>
      <c r="I5" s="17">
        <f t="shared" si="4"/>
        <v>-0.7259630712056</v>
      </c>
      <c r="J5" s="22">
        <f t="shared" si="5"/>
        <v>7.8482494184389188E-3</v>
      </c>
      <c r="K5" s="17">
        <f t="shared" si="6"/>
        <v>1.9661417327390327</v>
      </c>
      <c r="L5" s="17">
        <f t="shared" si="7"/>
        <v>-0.13908547073177915</v>
      </c>
      <c r="M5" s="17">
        <f t="shared" si="8"/>
        <v>-2.1052272034708119</v>
      </c>
      <c r="N5" s="3">
        <v>2</v>
      </c>
      <c r="O5" s="17">
        <f t="shared" si="9"/>
        <v>1.0810810810810811E-2</v>
      </c>
    </row>
    <row r="6" spans="1:15" x14ac:dyDescent="0.25">
      <c r="A6" s="9">
        <v>1971</v>
      </c>
      <c r="B6" s="9">
        <v>11</v>
      </c>
      <c r="C6" s="10">
        <v>1.8326294278625284</v>
      </c>
      <c r="D6" s="10">
        <v>7.8036055284766856E-2</v>
      </c>
      <c r="F6" s="4">
        <f t="shared" si="1"/>
        <v>-6.0215923282411099E-2</v>
      </c>
      <c r="G6" s="17">
        <f t="shared" si="2"/>
        <v>8.0629752745895497E-2</v>
      </c>
      <c r="H6" s="23">
        <f t="shared" si="3"/>
        <v>37.5</v>
      </c>
      <c r="I6" s="17">
        <f t="shared" si="4"/>
        <v>-0.74682014060220991</v>
      </c>
      <c r="J6" s="22">
        <f t="shared" si="5"/>
        <v>1.9915203749392263E-2</v>
      </c>
      <c r="K6" s="17">
        <f t="shared" si="6"/>
        <v>1.5740312677277188</v>
      </c>
      <c r="L6" s="17">
        <f t="shared" si="7"/>
        <v>-0.12678397830403199</v>
      </c>
      <c r="M6" s="17">
        <f t="shared" si="8"/>
        <v>-1.7008152460317509</v>
      </c>
      <c r="N6" s="3">
        <v>2</v>
      </c>
      <c r="O6" s="17">
        <f t="shared" si="9"/>
        <v>2.6666666666666668E-2</v>
      </c>
    </row>
    <row r="7" spans="1:15" x14ac:dyDescent="0.25">
      <c r="A7" s="11">
        <v>1979</v>
      </c>
      <c r="B7" s="11">
        <v>4</v>
      </c>
      <c r="C7" s="12">
        <v>1.7851454254428953</v>
      </c>
      <c r="D7" s="12">
        <v>5.8121479842830032E-2</v>
      </c>
      <c r="F7" s="4">
        <f t="shared" si="1"/>
        <v>-4.748400241963302E-2</v>
      </c>
      <c r="G7" s="17">
        <f t="shared" si="2"/>
        <v>7.3256767989932081E-2</v>
      </c>
      <c r="H7" s="23">
        <f t="shared" si="3"/>
        <v>20</v>
      </c>
      <c r="I7" s="17">
        <f t="shared" si="4"/>
        <v>-0.64818587718965304</v>
      </c>
      <c r="J7" s="22">
        <f t="shared" si="5"/>
        <v>3.240929385948265E-2</v>
      </c>
      <c r="K7" s="17">
        <f t="shared" si="6"/>
        <v>1.3010299956639813</v>
      </c>
      <c r="L7" s="17">
        <f t="shared" si="7"/>
        <v>-0.18830043570032334</v>
      </c>
      <c r="M7" s="17">
        <f t="shared" si="8"/>
        <v>-1.4893304313643045</v>
      </c>
      <c r="N7" s="3">
        <v>2</v>
      </c>
      <c r="O7" s="17">
        <f t="shared" si="9"/>
        <v>0.05</v>
      </c>
    </row>
    <row r="8" spans="1:15" x14ac:dyDescent="0.25">
      <c r="F8" s="6">
        <f>C4-C2</f>
        <v>-7.44053732523553E-3</v>
      </c>
      <c r="G8" s="18">
        <f>SQRT((B2*D2^2+B4*D4^2)/(B2+B4))</f>
        <v>0.15705061945550644</v>
      </c>
      <c r="H8" s="23">
        <f>(A4-A2)/0.4</f>
        <v>50</v>
      </c>
      <c r="I8" s="18">
        <f>F8/G8</f>
        <v>-4.7376682441825628E-2</v>
      </c>
      <c r="J8" s="22">
        <f>ABS(I8)/H8</f>
        <v>9.4753364883651259E-4</v>
      </c>
      <c r="K8" s="18">
        <f t="shared" ref="K8" si="10">LOG10(H8)</f>
        <v>1.6989700043360187</v>
      </c>
      <c r="L8" s="18">
        <f t="shared" ref="L8" si="11">LOG10(ABS(I8))</f>
        <v>-1.3244353540744895</v>
      </c>
      <c r="M8" s="18">
        <f t="shared" ref="M8" si="12">LOG10(J8)</f>
        <v>-3.0234053584105083</v>
      </c>
      <c r="N8" s="5">
        <v>3</v>
      </c>
      <c r="O8" s="18">
        <f t="shared" ref="O8" si="13">1/H8</f>
        <v>0.02</v>
      </c>
    </row>
    <row r="9" spans="1:15" x14ac:dyDescent="0.25">
      <c r="F9" s="6">
        <f t="shared" ref="F9:F11" si="14">C5-C3</f>
        <v>-4.8472754260517004E-2</v>
      </c>
      <c r="G9" s="18">
        <f t="shared" ref="G9:G11" si="15">SQRT((B3*D3^2+B5*D5^2)/(B3+B5))</f>
        <v>0.12413280475922348</v>
      </c>
      <c r="H9" s="23">
        <f t="shared" ref="H9:H11" si="16">(A5-A3)/0.4</f>
        <v>115</v>
      </c>
      <c r="I9" s="18">
        <f t="shared" ref="I9:I11" si="17">F9/G9</f>
        <v>-0.39049109020406081</v>
      </c>
      <c r="J9" s="22">
        <f t="shared" ref="J9:J11" si="18">ABS(I9)/H9</f>
        <v>3.3955746974266158E-3</v>
      </c>
      <c r="K9" s="18">
        <f t="shared" ref="K9:K11" si="19">LOG10(H9)</f>
        <v>2.0606978403536118</v>
      </c>
      <c r="L9" s="18">
        <f t="shared" ref="L9:L11" si="20">LOG10(ABS(I9))</f>
        <v>-0.40838887092715631</v>
      </c>
      <c r="M9" s="18">
        <f t="shared" ref="M9:M11" si="21">LOG10(J9)</f>
        <v>-2.469086711280768</v>
      </c>
      <c r="N9" s="5">
        <v>3</v>
      </c>
      <c r="O9" s="18">
        <f t="shared" ref="O9:O11" si="22">1/H9</f>
        <v>8.6956521739130436E-3</v>
      </c>
    </row>
    <row r="10" spans="1:15" x14ac:dyDescent="0.25">
      <c r="F10" s="6">
        <f t="shared" si="14"/>
        <v>-0.15707821780961306</v>
      </c>
      <c r="G10" s="18">
        <f t="shared" si="15"/>
        <v>0.13561549552147931</v>
      </c>
      <c r="H10" s="23">
        <f t="shared" si="16"/>
        <v>130</v>
      </c>
      <c r="I10" s="18">
        <f t="shared" si="17"/>
        <v>-1.1582615777467289</v>
      </c>
      <c r="J10" s="22">
        <f t="shared" si="18"/>
        <v>8.9097044442056073E-3</v>
      </c>
      <c r="K10" s="18">
        <f t="shared" si="19"/>
        <v>2.1139433523068369</v>
      </c>
      <c r="L10" s="18">
        <f t="shared" si="20"/>
        <v>6.380665001604062E-2</v>
      </c>
      <c r="M10" s="18">
        <f t="shared" si="21"/>
        <v>-2.0501367022907959</v>
      </c>
      <c r="N10" s="5">
        <v>3</v>
      </c>
      <c r="O10" s="18">
        <f t="shared" si="22"/>
        <v>7.6923076923076927E-3</v>
      </c>
    </row>
    <row r="11" spans="1:15" x14ac:dyDescent="0.25">
      <c r="F11" s="6">
        <f t="shared" si="14"/>
        <v>-0.10769992570204412</v>
      </c>
      <c r="G11" s="18">
        <f t="shared" si="15"/>
        <v>7.7669855298960436E-2</v>
      </c>
      <c r="H11" s="23">
        <f t="shared" si="16"/>
        <v>57.5</v>
      </c>
      <c r="I11" s="18">
        <f t="shared" si="17"/>
        <v>-1.3866373934584324</v>
      </c>
      <c r="J11" s="22">
        <f t="shared" si="18"/>
        <v>2.4115432929711869E-2</v>
      </c>
      <c r="K11" s="18">
        <f t="shared" si="19"/>
        <v>1.7596678446896306</v>
      </c>
      <c r="L11" s="18">
        <f t="shared" si="20"/>
        <v>0.14196290764241939</v>
      </c>
      <c r="M11" s="18">
        <f t="shared" si="21"/>
        <v>-1.6177049370472112</v>
      </c>
      <c r="N11" s="5">
        <v>3</v>
      </c>
      <c r="O11" s="18">
        <f t="shared" si="22"/>
        <v>1.7391304347826087E-2</v>
      </c>
    </row>
    <row r="12" spans="1:15" x14ac:dyDescent="0.25">
      <c r="F12" s="8">
        <f>C5-C2</f>
        <v>-0.10430283185243749</v>
      </c>
      <c r="G12" s="19">
        <f>SQRT((B2*D2^2+B5*D5^2)/(B2+B5))</f>
        <v>9.1991871166996808E-2</v>
      </c>
      <c r="H12" s="23">
        <f>(A5-A2)/0.4</f>
        <v>142.5</v>
      </c>
      <c r="I12" s="19">
        <f t="shared" ref="I12:I14" si="23">F12/G12</f>
        <v>-1.1338266145613243</v>
      </c>
      <c r="J12" s="22">
        <f t="shared" ref="J12:J14" si="24">ABS(I12)/H12</f>
        <v>7.9566779969215736E-3</v>
      </c>
      <c r="K12" s="19">
        <f t="shared" ref="K12:K14" si="25">LOG10(H12)</f>
        <v>2.153814864344529</v>
      </c>
      <c r="L12" s="19">
        <f t="shared" ref="L12:L14" si="26">LOG10(ABS(I12))</f>
        <v>5.4546647064425635E-2</v>
      </c>
      <c r="M12" s="19">
        <f t="shared" ref="M12:M14" si="27">LOG10(J12)</f>
        <v>-2.0992682172801036</v>
      </c>
      <c r="N12" s="7">
        <v>3</v>
      </c>
      <c r="O12" s="19">
        <f t="shared" ref="O12:O14" si="28">1/H12</f>
        <v>7.0175438596491229E-3</v>
      </c>
    </row>
    <row r="13" spans="1:15" x14ac:dyDescent="0.25">
      <c r="F13" s="8">
        <f t="shared" ref="F13:F14" si="29">C6-C3</f>
        <v>-0.1086886775429281</v>
      </c>
      <c r="G13" s="19">
        <f t="shared" ref="G13:G14" si="30">SQRT((B3*D3^2+B6*D6^2)/(B3+B6))</f>
        <v>0.12548286609291115</v>
      </c>
      <c r="H13" s="23">
        <f t="shared" ref="H13:H14" si="31">(A6-A3)/0.4</f>
        <v>152.5</v>
      </c>
      <c r="I13" s="19">
        <f t="shared" si="23"/>
        <v>-0.86616349249189017</v>
      </c>
      <c r="J13" s="22">
        <f t="shared" si="24"/>
        <v>5.6797606065041983E-3</v>
      </c>
      <c r="K13" s="19">
        <f t="shared" si="25"/>
        <v>2.1832698436828046</v>
      </c>
      <c r="L13" s="19">
        <f t="shared" si="26"/>
        <v>-6.2400125089492137E-2</v>
      </c>
      <c r="M13" s="19">
        <f t="shared" si="27"/>
        <v>-2.245669968772297</v>
      </c>
      <c r="N13" s="7">
        <v>3</v>
      </c>
      <c r="O13" s="19">
        <f t="shared" si="28"/>
        <v>6.5573770491803279E-3</v>
      </c>
    </row>
    <row r="14" spans="1:15" x14ac:dyDescent="0.25">
      <c r="F14" s="8">
        <f t="shared" si="29"/>
        <v>-0.20456222022924608</v>
      </c>
      <c r="G14" s="19">
        <f t="shared" si="30"/>
        <v>0.15197295830495214</v>
      </c>
      <c r="H14" s="23">
        <f t="shared" si="31"/>
        <v>150</v>
      </c>
      <c r="I14" s="19">
        <f t="shared" si="23"/>
        <v>-1.3460435495291683</v>
      </c>
      <c r="J14" s="22">
        <f t="shared" si="24"/>
        <v>8.9736236635277883E-3</v>
      </c>
      <c r="K14" s="19">
        <f t="shared" si="25"/>
        <v>2.1760912590556813</v>
      </c>
      <c r="L14" s="19">
        <f t="shared" si="26"/>
        <v>0.12905911116154328</v>
      </c>
      <c r="M14" s="19">
        <f t="shared" si="27"/>
        <v>-2.047032147894138</v>
      </c>
      <c r="N14" s="7">
        <v>3</v>
      </c>
      <c r="O14" s="19">
        <f t="shared" si="28"/>
        <v>6.6666666666666671E-3</v>
      </c>
    </row>
    <row r="15" spans="1:15" x14ac:dyDescent="0.25">
      <c r="F15" s="10">
        <f>C6-C2</f>
        <v>-0.16451875513484859</v>
      </c>
      <c r="G15" s="20">
        <f>SQRT((B2*D2^2+B6*D6^2)/(B2+B6))</f>
        <v>9.0232020426063445E-2</v>
      </c>
      <c r="H15" s="23">
        <f>(A6-A2)/0.4</f>
        <v>180</v>
      </c>
      <c r="I15" s="20">
        <f t="shared" ref="I15:I17" si="32">F15/G15</f>
        <v>-1.8232857289243132</v>
      </c>
      <c r="J15" s="22">
        <f t="shared" ref="J15:J17" si="33">ABS(I15)/H15</f>
        <v>1.0129365160690629E-2</v>
      </c>
      <c r="K15" s="20">
        <f t="shared" ref="K15:K17" si="34">LOG10(H15)</f>
        <v>2.255272505103306</v>
      </c>
      <c r="L15" s="20">
        <f t="shared" ref="L15:L17" si="35">LOG10(ABS(I15))</f>
        <v>0.26085473270953957</v>
      </c>
      <c r="M15" s="20">
        <f t="shared" ref="M15:M17" si="36">LOG10(J15)</f>
        <v>-1.9944177723937666</v>
      </c>
      <c r="N15" s="9">
        <v>4</v>
      </c>
      <c r="O15" s="20">
        <f t="shared" ref="O15:O17" si="37">1/H15</f>
        <v>5.5555555555555558E-3</v>
      </c>
    </row>
    <row r="16" spans="1:15" x14ac:dyDescent="0.25">
      <c r="F16" s="10">
        <f>C7-C3</f>
        <v>-0.15617267996256112</v>
      </c>
      <c r="G16" s="20">
        <f>SQRT((B2*D2^2+B7*D7^2)/(B2+B7))</f>
        <v>9.2373409275562618E-2</v>
      </c>
      <c r="H16" s="23">
        <f>(A7-A3)/0.4</f>
        <v>172.5</v>
      </c>
      <c r="I16" s="20">
        <f t="shared" si="32"/>
        <v>-1.6906670565408761</v>
      </c>
      <c r="J16" s="22">
        <f t="shared" si="33"/>
        <v>9.8009684437152245E-3</v>
      </c>
      <c r="K16" s="20">
        <f t="shared" si="34"/>
        <v>2.2367890994092927</v>
      </c>
      <c r="L16" s="20">
        <f t="shared" si="35"/>
        <v>0.22805809030397339</v>
      </c>
      <c r="M16" s="20">
        <f t="shared" si="36"/>
        <v>-2.0087310091053197</v>
      </c>
      <c r="N16" s="9">
        <v>5</v>
      </c>
      <c r="O16" s="20">
        <f t="shared" si="37"/>
        <v>5.7971014492753624E-3</v>
      </c>
    </row>
    <row r="17" spans="6:15" x14ac:dyDescent="0.25">
      <c r="F17" s="12">
        <f>C7-C2</f>
        <v>-0.21200275755448161</v>
      </c>
      <c r="G17" s="21">
        <f>SQRT((B4*D4^2+B8*D8^2)/(B4+B8))</f>
        <v>0.172244993932784</v>
      </c>
      <c r="H17" s="23">
        <f>(A7-A2)/0.4</f>
        <v>200</v>
      </c>
      <c r="I17" s="21">
        <f t="shared" si="32"/>
        <v>-1.2308210108980728</v>
      </c>
      <c r="J17" s="22">
        <f t="shared" si="33"/>
        <v>6.1541050544903645E-3</v>
      </c>
      <c r="K17" s="21">
        <f t="shared" si="34"/>
        <v>2.3010299956639813</v>
      </c>
      <c r="L17" s="21">
        <f t="shared" si="35"/>
        <v>9.0194901321933946E-2</v>
      </c>
      <c r="M17" s="21">
        <f t="shared" si="36"/>
        <v>-2.2108350943420474</v>
      </c>
      <c r="N17" s="11">
        <v>6</v>
      </c>
      <c r="O17" s="21">
        <f t="shared" si="37"/>
        <v>5.0000000000000001E-3</v>
      </c>
    </row>
    <row r="19" spans="6:15" x14ac:dyDescent="0.25">
      <c r="I19" s="22" t="s">
        <v>14</v>
      </c>
      <c r="J19" s="22">
        <f>COUNT(J3:J7)</f>
        <v>5</v>
      </c>
    </row>
    <row r="20" spans="6:15" x14ac:dyDescent="0.25">
      <c r="I20" s="22" t="s">
        <v>15</v>
      </c>
      <c r="J20" s="22">
        <f>MAX(J3:J7)</f>
        <v>3.240929385948265E-2</v>
      </c>
    </row>
    <row r="21" spans="6:15" x14ac:dyDescent="0.25">
      <c r="I21" s="22" t="s">
        <v>16</v>
      </c>
      <c r="J21" s="22">
        <f>MEDIAN(J3:J7)</f>
        <v>1.425451064687785E-2</v>
      </c>
    </row>
    <row r="22" spans="6:15" x14ac:dyDescent="0.25">
      <c r="I22" s="22" t="s">
        <v>17</v>
      </c>
      <c r="J22" s="22">
        <f>MIN(J3:J7)</f>
        <v>7.8482494184389188E-3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2018-02-11T19:49:32Z</dcterms:created>
  <dcterms:modified xsi:type="dcterms:W3CDTF">2019-05-20T14:06:11Z</dcterms:modified>
</cp:coreProperties>
</file>