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405" windowHeight="126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0" i="1"/>
  <c r="C21" i="1"/>
  <c r="C22" i="1"/>
  <c r="C23" i="1"/>
  <c r="C24" i="1"/>
  <c r="C25" i="1"/>
  <c r="C26" i="1"/>
  <c r="C20" i="1"/>
  <c r="K23" i="1"/>
  <c r="N23" i="1" s="1"/>
  <c r="K22" i="1"/>
  <c r="R22" i="1" s="1"/>
  <c r="K20" i="1"/>
  <c r="R20" i="1" s="1"/>
  <c r="K21" i="1"/>
  <c r="R21" i="1" s="1"/>
  <c r="K19" i="1"/>
  <c r="R19" i="1" s="1"/>
  <c r="K18" i="1"/>
  <c r="N18" i="1" s="1"/>
  <c r="K15" i="1"/>
  <c r="R15" i="1" s="1"/>
  <c r="K16" i="1"/>
  <c r="R16" i="1" s="1"/>
  <c r="K17" i="1"/>
  <c r="R17" i="1" s="1"/>
  <c r="N17" i="1"/>
  <c r="K14" i="1"/>
  <c r="N14" i="1" s="1"/>
  <c r="K10" i="1"/>
  <c r="N10" i="1" s="1"/>
  <c r="K11" i="1"/>
  <c r="R11" i="1" s="1"/>
  <c r="N11" i="1"/>
  <c r="K12" i="1"/>
  <c r="N12" i="1" s="1"/>
  <c r="K13" i="1"/>
  <c r="N13" i="1" s="1"/>
  <c r="K9" i="1"/>
  <c r="R9" i="1" s="1"/>
  <c r="R3" i="1"/>
  <c r="K4" i="1"/>
  <c r="N4" i="1" s="1"/>
  <c r="K5" i="1"/>
  <c r="R5" i="1" s="1"/>
  <c r="K6" i="1"/>
  <c r="N6" i="1" s="1"/>
  <c r="K7" i="1"/>
  <c r="N7" i="1" s="1"/>
  <c r="K8" i="1"/>
  <c r="N8" i="1" s="1"/>
  <c r="K3" i="1"/>
  <c r="N3" i="1" s="1"/>
  <c r="B17" i="1"/>
  <c r="H3" i="1"/>
  <c r="C11" i="1" s="1"/>
  <c r="D11" i="1" s="1"/>
  <c r="H4" i="1"/>
  <c r="C12" i="1" s="1"/>
  <c r="D12" i="1" s="1"/>
  <c r="H5" i="1"/>
  <c r="C13" i="1" s="1"/>
  <c r="D13" i="1" s="1"/>
  <c r="H6" i="1"/>
  <c r="C14" i="1" s="1"/>
  <c r="D14" i="1" s="1"/>
  <c r="H7" i="1"/>
  <c r="C15" i="1" s="1"/>
  <c r="D15" i="1" s="1"/>
  <c r="H8" i="1"/>
  <c r="C16" i="1" s="1"/>
  <c r="D16" i="1" s="1"/>
  <c r="H2" i="1"/>
  <c r="C10" i="1" s="1"/>
  <c r="D10" i="1" s="1"/>
  <c r="G3" i="1"/>
  <c r="G4" i="1"/>
  <c r="I4" i="1" s="1"/>
  <c r="L9" i="1" s="1"/>
  <c r="G5" i="1"/>
  <c r="G6" i="1"/>
  <c r="I11" i="1" s="1"/>
  <c r="L16" i="1" s="1"/>
  <c r="G7" i="1"/>
  <c r="G8" i="1"/>
  <c r="G2" i="1"/>
  <c r="I9" i="1" l="1"/>
  <c r="L14" i="1" s="1"/>
  <c r="I22" i="1"/>
  <c r="I7" i="1"/>
  <c r="L12" i="1" s="1"/>
  <c r="I12" i="1"/>
  <c r="L17" i="1" s="1"/>
  <c r="M22" i="1" s="1"/>
  <c r="P22" i="1" s="1"/>
  <c r="I13" i="1"/>
  <c r="L18" i="1" s="1"/>
  <c r="M23" i="1" s="1"/>
  <c r="P23" i="1" s="1"/>
  <c r="I14" i="1"/>
  <c r="L19" i="1" s="1"/>
  <c r="O19" i="1" s="1"/>
  <c r="I3" i="1"/>
  <c r="L3" i="1" s="1"/>
  <c r="M3" i="1" s="1"/>
  <c r="R12" i="1"/>
  <c r="I10" i="1"/>
  <c r="L15" i="1" s="1"/>
  <c r="O15" i="1" s="1"/>
  <c r="I21" i="1"/>
  <c r="I5" i="1"/>
  <c r="I15" i="1"/>
  <c r="L20" i="1" s="1"/>
  <c r="O20" i="1" s="1"/>
  <c r="R13" i="1"/>
  <c r="N15" i="1"/>
  <c r="N20" i="1"/>
  <c r="R23" i="1"/>
  <c r="N22" i="1"/>
  <c r="N21" i="1"/>
  <c r="R18" i="1"/>
  <c r="R10" i="1"/>
  <c r="N9" i="1"/>
  <c r="M19" i="1"/>
  <c r="P19" i="1" s="1"/>
  <c r="O14" i="1"/>
  <c r="M14" i="1"/>
  <c r="P14" i="1" s="1"/>
  <c r="O9" i="1"/>
  <c r="O17" i="1"/>
  <c r="O3" i="1"/>
  <c r="O12" i="1"/>
  <c r="M17" i="1"/>
  <c r="P17" i="1" s="1"/>
  <c r="O16" i="1"/>
  <c r="M21" i="1"/>
  <c r="P21" i="1" s="1"/>
  <c r="I18" i="1"/>
  <c r="L23" i="1" s="1"/>
  <c r="O23" i="1" s="1"/>
  <c r="I23" i="1"/>
  <c r="I6" i="1"/>
  <c r="L4" i="1"/>
  <c r="M4" i="1" s="1"/>
  <c r="I19" i="1"/>
  <c r="I16" i="1"/>
  <c r="L21" i="1" s="1"/>
  <c r="O21" i="1" s="1"/>
  <c r="N16" i="1"/>
  <c r="R14" i="1"/>
  <c r="R6" i="1"/>
  <c r="I20" i="1"/>
  <c r="I17" i="1"/>
  <c r="L22" i="1" s="1"/>
  <c r="O22" i="1" s="1"/>
  <c r="N19" i="1"/>
  <c r="L7" i="1"/>
  <c r="M7" i="1" s="1"/>
  <c r="P7" i="1" s="1"/>
  <c r="I8" i="1"/>
  <c r="N5" i="1"/>
  <c r="D17" i="1"/>
  <c r="D18" i="1" s="1"/>
  <c r="R7" i="1"/>
  <c r="R8" i="1"/>
  <c r="R4" i="1"/>
  <c r="O18" i="1" l="1"/>
  <c r="P3" i="1"/>
  <c r="M20" i="1"/>
  <c r="P20" i="1" s="1"/>
  <c r="L10" i="1"/>
  <c r="L5" i="1"/>
  <c r="P4" i="1"/>
  <c r="L6" i="1"/>
  <c r="L11" i="1"/>
  <c r="L13" i="1"/>
  <c r="L8" i="1"/>
  <c r="O7" i="1"/>
  <c r="M12" i="1"/>
  <c r="P12" i="1" s="1"/>
  <c r="O4" i="1"/>
  <c r="M9" i="1"/>
  <c r="P9" i="1" s="1"/>
  <c r="O5" i="1" l="1"/>
  <c r="M5" i="1"/>
  <c r="M10" i="1"/>
  <c r="P10" i="1" s="1"/>
  <c r="O10" i="1"/>
  <c r="M15" i="1"/>
  <c r="P15" i="1" s="1"/>
  <c r="M13" i="1"/>
  <c r="P13" i="1" s="1"/>
  <c r="O8" i="1"/>
  <c r="M8" i="1"/>
  <c r="P8" i="1" s="1"/>
  <c r="M18" i="1"/>
  <c r="P18" i="1" s="1"/>
  <c r="O13" i="1"/>
  <c r="M16" i="1"/>
  <c r="P16" i="1" s="1"/>
  <c r="O11" i="1"/>
  <c r="M11" i="1"/>
  <c r="O6" i="1"/>
  <c r="M6" i="1"/>
  <c r="P6" i="1" s="1"/>
  <c r="P5" i="1" l="1"/>
  <c r="M27" i="1"/>
  <c r="M26" i="1"/>
  <c r="M28" i="1"/>
  <c r="M25" i="1"/>
  <c r="P11" i="1"/>
</calcChain>
</file>

<file path=xl/sharedStrings.xml><?xml version="1.0" encoding="utf-8"?>
<sst xmlns="http://schemas.openxmlformats.org/spreadsheetml/2006/main" count="21" uniqueCount="21">
  <si>
    <t>Year</t>
  </si>
  <si>
    <t>N</t>
  </si>
  <si>
    <t>Mean</t>
  </si>
  <si>
    <t>Stdev</t>
  </si>
  <si>
    <t>ln mean</t>
  </si>
  <si>
    <t>gen.</t>
  </si>
  <si>
    <t>pool.sd</t>
  </si>
  <si>
    <t>stdev</t>
  </si>
  <si>
    <t>diff</t>
  </si>
  <si>
    <t>diff.sd</t>
  </si>
  <si>
    <t>rate.sd.g</t>
  </si>
  <si>
    <t>int.g</t>
  </si>
  <si>
    <t>log I</t>
  </si>
  <si>
    <t>Log D</t>
  </si>
  <si>
    <t>Log R</t>
  </si>
  <si>
    <t>wgt</t>
  </si>
  <si>
    <t>s-b-n</t>
  </si>
  <si>
    <t>count</t>
  </si>
  <si>
    <t>max</t>
  </si>
  <si>
    <t>med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</si>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</sst>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165" fontId="0" fillId="3" borderId="0" xfId="0" applyNumberFormat="1" applyFill="1"/>
    <xf numFmtId="1" fontId="0" fillId="3" borderId="0" xfId="0" applyNumberFormat="1" applyFill="1" applyAlignment="1">
      <alignment horizontal="center"/>
    </xf>
    <xf numFmtId="165" fontId="0" fillId="4" borderId="0" xfId="0" applyNumberFormat="1" applyFill="1"/>
    <xf numFmtId="1" fontId="0" fillId="4" borderId="0" xfId="0" applyNumberFormat="1" applyFill="1" applyAlignment="1">
      <alignment horizontal="center"/>
    </xf>
    <xf numFmtId="165" fontId="0" fillId="5" borderId="0" xfId="0" applyNumberFormat="1" applyFill="1"/>
    <xf numFmtId="1" fontId="0" fillId="5" borderId="0" xfId="0" applyNumberFormat="1" applyFill="1" applyAlignment="1">
      <alignment horizontal="center"/>
    </xf>
    <xf numFmtId="165" fontId="0" fillId="6" borderId="0" xfId="0" applyNumberFormat="1" applyFill="1"/>
    <xf numFmtId="1" fontId="0" fillId="6" borderId="0" xfId="0" applyNumberFormat="1" applyFill="1" applyAlignment="1">
      <alignment horizontal="center"/>
    </xf>
    <xf numFmtId="165" fontId="0" fillId="7" borderId="0" xfId="0" applyNumberFormat="1" applyFill="1"/>
    <xf numFmtId="1" fontId="0" fillId="7" borderId="0" xfId="0" applyNumberFormat="1" applyFill="1" applyAlignment="1">
      <alignment horizontal="center"/>
    </xf>
    <xf numFmtId="165" fontId="0" fillId="8" borderId="0" xfId="0" applyNumberFormat="1" applyFill="1"/>
    <xf numFmtId="1" fontId="0" fillId="8" borderId="0" xfId="0" applyNumberFormat="1" applyFill="1" applyAlignment="1">
      <alignment horizontal="center"/>
    </xf>
    <xf numFmtId="0" fontId="0" fillId="9" borderId="0" xfId="0" applyFill="1"/>
    <xf numFmtId="0" fontId="1" fillId="0" borderId="0" xfId="0" applyFont="1"/>
    <xf numFmtId="0" fontId="0" fillId="10" borderId="0" xfId="0" applyFill="1"/>
    <xf numFmtId="165" fontId="0" fillId="10" borderId="0" xfId="0" applyNumberFormat="1" applyFill="1"/>
    <xf numFmtId="0" fontId="0" fillId="0" borderId="0" xfId="0" applyFill="1"/>
    <xf numFmtId="1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M3" sqref="M3:M23"/>
    </sheetView>
  </sheetViews>
  <sheetFormatPr defaultRowHeight="15" x14ac:dyDescent="0.25"/>
  <cols>
    <col min="1" max="4" width="6.5703125" customWidth="1"/>
    <col min="5" max="5" width="2.42578125" customWidth="1"/>
    <col min="6" max="6" width="4.85546875" customWidth="1"/>
    <col min="7" max="8" width="7.85546875" customWidth="1"/>
    <col min="9" max="9" width="6.28515625" customWidth="1"/>
    <col min="10" max="10" width="8" customWidth="1"/>
    <col min="12" max="16" width="7.42578125" customWidth="1"/>
    <col min="17" max="17" width="5.28515625" customWidth="1"/>
    <col min="18" max="18" width="6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6</v>
      </c>
      <c r="K1" s="1" t="s">
        <v>11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</row>
    <row r="2" spans="1:18" x14ac:dyDescent="0.25">
      <c r="A2">
        <v>1989</v>
      </c>
      <c r="B2">
        <v>12</v>
      </c>
      <c r="C2">
        <v>185.9</v>
      </c>
      <c r="D2">
        <v>23.7</v>
      </c>
      <c r="F2" s="27">
        <v>1</v>
      </c>
      <c r="G2" s="2">
        <f t="shared" ref="G2:G8" si="0">LN(C2)</f>
        <v>5.2252088947273982</v>
      </c>
      <c r="H2" s="2">
        <f>D2/C2</f>
        <v>0.12748789671866595</v>
      </c>
      <c r="I2" s="2"/>
    </row>
    <row r="3" spans="1:18" x14ac:dyDescent="0.25">
      <c r="A3" s="3">
        <v>1990</v>
      </c>
      <c r="B3" s="3">
        <v>9</v>
      </c>
      <c r="C3" s="3">
        <v>162.69999999999999</v>
      </c>
      <c r="D3" s="3">
        <v>17.399999999999999</v>
      </c>
      <c r="E3" s="3"/>
      <c r="F3" s="27">
        <v>1</v>
      </c>
      <c r="G3" s="4">
        <f t="shared" si="0"/>
        <v>5.091908014224992</v>
      </c>
      <c r="H3" s="4">
        <f t="shared" ref="H3:H8" si="1">D3/C3</f>
        <v>0.10694529809465274</v>
      </c>
      <c r="I3" s="4">
        <f>G3-G2</f>
        <v>-0.13330088050240629</v>
      </c>
      <c r="J3" s="4">
        <v>6.7893697985002457E-2</v>
      </c>
      <c r="K3" s="32">
        <f>(A3-A2)/F3</f>
        <v>1</v>
      </c>
      <c r="L3" s="15">
        <f t="shared" ref="L3" si="2">I3/J3</f>
        <v>-1.9633763435871783</v>
      </c>
      <c r="M3" s="30">
        <f t="shared" ref="M3" si="3">ABS(L3)/K3</f>
        <v>1.9633763435871783</v>
      </c>
      <c r="N3" s="15">
        <f t="shared" ref="N3" si="4">LOG10(K3)</f>
        <v>0</v>
      </c>
      <c r="O3" s="15">
        <f t="shared" ref="O3" si="5">LOG10(ABS(L3))</f>
        <v>0.29300355394416944</v>
      </c>
      <c r="P3" s="15">
        <f t="shared" ref="P3" si="6">LOG10(M3)</f>
        <v>0.29300355394416944</v>
      </c>
      <c r="Q3" s="16">
        <v>1</v>
      </c>
      <c r="R3" s="15">
        <f t="shared" ref="R3:R8" si="7">1/K3</f>
        <v>1</v>
      </c>
    </row>
    <row r="4" spans="1:18" x14ac:dyDescent="0.25">
      <c r="A4" s="5">
        <v>1992</v>
      </c>
      <c r="B4" s="5">
        <v>59</v>
      </c>
      <c r="C4" s="5">
        <v>170.9</v>
      </c>
      <c r="D4" s="5">
        <v>12.5</v>
      </c>
      <c r="E4" s="5"/>
      <c r="F4" s="27">
        <v>1</v>
      </c>
      <c r="G4" s="6">
        <f t="shared" si="0"/>
        <v>5.1410785901215457</v>
      </c>
      <c r="H4" s="6">
        <f t="shared" si="1"/>
        <v>7.3142188414277359E-2</v>
      </c>
      <c r="I4" s="4">
        <f t="shared" ref="I4:I8" si="8">G4-G3</f>
        <v>4.9170575896553714E-2</v>
      </c>
      <c r="J4" s="4">
        <v>6.7893697985002457E-2</v>
      </c>
      <c r="K4" s="32">
        <f t="shared" ref="K4:K8" si="9">(A4-A3)/F4</f>
        <v>2</v>
      </c>
      <c r="L4" s="15">
        <f t="shared" ref="L4:L8" si="10">I4/J4</f>
        <v>0.72422886594592872</v>
      </c>
      <c r="M4" s="30">
        <f t="shared" ref="M4:M8" si="11">ABS(L4)/K4</f>
        <v>0.36211443297296436</v>
      </c>
      <c r="N4" s="15">
        <f t="shared" ref="N4:N8" si="12">LOG10(K4)</f>
        <v>0.3010299956639812</v>
      </c>
      <c r="O4" s="15">
        <f t="shared" ref="O4:O8" si="13">LOG10(ABS(L4))</f>
        <v>-0.14012416928537655</v>
      </c>
      <c r="P4" s="15">
        <f t="shared" ref="P4:P8" si="14">LOG10(M4)</f>
        <v>-0.44115416494935772</v>
      </c>
      <c r="Q4" s="16">
        <v>2</v>
      </c>
      <c r="R4" s="15">
        <f t="shared" si="7"/>
        <v>0.5</v>
      </c>
    </row>
    <row r="5" spans="1:18" x14ac:dyDescent="0.25">
      <c r="A5" s="7">
        <v>1993</v>
      </c>
      <c r="B5" s="7">
        <v>88</v>
      </c>
      <c r="C5" s="7">
        <v>169</v>
      </c>
      <c r="D5" s="7">
        <v>6.91</v>
      </c>
      <c r="E5" s="7"/>
      <c r="F5" s="27">
        <v>1</v>
      </c>
      <c r="G5" s="8">
        <f t="shared" si="0"/>
        <v>5.1298987149230735</v>
      </c>
      <c r="H5" s="8">
        <f t="shared" si="1"/>
        <v>4.0887573964497041E-2</v>
      </c>
      <c r="I5" s="4">
        <f t="shared" si="8"/>
        <v>-1.1179875198472189E-2</v>
      </c>
      <c r="J5" s="4">
        <v>6.7893697985002457E-2</v>
      </c>
      <c r="K5" s="32">
        <f t="shared" si="9"/>
        <v>1</v>
      </c>
      <c r="L5" s="15">
        <f t="shared" si="10"/>
        <v>-0.1646673480790779</v>
      </c>
      <c r="M5" s="30">
        <f t="shared" si="11"/>
        <v>0.1646673480790779</v>
      </c>
      <c r="N5" s="15">
        <f t="shared" si="12"/>
        <v>0</v>
      </c>
      <c r="O5" s="15">
        <f t="shared" si="13"/>
        <v>-0.78339250863181842</v>
      </c>
      <c r="P5" s="15">
        <f t="shared" si="14"/>
        <v>-0.78339250863181842</v>
      </c>
      <c r="Q5" s="16">
        <v>1</v>
      </c>
      <c r="R5" s="15">
        <f t="shared" si="7"/>
        <v>1</v>
      </c>
    </row>
    <row r="6" spans="1:18" x14ac:dyDescent="0.25">
      <c r="A6" s="9">
        <v>1994</v>
      </c>
      <c r="B6" s="9">
        <v>39</v>
      </c>
      <c r="C6" s="9">
        <v>160.69999999999999</v>
      </c>
      <c r="D6" s="9">
        <v>8.15</v>
      </c>
      <c r="E6" s="9"/>
      <c r="F6" s="27">
        <v>1</v>
      </c>
      <c r="G6" s="10">
        <f t="shared" si="0"/>
        <v>5.0795392727434665</v>
      </c>
      <c r="H6" s="10">
        <f t="shared" si="1"/>
        <v>5.0715619166148106E-2</v>
      </c>
      <c r="I6" s="4">
        <f t="shared" si="8"/>
        <v>-5.0359442179606972E-2</v>
      </c>
      <c r="J6" s="4">
        <v>6.7893697985002457E-2</v>
      </c>
      <c r="K6" s="32">
        <f t="shared" si="9"/>
        <v>1</v>
      </c>
      <c r="L6" s="15">
        <f t="shared" si="10"/>
        <v>-0.74173956750347059</v>
      </c>
      <c r="M6" s="30">
        <f t="shared" si="11"/>
        <v>0.74173956750347059</v>
      </c>
      <c r="N6" s="15">
        <f t="shared" si="12"/>
        <v>0</v>
      </c>
      <c r="O6" s="15">
        <f t="shared" si="13"/>
        <v>-0.12974855327878151</v>
      </c>
      <c r="P6" s="15">
        <f t="shared" si="14"/>
        <v>-0.12974855327878151</v>
      </c>
      <c r="Q6" s="16">
        <v>1</v>
      </c>
      <c r="R6" s="15">
        <f t="shared" si="7"/>
        <v>1</v>
      </c>
    </row>
    <row r="7" spans="1:18" x14ac:dyDescent="0.25">
      <c r="A7" s="11">
        <v>1995</v>
      </c>
      <c r="B7" s="11">
        <v>32</v>
      </c>
      <c r="C7" s="11">
        <v>155.69999999999999</v>
      </c>
      <c r="D7" s="11">
        <v>9.1</v>
      </c>
      <c r="E7" s="11"/>
      <c r="F7" s="27">
        <v>1</v>
      </c>
      <c r="G7" s="12">
        <f t="shared" si="0"/>
        <v>5.0479310788399525</v>
      </c>
      <c r="H7" s="12">
        <f t="shared" si="1"/>
        <v>5.8445728965960182E-2</v>
      </c>
      <c r="I7" s="4">
        <f t="shared" si="8"/>
        <v>-3.1608193903513992E-2</v>
      </c>
      <c r="J7" s="4">
        <v>6.7893697985002457E-2</v>
      </c>
      <c r="K7" s="32">
        <f t="shared" si="9"/>
        <v>1</v>
      </c>
      <c r="L7" s="15">
        <f t="shared" si="10"/>
        <v>-0.4655541654322049</v>
      </c>
      <c r="M7" s="30">
        <f t="shared" si="11"/>
        <v>0.4655541654322049</v>
      </c>
      <c r="N7" s="15">
        <f t="shared" si="12"/>
        <v>0</v>
      </c>
      <c r="O7" s="15">
        <f t="shared" si="13"/>
        <v>-0.33202978325446519</v>
      </c>
      <c r="P7" s="15">
        <f t="shared" si="14"/>
        <v>-0.33202978325446519</v>
      </c>
      <c r="Q7" s="16">
        <v>1</v>
      </c>
      <c r="R7" s="15">
        <f t="shared" si="7"/>
        <v>1</v>
      </c>
    </row>
    <row r="8" spans="1:18" x14ac:dyDescent="0.25">
      <c r="A8" s="13">
        <v>1996</v>
      </c>
      <c r="B8" s="13">
        <v>10</v>
      </c>
      <c r="C8" s="13">
        <v>153.6</v>
      </c>
      <c r="D8" s="13">
        <v>20.46</v>
      </c>
      <c r="E8" s="13"/>
      <c r="F8" s="27">
        <v>1</v>
      </c>
      <c r="G8" s="14">
        <f t="shared" si="0"/>
        <v>5.0343518207135718</v>
      </c>
      <c r="H8" s="14">
        <f t="shared" si="1"/>
        <v>0.13320312500000001</v>
      </c>
      <c r="I8" s="4">
        <f t="shared" si="8"/>
        <v>-1.3579258126380722E-2</v>
      </c>
      <c r="J8" s="4">
        <v>6.7893697985002457E-2</v>
      </c>
      <c r="K8" s="32">
        <f t="shared" si="9"/>
        <v>1</v>
      </c>
      <c r="L8" s="15">
        <f t="shared" si="10"/>
        <v>-0.2000076373712969</v>
      </c>
      <c r="M8" s="30">
        <f t="shared" si="11"/>
        <v>0.2000076373712969</v>
      </c>
      <c r="N8" s="15">
        <f t="shared" si="12"/>
        <v>0</v>
      </c>
      <c r="O8" s="15">
        <f t="shared" si="13"/>
        <v>-0.69895342031161023</v>
      </c>
      <c r="P8" s="15">
        <f t="shared" si="14"/>
        <v>-0.69895342031161023</v>
      </c>
      <c r="Q8" s="16">
        <v>1</v>
      </c>
      <c r="R8" s="15">
        <f t="shared" si="7"/>
        <v>1</v>
      </c>
    </row>
    <row r="9" spans="1:18" x14ac:dyDescent="0.25">
      <c r="I9" s="6">
        <f>G4-G2</f>
        <v>-8.4130304605852579E-2</v>
      </c>
      <c r="J9" s="6">
        <v>6.7893697985002457E-2</v>
      </c>
      <c r="K9" s="32">
        <f>(A4-A2)/F4</f>
        <v>3</v>
      </c>
      <c r="L9" s="17">
        <f>I4/J4</f>
        <v>0.72422886594592872</v>
      </c>
      <c r="M9" s="30">
        <f>ABS(L4)/K4</f>
        <v>0.36211443297296436</v>
      </c>
      <c r="N9" s="17">
        <f t="shared" ref="N9" si="15">LOG10(K9)</f>
        <v>0.47712125471966244</v>
      </c>
      <c r="O9" s="17">
        <f t="shared" ref="O9" si="16">LOG10(ABS(L9))</f>
        <v>-0.14012416928537655</v>
      </c>
      <c r="P9" s="17">
        <f t="shared" ref="P9" si="17">LOG10(M9)</f>
        <v>-0.44115416494935772</v>
      </c>
      <c r="Q9" s="18">
        <v>3</v>
      </c>
      <c r="R9" s="17">
        <f t="shared" ref="R9" si="18">1/K9</f>
        <v>0.33333333333333331</v>
      </c>
    </row>
    <row r="10" spans="1:18" x14ac:dyDescent="0.25">
      <c r="B10">
        <v>12</v>
      </c>
      <c r="C10" s="2">
        <f>H2^2</f>
        <v>1.6253163809749237E-2</v>
      </c>
      <c r="D10">
        <f>B10*C10</f>
        <v>0.19503796571699084</v>
      </c>
      <c r="I10" s="6">
        <f t="shared" ref="I10:I13" si="19">G5-G3</f>
        <v>3.7990700698081525E-2</v>
      </c>
      <c r="J10" s="6">
        <v>6.7893697985002457E-2</v>
      </c>
      <c r="K10" s="32">
        <f t="shared" ref="K10:K13" si="20">(A5-A3)/F5</f>
        <v>3</v>
      </c>
      <c r="L10" s="17">
        <f t="shared" ref="L10:L13" si="21">I5/J5</f>
        <v>-0.1646673480790779</v>
      </c>
      <c r="M10" s="30">
        <f t="shared" ref="M10:M13" si="22">ABS(L5)/K5</f>
        <v>0.1646673480790779</v>
      </c>
      <c r="N10" s="17">
        <f t="shared" ref="N10:N13" si="23">LOG10(K10)</f>
        <v>0.47712125471966244</v>
      </c>
      <c r="O10" s="17">
        <f t="shared" ref="O10:O13" si="24">LOG10(ABS(L10))</f>
        <v>-0.78339250863181842</v>
      </c>
      <c r="P10" s="17">
        <f t="shared" ref="P10:P13" si="25">LOG10(M10)</f>
        <v>-0.78339250863181842</v>
      </c>
      <c r="Q10" s="18">
        <v>3</v>
      </c>
      <c r="R10" s="17">
        <f t="shared" ref="R10:R13" si="26">1/K10</f>
        <v>0.33333333333333331</v>
      </c>
    </row>
    <row r="11" spans="1:18" x14ac:dyDescent="0.25">
      <c r="B11">
        <v>9</v>
      </c>
      <c r="C11" s="2">
        <f t="shared" ref="C11:C16" si="27">H3^2</f>
        <v>1.1437296784554135E-2</v>
      </c>
      <c r="D11">
        <f t="shared" ref="D11:D16" si="28">B11*C11</f>
        <v>0.10293567106098721</v>
      </c>
      <c r="I11" s="6">
        <f t="shared" si="19"/>
        <v>-6.1539317378079161E-2</v>
      </c>
      <c r="J11" s="6">
        <v>6.7893697985002457E-2</v>
      </c>
      <c r="K11" s="32">
        <f t="shared" si="20"/>
        <v>2</v>
      </c>
      <c r="L11" s="17">
        <f t="shared" si="21"/>
        <v>-0.74173956750347059</v>
      </c>
      <c r="M11" s="30">
        <f t="shared" si="22"/>
        <v>0.74173956750347059</v>
      </c>
      <c r="N11" s="17">
        <f t="shared" si="23"/>
        <v>0.3010299956639812</v>
      </c>
      <c r="O11" s="17">
        <f t="shared" si="24"/>
        <v>-0.12974855327878151</v>
      </c>
      <c r="P11" s="17">
        <f t="shared" si="25"/>
        <v>-0.12974855327878151</v>
      </c>
      <c r="Q11" s="18">
        <v>3</v>
      </c>
      <c r="R11" s="17">
        <f t="shared" si="26"/>
        <v>0.5</v>
      </c>
    </row>
    <row r="12" spans="1:18" x14ac:dyDescent="0.25">
      <c r="B12">
        <v>59</v>
      </c>
      <c r="C12" s="2">
        <f t="shared" si="27"/>
        <v>5.3497797260296494E-3</v>
      </c>
      <c r="D12">
        <f t="shared" si="28"/>
        <v>0.31563700383574933</v>
      </c>
      <c r="I12" s="6">
        <f t="shared" si="19"/>
        <v>-8.1967636083120965E-2</v>
      </c>
      <c r="J12" s="6">
        <v>6.7893697985002457E-2</v>
      </c>
      <c r="K12" s="32">
        <f t="shared" si="20"/>
        <v>2</v>
      </c>
      <c r="L12" s="17">
        <f t="shared" si="21"/>
        <v>-0.4655541654322049</v>
      </c>
      <c r="M12" s="30">
        <f t="shared" si="22"/>
        <v>0.4655541654322049</v>
      </c>
      <c r="N12" s="17">
        <f t="shared" si="23"/>
        <v>0.3010299956639812</v>
      </c>
      <c r="O12" s="17">
        <f t="shared" si="24"/>
        <v>-0.33202978325446519</v>
      </c>
      <c r="P12" s="17">
        <f t="shared" si="25"/>
        <v>-0.33202978325446519</v>
      </c>
      <c r="Q12" s="18">
        <v>3</v>
      </c>
      <c r="R12" s="17">
        <f t="shared" si="26"/>
        <v>0.5</v>
      </c>
    </row>
    <row r="13" spans="1:18" x14ac:dyDescent="0.25">
      <c r="B13">
        <v>88</v>
      </c>
      <c r="C13" s="2">
        <f t="shared" si="27"/>
        <v>1.6717937047022163E-3</v>
      </c>
      <c r="D13">
        <f t="shared" si="28"/>
        <v>0.14711784601379502</v>
      </c>
      <c r="I13" s="6">
        <f t="shared" si="19"/>
        <v>-4.5187452029894715E-2</v>
      </c>
      <c r="J13" s="6">
        <v>6.7893697985002457E-2</v>
      </c>
      <c r="K13" s="32">
        <f t="shared" si="20"/>
        <v>2</v>
      </c>
      <c r="L13" s="17">
        <f t="shared" si="21"/>
        <v>-0.2000076373712969</v>
      </c>
      <c r="M13" s="30">
        <f t="shared" si="22"/>
        <v>0.2000076373712969</v>
      </c>
      <c r="N13" s="17">
        <f t="shared" si="23"/>
        <v>0.3010299956639812</v>
      </c>
      <c r="O13" s="17">
        <f t="shared" si="24"/>
        <v>-0.69895342031161023</v>
      </c>
      <c r="P13" s="17">
        <f t="shared" si="25"/>
        <v>-0.69895342031161023</v>
      </c>
      <c r="Q13" s="18">
        <v>3</v>
      </c>
      <c r="R13" s="17">
        <f t="shared" si="26"/>
        <v>0.5</v>
      </c>
    </row>
    <row r="14" spans="1:18" x14ac:dyDescent="0.25">
      <c r="B14">
        <v>39</v>
      </c>
      <c r="C14" s="2">
        <f t="shared" si="27"/>
        <v>2.5720740274057692E-3</v>
      </c>
      <c r="D14">
        <f t="shared" si="28"/>
        <v>0.100310887068825</v>
      </c>
      <c r="I14" s="8">
        <f>G5-G2</f>
        <v>-9.5310179804324768E-2</v>
      </c>
      <c r="J14" s="8">
        <v>6.7893697985002457E-2</v>
      </c>
      <c r="K14" s="32">
        <f>(A5-A2)/F5</f>
        <v>4</v>
      </c>
      <c r="L14" s="19">
        <f t="shared" ref="L14" si="29">I9/J9</f>
        <v>-1.2391474776412494</v>
      </c>
      <c r="M14" s="30">
        <f t="shared" ref="M14" si="30">ABS(L9)/K9</f>
        <v>0.24140962198197624</v>
      </c>
      <c r="N14" s="19">
        <f t="shared" ref="N14" si="31">LOG10(K14)</f>
        <v>0.6020599913279624</v>
      </c>
      <c r="O14" s="19">
        <f t="shared" ref="O14" si="32">LOG10(ABS(L14))</f>
        <v>9.3122997186600137E-2</v>
      </c>
      <c r="P14" s="19">
        <f t="shared" ref="P14" si="33">LOG10(M14)</f>
        <v>-0.61724542400503901</v>
      </c>
      <c r="Q14" s="20">
        <v>3</v>
      </c>
      <c r="R14" s="19">
        <f t="shared" ref="R14" si="34">1/K14</f>
        <v>0.25</v>
      </c>
    </row>
    <row r="15" spans="1:18" x14ac:dyDescent="0.25">
      <c r="B15">
        <v>32</v>
      </c>
      <c r="C15" s="2">
        <f t="shared" si="27"/>
        <v>3.415903234362477E-3</v>
      </c>
      <c r="D15">
        <f t="shared" si="28"/>
        <v>0.10930890349959926</v>
      </c>
      <c r="I15" s="8">
        <f t="shared" ref="I15:I17" si="35">G6-G3</f>
        <v>-1.2368741481525447E-2</v>
      </c>
      <c r="J15" s="8">
        <v>6.7893697985002457E-2</v>
      </c>
      <c r="K15" s="32">
        <f t="shared" ref="K15:K17" si="36">(A6-A3)/F6</f>
        <v>4</v>
      </c>
      <c r="L15" s="19">
        <f t="shared" ref="L15:L17" si="37">I10/J10</f>
        <v>0.55956151786685082</v>
      </c>
      <c r="M15" s="30">
        <f t="shared" ref="M15:M17" si="38">ABS(L10)/K10</f>
        <v>5.4889116026359298E-2</v>
      </c>
      <c r="N15" s="19">
        <f t="shared" ref="N15:N17" si="39">LOG10(K15)</f>
        <v>0.6020599913279624</v>
      </c>
      <c r="O15" s="19">
        <f t="shared" ref="O15:O17" si="40">LOG10(ABS(L15))</f>
        <v>-0.25215216042885835</v>
      </c>
      <c r="P15" s="19">
        <f t="shared" ref="P15:P17" si="41">LOG10(M15)</f>
        <v>-1.2605137633514809</v>
      </c>
      <c r="Q15" s="20">
        <v>3</v>
      </c>
      <c r="R15" s="19">
        <f t="shared" ref="R15:R17" si="42">1/K15</f>
        <v>0.25</v>
      </c>
    </row>
    <row r="16" spans="1:18" x14ac:dyDescent="0.25">
      <c r="B16">
        <v>10</v>
      </c>
      <c r="C16" s="2">
        <f t="shared" si="27"/>
        <v>1.7743072509765628E-2</v>
      </c>
      <c r="D16">
        <f t="shared" si="28"/>
        <v>0.17743072509765628</v>
      </c>
      <c r="I16" s="8">
        <f t="shared" si="35"/>
        <v>-9.3147511281593154E-2</v>
      </c>
      <c r="J16" s="8">
        <v>6.7893697985002457E-2</v>
      </c>
      <c r="K16" s="32">
        <f t="shared" si="36"/>
        <v>3</v>
      </c>
      <c r="L16" s="19">
        <f t="shared" si="37"/>
        <v>-0.90640691558254849</v>
      </c>
      <c r="M16" s="30">
        <f t="shared" si="38"/>
        <v>0.37086978375173529</v>
      </c>
      <c r="N16" s="19">
        <f t="shared" si="39"/>
        <v>0.47712125471966244</v>
      </c>
      <c r="O16" s="19">
        <f t="shared" si="40"/>
        <v>-4.2676789609925651E-2</v>
      </c>
      <c r="P16" s="19">
        <f t="shared" si="41"/>
        <v>-0.43077854894276268</v>
      </c>
      <c r="Q16" s="20">
        <v>3</v>
      </c>
      <c r="R16" s="19">
        <f t="shared" si="42"/>
        <v>0.33333333333333331</v>
      </c>
    </row>
    <row r="17" spans="1:18" x14ac:dyDescent="0.25">
      <c r="B17">
        <f>SUM(B10:B16)</f>
        <v>249</v>
      </c>
      <c r="D17">
        <f>SUM(D10:D16)</f>
        <v>1.147779002293603</v>
      </c>
      <c r="I17" s="8">
        <f t="shared" si="35"/>
        <v>-9.5546894209501687E-2</v>
      </c>
      <c r="J17" s="8">
        <v>6.7893697985002457E-2</v>
      </c>
      <c r="K17" s="32">
        <f t="shared" si="36"/>
        <v>3</v>
      </c>
      <c r="L17" s="19">
        <f t="shared" si="37"/>
        <v>-1.2072937329356754</v>
      </c>
      <c r="M17" s="30">
        <f t="shared" si="38"/>
        <v>0.23277708271610245</v>
      </c>
      <c r="N17" s="19">
        <f t="shared" si="39"/>
        <v>0.47712125471966244</v>
      </c>
      <c r="O17" s="19">
        <f t="shared" si="40"/>
        <v>8.1812946214555871E-2</v>
      </c>
      <c r="P17" s="19">
        <f t="shared" si="41"/>
        <v>-0.63305977891844634</v>
      </c>
      <c r="Q17" s="20">
        <v>3</v>
      </c>
      <c r="R17" s="19">
        <f t="shared" si="42"/>
        <v>0.33333333333333331</v>
      </c>
    </row>
    <row r="18" spans="1:18" x14ac:dyDescent="0.25">
      <c r="D18" s="28">
        <f>SQRT(D17/B17)</f>
        <v>6.7893697985002457E-2</v>
      </c>
      <c r="I18" s="10">
        <f>G6-G2</f>
        <v>-0.14566962198393174</v>
      </c>
      <c r="J18" s="10">
        <v>6.7893697985002457E-2</v>
      </c>
      <c r="K18" s="32">
        <f>(A6-A2)/F6</f>
        <v>5</v>
      </c>
      <c r="L18" s="21">
        <f t="shared" ref="L18" si="43">I13/J13</f>
        <v>-0.66556180280350186</v>
      </c>
      <c r="M18" s="30">
        <f t="shared" ref="M18" si="44">ABS(L13)/K13</f>
        <v>0.10000381868564845</v>
      </c>
      <c r="N18" s="21">
        <f t="shared" ref="N18" si="45">LOG10(K18)</f>
        <v>0.69897000433601886</v>
      </c>
      <c r="O18" s="21">
        <f t="shared" ref="O18" si="46">LOG10(ABS(L18))</f>
        <v>-0.17681161055699335</v>
      </c>
      <c r="P18" s="21">
        <f t="shared" ref="P18" si="47">LOG10(M18)</f>
        <v>-0.99998341597559137</v>
      </c>
      <c r="Q18" s="22">
        <v>3</v>
      </c>
      <c r="R18" s="21">
        <f t="shared" ref="R18" si="48">1/K18</f>
        <v>0.2</v>
      </c>
    </row>
    <row r="19" spans="1:18" x14ac:dyDescent="0.25">
      <c r="I19" s="10">
        <f t="shared" ref="I19:I20" si="49">G7-G3</f>
        <v>-4.397693538503944E-2</v>
      </c>
      <c r="J19" s="10">
        <v>6.7893697985002457E-2</v>
      </c>
      <c r="K19" s="32">
        <f t="shared" ref="K19" si="50">(A7-A3)/F7</f>
        <v>5</v>
      </c>
      <c r="L19" s="21">
        <f t="shared" ref="L19:L20" si="51">I14/J14</f>
        <v>-1.4038148257203273</v>
      </c>
      <c r="M19" s="30">
        <f t="shared" ref="M19:M20" si="52">ABS(L14)/K14</f>
        <v>0.30978686941031236</v>
      </c>
      <c r="N19" s="21">
        <f t="shared" ref="N19:N20" si="53">LOG10(K19)</f>
        <v>0.69897000433601886</v>
      </c>
      <c r="O19" s="21">
        <f t="shared" ref="O19:O20" si="54">LOG10(ABS(L19))</f>
        <v>0.14730982469432266</v>
      </c>
      <c r="P19" s="21">
        <f t="shared" ref="P19:P20" si="55">LOG10(M19)</f>
        <v>-0.50893699414136229</v>
      </c>
      <c r="Q19" s="22">
        <v>3</v>
      </c>
      <c r="R19" s="21">
        <f t="shared" ref="R19:R20" si="56">1/K19</f>
        <v>0.2</v>
      </c>
    </row>
    <row r="20" spans="1:18" x14ac:dyDescent="0.25">
      <c r="A20">
        <v>1</v>
      </c>
      <c r="B20">
        <f>LOG10(A20)</f>
        <v>0</v>
      </c>
      <c r="C20">
        <f>10^(0.268*LOG10(C2)-0.564)</f>
        <v>1.1070490828243638</v>
      </c>
      <c r="I20" s="10">
        <f t="shared" si="49"/>
        <v>-0.10672676940797388</v>
      </c>
      <c r="J20" s="10">
        <v>6.7893697985002457E-2</v>
      </c>
      <c r="K20" s="32">
        <f>(A8-A4)/F8</f>
        <v>4</v>
      </c>
      <c r="L20" s="21">
        <f t="shared" si="51"/>
        <v>-0.18217804963661974</v>
      </c>
      <c r="M20" s="30">
        <f t="shared" si="52"/>
        <v>0.13989037946671271</v>
      </c>
      <c r="N20" s="21">
        <f t="shared" si="53"/>
        <v>0.6020599913279624</v>
      </c>
      <c r="O20" s="21">
        <f t="shared" si="54"/>
        <v>-0.73950395170974159</v>
      </c>
      <c r="P20" s="21">
        <f t="shared" si="55"/>
        <v>-0.85421215175682075</v>
      </c>
      <c r="Q20" s="22">
        <v>3</v>
      </c>
      <c r="R20" s="21">
        <f t="shared" si="56"/>
        <v>0.25</v>
      </c>
    </row>
    <row r="21" spans="1:18" x14ac:dyDescent="0.25">
      <c r="A21">
        <v>1</v>
      </c>
      <c r="B21">
        <f t="shared" ref="B21:B26" si="57">LOG10(A21)</f>
        <v>0</v>
      </c>
      <c r="C21">
        <f t="shared" ref="C21:C26" si="58">10^(0.268*LOG10(C3)-0.564)</f>
        <v>1.0681982550327651</v>
      </c>
      <c r="I21" s="12">
        <f>G7-G2</f>
        <v>-0.17727781588744573</v>
      </c>
      <c r="J21" s="12">
        <v>6.7893697985002457E-2</v>
      </c>
      <c r="K21" s="32">
        <f>(A7-A2)/F7</f>
        <v>6</v>
      </c>
      <c r="L21" s="23">
        <f t="shared" ref="L21" si="59">I16/J16</f>
        <v>-1.3719610810147533</v>
      </c>
      <c r="M21" s="30">
        <f t="shared" ref="M21" si="60">ABS(L16)/K16</f>
        <v>0.30213563852751618</v>
      </c>
      <c r="N21" s="23">
        <f t="shared" ref="N21" si="61">LOG10(K21)</f>
        <v>0.77815125038364363</v>
      </c>
      <c r="O21" s="23">
        <f t="shared" ref="O21" si="62">LOG10(ABS(L21))</f>
        <v>0.13734179173496838</v>
      </c>
      <c r="P21" s="23">
        <f t="shared" ref="P21" si="63">LOG10(M21)</f>
        <v>-0.51979804432958809</v>
      </c>
      <c r="Q21" s="24">
        <v>3</v>
      </c>
      <c r="R21" s="23">
        <f t="shared" ref="R21" si="64">1/K21</f>
        <v>0.16666666666666666</v>
      </c>
    </row>
    <row r="22" spans="1:18" x14ac:dyDescent="0.25">
      <c r="A22">
        <v>1</v>
      </c>
      <c r="B22">
        <f t="shared" si="57"/>
        <v>0</v>
      </c>
      <c r="C22">
        <f t="shared" si="58"/>
        <v>1.0823678227065301</v>
      </c>
      <c r="I22" s="12">
        <f>G8-G3</f>
        <v>-5.7556193511420162E-2</v>
      </c>
      <c r="J22" s="12">
        <v>6.7893697985002457E-2</v>
      </c>
      <c r="K22" s="32">
        <f>(A8-A3)/F8</f>
        <v>6</v>
      </c>
      <c r="L22" s="23">
        <f t="shared" ref="L22" si="65">I17/J17</f>
        <v>-1.4073013703069723</v>
      </c>
      <c r="M22" s="30">
        <f t="shared" ref="M22" si="66">ABS(L17)/K17</f>
        <v>0.40243124431189181</v>
      </c>
      <c r="N22" s="23">
        <f t="shared" ref="N22" si="67">LOG10(K22)</f>
        <v>0.77815125038364363</v>
      </c>
      <c r="O22" s="23">
        <f t="shared" ref="O22" si="68">LOG10(ABS(L22))</f>
        <v>0.14838711054500375</v>
      </c>
      <c r="P22" s="23">
        <f t="shared" ref="P22" si="69">LOG10(M22)</f>
        <v>-0.39530830850510656</v>
      </c>
      <c r="Q22" s="24">
        <v>3</v>
      </c>
      <c r="R22" s="23">
        <f t="shared" ref="R22" si="70">1/K22</f>
        <v>0.16666666666666666</v>
      </c>
    </row>
    <row r="23" spans="1:18" x14ac:dyDescent="0.25">
      <c r="A23">
        <v>1.5</v>
      </c>
      <c r="B23">
        <f t="shared" si="57"/>
        <v>0.17609125905568124</v>
      </c>
      <c r="C23">
        <f t="shared" si="58"/>
        <v>1.0791296786398801</v>
      </c>
      <c r="I23" s="14">
        <f>G8-G2</f>
        <v>-0.19085707401382646</v>
      </c>
      <c r="J23" s="14">
        <v>6.7893697985002457E-2</v>
      </c>
      <c r="K23" s="32">
        <f>(A8-A2)/F8</f>
        <v>7</v>
      </c>
      <c r="L23" s="25">
        <f t="shared" ref="L23" si="71">I18/J18</f>
        <v>-2.1455543932237982</v>
      </c>
      <c r="M23" s="30">
        <f t="shared" ref="M23" si="72">ABS(L18)/K18</f>
        <v>0.13311236056070036</v>
      </c>
      <c r="N23" s="25">
        <f t="shared" ref="N23" si="73">LOG10(K23)</f>
        <v>0.84509804001425681</v>
      </c>
      <c r="O23" s="25">
        <f t="shared" ref="O23" si="74">LOG10(ABS(L23))</f>
        <v>0.33153952906561895</v>
      </c>
      <c r="P23" s="25">
        <f t="shared" ref="P23" si="75">LOG10(M23)</f>
        <v>-0.87578161489301221</v>
      </c>
      <c r="Q23" s="26">
        <v>3</v>
      </c>
      <c r="R23" s="25">
        <f t="shared" ref="R23" si="76">1/K23</f>
        <v>0.14285714285714285</v>
      </c>
    </row>
    <row r="24" spans="1:18" x14ac:dyDescent="0.25">
      <c r="A24">
        <v>2</v>
      </c>
      <c r="B24">
        <f t="shared" si="57"/>
        <v>0.3010299956639812</v>
      </c>
      <c r="C24">
        <f t="shared" si="58"/>
        <v>1.0646632294191944</v>
      </c>
    </row>
    <row r="25" spans="1:18" x14ac:dyDescent="0.25">
      <c r="A25">
        <v>2.5</v>
      </c>
      <c r="B25">
        <f t="shared" si="57"/>
        <v>0.3979400086720376</v>
      </c>
      <c r="C25">
        <f t="shared" si="58"/>
        <v>1.0556825627955115</v>
      </c>
      <c r="L25" s="29" t="s">
        <v>17</v>
      </c>
      <c r="M25" s="29">
        <f>COUNT(M3,M5:M8)</f>
        <v>5</v>
      </c>
    </row>
    <row r="26" spans="1:18" x14ac:dyDescent="0.25">
      <c r="A26">
        <v>3</v>
      </c>
      <c r="B26">
        <f t="shared" si="57"/>
        <v>0.47712125471966244</v>
      </c>
      <c r="C26">
        <f t="shared" si="58"/>
        <v>1.051847661639802</v>
      </c>
      <c r="L26" s="29" t="s">
        <v>18</v>
      </c>
      <c r="M26" s="30">
        <f>MAX(M3,M5:M8)</f>
        <v>1.9633763435871783</v>
      </c>
    </row>
    <row r="27" spans="1:18" x14ac:dyDescent="0.25">
      <c r="L27" s="29" t="s">
        <v>19</v>
      </c>
      <c r="M27" s="30">
        <f>MEDIAN(M3,M5:M8)</f>
        <v>0.4655541654322049</v>
      </c>
    </row>
    <row r="28" spans="1:18" x14ac:dyDescent="0.25">
      <c r="L28" s="29" t="s">
        <v>20</v>
      </c>
      <c r="M28" s="30">
        <f>MIN(M3,M5:M8)</f>
        <v>0.1646673480790779</v>
      </c>
    </row>
    <row r="29" spans="1:18" x14ac:dyDescent="0.25">
      <c r="K29" s="31"/>
      <c r="L29" s="31"/>
      <c r="M29" s="31"/>
      <c r="N29" s="31"/>
      <c r="O29" s="31"/>
      <c r="P29" s="31"/>
      <c r="Q29" s="31"/>
      <c r="R29" s="31"/>
    </row>
    <row r="30" spans="1:18" x14ac:dyDescent="0.25">
      <c r="K30" s="31"/>
      <c r="L30" s="31"/>
      <c r="M30" s="31"/>
      <c r="N30" s="31"/>
      <c r="O30" s="31"/>
      <c r="P30" s="31"/>
      <c r="Q30" s="31"/>
      <c r="R30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 Gingerich</dc:creator>
  <cp:lastModifiedBy>Philip D Gingerich</cp:lastModifiedBy>
  <dcterms:created xsi:type="dcterms:W3CDTF">2018-02-05T22:57:31Z</dcterms:created>
  <dcterms:modified xsi:type="dcterms:W3CDTF">2019-05-19T20:40:14Z</dcterms:modified>
</cp:coreProperties>
</file>