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4735" windowHeight="12300"/>
  </bookViews>
  <sheets>
    <sheet name="PergamsAshley" sheetId="1" r:id="rId1"/>
  </sheets>
  <calcPr calcId="145621"/>
</workbook>
</file>

<file path=xl/calcChain.xml><?xml version="1.0" encoding="utf-8"?>
<calcChain xmlns="http://schemas.openxmlformats.org/spreadsheetml/2006/main">
  <c r="L29" i="1" l="1"/>
  <c r="L28" i="1"/>
  <c r="L27" i="1"/>
  <c r="L26" i="1"/>
  <c r="J29" i="1"/>
  <c r="G30" i="1"/>
  <c r="J30" i="1"/>
  <c r="G34" i="1"/>
  <c r="J37" i="1"/>
  <c r="G38" i="1"/>
  <c r="J38" i="1"/>
  <c r="G39" i="1"/>
  <c r="G42" i="1"/>
  <c r="J42" i="1"/>
  <c r="G43" i="1"/>
  <c r="J43" i="1"/>
  <c r="G44" i="1"/>
  <c r="J44" i="1"/>
  <c r="G45" i="1"/>
  <c r="J45" i="1"/>
  <c r="G46" i="1"/>
  <c r="J46" i="1"/>
  <c r="G47" i="1"/>
  <c r="J47" i="1"/>
  <c r="P9" i="1"/>
  <c r="P10" i="1"/>
  <c r="P18" i="1"/>
  <c r="N2" i="1"/>
  <c r="M2" i="1"/>
  <c r="P2" i="1" s="1"/>
  <c r="E26" i="1" s="1"/>
  <c r="L2" i="1"/>
  <c r="L3" i="1"/>
  <c r="M3" i="1"/>
  <c r="P3" i="1" s="1"/>
  <c r="N3" i="1"/>
  <c r="O3" i="1"/>
  <c r="L4" i="1"/>
  <c r="M4" i="1"/>
  <c r="P4" i="1" s="1"/>
  <c r="N4" i="1"/>
  <c r="E28" i="1" s="1"/>
  <c r="O4" i="1"/>
  <c r="L5" i="1"/>
  <c r="M5" i="1"/>
  <c r="P5" i="1" s="1"/>
  <c r="N5" i="1"/>
  <c r="O5" i="1"/>
  <c r="L6" i="1"/>
  <c r="M6" i="1"/>
  <c r="P6" i="1" s="1"/>
  <c r="N6" i="1"/>
  <c r="E30" i="1" s="1"/>
  <c r="O6" i="1"/>
  <c r="L7" i="1"/>
  <c r="M7" i="1"/>
  <c r="N7" i="1"/>
  <c r="O7" i="1"/>
  <c r="P7" i="1" s="1"/>
  <c r="L8" i="1"/>
  <c r="M8" i="1"/>
  <c r="P8" i="1" s="1"/>
  <c r="N8" i="1"/>
  <c r="E32" i="1" s="1"/>
  <c r="O8" i="1"/>
  <c r="L9" i="1"/>
  <c r="M9" i="1"/>
  <c r="N9" i="1"/>
  <c r="E33" i="1" s="1"/>
  <c r="O9" i="1"/>
  <c r="L10" i="1"/>
  <c r="M10" i="1"/>
  <c r="N10" i="1"/>
  <c r="E34" i="1" s="1"/>
  <c r="O10" i="1"/>
  <c r="L11" i="1"/>
  <c r="M11" i="1"/>
  <c r="P11" i="1" s="1"/>
  <c r="N11" i="1"/>
  <c r="O11" i="1"/>
  <c r="L12" i="1"/>
  <c r="M12" i="1"/>
  <c r="P12" i="1" s="1"/>
  <c r="N12" i="1"/>
  <c r="E36" i="1" s="1"/>
  <c r="O12" i="1"/>
  <c r="L13" i="1"/>
  <c r="M13" i="1"/>
  <c r="P13" i="1" s="1"/>
  <c r="N13" i="1"/>
  <c r="O13" i="1"/>
  <c r="L14" i="1"/>
  <c r="M14" i="1"/>
  <c r="P14" i="1" s="1"/>
  <c r="N14" i="1"/>
  <c r="E38" i="1" s="1"/>
  <c r="O14" i="1"/>
  <c r="L15" i="1"/>
  <c r="M15" i="1"/>
  <c r="N15" i="1"/>
  <c r="O15" i="1"/>
  <c r="P15" i="1" s="1"/>
  <c r="L16" i="1"/>
  <c r="M16" i="1"/>
  <c r="P16" i="1" s="1"/>
  <c r="N16" i="1"/>
  <c r="E40" i="1" s="1"/>
  <c r="O16" i="1"/>
  <c r="L17" i="1"/>
  <c r="M17" i="1"/>
  <c r="N17" i="1"/>
  <c r="O17" i="1"/>
  <c r="P17" i="1" s="1"/>
  <c r="L18" i="1"/>
  <c r="M18" i="1"/>
  <c r="N18" i="1"/>
  <c r="E42" i="1" s="1"/>
  <c r="O18" i="1"/>
  <c r="L19" i="1"/>
  <c r="M19" i="1"/>
  <c r="P19" i="1" s="1"/>
  <c r="N19" i="1"/>
  <c r="O19" i="1"/>
  <c r="L20" i="1"/>
  <c r="M20" i="1"/>
  <c r="P20" i="1" s="1"/>
  <c r="N20" i="1"/>
  <c r="E44" i="1" s="1"/>
  <c r="O20" i="1"/>
  <c r="L21" i="1"/>
  <c r="M21" i="1"/>
  <c r="P21" i="1" s="1"/>
  <c r="N21" i="1"/>
  <c r="O21" i="1"/>
  <c r="L22" i="1"/>
  <c r="M22" i="1"/>
  <c r="P22" i="1" s="1"/>
  <c r="N22" i="1"/>
  <c r="E46" i="1" s="1"/>
  <c r="O22" i="1"/>
  <c r="L23" i="1"/>
  <c r="M23" i="1"/>
  <c r="N23" i="1"/>
  <c r="O23" i="1"/>
  <c r="P23" i="1" s="1"/>
  <c r="O2" i="1"/>
  <c r="D27" i="1"/>
  <c r="J27" i="1" s="1"/>
  <c r="D28" i="1"/>
  <c r="G28" i="1" s="1"/>
  <c r="D29" i="1"/>
  <c r="G29" i="1" s="1"/>
  <c r="D30" i="1"/>
  <c r="D31" i="1"/>
  <c r="G31" i="1" s="1"/>
  <c r="D32" i="1"/>
  <c r="G32" i="1" s="1"/>
  <c r="D33" i="1"/>
  <c r="G33" i="1" s="1"/>
  <c r="D34" i="1"/>
  <c r="J34" i="1" s="1"/>
  <c r="D35" i="1"/>
  <c r="J35" i="1" s="1"/>
  <c r="D36" i="1"/>
  <c r="G36" i="1" s="1"/>
  <c r="D37" i="1"/>
  <c r="G37" i="1" s="1"/>
  <c r="D38" i="1"/>
  <c r="D39" i="1"/>
  <c r="J39" i="1" s="1"/>
  <c r="D40" i="1"/>
  <c r="G40" i="1" s="1"/>
  <c r="D41" i="1"/>
  <c r="G41" i="1" s="1"/>
  <c r="D26" i="1"/>
  <c r="J26" i="1" s="1"/>
  <c r="H46" i="1" l="1"/>
  <c r="F46" i="1"/>
  <c r="I46" i="1" s="1"/>
  <c r="H42" i="1"/>
  <c r="F42" i="1"/>
  <c r="I42" i="1" s="1"/>
  <c r="H40" i="1"/>
  <c r="F40" i="1"/>
  <c r="I40" i="1" s="1"/>
  <c r="H38" i="1"/>
  <c r="F38" i="1"/>
  <c r="I38" i="1" s="1"/>
  <c r="H36" i="1"/>
  <c r="F36" i="1"/>
  <c r="I36" i="1" s="1"/>
  <c r="H34" i="1"/>
  <c r="F34" i="1"/>
  <c r="I34" i="1" s="1"/>
  <c r="H32" i="1"/>
  <c r="F32" i="1"/>
  <c r="I32" i="1" s="1"/>
  <c r="H30" i="1"/>
  <c r="F30" i="1"/>
  <c r="I30" i="1" s="1"/>
  <c r="H28" i="1"/>
  <c r="F28" i="1"/>
  <c r="I28" i="1" s="1"/>
  <c r="H26" i="1"/>
  <c r="F26" i="1"/>
  <c r="I26" i="1" s="1"/>
  <c r="E47" i="1"/>
  <c r="E45" i="1"/>
  <c r="E43" i="1"/>
  <c r="E41" i="1"/>
  <c r="E39" i="1"/>
  <c r="E37" i="1"/>
  <c r="E35" i="1"/>
  <c r="H33" i="1"/>
  <c r="F33" i="1"/>
  <c r="I33" i="1" s="1"/>
  <c r="E31" i="1"/>
  <c r="E29" i="1"/>
  <c r="E27" i="1"/>
  <c r="H44" i="1"/>
  <c r="F44" i="1"/>
  <c r="I44" i="1" s="1"/>
  <c r="J28" i="1"/>
  <c r="G26" i="1"/>
  <c r="J40" i="1"/>
  <c r="J32" i="1"/>
  <c r="G35" i="1"/>
  <c r="G27" i="1"/>
  <c r="J31" i="1"/>
  <c r="J36" i="1"/>
  <c r="J41" i="1"/>
  <c r="J33" i="1"/>
  <c r="H35" i="1" l="1"/>
  <c r="F35" i="1"/>
  <c r="I35" i="1" s="1"/>
  <c r="H37" i="1"/>
  <c r="F37" i="1"/>
  <c r="I37" i="1" s="1"/>
  <c r="H39" i="1"/>
  <c r="F39" i="1"/>
  <c r="I39" i="1" s="1"/>
  <c r="H27" i="1"/>
  <c r="F27" i="1"/>
  <c r="I27" i="1" s="1"/>
  <c r="H41" i="1"/>
  <c r="F41" i="1"/>
  <c r="I41" i="1" s="1"/>
  <c r="H29" i="1"/>
  <c r="F29" i="1"/>
  <c r="I29" i="1" s="1"/>
  <c r="H43" i="1"/>
  <c r="F43" i="1"/>
  <c r="I43" i="1" s="1"/>
  <c r="H31" i="1"/>
  <c r="F31" i="1"/>
  <c r="I31" i="1" s="1"/>
  <c r="H45" i="1"/>
  <c r="F45" i="1"/>
  <c r="I45" i="1" s="1"/>
  <c r="H47" i="1"/>
  <c r="F47" i="1"/>
  <c r="I47" i="1" s="1"/>
</calcChain>
</file>

<file path=xl/sharedStrings.xml><?xml version="1.0" encoding="utf-8"?>
<sst xmlns="http://schemas.openxmlformats.org/spreadsheetml/2006/main" count="181" uniqueCount="53">
  <si>
    <t>Santa Barbara</t>
  </si>
  <si>
    <t>SE</t>
  </si>
  <si>
    <t>Means</t>
  </si>
  <si>
    <t>LN</t>
  </si>
  <si>
    <t>DBC</t>
  </si>
  <si>
    <t>TOT</t>
  </si>
  <si>
    <t>TAIL</t>
  </si>
  <si>
    <t>HIND</t>
  </si>
  <si>
    <t>EAR</t>
  </si>
  <si>
    <t xml:space="preserve">Anacapa </t>
  </si>
  <si>
    <t>IW</t>
  </si>
  <si>
    <t>BR</t>
  </si>
  <si>
    <t>LIF</t>
  </si>
  <si>
    <t>RW</t>
  </si>
  <si>
    <t>BZP</t>
  </si>
  <si>
    <t>TAI</t>
  </si>
  <si>
    <t xml:space="preserve">Santa Cruz </t>
  </si>
  <si>
    <t>N</t>
  </si>
  <si>
    <t>Trait</t>
  </si>
  <si>
    <t>Loc</t>
  </si>
  <si>
    <t>Start</t>
  </si>
  <si>
    <t>End</t>
  </si>
  <si>
    <t>elusus</t>
  </si>
  <si>
    <t>anacapae</t>
  </si>
  <si>
    <t>santacruzae</t>
  </si>
  <si>
    <t>Subsp.</t>
  </si>
  <si>
    <t>Diff.sd</t>
  </si>
  <si>
    <t>Rate.sd.g</t>
  </si>
  <si>
    <t>Int.g</t>
  </si>
  <si>
    <t>Ln X1</t>
  </si>
  <si>
    <t>Ln X2</t>
  </si>
  <si>
    <t>Ln SD1</t>
  </si>
  <si>
    <t>LnSD2</t>
  </si>
  <si>
    <t>Pool.sd</t>
  </si>
  <si>
    <t>log.I</t>
  </si>
  <si>
    <t>Log.D</t>
  </si>
  <si>
    <t>Log.R</t>
  </si>
  <si>
    <t>wgt.</t>
  </si>
  <si>
    <t>count</t>
  </si>
  <si>
    <t>max</t>
  </si>
  <si>
    <t>med</t>
  </si>
  <si>
    <t>min</t>
  </si>
  <si>
    <t>Nasal len.</t>
  </si>
  <si>
    <t>Braincase depth</t>
  </si>
  <si>
    <t>Body len.</t>
  </si>
  <si>
    <t>Tail len</t>
  </si>
  <si>
    <t>Hind foot len.</t>
  </si>
  <si>
    <t>Ear len.</t>
  </si>
  <si>
    <t>Intermeatus wid.</t>
  </si>
  <si>
    <t>Incisive foramen len.</t>
  </si>
  <si>
    <t>Rostrum wid.</t>
  </si>
  <si>
    <t>Rostrum breadth</t>
  </si>
  <si>
    <t>Zygomatic plate wid.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</si>
</sst>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33" borderId="0" xfId="0" applyFill="1"/>
    <xf numFmtId="0" fontId="0" fillId="34" borderId="0" xfId="0" applyFill="1"/>
    <xf numFmtId="164" fontId="0" fillId="34" borderId="0" xfId="0" applyNumberFormat="1" applyFill="1"/>
    <xf numFmtId="164" fontId="0" fillId="0" borderId="0" xfId="0" applyNumberFormat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PergamsAshley!$T$2:$T$23</c:f>
              <c:numCache>
                <c:formatCode>General</c:formatCode>
                <c:ptCount val="22"/>
                <c:pt idx="0">
                  <c:v>916</c:v>
                </c:pt>
                <c:pt idx="1">
                  <c:v>619</c:v>
                </c:pt>
                <c:pt idx="2">
                  <c:v>1789</c:v>
                </c:pt>
                <c:pt idx="3">
                  <c:v>2376</c:v>
                </c:pt>
                <c:pt idx="4">
                  <c:v>1971</c:v>
                </c:pt>
                <c:pt idx="5">
                  <c:v>1231</c:v>
                </c:pt>
                <c:pt idx="6">
                  <c:v>1730</c:v>
                </c:pt>
                <c:pt idx="7">
                  <c:v>461</c:v>
                </c:pt>
                <c:pt idx="8">
                  <c:v>702</c:v>
                </c:pt>
                <c:pt idx="9">
                  <c:v>688</c:v>
                </c:pt>
                <c:pt idx="10">
                  <c:v>603</c:v>
                </c:pt>
                <c:pt idx="11">
                  <c:v>685</c:v>
                </c:pt>
                <c:pt idx="12">
                  <c:v>620</c:v>
                </c:pt>
                <c:pt idx="13">
                  <c:v>952</c:v>
                </c:pt>
                <c:pt idx="14">
                  <c:v>1695</c:v>
                </c:pt>
                <c:pt idx="15">
                  <c:v>1351</c:v>
                </c:pt>
                <c:pt idx="16">
                  <c:v>2682</c:v>
                </c:pt>
                <c:pt idx="17">
                  <c:v>792</c:v>
                </c:pt>
                <c:pt idx="18">
                  <c:v>1430</c:v>
                </c:pt>
                <c:pt idx="19">
                  <c:v>2442</c:v>
                </c:pt>
                <c:pt idx="20">
                  <c:v>1642</c:v>
                </c:pt>
                <c:pt idx="21">
                  <c:v>1152</c:v>
                </c:pt>
              </c:numCache>
            </c:numRef>
          </c:xVal>
          <c:yVal>
            <c:numRef>
              <c:f>PergamsAshley!$I$26:$I$47</c:f>
              <c:numCache>
                <c:formatCode>0.0000</c:formatCode>
                <c:ptCount val="22"/>
                <c:pt idx="0">
                  <c:v>-1.8916994832444478</c:v>
                </c:pt>
                <c:pt idx="1">
                  <c:v>-1.9015448446411021</c:v>
                </c:pt>
                <c:pt idx="2">
                  <c:v>-1.7269909550570348</c:v>
                </c:pt>
                <c:pt idx="3">
                  <c:v>-1.6291200208408709</c:v>
                </c:pt>
                <c:pt idx="4">
                  <c:v>-1.5944169568072797</c:v>
                </c:pt>
                <c:pt idx="5">
                  <c:v>-2.0196714175002395</c:v>
                </c:pt>
                <c:pt idx="6">
                  <c:v>-1.9205725633121846</c:v>
                </c:pt>
                <c:pt idx="7">
                  <c:v>-2.2367133743743861</c:v>
                </c:pt>
                <c:pt idx="8">
                  <c:v>-1.9417770952384423</c:v>
                </c:pt>
                <c:pt idx="9">
                  <c:v>-2.1252940523121344</c:v>
                </c:pt>
                <c:pt idx="10">
                  <c:v>-2.2326413970412946</c:v>
                </c:pt>
                <c:pt idx="11">
                  <c:v>-2.185764049898407</c:v>
                </c:pt>
                <c:pt idx="12">
                  <c:v>-2.1574902269081373</c:v>
                </c:pt>
                <c:pt idx="13">
                  <c:v>-2.0779002618211928</c:v>
                </c:pt>
                <c:pt idx="14">
                  <c:v>-1.5727613250182384</c:v>
                </c:pt>
                <c:pt idx="15">
                  <c:v>-1.8677632847610444</c:v>
                </c:pt>
                <c:pt idx="16">
                  <c:v>-1.7815808348382094</c:v>
                </c:pt>
                <c:pt idx="17">
                  <c:v>-1.8921122572912064</c:v>
                </c:pt>
                <c:pt idx="18">
                  <c:v>-1.9156085327406356</c:v>
                </c:pt>
                <c:pt idx="19">
                  <c:v>-1.7913462175338151</c:v>
                </c:pt>
                <c:pt idx="20">
                  <c:v>-1.815422700913524</c:v>
                </c:pt>
                <c:pt idx="21">
                  <c:v>-2.0806458055481865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07584"/>
        <c:axId val="111909120"/>
      </c:scatterChart>
      <c:valAx>
        <c:axId val="11190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909120"/>
        <c:crossesAt val="-2.5"/>
        <c:crossBetween val="midCat"/>
      </c:valAx>
      <c:valAx>
        <c:axId val="111909120"/>
        <c:scaling>
          <c:orientation val="minMax"/>
          <c:max val="-1.5"/>
          <c:min val="-2.5"/>
        </c:scaling>
        <c:delete val="0"/>
        <c:axPos val="l"/>
        <c:numFmt formatCode="0.0000" sourceLinked="1"/>
        <c:majorTickMark val="out"/>
        <c:minorTickMark val="none"/>
        <c:tickLblPos val="nextTo"/>
        <c:crossAx val="11190758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300037</xdr:colOff>
      <xdr:row>23</xdr:row>
      <xdr:rowOff>171450</xdr:rowOff>
    </xdr:from>
    <xdr:to>
      <xdr:col>22</xdr:col>
      <xdr:colOff>414337</xdr:colOff>
      <xdr:row>38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topLeftCell="A13" workbookViewId="0">
      <selection activeCell="F26" sqref="F26:F47"/>
    </sheetView>
  </sheetViews>
  <sheetFormatPr defaultRowHeight="15" x14ac:dyDescent="0.25"/>
  <cols>
    <col min="17" max="17" width="2.85546875" customWidth="1"/>
  </cols>
  <sheetData>
    <row r="1" spans="1:20" x14ac:dyDescent="0.25">
      <c r="A1" s="2" t="s">
        <v>19</v>
      </c>
      <c r="B1" s="2" t="s">
        <v>25</v>
      </c>
      <c r="C1" s="2" t="s">
        <v>18</v>
      </c>
      <c r="D1" s="2" t="s">
        <v>20</v>
      </c>
      <c r="E1" s="2" t="s">
        <v>17</v>
      </c>
      <c r="F1" s="2" t="s">
        <v>2</v>
      </c>
      <c r="G1" s="2" t="s">
        <v>1</v>
      </c>
      <c r="H1" s="2" t="s">
        <v>21</v>
      </c>
      <c r="I1" s="2" t="s">
        <v>17</v>
      </c>
      <c r="J1" s="2" t="s">
        <v>2</v>
      </c>
      <c r="K1" s="2" t="s">
        <v>1</v>
      </c>
      <c r="L1" s="2" t="s">
        <v>29</v>
      </c>
      <c r="M1" s="2" t="s">
        <v>31</v>
      </c>
      <c r="N1" s="2" t="s">
        <v>30</v>
      </c>
      <c r="O1" s="2" t="s">
        <v>32</v>
      </c>
      <c r="P1" s="2" t="s">
        <v>33</v>
      </c>
      <c r="Q1" s="2"/>
      <c r="R1" s="2"/>
      <c r="S1" s="2"/>
      <c r="T1" s="2"/>
    </row>
    <row r="2" spans="1:20" x14ac:dyDescent="0.25">
      <c r="A2" t="s">
        <v>0</v>
      </c>
      <c r="B2" t="s">
        <v>22</v>
      </c>
      <c r="C2" t="s">
        <v>3</v>
      </c>
      <c r="D2">
        <v>1932.29</v>
      </c>
      <c r="E2">
        <v>21</v>
      </c>
      <c r="F2">
        <v>9.7200000000000006</v>
      </c>
      <c r="G2">
        <v>0.1</v>
      </c>
      <c r="H2">
        <v>1976.29</v>
      </c>
      <c r="I2">
        <v>21</v>
      </c>
      <c r="J2">
        <v>10.119999999999999</v>
      </c>
      <c r="K2">
        <v>0.04</v>
      </c>
      <c r="L2">
        <f>LN(F2)</f>
        <v>2.2741856184723477</v>
      </c>
      <c r="M2">
        <f>(SQRT(E2)*G2)/F2</f>
        <v>4.7145840483084768E-2</v>
      </c>
      <c r="N2">
        <f>LN(J2)</f>
        <v>2.3145136638593193</v>
      </c>
      <c r="O2">
        <f>(SQRT(I2)*K2)/J2</f>
        <v>1.8112947410892651E-2</v>
      </c>
      <c r="P2">
        <f>SQRT((E2*M2^2+I2*O2^2)/(E2+I2))</f>
        <v>3.5712806797885806E-2</v>
      </c>
      <c r="R2">
        <v>0.4</v>
      </c>
      <c r="S2" s="1">
        <v>4.1099999999999998E-2</v>
      </c>
      <c r="T2">
        <v>916</v>
      </c>
    </row>
    <row r="3" spans="1:20" x14ac:dyDescent="0.25">
      <c r="A3" t="s">
        <v>0</v>
      </c>
      <c r="B3" t="s">
        <v>22</v>
      </c>
      <c r="C3" t="s">
        <v>4</v>
      </c>
      <c r="D3">
        <v>1932.29</v>
      </c>
      <c r="E3">
        <v>21</v>
      </c>
      <c r="F3">
        <v>7.38</v>
      </c>
      <c r="G3">
        <v>0.05</v>
      </c>
      <c r="H3">
        <v>1976.29</v>
      </c>
      <c r="I3">
        <v>21</v>
      </c>
      <c r="J3">
        <v>7.59</v>
      </c>
      <c r="K3">
        <v>0.03</v>
      </c>
      <c r="L3">
        <f t="shared" ref="L3:L23" si="0">LN(F3)</f>
        <v>1.9987736386123811</v>
      </c>
      <c r="M3">
        <f t="shared" ref="M3:M23" si="1">(SQRT(E3)*G3)/F3</f>
        <v>3.1047260805933875E-2</v>
      </c>
      <c r="N3">
        <f t="shared" ref="N3:N23" si="2">LN(J3)</f>
        <v>2.0268315914075385</v>
      </c>
      <c r="O3">
        <f t="shared" ref="O3:O23" si="3">(SQRT(I3)*K3)/J3</f>
        <v>1.8112947410892647E-2</v>
      </c>
      <c r="P3">
        <f t="shared" ref="P3:P23" si="4">SQRT((E3*M3^2+I3*O3^2)/(E3+I3))</f>
        <v>2.5416640882121307E-2</v>
      </c>
      <c r="R3">
        <v>0.2</v>
      </c>
      <c r="S3" s="1">
        <v>2.76E-2</v>
      </c>
      <c r="T3">
        <v>619</v>
      </c>
    </row>
    <row r="4" spans="1:20" x14ac:dyDescent="0.25">
      <c r="A4" t="s">
        <v>0</v>
      </c>
      <c r="B4" t="s">
        <v>22</v>
      </c>
      <c r="C4" t="s">
        <v>5</v>
      </c>
      <c r="D4">
        <v>1932.29</v>
      </c>
      <c r="E4">
        <v>21</v>
      </c>
      <c r="F4">
        <v>173.62</v>
      </c>
      <c r="G4">
        <v>1.68</v>
      </c>
      <c r="H4">
        <v>1976.29</v>
      </c>
      <c r="I4">
        <v>21</v>
      </c>
      <c r="J4">
        <v>160.47999999999999</v>
      </c>
      <c r="K4">
        <v>1.78</v>
      </c>
      <c r="L4">
        <f t="shared" si="0"/>
        <v>5.1568690029636617</v>
      </c>
      <c r="M4">
        <f t="shared" si="1"/>
        <v>4.4342398154163173E-2</v>
      </c>
      <c r="N4">
        <f t="shared" si="2"/>
        <v>5.0781693242136257</v>
      </c>
      <c r="O4">
        <f t="shared" si="3"/>
        <v>5.0828668600581974E-2</v>
      </c>
      <c r="P4">
        <f t="shared" si="4"/>
        <v>4.7695921344335729E-2</v>
      </c>
      <c r="R4">
        <v>-13.14</v>
      </c>
      <c r="S4" s="1">
        <v>-7.5700000000000003E-2</v>
      </c>
      <c r="T4">
        <v>1789</v>
      </c>
    </row>
    <row r="5" spans="1:20" x14ac:dyDescent="0.25">
      <c r="A5" t="s">
        <v>0</v>
      </c>
      <c r="B5" t="s">
        <v>22</v>
      </c>
      <c r="C5" t="s">
        <v>6</v>
      </c>
      <c r="D5">
        <v>1932.29</v>
      </c>
      <c r="E5">
        <v>21</v>
      </c>
      <c r="F5">
        <v>76.290000000000006</v>
      </c>
      <c r="G5">
        <v>0.94</v>
      </c>
      <c r="H5">
        <v>1976.29</v>
      </c>
      <c r="I5">
        <v>21</v>
      </c>
      <c r="J5">
        <v>68.709999999999994</v>
      </c>
      <c r="K5">
        <v>0.66</v>
      </c>
      <c r="L5">
        <f t="shared" si="0"/>
        <v>4.3345418681021384</v>
      </c>
      <c r="M5">
        <f t="shared" si="1"/>
        <v>5.6463771834558779E-2</v>
      </c>
      <c r="N5">
        <f t="shared" si="2"/>
        <v>4.2298947490429848</v>
      </c>
      <c r="O5">
        <f t="shared" si="3"/>
        <v>4.4018337340574219E-2</v>
      </c>
      <c r="P5">
        <f t="shared" si="4"/>
        <v>5.0624952108686998E-2</v>
      </c>
      <c r="R5">
        <v>-7.57</v>
      </c>
      <c r="S5" s="1">
        <v>-9.9299999999999999E-2</v>
      </c>
      <c r="T5">
        <v>2376</v>
      </c>
    </row>
    <row r="6" spans="1:20" x14ac:dyDescent="0.25">
      <c r="A6" t="s">
        <v>0</v>
      </c>
      <c r="B6" t="s">
        <v>22</v>
      </c>
      <c r="C6" t="s">
        <v>7</v>
      </c>
      <c r="D6">
        <v>1932.29</v>
      </c>
      <c r="E6">
        <v>21</v>
      </c>
      <c r="F6">
        <v>21.21</v>
      </c>
      <c r="G6">
        <v>0.16</v>
      </c>
      <c r="H6">
        <v>1976.29</v>
      </c>
      <c r="I6">
        <v>21</v>
      </c>
      <c r="J6">
        <v>19.45</v>
      </c>
      <c r="K6">
        <v>0.18</v>
      </c>
      <c r="L6">
        <f t="shared" si="0"/>
        <v>3.0544727685765913</v>
      </c>
      <c r="M6">
        <f t="shared" si="1"/>
        <v>3.4569170730454235E-2</v>
      </c>
      <c r="N6">
        <f t="shared" si="2"/>
        <v>2.9678470700644555</v>
      </c>
      <c r="O6">
        <f t="shared" si="3"/>
        <v>4.2409440878768696E-2</v>
      </c>
      <c r="P6">
        <f t="shared" si="4"/>
        <v>3.8688423595702834E-2</v>
      </c>
      <c r="R6">
        <v>-1.76</v>
      </c>
      <c r="S6" s="1">
        <v>-8.3099999999999993E-2</v>
      </c>
      <c r="T6">
        <v>1971</v>
      </c>
    </row>
    <row r="7" spans="1:20" x14ac:dyDescent="0.25">
      <c r="A7" t="s">
        <v>0</v>
      </c>
      <c r="B7" t="s">
        <v>22</v>
      </c>
      <c r="C7" t="s">
        <v>8</v>
      </c>
      <c r="D7">
        <v>1932.29</v>
      </c>
      <c r="E7">
        <v>21</v>
      </c>
      <c r="F7">
        <v>18.5</v>
      </c>
      <c r="G7">
        <v>0.2</v>
      </c>
      <c r="H7">
        <v>1976.29</v>
      </c>
      <c r="I7">
        <v>21</v>
      </c>
      <c r="J7">
        <v>17.53</v>
      </c>
      <c r="K7">
        <v>0.28999999999999998</v>
      </c>
      <c r="L7">
        <f t="shared" si="0"/>
        <v>2.917770732084279</v>
      </c>
      <c r="M7">
        <f t="shared" si="1"/>
        <v>4.9541358864387458E-2</v>
      </c>
      <c r="N7">
        <f t="shared" si="2"/>
        <v>2.8639136989331431</v>
      </c>
      <c r="O7">
        <f t="shared" si="3"/>
        <v>7.5809866031785134E-2</v>
      </c>
      <c r="P7">
        <f t="shared" si="4"/>
        <v>6.4037028451854452E-2</v>
      </c>
      <c r="R7">
        <v>-0.98</v>
      </c>
      <c r="S7" s="1">
        <v>-5.2699999999999997E-2</v>
      </c>
      <c r="T7">
        <v>1231</v>
      </c>
    </row>
    <row r="8" spans="1:20" x14ac:dyDescent="0.25">
      <c r="A8" t="s">
        <v>9</v>
      </c>
      <c r="B8" t="s">
        <v>23</v>
      </c>
      <c r="C8" t="s">
        <v>10</v>
      </c>
      <c r="D8">
        <v>1940</v>
      </c>
      <c r="E8">
        <v>38</v>
      </c>
      <c r="F8">
        <v>2.23</v>
      </c>
      <c r="G8">
        <v>0.02</v>
      </c>
      <c r="H8">
        <v>1978</v>
      </c>
      <c r="I8">
        <v>35</v>
      </c>
      <c r="J8">
        <v>2.09</v>
      </c>
      <c r="K8">
        <v>0.03</v>
      </c>
      <c r="L8">
        <f t="shared" si="0"/>
        <v>0.80200158547202738</v>
      </c>
      <c r="M8">
        <f t="shared" si="1"/>
        <v>5.5286224241874231E-2</v>
      </c>
      <c r="N8">
        <f t="shared" si="2"/>
        <v>0.73716406597671957</v>
      </c>
      <c r="O8">
        <f t="shared" si="3"/>
        <v>8.4919805499037548E-2</v>
      </c>
      <c r="P8">
        <f t="shared" si="4"/>
        <v>7.1053481522759032E-2</v>
      </c>
      <c r="R8">
        <v>-0.14000000000000001</v>
      </c>
      <c r="S8" s="1">
        <v>-6.3600000000000004E-2</v>
      </c>
      <c r="T8">
        <v>1730</v>
      </c>
    </row>
    <row r="9" spans="1:20" x14ac:dyDescent="0.25">
      <c r="A9" t="s">
        <v>9</v>
      </c>
      <c r="B9" t="s">
        <v>23</v>
      </c>
      <c r="C9" t="s">
        <v>11</v>
      </c>
      <c r="D9">
        <v>1940</v>
      </c>
      <c r="E9">
        <v>38</v>
      </c>
      <c r="F9">
        <v>4.47</v>
      </c>
      <c r="G9">
        <v>0.03</v>
      </c>
      <c r="H9">
        <v>1978</v>
      </c>
      <c r="I9">
        <v>35</v>
      </c>
      <c r="J9">
        <v>4.55</v>
      </c>
      <c r="K9">
        <v>0.03</v>
      </c>
      <c r="L9">
        <f t="shared" si="0"/>
        <v>1.4973884086254774</v>
      </c>
      <c r="M9">
        <f t="shared" si="1"/>
        <v>4.1371906060194467E-2</v>
      </c>
      <c r="N9">
        <f t="shared" si="2"/>
        <v>1.5151272329628591</v>
      </c>
      <c r="O9">
        <f t="shared" si="3"/>
        <v>3.9007119449008455E-2</v>
      </c>
      <c r="P9">
        <f t="shared" si="4"/>
        <v>4.0255443448784949E-2</v>
      </c>
      <c r="R9">
        <v>0.08</v>
      </c>
      <c r="S9" s="1">
        <v>1.77E-2</v>
      </c>
      <c r="T9">
        <v>461</v>
      </c>
    </row>
    <row r="10" spans="1:20" x14ac:dyDescent="0.25">
      <c r="A10" t="s">
        <v>9</v>
      </c>
      <c r="B10" t="s">
        <v>23</v>
      </c>
      <c r="C10" t="s">
        <v>4</v>
      </c>
      <c r="D10">
        <v>1940</v>
      </c>
      <c r="E10">
        <v>38</v>
      </c>
      <c r="F10">
        <v>7.86</v>
      </c>
      <c r="G10">
        <v>0.04</v>
      </c>
      <c r="H10">
        <v>1978</v>
      </c>
      <c r="I10">
        <v>35</v>
      </c>
      <c r="J10">
        <v>7.65</v>
      </c>
      <c r="K10">
        <v>0.04</v>
      </c>
      <c r="L10">
        <f t="shared" si="0"/>
        <v>2.0617866064411152</v>
      </c>
      <c r="M10">
        <f t="shared" si="1"/>
        <v>3.1371063628340849E-2</v>
      </c>
      <c r="N10">
        <f t="shared" si="2"/>
        <v>2.0347056478384444</v>
      </c>
      <c r="O10">
        <f t="shared" si="3"/>
        <v>3.0933750499867272E-2</v>
      </c>
      <c r="P10">
        <f t="shared" si="4"/>
        <v>3.1162158791558182E-2</v>
      </c>
      <c r="R10">
        <v>-0.21</v>
      </c>
      <c r="S10" s="1">
        <v>-2.63E-2</v>
      </c>
      <c r="T10">
        <v>702</v>
      </c>
    </row>
    <row r="11" spans="1:20" x14ac:dyDescent="0.25">
      <c r="A11" t="s">
        <v>9</v>
      </c>
      <c r="B11" t="s">
        <v>23</v>
      </c>
      <c r="C11" t="s">
        <v>12</v>
      </c>
      <c r="D11">
        <v>1940</v>
      </c>
      <c r="E11">
        <v>38</v>
      </c>
      <c r="F11">
        <v>5.31</v>
      </c>
      <c r="G11">
        <v>0.03</v>
      </c>
      <c r="H11">
        <v>1978</v>
      </c>
      <c r="I11">
        <v>35</v>
      </c>
      <c r="J11">
        <v>5.17</v>
      </c>
      <c r="K11">
        <v>0.05</v>
      </c>
      <c r="L11">
        <f t="shared" si="0"/>
        <v>1.6695918352538475</v>
      </c>
      <c r="M11">
        <f t="shared" si="1"/>
        <v>3.482719775688687E-2</v>
      </c>
      <c r="N11">
        <f t="shared" si="2"/>
        <v>1.6428726885203377</v>
      </c>
      <c r="O11">
        <f t="shared" si="3"/>
        <v>5.7215471790131679E-2</v>
      </c>
      <c r="P11">
        <f t="shared" si="4"/>
        <v>4.6914062815940537E-2</v>
      </c>
      <c r="R11">
        <v>-0.14000000000000001</v>
      </c>
      <c r="S11" s="1">
        <v>-2.58E-2</v>
      </c>
      <c r="T11">
        <v>688</v>
      </c>
    </row>
    <row r="12" spans="1:20" x14ac:dyDescent="0.25">
      <c r="A12" t="s">
        <v>9</v>
      </c>
      <c r="B12" t="s">
        <v>23</v>
      </c>
      <c r="C12" t="s">
        <v>13</v>
      </c>
      <c r="D12">
        <v>1940</v>
      </c>
      <c r="E12">
        <v>38</v>
      </c>
      <c r="F12">
        <v>3.15</v>
      </c>
      <c r="G12">
        <v>0.03</v>
      </c>
      <c r="H12">
        <v>1978</v>
      </c>
      <c r="I12">
        <v>35</v>
      </c>
      <c r="J12">
        <v>3.22</v>
      </c>
      <c r="K12">
        <v>0.02</v>
      </c>
      <c r="L12">
        <f t="shared" si="0"/>
        <v>1.1474024528375417</v>
      </c>
      <c r="M12">
        <f t="shared" si="1"/>
        <v>5.870870479018072E-2</v>
      </c>
      <c r="N12">
        <f t="shared" si="2"/>
        <v>1.1693813595563169</v>
      </c>
      <c r="O12">
        <f t="shared" si="3"/>
        <v>3.6745837162109413E-2</v>
      </c>
      <c r="P12">
        <f t="shared" si="4"/>
        <v>4.9412165865840248E-2</v>
      </c>
      <c r="R12">
        <v>7.0000000000000007E-2</v>
      </c>
      <c r="S12" s="1">
        <v>2.3199999999999998E-2</v>
      </c>
      <c r="T12">
        <v>603</v>
      </c>
    </row>
    <row r="13" spans="1:20" x14ac:dyDescent="0.25">
      <c r="A13" t="s">
        <v>9</v>
      </c>
      <c r="B13" t="s">
        <v>23</v>
      </c>
      <c r="C13" t="s">
        <v>14</v>
      </c>
      <c r="D13">
        <v>1940</v>
      </c>
      <c r="E13">
        <v>38</v>
      </c>
      <c r="F13">
        <v>2.2400000000000002</v>
      </c>
      <c r="G13">
        <v>0.02</v>
      </c>
      <c r="H13">
        <v>1978</v>
      </c>
      <c r="I13">
        <v>35</v>
      </c>
      <c r="J13">
        <v>2.2999999999999998</v>
      </c>
      <c r="K13">
        <v>0.02</v>
      </c>
      <c r="L13">
        <f t="shared" si="0"/>
        <v>0.80647586586694853</v>
      </c>
      <c r="M13">
        <f t="shared" si="1"/>
        <v>5.503941074079443E-2</v>
      </c>
      <c r="N13">
        <f t="shared" si="2"/>
        <v>0.83290912293510388</v>
      </c>
      <c r="O13">
        <f t="shared" si="3"/>
        <v>5.1444172026953186E-2</v>
      </c>
      <c r="P13">
        <f t="shared" si="4"/>
        <v>5.3345911137583496E-2</v>
      </c>
      <c r="R13">
        <v>0.06</v>
      </c>
      <c r="S13" s="1">
        <v>2.64E-2</v>
      </c>
      <c r="T13">
        <v>685</v>
      </c>
    </row>
    <row r="14" spans="1:20" x14ac:dyDescent="0.25">
      <c r="A14" t="s">
        <v>9</v>
      </c>
      <c r="B14" t="s">
        <v>23</v>
      </c>
      <c r="C14" t="s">
        <v>5</v>
      </c>
      <c r="D14">
        <v>1940</v>
      </c>
      <c r="E14">
        <v>38</v>
      </c>
      <c r="F14">
        <v>179.26</v>
      </c>
      <c r="G14">
        <v>1.1499999999999999</v>
      </c>
      <c r="H14">
        <v>1978</v>
      </c>
      <c r="I14">
        <v>35</v>
      </c>
      <c r="J14">
        <v>175.09</v>
      </c>
      <c r="K14">
        <v>1.46</v>
      </c>
      <c r="L14">
        <f t="shared" si="0"/>
        <v>5.1888372659292159</v>
      </c>
      <c r="M14">
        <f t="shared" si="1"/>
        <v>3.9546335509395972E-2</v>
      </c>
      <c r="N14">
        <f t="shared" si="2"/>
        <v>5.1653001274382255</v>
      </c>
      <c r="O14">
        <f t="shared" si="3"/>
        <v>4.9331637919501056E-2</v>
      </c>
      <c r="P14">
        <f t="shared" si="4"/>
        <v>4.4507202476716565E-2</v>
      </c>
      <c r="R14">
        <v>-4.18</v>
      </c>
      <c r="S14" s="1">
        <v>-2.3300000000000001E-2</v>
      </c>
      <c r="T14">
        <v>620</v>
      </c>
    </row>
    <row r="15" spans="1:20" x14ac:dyDescent="0.25">
      <c r="A15" t="s">
        <v>9</v>
      </c>
      <c r="B15" t="s">
        <v>23</v>
      </c>
      <c r="C15" t="s">
        <v>15</v>
      </c>
      <c r="D15">
        <v>1940</v>
      </c>
      <c r="E15">
        <v>38</v>
      </c>
      <c r="F15">
        <v>84.13</v>
      </c>
      <c r="G15">
        <v>0.76</v>
      </c>
      <c r="H15">
        <v>1978</v>
      </c>
      <c r="I15">
        <v>35</v>
      </c>
      <c r="J15">
        <v>81.14</v>
      </c>
      <c r="K15">
        <v>0.8</v>
      </c>
      <c r="L15">
        <f t="shared" si="0"/>
        <v>4.4323632215627224</v>
      </c>
      <c r="M15">
        <f t="shared" si="1"/>
        <v>5.5687087153885914E-2</v>
      </c>
      <c r="N15">
        <f t="shared" si="2"/>
        <v>4.3961760577783009</v>
      </c>
      <c r="O15">
        <f t="shared" si="3"/>
        <v>5.8329601016510878E-2</v>
      </c>
      <c r="P15">
        <f t="shared" si="4"/>
        <v>5.6969343605580113E-2</v>
      </c>
      <c r="R15">
        <v>-2.99</v>
      </c>
      <c r="S15" s="1">
        <v>-3.5499999999999997E-2</v>
      </c>
      <c r="T15">
        <v>952</v>
      </c>
    </row>
    <row r="16" spans="1:20" x14ac:dyDescent="0.25">
      <c r="A16" t="s">
        <v>9</v>
      </c>
      <c r="B16" t="s">
        <v>23</v>
      </c>
      <c r="C16" t="s">
        <v>7</v>
      </c>
      <c r="D16">
        <v>1940</v>
      </c>
      <c r="E16">
        <v>38</v>
      </c>
      <c r="F16">
        <v>21.61</v>
      </c>
      <c r="G16">
        <v>0.11</v>
      </c>
      <c r="H16">
        <v>1978</v>
      </c>
      <c r="I16">
        <v>35</v>
      </c>
      <c r="J16">
        <v>20.260000000000002</v>
      </c>
      <c r="K16">
        <v>0.11</v>
      </c>
      <c r="L16">
        <f t="shared" si="0"/>
        <v>3.0731561705187946</v>
      </c>
      <c r="M16">
        <f t="shared" si="1"/>
        <v>3.1378322088227092E-2</v>
      </c>
      <c r="N16">
        <f t="shared" si="2"/>
        <v>3.0086484988205373</v>
      </c>
      <c r="O16">
        <f t="shared" si="3"/>
        <v>3.2120867529168692E-2</v>
      </c>
      <c r="P16">
        <f t="shared" si="4"/>
        <v>3.1736505117789915E-2</v>
      </c>
      <c r="R16">
        <v>-1.35</v>
      </c>
      <c r="S16" s="1">
        <v>-6.2399999999999997E-2</v>
      </c>
      <c r="T16">
        <v>1695</v>
      </c>
    </row>
    <row r="17" spans="1:20" x14ac:dyDescent="0.25">
      <c r="A17" t="s">
        <v>9</v>
      </c>
      <c r="B17" t="s">
        <v>23</v>
      </c>
      <c r="C17" t="s">
        <v>8</v>
      </c>
      <c r="D17">
        <v>1940</v>
      </c>
      <c r="E17">
        <v>38</v>
      </c>
      <c r="F17">
        <v>16.420000000000002</v>
      </c>
      <c r="G17">
        <v>0.11</v>
      </c>
      <c r="H17">
        <v>1978</v>
      </c>
      <c r="I17">
        <v>35</v>
      </c>
      <c r="J17">
        <v>17.29</v>
      </c>
      <c r="K17">
        <v>0.17</v>
      </c>
      <c r="L17">
        <f t="shared" si="0"/>
        <v>2.7985001040242823</v>
      </c>
      <c r="M17">
        <f t="shared" si="1"/>
        <v>4.1296317924883516E-2</v>
      </c>
      <c r="N17">
        <f t="shared" si="2"/>
        <v>2.8501282996951991</v>
      </c>
      <c r="O17">
        <f t="shared" si="3"/>
        <v>5.8168511459047709E-2</v>
      </c>
      <c r="P17">
        <f t="shared" si="4"/>
        <v>5.0099874716911116E-2</v>
      </c>
      <c r="R17">
        <v>0.87</v>
      </c>
      <c r="S17" s="1">
        <v>5.2699999999999997E-2</v>
      </c>
      <c r="T17">
        <v>1351</v>
      </c>
    </row>
    <row r="18" spans="1:20" x14ac:dyDescent="0.25">
      <c r="A18" t="s">
        <v>16</v>
      </c>
      <c r="B18" t="s">
        <v>24</v>
      </c>
      <c r="C18" t="s">
        <v>10</v>
      </c>
      <c r="D18">
        <v>1933.26</v>
      </c>
      <c r="E18">
        <v>19</v>
      </c>
      <c r="F18">
        <v>2.2400000000000002</v>
      </c>
      <c r="G18">
        <v>0.05</v>
      </c>
      <c r="H18">
        <v>1971.24</v>
      </c>
      <c r="I18">
        <v>17</v>
      </c>
      <c r="J18">
        <v>2.02</v>
      </c>
      <c r="K18">
        <v>0.03</v>
      </c>
      <c r="L18">
        <f t="shared" si="0"/>
        <v>0.80647586586694853</v>
      </c>
      <c r="M18">
        <f t="shared" si="1"/>
        <v>9.7296851418318619E-2</v>
      </c>
      <c r="N18">
        <f t="shared" si="2"/>
        <v>0.70309751141311339</v>
      </c>
      <c r="O18">
        <f t="shared" si="3"/>
        <v>6.123424196461872E-2</v>
      </c>
      <c r="P18">
        <f t="shared" si="4"/>
        <v>8.226154414682714E-2</v>
      </c>
      <c r="R18">
        <v>-0.22</v>
      </c>
      <c r="S18" s="1">
        <v>-9.6799999999999997E-2</v>
      </c>
      <c r="T18">
        <v>2682</v>
      </c>
    </row>
    <row r="19" spans="1:20" x14ac:dyDescent="0.25">
      <c r="A19" t="s">
        <v>16</v>
      </c>
      <c r="B19" t="s">
        <v>24</v>
      </c>
      <c r="C19" t="s">
        <v>4</v>
      </c>
      <c r="D19">
        <v>1933.26</v>
      </c>
      <c r="E19">
        <v>19</v>
      </c>
      <c r="F19">
        <v>7.92</v>
      </c>
      <c r="G19">
        <v>0.06</v>
      </c>
      <c r="H19">
        <v>1971.24</v>
      </c>
      <c r="I19">
        <v>17</v>
      </c>
      <c r="J19">
        <v>7.69</v>
      </c>
      <c r="K19">
        <v>0.05</v>
      </c>
      <c r="L19">
        <f t="shared" si="0"/>
        <v>2.0693912058263346</v>
      </c>
      <c r="M19">
        <f t="shared" si="1"/>
        <v>3.3021961693489955E-2</v>
      </c>
      <c r="N19">
        <f t="shared" si="2"/>
        <v>2.0399207835175526</v>
      </c>
      <c r="O19">
        <f t="shared" si="3"/>
        <v>2.680822903522536E-2</v>
      </c>
      <c r="P19">
        <f t="shared" si="4"/>
        <v>3.0247189298129074E-2</v>
      </c>
      <c r="R19">
        <v>-0.24</v>
      </c>
      <c r="S19" s="1">
        <v>-2.9700000000000001E-2</v>
      </c>
      <c r="T19">
        <v>792</v>
      </c>
    </row>
    <row r="20" spans="1:20" x14ac:dyDescent="0.25">
      <c r="A20" t="s">
        <v>16</v>
      </c>
      <c r="B20" t="s">
        <v>24</v>
      </c>
      <c r="C20" t="s">
        <v>5</v>
      </c>
      <c r="D20">
        <v>1933.26</v>
      </c>
      <c r="E20">
        <v>19</v>
      </c>
      <c r="F20">
        <v>176.32</v>
      </c>
      <c r="G20">
        <v>3.11</v>
      </c>
      <c r="H20">
        <v>1971.24</v>
      </c>
      <c r="I20">
        <v>17</v>
      </c>
      <c r="J20">
        <v>167</v>
      </c>
      <c r="K20">
        <v>1.0900000000000001</v>
      </c>
      <c r="L20">
        <f t="shared" si="0"/>
        <v>5.17230052596455</v>
      </c>
      <c r="M20">
        <f t="shared" si="1"/>
        <v>7.6883936674293871E-2</v>
      </c>
      <c r="N20">
        <f t="shared" si="2"/>
        <v>5.1179938124167554</v>
      </c>
      <c r="O20">
        <f t="shared" si="3"/>
        <v>2.691128821510928E-2</v>
      </c>
      <c r="P20">
        <f t="shared" si="4"/>
        <v>5.883672110641433E-2</v>
      </c>
      <c r="R20">
        <v>-9.32</v>
      </c>
      <c r="S20" s="1">
        <v>-5.28E-2</v>
      </c>
      <c r="T20">
        <v>1430</v>
      </c>
    </row>
    <row r="21" spans="1:20" x14ac:dyDescent="0.25">
      <c r="A21" t="s">
        <v>16</v>
      </c>
      <c r="B21" t="s">
        <v>24</v>
      </c>
      <c r="C21" t="s">
        <v>6</v>
      </c>
      <c r="D21">
        <v>1933.26</v>
      </c>
      <c r="E21">
        <v>19</v>
      </c>
      <c r="F21">
        <v>84.29</v>
      </c>
      <c r="G21">
        <v>1.52</v>
      </c>
      <c r="H21">
        <v>1971.24</v>
      </c>
      <c r="I21">
        <v>17</v>
      </c>
      <c r="J21">
        <v>76.819999999999993</v>
      </c>
      <c r="K21">
        <v>1.34</v>
      </c>
      <c r="L21">
        <f t="shared" si="0"/>
        <v>4.434263234009391</v>
      </c>
      <c r="M21">
        <f t="shared" si="1"/>
        <v>7.8603943459269479E-2</v>
      </c>
      <c r="N21">
        <f t="shared" si="2"/>
        <v>4.3414650229177587</v>
      </c>
      <c r="O21">
        <f t="shared" si="3"/>
        <v>7.1920873969378629E-2</v>
      </c>
      <c r="P21">
        <f t="shared" si="4"/>
        <v>7.5521782091960393E-2</v>
      </c>
      <c r="R21">
        <v>-7.47</v>
      </c>
      <c r="S21" s="1">
        <v>-8.8599999999999998E-2</v>
      </c>
      <c r="T21">
        <v>2442</v>
      </c>
    </row>
    <row r="22" spans="1:20" x14ac:dyDescent="0.25">
      <c r="A22" t="s">
        <v>16</v>
      </c>
      <c r="B22" t="s">
        <v>24</v>
      </c>
      <c r="C22" t="s">
        <v>7</v>
      </c>
      <c r="D22">
        <v>1933.26</v>
      </c>
      <c r="E22">
        <v>19</v>
      </c>
      <c r="F22">
        <v>21.47</v>
      </c>
      <c r="G22">
        <v>0.14000000000000001</v>
      </c>
      <c r="H22">
        <v>1971.24</v>
      </c>
      <c r="I22">
        <v>17</v>
      </c>
      <c r="J22">
        <v>20.18</v>
      </c>
      <c r="K22">
        <v>0.35</v>
      </c>
      <c r="L22">
        <f t="shared" si="0"/>
        <v>3.0666566118906897</v>
      </c>
      <c r="M22">
        <f t="shared" si="1"/>
        <v>2.8423188267149249E-2</v>
      </c>
      <c r="N22">
        <f t="shared" si="2"/>
        <v>3.004692014925463</v>
      </c>
      <c r="O22">
        <f t="shared" si="3"/>
        <v>7.1510751683160609E-2</v>
      </c>
      <c r="P22">
        <f t="shared" si="4"/>
        <v>5.3303133194616138E-2</v>
      </c>
      <c r="R22">
        <v>-1.3</v>
      </c>
      <c r="S22" s="1">
        <v>-6.0400000000000002E-2</v>
      </c>
      <c r="T22">
        <v>1642</v>
      </c>
    </row>
    <row r="23" spans="1:20" x14ac:dyDescent="0.25">
      <c r="A23" t="s">
        <v>16</v>
      </c>
      <c r="B23" t="s">
        <v>24</v>
      </c>
      <c r="C23" t="s">
        <v>8</v>
      </c>
      <c r="D23">
        <v>1933.26</v>
      </c>
      <c r="E23">
        <v>19</v>
      </c>
      <c r="F23">
        <v>17.29</v>
      </c>
      <c r="G23">
        <v>0.19</v>
      </c>
      <c r="H23">
        <v>1971.24</v>
      </c>
      <c r="I23">
        <v>17</v>
      </c>
      <c r="J23">
        <v>18.059999999999999</v>
      </c>
      <c r="K23">
        <v>0.38</v>
      </c>
      <c r="L23">
        <f t="shared" si="0"/>
        <v>2.8501282996951991</v>
      </c>
      <c r="M23">
        <f t="shared" si="1"/>
        <v>4.7899988390556862E-2</v>
      </c>
      <c r="N23">
        <f t="shared" si="2"/>
        <v>2.8936995479888394</v>
      </c>
      <c r="O23">
        <f t="shared" si="3"/>
        <v>8.675416045042697E-2</v>
      </c>
      <c r="P23">
        <f t="shared" si="4"/>
        <v>6.9029100729589121E-2</v>
      </c>
      <c r="R23">
        <v>0.77</v>
      </c>
      <c r="S23" s="1">
        <v>4.4699999999999997E-2</v>
      </c>
      <c r="T23">
        <v>1152</v>
      </c>
    </row>
    <row r="25" spans="1:20" x14ac:dyDescent="0.25">
      <c r="D25" s="2" t="s">
        <v>28</v>
      </c>
      <c r="E25" s="2" t="s">
        <v>26</v>
      </c>
      <c r="F25" s="2" t="s">
        <v>27</v>
      </c>
      <c r="G25" s="2" t="s">
        <v>34</v>
      </c>
      <c r="H25" s="2" t="s">
        <v>35</v>
      </c>
      <c r="I25" s="2" t="s">
        <v>36</v>
      </c>
      <c r="J25" s="2" t="s">
        <v>37</v>
      </c>
    </row>
    <row r="26" spans="1:20" x14ac:dyDescent="0.25">
      <c r="A26" t="s">
        <v>0</v>
      </c>
      <c r="B26" t="s">
        <v>22</v>
      </c>
      <c r="C26" t="s">
        <v>3</v>
      </c>
      <c r="D26" s="6">
        <f>2*(H2-D2)</f>
        <v>88</v>
      </c>
      <c r="E26" s="5">
        <f>(N2-L2)/P2</f>
        <v>1.1292320319488043</v>
      </c>
      <c r="F26" s="4">
        <f>ABS(E26)/D26</f>
        <v>1.2832182181236412E-2</v>
      </c>
      <c r="G26" s="5">
        <f>LOG10(D26)</f>
        <v>1.9444826721501687</v>
      </c>
      <c r="H26" s="5">
        <f>LOG10(ABS(E26))</f>
        <v>5.2783188905720868E-2</v>
      </c>
      <c r="I26" s="5">
        <f t="shared" ref="I26" si="5">LOG10(F26)</f>
        <v>-1.8916994832444478</v>
      </c>
      <c r="J26" s="5">
        <f>1/D26</f>
        <v>1.1363636363636364E-2</v>
      </c>
      <c r="K26" s="3" t="s">
        <v>38</v>
      </c>
      <c r="L26" s="3">
        <f>COUNT(F26:F47)</f>
        <v>22</v>
      </c>
      <c r="M26" t="s">
        <v>42</v>
      </c>
    </row>
    <row r="27" spans="1:20" x14ac:dyDescent="0.25">
      <c r="A27" t="s">
        <v>0</v>
      </c>
      <c r="B27" t="s">
        <v>22</v>
      </c>
      <c r="C27" t="s">
        <v>4</v>
      </c>
      <c r="D27" s="6">
        <f t="shared" ref="D27:D41" si="6">2*(H3-D3)</f>
        <v>88</v>
      </c>
      <c r="E27" s="5">
        <f t="shared" ref="E27:E47" si="7">(N3-L3)/P3</f>
        <v>1.1039205741343301</v>
      </c>
      <c r="F27" s="4">
        <f t="shared" ref="F27:F47" si="8">ABS(E27)/D27</f>
        <v>1.2544551978799206E-2</v>
      </c>
      <c r="G27" s="5">
        <f t="shared" ref="G27:G47" si="9">LOG10(D27)</f>
        <v>1.9444826721501687</v>
      </c>
      <c r="H27" s="5">
        <f t="shared" ref="H27:H47" si="10">LOG10(ABS(E27))</f>
        <v>4.2937827509066502E-2</v>
      </c>
      <c r="I27" s="5">
        <f t="shared" ref="I27:I47" si="11">LOG10(F27)</f>
        <v>-1.9015448446411021</v>
      </c>
      <c r="J27" s="5">
        <f t="shared" ref="J27:J47" si="12">1/D27</f>
        <v>1.1363636363636364E-2</v>
      </c>
      <c r="K27" s="3" t="s">
        <v>39</v>
      </c>
      <c r="L27" s="4">
        <f>MAX(F26:F47)</f>
        <v>2.6744758150721883E-2</v>
      </c>
      <c r="M27" t="s">
        <v>43</v>
      </c>
    </row>
    <row r="28" spans="1:20" x14ac:dyDescent="0.25">
      <c r="A28" t="s">
        <v>0</v>
      </c>
      <c r="B28" t="s">
        <v>22</v>
      </c>
      <c r="C28" t="s">
        <v>5</v>
      </c>
      <c r="D28" s="6">
        <f t="shared" si="6"/>
        <v>88</v>
      </c>
      <c r="E28" s="5">
        <f t="shared" si="7"/>
        <v>-1.6500295314954063</v>
      </c>
      <c r="F28" s="4">
        <f t="shared" si="8"/>
        <v>1.8750335585175072E-2</v>
      </c>
      <c r="G28" s="5">
        <f t="shared" si="9"/>
        <v>1.9444826721501687</v>
      </c>
      <c r="H28" s="5">
        <f t="shared" si="10"/>
        <v>0.21749171709313372</v>
      </c>
      <c r="I28" s="5">
        <f t="shared" si="11"/>
        <v>-1.7269909550570348</v>
      </c>
      <c r="J28" s="5">
        <f t="shared" si="12"/>
        <v>1.1363636363636364E-2</v>
      </c>
      <c r="K28" s="3" t="s">
        <v>40</v>
      </c>
      <c r="L28" s="4">
        <f>MEDIAN(F26:F47)</f>
        <v>1.2344691369866968E-2</v>
      </c>
      <c r="M28" t="s">
        <v>44</v>
      </c>
    </row>
    <row r="29" spans="1:20" x14ac:dyDescent="0.25">
      <c r="A29" t="s">
        <v>0</v>
      </c>
      <c r="B29" t="s">
        <v>22</v>
      </c>
      <c r="C29" t="s">
        <v>6</v>
      </c>
      <c r="D29" s="6">
        <f t="shared" si="6"/>
        <v>88</v>
      </c>
      <c r="E29" s="5">
        <f t="shared" si="7"/>
        <v>-2.0671055418380662</v>
      </c>
      <c r="F29" s="4">
        <f t="shared" si="8"/>
        <v>2.3489835702705297E-2</v>
      </c>
      <c r="G29" s="5">
        <f t="shared" si="9"/>
        <v>1.9444826721501687</v>
      </c>
      <c r="H29" s="5">
        <f t="shared" si="10"/>
        <v>0.31536265130929775</v>
      </c>
      <c r="I29" s="5">
        <f t="shared" si="11"/>
        <v>-1.6291200208408709</v>
      </c>
      <c r="J29" s="5">
        <f t="shared" si="12"/>
        <v>1.1363636363636364E-2</v>
      </c>
      <c r="K29" s="3" t="s">
        <v>41</v>
      </c>
      <c r="L29" s="4">
        <f>MIN(F26:F47)</f>
        <v>5.7981123393548552E-3</v>
      </c>
      <c r="M29" t="s">
        <v>45</v>
      </c>
    </row>
    <row r="30" spans="1:20" x14ac:dyDescent="0.25">
      <c r="A30" t="s">
        <v>0</v>
      </c>
      <c r="B30" t="s">
        <v>22</v>
      </c>
      <c r="C30" t="s">
        <v>7</v>
      </c>
      <c r="D30" s="6">
        <f t="shared" si="6"/>
        <v>88</v>
      </c>
      <c r="E30" s="5">
        <f t="shared" si="7"/>
        <v>-2.2390599166660663</v>
      </c>
      <c r="F30" s="4">
        <f t="shared" si="8"/>
        <v>2.5443862689387118E-2</v>
      </c>
      <c r="G30" s="5">
        <f t="shared" si="9"/>
        <v>1.9444826721501687</v>
      </c>
      <c r="H30" s="5">
        <f t="shared" si="10"/>
        <v>0.35006571534288894</v>
      </c>
      <c r="I30" s="5">
        <f t="shared" si="11"/>
        <v>-1.5944169568072797</v>
      </c>
      <c r="J30" s="5">
        <f t="shared" si="12"/>
        <v>1.1363636363636364E-2</v>
      </c>
      <c r="M30" t="s">
        <v>46</v>
      </c>
    </row>
    <row r="31" spans="1:20" x14ac:dyDescent="0.25">
      <c r="A31" t="s">
        <v>0</v>
      </c>
      <c r="B31" t="s">
        <v>22</v>
      </c>
      <c r="C31" t="s">
        <v>8</v>
      </c>
      <c r="D31" s="6">
        <f t="shared" si="6"/>
        <v>88</v>
      </c>
      <c r="E31" s="5">
        <f t="shared" si="7"/>
        <v>-0.84102954889025983</v>
      </c>
      <c r="F31" s="4">
        <f t="shared" si="8"/>
        <v>9.5571539646620435E-3</v>
      </c>
      <c r="G31" s="5">
        <f t="shared" si="9"/>
        <v>1.9444826721501687</v>
      </c>
      <c r="H31" s="5">
        <f t="shared" si="10"/>
        <v>-7.518874535007064E-2</v>
      </c>
      <c r="I31" s="5">
        <f t="shared" si="11"/>
        <v>-2.0196714175002395</v>
      </c>
      <c r="J31" s="5">
        <f t="shared" si="12"/>
        <v>1.1363636363636364E-2</v>
      </c>
      <c r="M31" t="s">
        <v>47</v>
      </c>
    </row>
    <row r="32" spans="1:20" x14ac:dyDescent="0.25">
      <c r="A32" t="s">
        <v>9</v>
      </c>
      <c r="B32" t="s">
        <v>23</v>
      </c>
      <c r="C32" t="s">
        <v>10</v>
      </c>
      <c r="D32" s="6">
        <f t="shared" si="6"/>
        <v>76</v>
      </c>
      <c r="E32" s="5">
        <f t="shared" si="7"/>
        <v>-0.91251713646909471</v>
      </c>
      <c r="F32" s="4">
        <f t="shared" si="8"/>
        <v>1.200680442722493E-2</v>
      </c>
      <c r="G32" s="5">
        <f t="shared" si="9"/>
        <v>1.8808135922807914</v>
      </c>
      <c r="H32" s="5">
        <f t="shared" si="10"/>
        <v>-3.9758971031393212E-2</v>
      </c>
      <c r="I32" s="5">
        <f t="shared" si="11"/>
        <v>-1.9205725633121846</v>
      </c>
      <c r="J32" s="5">
        <f t="shared" si="12"/>
        <v>1.3157894736842105E-2</v>
      </c>
      <c r="M32" t="s">
        <v>48</v>
      </c>
    </row>
    <row r="33" spans="1:13" x14ac:dyDescent="0.25">
      <c r="A33" t="s">
        <v>9</v>
      </c>
      <c r="B33" t="s">
        <v>23</v>
      </c>
      <c r="C33" t="s">
        <v>11</v>
      </c>
      <c r="D33" s="6">
        <f t="shared" si="6"/>
        <v>76</v>
      </c>
      <c r="E33" s="5">
        <f t="shared" si="7"/>
        <v>0.44065653779096897</v>
      </c>
      <c r="F33" s="4">
        <f t="shared" si="8"/>
        <v>5.7981123393548552E-3</v>
      </c>
      <c r="G33" s="5">
        <f t="shared" si="9"/>
        <v>1.8808135922807914</v>
      </c>
      <c r="H33" s="5">
        <f t="shared" si="10"/>
        <v>-0.35589978209359502</v>
      </c>
      <c r="I33" s="5">
        <f t="shared" si="11"/>
        <v>-2.2367133743743861</v>
      </c>
      <c r="J33" s="5">
        <f t="shared" si="12"/>
        <v>1.3157894736842105E-2</v>
      </c>
      <c r="M33" t="s">
        <v>51</v>
      </c>
    </row>
    <row r="34" spans="1:13" x14ac:dyDescent="0.25">
      <c r="A34" t="s">
        <v>9</v>
      </c>
      <c r="B34" t="s">
        <v>23</v>
      </c>
      <c r="C34" t="s">
        <v>4</v>
      </c>
      <c r="D34" s="6">
        <f t="shared" si="6"/>
        <v>76</v>
      </c>
      <c r="E34" s="5">
        <f t="shared" si="7"/>
        <v>-0.86903345765656681</v>
      </c>
      <c r="F34" s="4">
        <f t="shared" si="8"/>
        <v>1.1434650758639036E-2</v>
      </c>
      <c r="G34" s="5">
        <f t="shared" si="9"/>
        <v>1.8808135922807914</v>
      </c>
      <c r="H34" s="5">
        <f t="shared" si="10"/>
        <v>-6.0963502957650871E-2</v>
      </c>
      <c r="I34" s="5">
        <f t="shared" si="11"/>
        <v>-1.9417770952384423</v>
      </c>
      <c r="J34" s="5">
        <f t="shared" si="12"/>
        <v>1.3157894736842105E-2</v>
      </c>
      <c r="M34" t="s">
        <v>43</v>
      </c>
    </row>
    <row r="35" spans="1:13" x14ac:dyDescent="0.25">
      <c r="A35" t="s">
        <v>9</v>
      </c>
      <c r="B35" t="s">
        <v>23</v>
      </c>
      <c r="C35" t="s">
        <v>12</v>
      </c>
      <c r="D35" s="6">
        <f t="shared" si="6"/>
        <v>76</v>
      </c>
      <c r="E35" s="5">
        <f t="shared" si="7"/>
        <v>-0.56953384826928799</v>
      </c>
      <c r="F35" s="4">
        <f t="shared" si="8"/>
        <v>7.493866424595895E-3</v>
      </c>
      <c r="G35" s="5">
        <f t="shared" si="9"/>
        <v>1.8808135922807914</v>
      </c>
      <c r="H35" s="5">
        <f t="shared" si="10"/>
        <v>-0.24448046003134288</v>
      </c>
      <c r="I35" s="5">
        <f t="shared" si="11"/>
        <v>-2.1252940523121344</v>
      </c>
      <c r="J35" s="5">
        <f t="shared" si="12"/>
        <v>1.3157894736842105E-2</v>
      </c>
      <c r="M35" t="s">
        <v>49</v>
      </c>
    </row>
    <row r="36" spans="1:13" x14ac:dyDescent="0.25">
      <c r="A36" t="s">
        <v>9</v>
      </c>
      <c r="B36" t="s">
        <v>23</v>
      </c>
      <c r="C36" t="s">
        <v>13</v>
      </c>
      <c r="D36" s="6">
        <f t="shared" si="6"/>
        <v>76</v>
      </c>
      <c r="E36" s="5">
        <f t="shared" si="7"/>
        <v>0.44480759613837823</v>
      </c>
      <c r="F36" s="4">
        <f t="shared" si="8"/>
        <v>5.8527315281365552E-3</v>
      </c>
      <c r="G36" s="5">
        <f t="shared" si="9"/>
        <v>1.8808135922807914</v>
      </c>
      <c r="H36" s="5">
        <f t="shared" si="10"/>
        <v>-0.35182780476050318</v>
      </c>
      <c r="I36" s="5">
        <f t="shared" si="11"/>
        <v>-2.2326413970412946</v>
      </c>
      <c r="J36" s="5">
        <f t="shared" si="12"/>
        <v>1.3157894736842105E-2</v>
      </c>
      <c r="M36" t="s">
        <v>50</v>
      </c>
    </row>
    <row r="37" spans="1:13" x14ac:dyDescent="0.25">
      <c r="A37" t="s">
        <v>9</v>
      </c>
      <c r="B37" t="s">
        <v>23</v>
      </c>
      <c r="C37" t="s">
        <v>14</v>
      </c>
      <c r="D37" s="6">
        <f t="shared" si="6"/>
        <v>76</v>
      </c>
      <c r="E37" s="5">
        <f t="shared" si="7"/>
        <v>0.49550671278220015</v>
      </c>
      <c r="F37" s="4">
        <f t="shared" si="8"/>
        <v>6.5198251681868437E-3</v>
      </c>
      <c r="G37" s="5">
        <f t="shared" si="9"/>
        <v>1.8808135922807914</v>
      </c>
      <c r="H37" s="5">
        <f t="shared" si="10"/>
        <v>-0.30495045761761552</v>
      </c>
      <c r="I37" s="5">
        <f t="shared" si="11"/>
        <v>-2.185764049898407</v>
      </c>
      <c r="J37" s="5">
        <f t="shared" si="12"/>
        <v>1.3157894736842105E-2</v>
      </c>
      <c r="M37" t="s">
        <v>52</v>
      </c>
    </row>
    <row r="38" spans="1:13" x14ac:dyDescent="0.25">
      <c r="A38" t="s">
        <v>9</v>
      </c>
      <c r="B38" t="s">
        <v>23</v>
      </c>
      <c r="C38" t="s">
        <v>5</v>
      </c>
      <c r="D38" s="6">
        <f t="shared" si="6"/>
        <v>76</v>
      </c>
      <c r="E38" s="5">
        <f t="shared" si="7"/>
        <v>-0.52883886609821318</v>
      </c>
      <c r="F38" s="4">
        <f t="shared" si="8"/>
        <v>6.9584061328712256E-3</v>
      </c>
      <c r="G38" s="5">
        <f t="shared" si="9"/>
        <v>1.8808135922807914</v>
      </c>
      <c r="H38" s="5">
        <f t="shared" si="10"/>
        <v>-0.27667663462734576</v>
      </c>
      <c r="I38" s="5">
        <f t="shared" si="11"/>
        <v>-2.1574902269081373</v>
      </c>
      <c r="J38" s="5">
        <f t="shared" si="12"/>
        <v>1.3157894736842105E-2</v>
      </c>
      <c r="M38" t="s">
        <v>44</v>
      </c>
    </row>
    <row r="39" spans="1:13" x14ac:dyDescent="0.25">
      <c r="A39" t="s">
        <v>9</v>
      </c>
      <c r="B39" t="s">
        <v>23</v>
      </c>
      <c r="C39" t="s">
        <v>15</v>
      </c>
      <c r="D39" s="6">
        <f t="shared" si="6"/>
        <v>76</v>
      </c>
      <c r="E39" s="5">
        <f t="shared" si="7"/>
        <v>-0.63520415532533958</v>
      </c>
      <c r="F39" s="4">
        <f t="shared" si="8"/>
        <v>8.3579494121755211E-3</v>
      </c>
      <c r="G39" s="5">
        <f t="shared" si="9"/>
        <v>1.8808135922807914</v>
      </c>
      <c r="H39" s="5">
        <f t="shared" si="10"/>
        <v>-0.19708666954040163</v>
      </c>
      <c r="I39" s="5">
        <f t="shared" si="11"/>
        <v>-2.0779002618211928</v>
      </c>
      <c r="J39" s="5">
        <f t="shared" si="12"/>
        <v>1.3157894736842105E-2</v>
      </c>
      <c r="M39" t="s">
        <v>45</v>
      </c>
    </row>
    <row r="40" spans="1:13" x14ac:dyDescent="0.25">
      <c r="A40" t="s">
        <v>9</v>
      </c>
      <c r="B40" t="s">
        <v>23</v>
      </c>
      <c r="C40" t="s">
        <v>7</v>
      </c>
      <c r="D40" s="6">
        <f t="shared" si="6"/>
        <v>76</v>
      </c>
      <c r="E40" s="5">
        <f t="shared" si="7"/>
        <v>-2.0326016194548631</v>
      </c>
      <c r="F40" s="4">
        <f t="shared" si="8"/>
        <v>2.6744758150721883E-2</v>
      </c>
      <c r="G40" s="5">
        <f t="shared" si="9"/>
        <v>1.8808135922807914</v>
      </c>
      <c r="H40" s="5">
        <f t="shared" si="10"/>
        <v>0.30805226726255291</v>
      </c>
      <c r="I40" s="5">
        <f t="shared" si="11"/>
        <v>-1.5727613250182384</v>
      </c>
      <c r="J40" s="5">
        <f t="shared" si="12"/>
        <v>1.3157894736842105E-2</v>
      </c>
      <c r="M40" t="s">
        <v>46</v>
      </c>
    </row>
    <row r="41" spans="1:13" x14ac:dyDescent="0.25">
      <c r="A41" t="s">
        <v>9</v>
      </c>
      <c r="B41" t="s">
        <v>23</v>
      </c>
      <c r="C41" t="s">
        <v>8</v>
      </c>
      <c r="D41" s="6">
        <f t="shared" si="6"/>
        <v>76</v>
      </c>
      <c r="E41" s="5">
        <f t="shared" si="7"/>
        <v>1.0305054845474457</v>
      </c>
      <c r="F41" s="4">
        <f t="shared" si="8"/>
        <v>1.355928269141376E-2</v>
      </c>
      <c r="G41" s="5">
        <f t="shared" si="9"/>
        <v>1.8808135922807914</v>
      </c>
      <c r="H41" s="5">
        <f t="shared" si="10"/>
        <v>1.3050307519746878E-2</v>
      </c>
      <c r="I41" s="5">
        <f t="shared" si="11"/>
        <v>-1.8677632847610444</v>
      </c>
      <c r="J41" s="5">
        <f t="shared" si="12"/>
        <v>1.3157894736842105E-2</v>
      </c>
      <c r="M41" t="s">
        <v>47</v>
      </c>
    </row>
    <row r="42" spans="1:13" x14ac:dyDescent="0.25">
      <c r="A42" t="s">
        <v>16</v>
      </c>
      <c r="B42" t="s">
        <v>24</v>
      </c>
      <c r="C42" t="s">
        <v>10</v>
      </c>
      <c r="D42" s="6">
        <v>76</v>
      </c>
      <c r="E42" s="5">
        <f t="shared" si="7"/>
        <v>-1.2567033056092041</v>
      </c>
      <c r="F42" s="4">
        <f t="shared" si="8"/>
        <v>1.6535569810647421E-2</v>
      </c>
      <c r="G42" s="5">
        <f t="shared" si="9"/>
        <v>1.8808135922807914</v>
      </c>
      <c r="H42" s="5">
        <f t="shared" si="10"/>
        <v>9.9232757442582045E-2</v>
      </c>
      <c r="I42" s="5">
        <f t="shared" si="11"/>
        <v>-1.7815808348382094</v>
      </c>
      <c r="J42" s="5">
        <f t="shared" si="12"/>
        <v>1.3157894736842105E-2</v>
      </c>
      <c r="M42" t="s">
        <v>48</v>
      </c>
    </row>
    <row r="43" spans="1:13" x14ac:dyDescent="0.25">
      <c r="A43" t="s">
        <v>16</v>
      </c>
      <c r="B43" t="s">
        <v>24</v>
      </c>
      <c r="C43" t="s">
        <v>4</v>
      </c>
      <c r="D43" s="6">
        <v>76</v>
      </c>
      <c r="E43" s="5">
        <f t="shared" si="7"/>
        <v>-0.97431936628256999</v>
      </c>
      <c r="F43" s="4">
        <f t="shared" si="8"/>
        <v>1.2819991661612762E-2</v>
      </c>
      <c r="G43" s="5">
        <f t="shared" si="9"/>
        <v>1.8808135922807914</v>
      </c>
      <c r="H43" s="5">
        <f t="shared" si="10"/>
        <v>-1.129866501041492E-2</v>
      </c>
      <c r="I43" s="5">
        <f t="shared" si="11"/>
        <v>-1.8921122572912064</v>
      </c>
      <c r="J43" s="5">
        <f t="shared" si="12"/>
        <v>1.3157894736842105E-2</v>
      </c>
      <c r="M43" t="s">
        <v>43</v>
      </c>
    </row>
    <row r="44" spans="1:13" x14ac:dyDescent="0.25">
      <c r="A44" t="s">
        <v>16</v>
      </c>
      <c r="B44" t="s">
        <v>24</v>
      </c>
      <c r="C44" t="s">
        <v>5</v>
      </c>
      <c r="D44" s="6">
        <v>76</v>
      </c>
      <c r="E44" s="5">
        <f t="shared" si="7"/>
        <v>-0.92300713783103938</v>
      </c>
      <c r="F44" s="4">
        <f t="shared" si="8"/>
        <v>1.2144830760934729E-2</v>
      </c>
      <c r="G44" s="5">
        <f t="shared" si="9"/>
        <v>1.8808135922807914</v>
      </c>
      <c r="H44" s="5">
        <f t="shared" si="10"/>
        <v>-3.4794940459844256E-2</v>
      </c>
      <c r="I44" s="5">
        <f t="shared" si="11"/>
        <v>-1.9156085327406356</v>
      </c>
      <c r="J44" s="5">
        <f t="shared" si="12"/>
        <v>1.3157894736842105E-2</v>
      </c>
      <c r="M44" t="s">
        <v>44</v>
      </c>
    </row>
    <row r="45" spans="1:13" x14ac:dyDescent="0.25">
      <c r="A45" t="s">
        <v>16</v>
      </c>
      <c r="B45" t="s">
        <v>24</v>
      </c>
      <c r="C45" t="s">
        <v>6</v>
      </c>
      <c r="D45" s="6">
        <v>76</v>
      </c>
      <c r="E45" s="5">
        <f t="shared" si="7"/>
        <v>-1.2287608756191029</v>
      </c>
      <c r="F45" s="4">
        <f t="shared" si="8"/>
        <v>1.6167906258146091E-2</v>
      </c>
      <c r="G45" s="5">
        <f t="shared" si="9"/>
        <v>1.8808135922807914</v>
      </c>
      <c r="H45" s="5">
        <f t="shared" si="10"/>
        <v>8.9467374746976372E-2</v>
      </c>
      <c r="I45" s="5">
        <f t="shared" si="11"/>
        <v>-1.7913462175338151</v>
      </c>
      <c r="J45" s="5">
        <f t="shared" si="12"/>
        <v>1.3157894736842105E-2</v>
      </c>
      <c r="M45" t="s">
        <v>45</v>
      </c>
    </row>
    <row r="46" spans="1:13" x14ac:dyDescent="0.25">
      <c r="A46" t="s">
        <v>16</v>
      </c>
      <c r="B46" t="s">
        <v>24</v>
      </c>
      <c r="C46" t="s">
        <v>7</v>
      </c>
      <c r="D46" s="6">
        <v>76</v>
      </c>
      <c r="E46" s="5">
        <f t="shared" si="7"/>
        <v>-1.1624944586087751</v>
      </c>
      <c r="F46" s="4">
        <f t="shared" si="8"/>
        <v>1.5295979718536514E-2</v>
      </c>
      <c r="G46" s="5">
        <f t="shared" si="9"/>
        <v>1.8808135922807914</v>
      </c>
      <c r="H46" s="5">
        <f t="shared" si="10"/>
        <v>6.5390891367267293E-2</v>
      </c>
      <c r="I46" s="5">
        <f t="shared" si="11"/>
        <v>-1.815422700913524</v>
      </c>
      <c r="J46" s="5">
        <f t="shared" si="12"/>
        <v>1.3157894736842105E-2</v>
      </c>
      <c r="M46" t="s">
        <v>46</v>
      </c>
    </row>
    <row r="47" spans="1:13" x14ac:dyDescent="0.25">
      <c r="A47" t="s">
        <v>16</v>
      </c>
      <c r="B47" t="s">
        <v>24</v>
      </c>
      <c r="C47" t="s">
        <v>8</v>
      </c>
      <c r="D47" s="6">
        <v>76</v>
      </c>
      <c r="E47" s="5">
        <f t="shared" si="7"/>
        <v>0.63120115767296459</v>
      </c>
      <c r="F47" s="4">
        <f t="shared" si="8"/>
        <v>8.3052783904337454E-3</v>
      </c>
      <c r="G47" s="5">
        <f t="shared" si="9"/>
        <v>1.8808135922807914</v>
      </c>
      <c r="H47" s="5">
        <f t="shared" si="10"/>
        <v>-0.19983221326739511</v>
      </c>
      <c r="I47" s="5">
        <f t="shared" si="11"/>
        <v>-2.0806458055481865</v>
      </c>
      <c r="J47" s="5">
        <f t="shared" si="12"/>
        <v>1.3157894736842105E-2</v>
      </c>
      <c r="M47" t="s">
        <v>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PergamsAshley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2018-02-07T19:42:47Z</dcterms:created>
  <dcterms:modified xsi:type="dcterms:W3CDTF">2019-05-19T19:36:09Z</dcterms:modified>
</cp:coreProperties>
</file>