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030" yWindow="255" windowWidth="2146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D5" i="1" l="1"/>
  <c r="AD4" i="1"/>
  <c r="AD3" i="1"/>
  <c r="AA7" i="1"/>
  <c r="AA11" i="1"/>
  <c r="AA1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P3" i="1"/>
  <c r="P4" i="1"/>
  <c r="P5" i="1"/>
  <c r="P6" i="1"/>
  <c r="P7" i="1"/>
  <c r="R7" i="1" s="1"/>
  <c r="P8" i="1"/>
  <c r="P9" i="1"/>
  <c r="P10" i="1"/>
  <c r="P11" i="1"/>
  <c r="P12" i="1"/>
  <c r="P13" i="1"/>
  <c r="P14" i="1"/>
  <c r="P15" i="1"/>
  <c r="R15" i="1" s="1"/>
  <c r="P16" i="1"/>
  <c r="P17" i="1"/>
  <c r="P18" i="1"/>
  <c r="P19" i="1"/>
  <c r="P20" i="1"/>
  <c r="P21" i="1"/>
  <c r="P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T3" i="1"/>
  <c r="W3" i="1" s="1"/>
  <c r="T4" i="1"/>
  <c r="AA4" i="1" s="1"/>
  <c r="T5" i="1"/>
  <c r="AA5" i="1" s="1"/>
  <c r="T6" i="1"/>
  <c r="AA6" i="1" s="1"/>
  <c r="T7" i="1"/>
  <c r="W7" i="1" s="1"/>
  <c r="T8" i="1"/>
  <c r="W8" i="1" s="1"/>
  <c r="T9" i="1"/>
  <c r="W9" i="1" s="1"/>
  <c r="T10" i="1"/>
  <c r="W10" i="1" s="1"/>
  <c r="T11" i="1"/>
  <c r="W11" i="1" s="1"/>
  <c r="T12" i="1"/>
  <c r="AA12" i="1" s="1"/>
  <c r="T13" i="1"/>
  <c r="W13" i="1" s="1"/>
  <c r="T14" i="1"/>
  <c r="AA14" i="1" s="1"/>
  <c r="T15" i="1"/>
  <c r="AA15" i="1" s="1"/>
  <c r="T16" i="1"/>
  <c r="W16" i="1" s="1"/>
  <c r="T17" i="1"/>
  <c r="W17" i="1" s="1"/>
  <c r="T18" i="1"/>
  <c r="W18" i="1" s="1"/>
  <c r="T19" i="1"/>
  <c r="W19" i="1" s="1"/>
  <c r="T20" i="1"/>
  <c r="AA20" i="1" s="1"/>
  <c r="T21" i="1"/>
  <c r="AA21" i="1" s="1"/>
  <c r="T2" i="1"/>
  <c r="AA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AA19" i="1" l="1"/>
  <c r="AA16" i="1"/>
  <c r="AA3" i="1"/>
  <c r="W2" i="1"/>
  <c r="W21" i="1"/>
  <c r="R8" i="1"/>
  <c r="U8" i="1" s="1"/>
  <c r="X8" i="1" s="1"/>
  <c r="R16" i="1"/>
  <c r="U16" i="1" s="1"/>
  <c r="X16" i="1" s="1"/>
  <c r="R20" i="1"/>
  <c r="U20" i="1" s="1"/>
  <c r="X20" i="1" s="1"/>
  <c r="R12" i="1"/>
  <c r="U12" i="1" s="1"/>
  <c r="R4" i="1"/>
  <c r="U4" i="1" s="1"/>
  <c r="V4" i="1" s="1"/>
  <c r="Y4" i="1" s="1"/>
  <c r="W15" i="1"/>
  <c r="AA10" i="1"/>
  <c r="R19" i="1"/>
  <c r="U19" i="1" s="1"/>
  <c r="V19" i="1" s="1"/>
  <c r="Y19" i="1" s="1"/>
  <c r="R11" i="1"/>
  <c r="U11" i="1" s="1"/>
  <c r="R3" i="1"/>
  <c r="U3" i="1" s="1"/>
  <c r="U15" i="1"/>
  <c r="V15" i="1" s="1"/>
  <c r="Y15" i="1" s="1"/>
  <c r="U7" i="1"/>
  <c r="W14" i="1"/>
  <c r="AA18" i="1"/>
  <c r="AA9" i="1"/>
  <c r="AA17" i="1"/>
  <c r="AA8" i="1"/>
  <c r="W6" i="1"/>
  <c r="W5" i="1"/>
  <c r="R18" i="1"/>
  <c r="R10" i="1"/>
  <c r="R17" i="1"/>
  <c r="U17" i="1" s="1"/>
  <c r="X17" i="1" s="1"/>
  <c r="R9" i="1"/>
  <c r="U9" i="1" s="1"/>
  <c r="W20" i="1"/>
  <c r="W12" i="1"/>
  <c r="W4" i="1"/>
  <c r="U18" i="1"/>
  <c r="V18" i="1" s="1"/>
  <c r="Y18" i="1" s="1"/>
  <c r="U10" i="1"/>
  <c r="V10" i="1" s="1"/>
  <c r="Y10" i="1" s="1"/>
  <c r="V7" i="1"/>
  <c r="Y7" i="1" s="1"/>
  <c r="X7" i="1"/>
  <c r="R2" i="1"/>
  <c r="U2" i="1" s="1"/>
  <c r="R14" i="1"/>
  <c r="U14" i="1" s="1"/>
  <c r="V14" i="1" s="1"/>
  <c r="Y14" i="1" s="1"/>
  <c r="R6" i="1"/>
  <c r="U6" i="1" s="1"/>
  <c r="R21" i="1"/>
  <c r="U21" i="1" s="1"/>
  <c r="R13" i="1"/>
  <c r="U13" i="1" s="1"/>
  <c r="R5" i="1"/>
  <c r="U5" i="1" s="1"/>
  <c r="X12" i="1" l="1"/>
  <c r="V12" i="1"/>
  <c r="Y12" i="1" s="1"/>
  <c r="V3" i="1"/>
  <c r="Y3" i="1" s="1"/>
  <c r="X3" i="1"/>
  <c r="V11" i="1"/>
  <c r="Y11" i="1" s="1"/>
  <c r="X11" i="1"/>
  <c r="X9" i="1"/>
  <c r="V9" i="1"/>
  <c r="Y9" i="1" s="1"/>
  <c r="V6" i="1"/>
  <c r="Y6" i="1" s="1"/>
  <c r="X6" i="1"/>
  <c r="V8" i="1"/>
  <c r="Y8" i="1" s="1"/>
  <c r="X18" i="1"/>
  <c r="X15" i="1"/>
  <c r="V16" i="1"/>
  <c r="Y16" i="1" s="1"/>
  <c r="X4" i="1"/>
  <c r="V2" i="1"/>
  <c r="X2" i="1"/>
  <c r="V5" i="1"/>
  <c r="Y5" i="1" s="1"/>
  <c r="X5" i="1"/>
  <c r="V13" i="1"/>
  <c r="Y13" i="1" s="1"/>
  <c r="X13" i="1"/>
  <c r="V21" i="1"/>
  <c r="Y21" i="1" s="1"/>
  <c r="X21" i="1"/>
  <c r="V20" i="1"/>
  <c r="Y20" i="1" s="1"/>
  <c r="V17" i="1"/>
  <c r="Y17" i="1" s="1"/>
  <c r="X10" i="1"/>
  <c r="X19" i="1"/>
  <c r="X14" i="1"/>
  <c r="Y2" i="1" l="1"/>
  <c r="AD2" i="1"/>
</calcChain>
</file>

<file path=xl/sharedStrings.xml><?xml version="1.0" encoding="utf-8"?>
<sst xmlns="http://schemas.openxmlformats.org/spreadsheetml/2006/main" count="131" uniqueCount="40">
  <si>
    <t>Asian VI</t>
  </si>
  <si>
    <t>Okinawa</t>
  </si>
  <si>
    <t>Viti Levu</t>
  </si>
  <si>
    <t>Hawaii</t>
  </si>
  <si>
    <t>St. Croix</t>
  </si>
  <si>
    <t>Oahu</t>
  </si>
  <si>
    <t>Introduced</t>
  </si>
  <si>
    <t>Source</t>
  </si>
  <si>
    <t>Intro.</t>
  </si>
  <si>
    <t>Sex</t>
  </si>
  <si>
    <t>Meas.</t>
  </si>
  <si>
    <t>Species</t>
  </si>
  <si>
    <t>Herpestes javanicus</t>
  </si>
  <si>
    <t>Post-1965</t>
  </si>
  <si>
    <t>Int.yr</t>
  </si>
  <si>
    <t>Rounded</t>
  </si>
  <si>
    <t>Int.g</t>
  </si>
  <si>
    <t>M</t>
  </si>
  <si>
    <t>F</t>
  </si>
  <si>
    <t xml:space="preserve">N </t>
  </si>
  <si>
    <t xml:space="preserve">Mean </t>
  </si>
  <si>
    <t>Ln mean</t>
  </si>
  <si>
    <t>diff</t>
  </si>
  <si>
    <t>pool.sd</t>
  </si>
  <si>
    <t>Ln sd</t>
  </si>
  <si>
    <t>Diff.sd</t>
  </si>
  <si>
    <t>Rate.sd.g</t>
  </si>
  <si>
    <t>Log I</t>
  </si>
  <si>
    <t>Log D</t>
  </si>
  <si>
    <t>Log R</t>
  </si>
  <si>
    <t>sbn</t>
  </si>
  <si>
    <t>wgt</t>
  </si>
  <si>
    <t>Male skull len.</t>
  </si>
  <si>
    <t>Female skull len.</t>
  </si>
  <si>
    <t>Male canine diam.</t>
  </si>
  <si>
    <t>Female canine diam.</t>
  </si>
  <si>
    <t>Count</t>
  </si>
  <si>
    <t>Max</t>
  </si>
  <si>
    <t>Med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</si>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</sst>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3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2" borderId="0" xfId="0" applyNumberFormat="1" applyFill="1"/>
    <xf numFmtId="2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66" fontId="0" fillId="2" borderId="0" xfId="0" applyNumberFormat="1" applyFill="1"/>
    <xf numFmtId="166" fontId="0" fillId="0" borderId="0" xfId="0" applyNumberFormat="1"/>
    <xf numFmtId="164" fontId="0" fillId="0" borderId="0" xfId="0" applyNumberFormat="1" applyFill="1"/>
    <xf numFmtId="0" fontId="0" fillId="0" borderId="0" xfId="0" applyFill="1"/>
    <xf numFmtId="0" fontId="0" fillId="4" borderId="0" xfId="0" applyFill="1"/>
    <xf numFmtId="165" fontId="0" fillId="4" borderId="0" xfId="0" applyNumberFormat="1" applyFill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abSelected="1" workbookViewId="0">
      <selection activeCell="V2" sqref="V2:V21"/>
    </sheetView>
  </sheetViews>
  <sheetFormatPr defaultRowHeight="15" x14ac:dyDescent="0.25"/>
  <cols>
    <col min="1" max="2" width="3.28515625" customWidth="1"/>
    <col min="3" max="3" width="6.140625" customWidth="1"/>
    <col min="4" max="4" width="3.28515625" customWidth="1"/>
    <col min="5" max="5" width="10" customWidth="1"/>
    <col min="6" max="9" width="5.85546875" customWidth="1"/>
    <col min="10" max="10" width="2.28515625" customWidth="1"/>
    <col min="11" max="12" width="6" customWidth="1"/>
    <col min="13" max="13" width="6.85546875" customWidth="1"/>
    <col min="14" max="14" width="4.28515625" customWidth="1"/>
    <col min="15" max="16" width="5.5703125" customWidth="1"/>
    <col min="17" max="19" width="6" customWidth="1"/>
    <col min="20" max="20" width="7" style="7" customWidth="1"/>
    <col min="21" max="25" width="7" style="9" customWidth="1"/>
    <col min="26" max="26" width="7" style="5" customWidth="1"/>
    <col min="27" max="27" width="9.140625" style="11"/>
    <col min="28" max="28" width="3.85546875" customWidth="1"/>
  </cols>
  <sheetData>
    <row r="1" spans="1:30" x14ac:dyDescent="0.25">
      <c r="A1" s="1" t="s">
        <v>11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6</v>
      </c>
      <c r="G1" s="1" t="s">
        <v>13</v>
      </c>
      <c r="H1" s="1" t="s">
        <v>14</v>
      </c>
      <c r="I1" s="1" t="s">
        <v>15</v>
      </c>
      <c r="J1" s="1" t="s">
        <v>19</v>
      </c>
      <c r="K1" s="1" t="s">
        <v>20</v>
      </c>
      <c r="L1" s="1" t="s">
        <v>21</v>
      </c>
      <c r="M1" s="1" t="s">
        <v>24</v>
      </c>
      <c r="N1" s="1" t="s">
        <v>19</v>
      </c>
      <c r="O1" s="1" t="s">
        <v>20</v>
      </c>
      <c r="P1" s="1" t="s">
        <v>21</v>
      </c>
      <c r="Q1" s="1" t="s">
        <v>24</v>
      </c>
      <c r="R1" s="13" t="s">
        <v>22</v>
      </c>
      <c r="S1" s="13" t="s">
        <v>23</v>
      </c>
      <c r="T1" s="6" t="s">
        <v>16</v>
      </c>
      <c r="U1" s="8" t="s">
        <v>25</v>
      </c>
      <c r="V1" s="8" t="s">
        <v>26</v>
      </c>
      <c r="W1" s="8" t="s">
        <v>27</v>
      </c>
      <c r="X1" s="8" t="s">
        <v>28</v>
      </c>
      <c r="Y1" s="8" t="s">
        <v>29</v>
      </c>
      <c r="Z1" s="4" t="s">
        <v>30</v>
      </c>
      <c r="AA1" s="10" t="s">
        <v>31</v>
      </c>
    </row>
    <row r="2" spans="1:30" x14ac:dyDescent="0.25">
      <c r="A2" t="s">
        <v>12</v>
      </c>
      <c r="B2" s="13" t="s">
        <v>0</v>
      </c>
      <c r="C2" s="13" t="s">
        <v>2</v>
      </c>
      <c r="D2" s="13" t="s">
        <v>17</v>
      </c>
      <c r="E2" s="13" t="s">
        <v>32</v>
      </c>
      <c r="F2">
        <v>1883</v>
      </c>
      <c r="G2">
        <v>1980</v>
      </c>
      <c r="H2">
        <f>G2-F2</f>
        <v>97</v>
      </c>
      <c r="I2">
        <v>100</v>
      </c>
      <c r="J2">
        <v>2</v>
      </c>
      <c r="K2">
        <v>61.94</v>
      </c>
      <c r="L2" s="3">
        <f t="shared" ref="L2:L21" si="0">LN(K2)</f>
        <v>4.1261661745450571</v>
      </c>
      <c r="M2" s="3">
        <v>2.6099999999999998E-2</v>
      </c>
      <c r="N2">
        <v>38</v>
      </c>
      <c r="O2">
        <v>65.48</v>
      </c>
      <c r="P2" s="3">
        <f>LN(O2)</f>
        <v>4.1817447525029339</v>
      </c>
      <c r="Q2" s="3">
        <v>3.5400000000000001E-2</v>
      </c>
      <c r="R2" s="2">
        <f>P2-L2</f>
        <v>5.5578577957876796E-2</v>
      </c>
      <c r="S2" s="2">
        <f>SQRT(((J2-1)*M2^2+(N2-1)*Q2^2)/(J2+N2-2))</f>
        <v>3.518676859574528E-2</v>
      </c>
      <c r="T2" s="16">
        <f t="shared" ref="T2:T21" si="1">I2/2</f>
        <v>50</v>
      </c>
      <c r="U2" s="9">
        <f>R2/S2</f>
        <v>1.579530606984958</v>
      </c>
      <c r="V2" s="15">
        <f>ABS(U2)/T2</f>
        <v>3.1590612139699159E-2</v>
      </c>
      <c r="W2" s="9">
        <f>LOG10(T2)</f>
        <v>1.6989700043360187</v>
      </c>
      <c r="X2" s="9">
        <f t="shared" ref="X2:Y2" si="2">LOG10(U2)</f>
        <v>0.19852804576246469</v>
      </c>
      <c r="Y2" s="9">
        <f t="shared" si="2"/>
        <v>-1.5004419585735542</v>
      </c>
      <c r="Z2" s="5">
        <v>2</v>
      </c>
      <c r="AA2" s="11">
        <f>1/T2</f>
        <v>0.02</v>
      </c>
      <c r="AB2" s="11"/>
      <c r="AC2" s="14" t="s">
        <v>36</v>
      </c>
      <c r="AD2" s="14">
        <f>COUNT(V2:V21)</f>
        <v>20</v>
      </c>
    </row>
    <row r="3" spans="1:30" x14ac:dyDescent="0.25">
      <c r="A3" t="s">
        <v>12</v>
      </c>
      <c r="B3" s="13" t="s">
        <v>0</v>
      </c>
      <c r="C3" s="13" t="s">
        <v>2</v>
      </c>
      <c r="D3" s="13" t="s">
        <v>18</v>
      </c>
      <c r="E3" s="13" t="s">
        <v>33</v>
      </c>
      <c r="F3">
        <v>1883</v>
      </c>
      <c r="G3">
        <v>1980</v>
      </c>
      <c r="H3">
        <f t="shared" ref="H3:H21" si="3">G3-F3</f>
        <v>97</v>
      </c>
      <c r="I3">
        <v>100</v>
      </c>
      <c r="J3">
        <v>2</v>
      </c>
      <c r="K3">
        <v>58.04</v>
      </c>
      <c r="L3" s="3">
        <f t="shared" si="0"/>
        <v>4.0611324280159868</v>
      </c>
      <c r="M3" s="3">
        <v>0.1176</v>
      </c>
      <c r="N3">
        <v>15</v>
      </c>
      <c r="O3">
        <v>61.37</v>
      </c>
      <c r="P3" s="3">
        <f t="shared" ref="P3:P21" si="4">LN(O3)</f>
        <v>4.1169211164010058</v>
      </c>
      <c r="Q3" s="3">
        <v>4.36E-2</v>
      </c>
      <c r="R3" s="2">
        <f t="shared" ref="R3:R21" si="5">P3-L3</f>
        <v>5.5788688385018936E-2</v>
      </c>
      <c r="S3" s="2">
        <f t="shared" ref="S3:S21" si="6">SQRT(((J3-1)*M3^2+(N3-1)*Q3^2)/(J3+N3-2))</f>
        <v>5.1925074225592914E-2</v>
      </c>
      <c r="T3" s="16">
        <f t="shared" si="1"/>
        <v>50</v>
      </c>
      <c r="U3" s="9">
        <f t="shared" ref="U3:U21" si="7">R3/S3</f>
        <v>1.074407484573642</v>
      </c>
      <c r="V3" s="15">
        <f t="shared" ref="V3:V21" si="8">ABS(U3)/T3</f>
        <v>2.1488149691472839E-2</v>
      </c>
      <c r="W3" s="9">
        <f t="shared" ref="W3:W21" si="9">LOG10(T3)</f>
        <v>1.6989700043360187</v>
      </c>
      <c r="X3" s="9">
        <f t="shared" ref="X3:X21" si="10">LOG10(U3)</f>
        <v>3.1169025068058593E-2</v>
      </c>
      <c r="Y3" s="9">
        <f t="shared" ref="Y3:Y21" si="11">LOG10(V3)</f>
        <v>-1.6678009792679602</v>
      </c>
      <c r="Z3" s="5">
        <v>2</v>
      </c>
      <c r="AA3" s="11">
        <f t="shared" ref="AA3:AA21" si="12">1/T3</f>
        <v>0.02</v>
      </c>
      <c r="AC3" s="14" t="s">
        <v>37</v>
      </c>
      <c r="AD3" s="15">
        <f>MAX(V2:V21)</f>
        <v>0.11259128554068942</v>
      </c>
    </row>
    <row r="4" spans="1:30" x14ac:dyDescent="0.25">
      <c r="A4" t="s">
        <v>12</v>
      </c>
      <c r="B4" s="13" t="s">
        <v>0</v>
      </c>
      <c r="C4" s="13" t="s">
        <v>2</v>
      </c>
      <c r="D4" s="13" t="s">
        <v>17</v>
      </c>
      <c r="E4" s="13" t="s">
        <v>34</v>
      </c>
      <c r="F4">
        <v>1883</v>
      </c>
      <c r="G4">
        <v>1980</v>
      </c>
      <c r="H4">
        <f t="shared" si="3"/>
        <v>97</v>
      </c>
      <c r="I4">
        <v>100</v>
      </c>
      <c r="J4">
        <v>2</v>
      </c>
      <c r="K4">
        <v>2.65</v>
      </c>
      <c r="L4" s="3">
        <f t="shared" si="0"/>
        <v>0.97455963999813078</v>
      </c>
      <c r="M4" s="3">
        <v>4.5499999999999999E-2</v>
      </c>
      <c r="N4">
        <v>39</v>
      </c>
      <c r="O4">
        <v>3.14</v>
      </c>
      <c r="P4" s="3">
        <f t="shared" si="4"/>
        <v>1.144222799920162</v>
      </c>
      <c r="Q4" s="3">
        <v>6.0199999999999997E-2</v>
      </c>
      <c r="R4" s="2">
        <f t="shared" si="5"/>
        <v>0.16966315992203118</v>
      </c>
      <c r="S4" s="2">
        <f t="shared" si="6"/>
        <v>5.9868182123472148E-2</v>
      </c>
      <c r="T4" s="16">
        <f t="shared" si="1"/>
        <v>50</v>
      </c>
      <c r="U4" s="9">
        <f t="shared" si="7"/>
        <v>2.8339454098024532</v>
      </c>
      <c r="V4" s="15">
        <f t="shared" si="8"/>
        <v>5.6678908196049066E-2</v>
      </c>
      <c r="W4" s="9">
        <f t="shared" si="9"/>
        <v>1.6989700043360187</v>
      </c>
      <c r="X4" s="9">
        <f t="shared" si="10"/>
        <v>0.45239148019164471</v>
      </c>
      <c r="Y4" s="9">
        <f t="shared" si="11"/>
        <v>-1.2465785241443741</v>
      </c>
      <c r="Z4" s="5">
        <v>2</v>
      </c>
      <c r="AA4" s="11">
        <f t="shared" si="12"/>
        <v>0.02</v>
      </c>
      <c r="AC4" s="14" t="s">
        <v>38</v>
      </c>
      <c r="AD4" s="15">
        <f>MEDIAN(V2:V21)</f>
        <v>5.3248226103379481E-2</v>
      </c>
    </row>
    <row r="5" spans="1:30" x14ac:dyDescent="0.25">
      <c r="A5" t="s">
        <v>12</v>
      </c>
      <c r="B5" s="13" t="s">
        <v>0</v>
      </c>
      <c r="C5" s="13" t="s">
        <v>2</v>
      </c>
      <c r="D5" s="13" t="s">
        <v>18</v>
      </c>
      <c r="E5" s="13" t="s">
        <v>35</v>
      </c>
      <c r="F5">
        <v>1883</v>
      </c>
      <c r="G5">
        <v>1980</v>
      </c>
      <c r="H5">
        <f t="shared" si="3"/>
        <v>97</v>
      </c>
      <c r="I5">
        <v>100</v>
      </c>
      <c r="J5">
        <v>2</v>
      </c>
      <c r="K5">
        <v>2.39</v>
      </c>
      <c r="L5" s="3">
        <f t="shared" si="0"/>
        <v>0.87129336594341933</v>
      </c>
      <c r="M5" s="3">
        <v>0.10060000000000001</v>
      </c>
      <c r="N5">
        <v>14</v>
      </c>
      <c r="O5">
        <v>2.86</v>
      </c>
      <c r="P5" s="3">
        <f t="shared" si="4"/>
        <v>1.0508216248317612</v>
      </c>
      <c r="Q5" s="3">
        <v>6.6600000000000006E-2</v>
      </c>
      <c r="R5" s="2">
        <f t="shared" si="5"/>
        <v>0.1795282588883419</v>
      </c>
      <c r="S5" s="2">
        <f t="shared" si="6"/>
        <v>6.9581729950161084E-2</v>
      </c>
      <c r="T5" s="16">
        <f t="shared" si="1"/>
        <v>50</v>
      </c>
      <c r="U5" s="9">
        <f t="shared" si="7"/>
        <v>2.5801062867642353</v>
      </c>
      <c r="V5" s="15">
        <f t="shared" si="8"/>
        <v>5.1602125735284707E-2</v>
      </c>
      <c r="W5" s="9">
        <f t="shared" si="9"/>
        <v>1.6989700043360187</v>
      </c>
      <c r="X5" s="9">
        <f t="shared" si="10"/>
        <v>0.41163759697269703</v>
      </c>
      <c r="Y5" s="9">
        <f t="shared" si="11"/>
        <v>-1.2873324073633217</v>
      </c>
      <c r="Z5" s="5">
        <v>2</v>
      </c>
      <c r="AA5" s="11">
        <f t="shared" si="12"/>
        <v>0.02</v>
      </c>
      <c r="AC5" s="14" t="s">
        <v>39</v>
      </c>
      <c r="AD5" s="15">
        <f>MIN(V2:V21)</f>
        <v>2.1488149691472839E-2</v>
      </c>
    </row>
    <row r="6" spans="1:30" x14ac:dyDescent="0.25">
      <c r="A6" t="s">
        <v>12</v>
      </c>
      <c r="B6" s="13" t="s">
        <v>0</v>
      </c>
      <c r="C6" s="13" t="s">
        <v>3</v>
      </c>
      <c r="D6" s="13" t="s">
        <v>17</v>
      </c>
      <c r="E6" s="13" t="s">
        <v>32</v>
      </c>
      <c r="F6">
        <v>1883</v>
      </c>
      <c r="G6">
        <v>1980</v>
      </c>
      <c r="H6">
        <f t="shared" si="3"/>
        <v>97</v>
      </c>
      <c r="I6">
        <v>100</v>
      </c>
      <c r="J6">
        <v>2</v>
      </c>
      <c r="K6">
        <v>61.94</v>
      </c>
      <c r="L6" s="3">
        <f t="shared" si="0"/>
        <v>4.1261661745450571</v>
      </c>
      <c r="M6" s="3">
        <v>2.6099999999999998E-2</v>
      </c>
      <c r="N6">
        <v>44</v>
      </c>
      <c r="O6">
        <v>65.67</v>
      </c>
      <c r="P6" s="3">
        <f t="shared" si="4"/>
        <v>4.1846422002028811</v>
      </c>
      <c r="Q6" s="3">
        <v>2.8399999999999998E-2</v>
      </c>
      <c r="R6" s="2">
        <f t="shared" si="5"/>
        <v>5.847602565782406E-2</v>
      </c>
      <c r="S6" s="2">
        <f t="shared" si="6"/>
        <v>2.8349799582424499E-2</v>
      </c>
      <c r="T6" s="16">
        <f t="shared" si="1"/>
        <v>50</v>
      </c>
      <c r="U6" s="9">
        <f t="shared" si="7"/>
        <v>2.0626609894652082</v>
      </c>
      <c r="V6" s="15">
        <f t="shared" si="8"/>
        <v>4.1253219789304164E-2</v>
      </c>
      <c r="W6" s="9">
        <f t="shared" si="9"/>
        <v>1.6989700043360187</v>
      </c>
      <c r="X6" s="9">
        <f t="shared" si="10"/>
        <v>0.31442785497121345</v>
      </c>
      <c r="Y6" s="9">
        <f t="shared" si="11"/>
        <v>-1.3845421493648054</v>
      </c>
      <c r="Z6" s="5">
        <v>2</v>
      </c>
      <c r="AA6" s="11">
        <f t="shared" si="12"/>
        <v>0.02</v>
      </c>
    </row>
    <row r="7" spans="1:30" x14ac:dyDescent="0.25">
      <c r="A7" t="s">
        <v>12</v>
      </c>
      <c r="B7" s="13" t="s">
        <v>0</v>
      </c>
      <c r="C7" s="13" t="s">
        <v>3</v>
      </c>
      <c r="D7" s="13" t="s">
        <v>18</v>
      </c>
      <c r="E7" s="13" t="s">
        <v>33</v>
      </c>
      <c r="F7">
        <v>1883</v>
      </c>
      <c r="G7">
        <v>1980</v>
      </c>
      <c r="H7">
        <f t="shared" si="3"/>
        <v>97</v>
      </c>
      <c r="I7">
        <v>100</v>
      </c>
      <c r="J7">
        <v>2</v>
      </c>
      <c r="K7">
        <v>58.04</v>
      </c>
      <c r="L7" s="3">
        <f t="shared" si="0"/>
        <v>4.0611324280159868</v>
      </c>
      <c r="M7" s="3">
        <v>0.1176</v>
      </c>
      <c r="N7">
        <v>31</v>
      </c>
      <c r="O7">
        <v>60.52</v>
      </c>
      <c r="P7" s="3">
        <f t="shared" si="4"/>
        <v>4.1029738889201548</v>
      </c>
      <c r="Q7" s="3">
        <v>2.9500000000000002E-2</v>
      </c>
      <c r="R7" s="2">
        <f t="shared" si="5"/>
        <v>4.184146090416796E-2</v>
      </c>
      <c r="S7" s="2">
        <f t="shared" si="6"/>
        <v>3.5892878258470991E-2</v>
      </c>
      <c r="T7" s="16">
        <f t="shared" si="1"/>
        <v>50</v>
      </c>
      <c r="U7" s="9">
        <f t="shared" si="7"/>
        <v>1.1657315583013479</v>
      </c>
      <c r="V7" s="15">
        <f t="shared" si="8"/>
        <v>2.3314631166026958E-2</v>
      </c>
      <c r="W7" s="9">
        <f t="shared" si="9"/>
        <v>1.6989700043360187</v>
      </c>
      <c r="X7" s="9">
        <f t="shared" si="10"/>
        <v>6.6598553707217817E-2</v>
      </c>
      <c r="Y7" s="9">
        <f t="shared" si="11"/>
        <v>-1.632371450628801</v>
      </c>
      <c r="Z7" s="5">
        <v>2</v>
      </c>
      <c r="AA7" s="11">
        <f t="shared" si="12"/>
        <v>0.02</v>
      </c>
    </row>
    <row r="8" spans="1:30" x14ac:dyDescent="0.25">
      <c r="A8" t="s">
        <v>12</v>
      </c>
      <c r="B8" s="13" t="s">
        <v>0</v>
      </c>
      <c r="C8" s="13" t="s">
        <v>3</v>
      </c>
      <c r="D8" s="13" t="s">
        <v>17</v>
      </c>
      <c r="E8" s="13" t="s">
        <v>34</v>
      </c>
      <c r="F8">
        <v>1883</v>
      </c>
      <c r="G8">
        <v>1980</v>
      </c>
      <c r="H8">
        <f t="shared" si="3"/>
        <v>97</v>
      </c>
      <c r="I8">
        <v>100</v>
      </c>
      <c r="J8">
        <v>2</v>
      </c>
      <c r="K8">
        <v>2.65</v>
      </c>
      <c r="L8" s="3">
        <f t="shared" si="0"/>
        <v>0.97455963999813078</v>
      </c>
      <c r="M8" s="3">
        <v>4.5499999999999999E-2</v>
      </c>
      <c r="N8">
        <v>40</v>
      </c>
      <c r="O8">
        <v>3.11</v>
      </c>
      <c r="P8" s="3">
        <f t="shared" si="4"/>
        <v>1.1346227261911428</v>
      </c>
      <c r="Q8" s="3">
        <v>5.0199999999999995E-2</v>
      </c>
      <c r="R8" s="2">
        <f t="shared" si="5"/>
        <v>0.16006308619301202</v>
      </c>
      <c r="S8" s="2">
        <f t="shared" si="6"/>
        <v>5.0087875279352781E-2</v>
      </c>
      <c r="T8" s="16">
        <f t="shared" si="1"/>
        <v>50</v>
      </c>
      <c r="U8" s="9">
        <f t="shared" si="7"/>
        <v>3.1956453592870449</v>
      </c>
      <c r="V8" s="15">
        <f t="shared" si="8"/>
        <v>6.39129071857409E-2</v>
      </c>
      <c r="W8" s="9">
        <f t="shared" si="9"/>
        <v>1.6989700043360187</v>
      </c>
      <c r="X8" s="9">
        <f t="shared" si="10"/>
        <v>0.5045585769465295</v>
      </c>
      <c r="Y8" s="9">
        <f t="shared" si="11"/>
        <v>-1.1944114273894892</v>
      </c>
      <c r="Z8" s="5">
        <v>2</v>
      </c>
      <c r="AA8" s="11">
        <f t="shared" si="12"/>
        <v>0.02</v>
      </c>
    </row>
    <row r="9" spans="1:30" x14ac:dyDescent="0.25">
      <c r="A9" t="s">
        <v>12</v>
      </c>
      <c r="B9" s="13" t="s">
        <v>0</v>
      </c>
      <c r="C9" s="13" t="s">
        <v>3</v>
      </c>
      <c r="D9" s="13" t="s">
        <v>18</v>
      </c>
      <c r="E9" s="13" t="s">
        <v>35</v>
      </c>
      <c r="F9">
        <v>1883</v>
      </c>
      <c r="G9">
        <v>1980</v>
      </c>
      <c r="H9">
        <f t="shared" si="3"/>
        <v>97</v>
      </c>
      <c r="I9">
        <v>100</v>
      </c>
      <c r="J9">
        <v>2</v>
      </c>
      <c r="K9">
        <v>2.39</v>
      </c>
      <c r="L9" s="3">
        <f t="shared" si="0"/>
        <v>0.87129336594341933</v>
      </c>
      <c r="M9" s="3">
        <v>0.10060000000000001</v>
      </c>
      <c r="N9">
        <v>27</v>
      </c>
      <c r="O9">
        <v>2.7</v>
      </c>
      <c r="P9" s="3">
        <f t="shared" si="4"/>
        <v>0.99325177301028345</v>
      </c>
      <c r="Q9" s="3">
        <v>5.6600000000000004E-2</v>
      </c>
      <c r="R9" s="2">
        <f t="shared" si="5"/>
        <v>0.12195840706686412</v>
      </c>
      <c r="S9" s="2">
        <f t="shared" si="6"/>
        <v>5.8819535681419469E-2</v>
      </c>
      <c r="T9" s="16">
        <f t="shared" si="1"/>
        <v>50</v>
      </c>
      <c r="U9" s="9">
        <f t="shared" si="7"/>
        <v>2.0734336926326606</v>
      </c>
      <c r="V9" s="15">
        <f t="shared" si="8"/>
        <v>4.1468673852653209E-2</v>
      </c>
      <c r="W9" s="9">
        <f t="shared" si="9"/>
        <v>1.6989700043360187</v>
      </c>
      <c r="X9" s="9">
        <f t="shared" si="10"/>
        <v>0.31669015140286011</v>
      </c>
      <c r="Y9" s="9">
        <f t="shared" si="11"/>
        <v>-1.3822798529331588</v>
      </c>
      <c r="Z9" s="5">
        <v>2</v>
      </c>
      <c r="AA9" s="11">
        <f t="shared" si="12"/>
        <v>0.02</v>
      </c>
    </row>
    <row r="10" spans="1:30" x14ac:dyDescent="0.25">
      <c r="A10" t="s">
        <v>12</v>
      </c>
      <c r="B10" s="13" t="s">
        <v>0</v>
      </c>
      <c r="C10" s="13" t="s">
        <v>5</v>
      </c>
      <c r="D10" s="13" t="s">
        <v>17</v>
      </c>
      <c r="E10" s="13" t="s">
        <v>32</v>
      </c>
      <c r="F10">
        <v>1883</v>
      </c>
      <c r="G10">
        <v>1980</v>
      </c>
      <c r="H10">
        <f t="shared" si="3"/>
        <v>97</v>
      </c>
      <c r="I10">
        <v>100</v>
      </c>
      <c r="J10">
        <v>2</v>
      </c>
      <c r="K10">
        <v>61.94</v>
      </c>
      <c r="L10" s="3">
        <f t="shared" si="0"/>
        <v>4.1261661745450571</v>
      </c>
      <c r="M10" s="3">
        <v>2.6099999999999998E-2</v>
      </c>
      <c r="N10">
        <v>46</v>
      </c>
      <c r="O10">
        <v>66.540000000000006</v>
      </c>
      <c r="P10" s="3">
        <f t="shared" si="4"/>
        <v>4.197803270590331</v>
      </c>
      <c r="Q10" s="3">
        <v>2.6099999999999998E-2</v>
      </c>
      <c r="R10" s="2">
        <f t="shared" si="5"/>
        <v>7.1637096045273907E-2</v>
      </c>
      <c r="S10" s="2">
        <f t="shared" si="6"/>
        <v>2.6099999999999998E-2</v>
      </c>
      <c r="T10" s="16">
        <f t="shared" si="1"/>
        <v>50</v>
      </c>
      <c r="U10" s="9">
        <f t="shared" si="7"/>
        <v>2.7447163235737131</v>
      </c>
      <c r="V10" s="15">
        <f t="shared" si="8"/>
        <v>5.4894326471474263E-2</v>
      </c>
      <c r="W10" s="9">
        <f t="shared" si="9"/>
        <v>1.6989700043360187</v>
      </c>
      <c r="X10" s="9">
        <f t="shared" si="10"/>
        <v>0.43849746518942539</v>
      </c>
      <c r="Y10" s="9">
        <f t="shared" si="11"/>
        <v>-1.2604725391465934</v>
      </c>
      <c r="Z10" s="5">
        <v>2</v>
      </c>
      <c r="AA10" s="11">
        <f t="shared" si="12"/>
        <v>0.02</v>
      </c>
    </row>
    <row r="11" spans="1:30" x14ac:dyDescent="0.25">
      <c r="A11" t="s">
        <v>12</v>
      </c>
      <c r="B11" s="13" t="s">
        <v>0</v>
      </c>
      <c r="C11" s="13" t="s">
        <v>5</v>
      </c>
      <c r="D11" s="13" t="s">
        <v>18</v>
      </c>
      <c r="E11" s="13" t="s">
        <v>33</v>
      </c>
      <c r="F11">
        <v>1883</v>
      </c>
      <c r="G11">
        <v>1980</v>
      </c>
      <c r="H11">
        <f t="shared" si="3"/>
        <v>97</v>
      </c>
      <c r="I11">
        <v>100</v>
      </c>
      <c r="J11">
        <v>2</v>
      </c>
      <c r="K11">
        <v>58.04</v>
      </c>
      <c r="L11" s="3">
        <f t="shared" si="0"/>
        <v>4.0611324280159868</v>
      </c>
      <c r="M11" s="3">
        <v>0.1176</v>
      </c>
      <c r="N11">
        <v>42</v>
      </c>
      <c r="O11">
        <v>61.97</v>
      </c>
      <c r="P11" s="3">
        <f t="shared" si="4"/>
        <v>4.126650396974016</v>
      </c>
      <c r="Q11" s="3">
        <v>2.41E-2</v>
      </c>
      <c r="R11" s="2">
        <f t="shared" si="5"/>
        <v>6.5517968958029194E-2</v>
      </c>
      <c r="S11" s="2">
        <f t="shared" si="6"/>
        <v>2.9937621656975198E-2</v>
      </c>
      <c r="T11" s="16">
        <f t="shared" si="1"/>
        <v>50</v>
      </c>
      <c r="U11" s="9">
        <f t="shared" si="7"/>
        <v>2.1884827628838743</v>
      </c>
      <c r="V11" s="15">
        <f t="shared" si="8"/>
        <v>4.3769655257677488E-2</v>
      </c>
      <c r="W11" s="9">
        <f t="shared" si="9"/>
        <v>1.6989700043360187</v>
      </c>
      <c r="X11" s="9">
        <f t="shared" si="10"/>
        <v>0.34014313033506016</v>
      </c>
      <c r="Y11" s="9">
        <f t="shared" si="11"/>
        <v>-1.3588268740009586</v>
      </c>
      <c r="Z11" s="5">
        <v>2</v>
      </c>
      <c r="AA11" s="11">
        <f t="shared" si="12"/>
        <v>0.02</v>
      </c>
    </row>
    <row r="12" spans="1:30" x14ac:dyDescent="0.25">
      <c r="A12" t="s">
        <v>12</v>
      </c>
      <c r="B12" s="13" t="s">
        <v>0</v>
      </c>
      <c r="C12" s="13" t="s">
        <v>5</v>
      </c>
      <c r="D12" s="13" t="s">
        <v>17</v>
      </c>
      <c r="E12" s="13" t="s">
        <v>34</v>
      </c>
      <c r="F12">
        <v>1883</v>
      </c>
      <c r="G12">
        <v>1980</v>
      </c>
      <c r="H12">
        <f t="shared" si="3"/>
        <v>97</v>
      </c>
      <c r="I12">
        <v>100</v>
      </c>
      <c r="J12">
        <v>2</v>
      </c>
      <c r="K12">
        <v>2.65</v>
      </c>
      <c r="L12" s="3">
        <f t="shared" si="0"/>
        <v>0.97455963999813078</v>
      </c>
      <c r="M12" s="3">
        <v>4.5499999999999999E-2</v>
      </c>
      <c r="N12">
        <v>45</v>
      </c>
      <c r="O12">
        <v>3.09</v>
      </c>
      <c r="P12" s="3">
        <f t="shared" si="4"/>
        <v>1.1281710909096541</v>
      </c>
      <c r="Q12" s="3">
        <v>3.9300000000000002E-2</v>
      </c>
      <c r="R12" s="2">
        <f t="shared" si="5"/>
        <v>0.15361145091152328</v>
      </c>
      <c r="S12" s="2">
        <f t="shared" si="6"/>
        <v>3.9448365689284969E-2</v>
      </c>
      <c r="T12" s="16">
        <f t="shared" si="1"/>
        <v>50</v>
      </c>
      <c r="U12" s="9">
        <f t="shared" si="7"/>
        <v>3.8939877033549068</v>
      </c>
      <c r="V12" s="15">
        <f t="shared" si="8"/>
        <v>7.7879754067098142E-2</v>
      </c>
      <c r="W12" s="9">
        <f t="shared" si="9"/>
        <v>1.6989700043360187</v>
      </c>
      <c r="X12" s="9">
        <f t="shared" si="10"/>
        <v>0.59039457574756138</v>
      </c>
      <c r="Y12" s="9">
        <f t="shared" si="11"/>
        <v>-1.1085754285884573</v>
      </c>
      <c r="Z12" s="5">
        <v>2</v>
      </c>
      <c r="AA12" s="11">
        <f t="shared" si="12"/>
        <v>0.02</v>
      </c>
    </row>
    <row r="13" spans="1:30" x14ac:dyDescent="0.25">
      <c r="A13" t="s">
        <v>12</v>
      </c>
      <c r="B13" s="13" t="s">
        <v>0</v>
      </c>
      <c r="C13" s="13" t="s">
        <v>5</v>
      </c>
      <c r="D13" s="13" t="s">
        <v>18</v>
      </c>
      <c r="E13" s="13" t="s">
        <v>35</v>
      </c>
      <c r="F13">
        <v>1883</v>
      </c>
      <c r="G13">
        <v>1980</v>
      </c>
      <c r="H13">
        <f t="shared" si="3"/>
        <v>97</v>
      </c>
      <c r="I13">
        <v>100</v>
      </c>
      <c r="J13">
        <v>2</v>
      </c>
      <c r="K13">
        <v>2.39</v>
      </c>
      <c r="L13" s="3">
        <f t="shared" si="0"/>
        <v>0.87129336594341933</v>
      </c>
      <c r="M13" s="3">
        <v>0.10060000000000001</v>
      </c>
      <c r="N13">
        <v>41</v>
      </c>
      <c r="O13">
        <v>2.73</v>
      </c>
      <c r="P13" s="3">
        <f t="shared" si="4"/>
        <v>1.0043016091968684</v>
      </c>
      <c r="Q13" s="3">
        <v>4.2300000000000004E-2</v>
      </c>
      <c r="R13" s="2">
        <f t="shared" si="5"/>
        <v>0.13300824325344907</v>
      </c>
      <c r="S13" s="2">
        <f t="shared" si="6"/>
        <v>4.4637280710951611E-2</v>
      </c>
      <c r="T13" s="16">
        <f t="shared" si="1"/>
        <v>50</v>
      </c>
      <c r="U13" s="9">
        <f t="shared" si="7"/>
        <v>2.9797568564882564</v>
      </c>
      <c r="V13" s="15">
        <f t="shared" si="8"/>
        <v>5.9595137129765129E-2</v>
      </c>
      <c r="W13" s="9">
        <f t="shared" si="9"/>
        <v>1.6989700043360187</v>
      </c>
      <c r="X13" s="9">
        <f t="shared" si="10"/>
        <v>0.47418082776968695</v>
      </c>
      <c r="Y13" s="9">
        <f t="shared" si="11"/>
        <v>-1.2247891765663319</v>
      </c>
      <c r="Z13" s="5">
        <v>2</v>
      </c>
      <c r="AA13" s="11">
        <f t="shared" si="12"/>
        <v>0.02</v>
      </c>
    </row>
    <row r="14" spans="1:30" x14ac:dyDescent="0.25">
      <c r="A14" t="s">
        <v>12</v>
      </c>
      <c r="B14" s="13" t="s">
        <v>0</v>
      </c>
      <c r="C14" s="13" t="s">
        <v>1</v>
      </c>
      <c r="D14" s="13" t="s">
        <v>17</v>
      </c>
      <c r="E14" s="13" t="s">
        <v>32</v>
      </c>
      <c r="F14">
        <v>1910</v>
      </c>
      <c r="G14">
        <v>1980</v>
      </c>
      <c r="H14">
        <f t="shared" si="3"/>
        <v>70</v>
      </c>
      <c r="I14">
        <v>70</v>
      </c>
      <c r="J14">
        <v>2</v>
      </c>
      <c r="K14">
        <v>61.94</v>
      </c>
      <c r="L14" s="3">
        <f t="shared" si="0"/>
        <v>4.1261661745450571</v>
      </c>
      <c r="M14" s="3">
        <v>2.6099999999999998E-2</v>
      </c>
      <c r="N14">
        <v>10</v>
      </c>
      <c r="O14">
        <v>65.489999999999995</v>
      </c>
      <c r="P14" s="3">
        <f t="shared" si="4"/>
        <v>4.1818974592299618</v>
      </c>
      <c r="Q14" s="3">
        <v>2.5399999999999999E-2</v>
      </c>
      <c r="R14" s="2">
        <f t="shared" si="5"/>
        <v>5.5731284684904736E-2</v>
      </c>
      <c r="S14" s="2">
        <f t="shared" si="6"/>
        <v>2.5470865709669156E-2</v>
      </c>
      <c r="T14" s="16">
        <f t="shared" si="1"/>
        <v>35</v>
      </c>
      <c r="U14" s="9">
        <f t="shared" si="7"/>
        <v>2.1880404584657769</v>
      </c>
      <c r="V14" s="15">
        <f t="shared" si="8"/>
        <v>6.2515441670450769E-2</v>
      </c>
      <c r="W14" s="9">
        <f t="shared" si="9"/>
        <v>1.5440680443502757</v>
      </c>
      <c r="X14" s="9">
        <f t="shared" si="10"/>
        <v>0.34005534815772903</v>
      </c>
      <c r="Y14" s="9">
        <f t="shared" si="11"/>
        <v>-1.2040126961925466</v>
      </c>
      <c r="Z14" s="5">
        <v>2</v>
      </c>
      <c r="AA14" s="11">
        <f t="shared" si="12"/>
        <v>2.8571428571428571E-2</v>
      </c>
    </row>
    <row r="15" spans="1:30" x14ac:dyDescent="0.25">
      <c r="A15" t="s">
        <v>12</v>
      </c>
      <c r="B15" s="13" t="s">
        <v>0</v>
      </c>
      <c r="C15" s="13" t="s">
        <v>1</v>
      </c>
      <c r="D15" s="13" t="s">
        <v>18</v>
      </c>
      <c r="E15" s="13" t="s">
        <v>33</v>
      </c>
      <c r="F15">
        <v>1910</v>
      </c>
      <c r="G15">
        <v>1980</v>
      </c>
      <c r="H15">
        <f t="shared" si="3"/>
        <v>70</v>
      </c>
      <c r="I15">
        <v>70</v>
      </c>
      <c r="J15">
        <v>2</v>
      </c>
      <c r="K15">
        <v>58.04</v>
      </c>
      <c r="L15" s="3">
        <f t="shared" si="0"/>
        <v>4.0611324280159868</v>
      </c>
      <c r="M15" s="3">
        <v>0.1176</v>
      </c>
      <c r="N15">
        <v>11</v>
      </c>
      <c r="O15">
        <v>59.98</v>
      </c>
      <c r="P15" s="3">
        <f t="shared" si="4"/>
        <v>4.0940111733208626</v>
      </c>
      <c r="Q15" s="3">
        <v>1.8500000000000003E-2</v>
      </c>
      <c r="R15" s="2">
        <f t="shared" si="5"/>
        <v>3.2878745304875778E-2</v>
      </c>
      <c r="S15" s="2">
        <f t="shared" si="6"/>
        <v>3.9602869501177224E-2</v>
      </c>
      <c r="T15" s="16">
        <f t="shared" si="1"/>
        <v>35</v>
      </c>
      <c r="U15" s="9">
        <f t="shared" si="7"/>
        <v>0.83021118719436315</v>
      </c>
      <c r="V15" s="15">
        <f t="shared" si="8"/>
        <v>2.3720319634124663E-2</v>
      </c>
      <c r="W15" s="9">
        <f t="shared" si="9"/>
        <v>1.5440680443502757</v>
      </c>
      <c r="X15" s="9">
        <f t="shared" si="10"/>
        <v>-8.0811418748338845E-2</v>
      </c>
      <c r="Y15" s="9">
        <f t="shared" si="11"/>
        <v>-1.6248794630986145</v>
      </c>
      <c r="Z15" s="5">
        <v>2</v>
      </c>
      <c r="AA15" s="11">
        <f t="shared" si="12"/>
        <v>2.8571428571428571E-2</v>
      </c>
    </row>
    <row r="16" spans="1:30" x14ac:dyDescent="0.25">
      <c r="A16" t="s">
        <v>12</v>
      </c>
      <c r="B16" s="13" t="s">
        <v>0</v>
      </c>
      <c r="C16" s="13" t="s">
        <v>1</v>
      </c>
      <c r="D16" s="13" t="s">
        <v>17</v>
      </c>
      <c r="E16" s="13" t="s">
        <v>34</v>
      </c>
      <c r="F16">
        <v>1910</v>
      </c>
      <c r="G16">
        <v>1980</v>
      </c>
      <c r="H16">
        <f t="shared" si="3"/>
        <v>70</v>
      </c>
      <c r="I16">
        <v>70</v>
      </c>
      <c r="J16">
        <v>2</v>
      </c>
      <c r="K16">
        <v>2.65</v>
      </c>
      <c r="L16" s="3">
        <f t="shared" si="0"/>
        <v>0.97455963999813078</v>
      </c>
      <c r="M16" s="3">
        <v>4.5499999999999999E-2</v>
      </c>
      <c r="N16">
        <v>10</v>
      </c>
      <c r="O16">
        <v>3.14</v>
      </c>
      <c r="P16" s="3">
        <f t="shared" si="4"/>
        <v>1.144222799920162</v>
      </c>
      <c r="Q16" s="3">
        <v>4.3099999999999999E-2</v>
      </c>
      <c r="R16" s="2">
        <f t="shared" si="5"/>
        <v>0.16966315992203118</v>
      </c>
      <c r="S16" s="2">
        <f t="shared" si="6"/>
        <v>4.3345980205781481E-2</v>
      </c>
      <c r="T16" s="16">
        <f t="shared" si="1"/>
        <v>35</v>
      </c>
      <c r="U16" s="9">
        <f t="shared" si="7"/>
        <v>3.9141613389885119</v>
      </c>
      <c r="V16" s="15">
        <f t="shared" si="8"/>
        <v>0.11183318111395749</v>
      </c>
      <c r="W16" s="9">
        <f t="shared" si="9"/>
        <v>1.5440680443502757</v>
      </c>
      <c r="X16" s="9">
        <f t="shared" si="10"/>
        <v>0.59263872300525189</v>
      </c>
      <c r="Y16" s="9">
        <f t="shared" si="11"/>
        <v>-0.95142932134502378</v>
      </c>
      <c r="Z16" s="5">
        <v>2</v>
      </c>
      <c r="AA16" s="11">
        <f t="shared" si="12"/>
        <v>2.8571428571428571E-2</v>
      </c>
    </row>
    <row r="17" spans="1:27" x14ac:dyDescent="0.25">
      <c r="A17" t="s">
        <v>12</v>
      </c>
      <c r="B17" s="13" t="s">
        <v>0</v>
      </c>
      <c r="C17" s="13" t="s">
        <v>1</v>
      </c>
      <c r="D17" s="13" t="s">
        <v>18</v>
      </c>
      <c r="E17" s="13" t="s">
        <v>35</v>
      </c>
      <c r="F17">
        <v>1910</v>
      </c>
      <c r="G17">
        <v>1980</v>
      </c>
      <c r="H17">
        <f t="shared" si="3"/>
        <v>70</v>
      </c>
      <c r="I17">
        <v>70</v>
      </c>
      <c r="J17">
        <v>2</v>
      </c>
      <c r="K17">
        <v>2.39</v>
      </c>
      <c r="L17" s="3">
        <f t="shared" si="0"/>
        <v>0.87129336594341933</v>
      </c>
      <c r="M17" s="3">
        <v>0.10060000000000001</v>
      </c>
      <c r="N17">
        <v>10</v>
      </c>
      <c r="O17">
        <v>2.81</v>
      </c>
      <c r="P17" s="3">
        <f t="shared" si="4"/>
        <v>1.0331844833456545</v>
      </c>
      <c r="Q17" s="3">
        <v>2.7400000000000001E-2</v>
      </c>
      <c r="R17" s="2">
        <f t="shared" si="5"/>
        <v>0.16189111740223516</v>
      </c>
      <c r="S17" s="2">
        <f t="shared" si="6"/>
        <v>4.1081869480343765E-2</v>
      </c>
      <c r="T17" s="16">
        <f t="shared" si="1"/>
        <v>35</v>
      </c>
      <c r="U17" s="9">
        <f t="shared" si="7"/>
        <v>3.9406949939241298</v>
      </c>
      <c r="V17" s="15">
        <f t="shared" si="8"/>
        <v>0.11259128554068942</v>
      </c>
      <c r="W17" s="9">
        <f t="shared" si="9"/>
        <v>1.5440680443502757</v>
      </c>
      <c r="X17" s="9">
        <f t="shared" si="10"/>
        <v>0.59557282218308605</v>
      </c>
      <c r="Y17" s="9">
        <f t="shared" si="11"/>
        <v>-0.94849522216718962</v>
      </c>
      <c r="Z17" s="5">
        <v>2</v>
      </c>
      <c r="AA17" s="11">
        <f t="shared" si="12"/>
        <v>2.8571428571428571E-2</v>
      </c>
    </row>
    <row r="18" spans="1:27" x14ac:dyDescent="0.25">
      <c r="A18" t="s">
        <v>12</v>
      </c>
      <c r="B18" s="13" t="s">
        <v>0</v>
      </c>
      <c r="C18" s="13" t="s">
        <v>4</v>
      </c>
      <c r="D18" s="13" t="s">
        <v>17</v>
      </c>
      <c r="E18" s="13" t="s">
        <v>32</v>
      </c>
      <c r="F18">
        <v>1872</v>
      </c>
      <c r="G18">
        <v>1980</v>
      </c>
      <c r="H18">
        <f t="shared" si="3"/>
        <v>108</v>
      </c>
      <c r="I18">
        <v>110</v>
      </c>
      <c r="J18">
        <v>2</v>
      </c>
      <c r="K18">
        <v>61.94</v>
      </c>
      <c r="L18" s="3">
        <f t="shared" si="0"/>
        <v>4.1261661745450571</v>
      </c>
      <c r="M18" s="3">
        <v>2.6099999999999998E-2</v>
      </c>
      <c r="N18">
        <v>19</v>
      </c>
      <c r="O18">
        <v>65.73</v>
      </c>
      <c r="P18" s="3">
        <f t="shared" si="4"/>
        <v>4.1855554422754846</v>
      </c>
      <c r="Q18" s="3">
        <v>2.7999999999999997E-2</v>
      </c>
      <c r="R18" s="2">
        <f t="shared" si="5"/>
        <v>5.938926773042752E-2</v>
      </c>
      <c r="S18" s="2">
        <f t="shared" si="6"/>
        <v>2.7903225619988811E-2</v>
      </c>
      <c r="T18" s="16">
        <f t="shared" si="1"/>
        <v>55</v>
      </c>
      <c r="U18" s="9">
        <f t="shared" si="7"/>
        <v>2.1284015167007539</v>
      </c>
      <c r="V18" s="15">
        <f t="shared" si="8"/>
        <v>3.869820939455916E-2</v>
      </c>
      <c r="W18" s="9">
        <f t="shared" si="9"/>
        <v>1.7403626894942439</v>
      </c>
      <c r="X18" s="9">
        <f t="shared" si="10"/>
        <v>0.32805355973141692</v>
      </c>
      <c r="Y18" s="9">
        <f t="shared" si="11"/>
        <v>-1.412309129762827</v>
      </c>
      <c r="Z18" s="5">
        <v>2</v>
      </c>
      <c r="AA18" s="11">
        <f t="shared" si="12"/>
        <v>1.8181818181818181E-2</v>
      </c>
    </row>
    <row r="19" spans="1:27" x14ac:dyDescent="0.25">
      <c r="A19" t="s">
        <v>12</v>
      </c>
      <c r="B19" s="13" t="s">
        <v>0</v>
      </c>
      <c r="C19" s="13" t="s">
        <v>4</v>
      </c>
      <c r="D19" s="13" t="s">
        <v>18</v>
      </c>
      <c r="E19" s="13" t="s">
        <v>33</v>
      </c>
      <c r="F19">
        <v>1872</v>
      </c>
      <c r="G19">
        <v>1980</v>
      </c>
      <c r="H19">
        <f t="shared" si="3"/>
        <v>108</v>
      </c>
      <c r="I19">
        <v>110</v>
      </c>
      <c r="J19">
        <v>2</v>
      </c>
      <c r="K19">
        <v>58.04</v>
      </c>
      <c r="L19" s="3">
        <f t="shared" si="0"/>
        <v>4.0611324280159868</v>
      </c>
      <c r="M19" s="3">
        <v>0.1176</v>
      </c>
      <c r="N19">
        <v>29</v>
      </c>
      <c r="O19">
        <v>61.09</v>
      </c>
      <c r="P19" s="3">
        <f t="shared" si="4"/>
        <v>4.1123481866616753</v>
      </c>
      <c r="Q19" s="3">
        <v>2.0899999999999998E-2</v>
      </c>
      <c r="R19" s="2">
        <f t="shared" si="5"/>
        <v>5.1215758645688503E-2</v>
      </c>
      <c r="S19" s="2">
        <f t="shared" si="6"/>
        <v>2.9977255746131356E-2</v>
      </c>
      <c r="T19" s="16">
        <f t="shared" si="1"/>
        <v>55</v>
      </c>
      <c r="U19" s="9">
        <f t="shared" si="7"/>
        <v>1.7084872304329601</v>
      </c>
      <c r="V19" s="15">
        <f t="shared" si="8"/>
        <v>3.1063404189690183E-2</v>
      </c>
      <c r="W19" s="9">
        <f t="shared" si="9"/>
        <v>1.7403626894942439</v>
      </c>
      <c r="X19" s="9">
        <f t="shared" si="10"/>
        <v>0.23261173714518449</v>
      </c>
      <c r="Y19" s="9">
        <f t="shared" si="11"/>
        <v>-1.5077509523490593</v>
      </c>
      <c r="Z19" s="5">
        <v>2</v>
      </c>
      <c r="AA19" s="11">
        <f t="shared" si="12"/>
        <v>1.8181818181818181E-2</v>
      </c>
    </row>
    <row r="20" spans="1:27" x14ac:dyDescent="0.25">
      <c r="A20" t="s">
        <v>12</v>
      </c>
      <c r="B20" s="13" t="s">
        <v>0</v>
      </c>
      <c r="C20" s="13" t="s">
        <v>4</v>
      </c>
      <c r="D20" s="13" t="s">
        <v>17</v>
      </c>
      <c r="E20" s="13" t="s">
        <v>34</v>
      </c>
      <c r="F20">
        <v>1872</v>
      </c>
      <c r="G20">
        <v>1980</v>
      </c>
      <c r="H20">
        <f t="shared" si="3"/>
        <v>108</v>
      </c>
      <c r="I20">
        <v>110</v>
      </c>
      <c r="J20">
        <v>2</v>
      </c>
      <c r="K20">
        <v>2.65</v>
      </c>
      <c r="L20" s="3">
        <f t="shared" si="0"/>
        <v>0.97455963999813078</v>
      </c>
      <c r="M20" s="3">
        <v>4.5499999999999999E-2</v>
      </c>
      <c r="N20">
        <v>18</v>
      </c>
      <c r="O20">
        <v>3.26</v>
      </c>
      <c r="P20" s="3">
        <f t="shared" si="4"/>
        <v>1.1817271953786161</v>
      </c>
      <c r="Q20" s="3">
        <v>4.8499999999999995E-2</v>
      </c>
      <c r="R20" s="2">
        <f t="shared" si="5"/>
        <v>0.20716755538048537</v>
      </c>
      <c r="S20" s="2">
        <f t="shared" si="6"/>
        <v>4.8338218143962781E-2</v>
      </c>
      <c r="T20" s="16">
        <f t="shared" si="1"/>
        <v>55</v>
      </c>
      <c r="U20" s="9">
        <f t="shared" si="7"/>
        <v>4.2857921399479562</v>
      </c>
      <c r="V20" s="15">
        <f t="shared" si="8"/>
        <v>7.7923493453599196E-2</v>
      </c>
      <c r="W20" s="9">
        <f t="shared" si="9"/>
        <v>1.7403626894942439</v>
      </c>
      <c r="X20" s="9">
        <f t="shared" si="10"/>
        <v>0.63203110402203155</v>
      </c>
      <c r="Y20" s="9">
        <f t="shared" si="11"/>
        <v>-1.1083315854722122</v>
      </c>
      <c r="Z20" s="5">
        <v>2</v>
      </c>
      <c r="AA20" s="11">
        <f t="shared" si="12"/>
        <v>1.8181818181818181E-2</v>
      </c>
    </row>
    <row r="21" spans="1:27" x14ac:dyDescent="0.25">
      <c r="A21" t="s">
        <v>12</v>
      </c>
      <c r="B21" s="13" t="s">
        <v>0</v>
      </c>
      <c r="C21" s="13" t="s">
        <v>4</v>
      </c>
      <c r="D21" s="13" t="s">
        <v>18</v>
      </c>
      <c r="E21" s="13" t="s">
        <v>35</v>
      </c>
      <c r="F21">
        <v>1872</v>
      </c>
      <c r="G21">
        <v>1980</v>
      </c>
      <c r="H21">
        <f t="shared" si="3"/>
        <v>108</v>
      </c>
      <c r="I21">
        <v>110</v>
      </c>
      <c r="J21">
        <v>2</v>
      </c>
      <c r="K21">
        <v>2.39</v>
      </c>
      <c r="L21" s="3">
        <f t="shared" si="0"/>
        <v>0.87129336594341933</v>
      </c>
      <c r="M21" s="3">
        <v>0.10060000000000001</v>
      </c>
      <c r="N21">
        <v>24</v>
      </c>
      <c r="O21">
        <v>2.89</v>
      </c>
      <c r="P21" s="3">
        <f t="shared" si="4"/>
        <v>1.0612565021243408</v>
      </c>
      <c r="Q21" s="3">
        <v>4.4000000000000004E-2</v>
      </c>
      <c r="R21" s="2">
        <f t="shared" si="5"/>
        <v>0.18996313618092142</v>
      </c>
      <c r="S21" s="2">
        <f t="shared" si="6"/>
        <v>4.7718078335155123E-2</v>
      </c>
      <c r="T21" s="16">
        <f t="shared" si="1"/>
        <v>55</v>
      </c>
      <c r="U21" s="9">
        <f t="shared" si="7"/>
        <v>3.9809469033242846</v>
      </c>
      <c r="V21" s="15">
        <f t="shared" si="8"/>
        <v>7.2380852787714264E-2</v>
      </c>
      <c r="W21" s="9">
        <f t="shared" si="9"/>
        <v>1.7403626894942439</v>
      </c>
      <c r="X21" s="9">
        <f t="shared" si="10"/>
        <v>0.59998638513319347</v>
      </c>
      <c r="Y21" s="9">
        <f t="shared" si="11"/>
        <v>-1.1403763043610504</v>
      </c>
      <c r="Z21" s="5">
        <v>2</v>
      </c>
      <c r="AA21" s="11">
        <f t="shared" si="12"/>
        <v>1.8181818181818181E-2</v>
      </c>
    </row>
    <row r="22" spans="1:27" x14ac:dyDescent="0.25">
      <c r="M22" s="12"/>
      <c r="N22" s="13"/>
      <c r="O22" s="13"/>
      <c r="P22" s="13"/>
      <c r="Q22" s="12"/>
    </row>
    <row r="23" spans="1:27" x14ac:dyDescent="0.25">
      <c r="M23" s="12"/>
      <c r="N23" s="13"/>
      <c r="O23" s="13"/>
      <c r="P23" s="13"/>
      <c r="Q23" s="12"/>
    </row>
    <row r="24" spans="1:27" x14ac:dyDescent="0.25">
      <c r="M24" s="12"/>
      <c r="N24" s="13"/>
      <c r="O24" s="13"/>
      <c r="P24" s="13"/>
      <c r="Q24" s="12"/>
    </row>
    <row r="25" spans="1:27" x14ac:dyDescent="0.25">
      <c r="M25" s="12"/>
      <c r="N25" s="13"/>
      <c r="O25" s="13"/>
      <c r="P25" s="13"/>
      <c r="Q25" s="12"/>
    </row>
    <row r="26" spans="1:27" x14ac:dyDescent="0.25">
      <c r="M26" s="12"/>
      <c r="N26" s="13"/>
      <c r="O26" s="13"/>
      <c r="P26" s="13"/>
      <c r="Q26" s="12"/>
    </row>
    <row r="27" spans="1:27" x14ac:dyDescent="0.25">
      <c r="M27" s="12"/>
      <c r="N27" s="13"/>
      <c r="O27" s="13"/>
      <c r="P27" s="13"/>
      <c r="Q27" s="12"/>
    </row>
    <row r="28" spans="1:27" x14ac:dyDescent="0.25">
      <c r="M28" s="12"/>
      <c r="N28" s="13"/>
      <c r="O28" s="13"/>
      <c r="P28" s="13"/>
      <c r="Q28" s="12"/>
    </row>
    <row r="29" spans="1:27" x14ac:dyDescent="0.25">
      <c r="M29" s="12"/>
      <c r="N29" s="13"/>
      <c r="O29" s="13"/>
      <c r="P29" s="13"/>
      <c r="Q29" s="12"/>
    </row>
    <row r="30" spans="1:27" x14ac:dyDescent="0.25">
      <c r="M30" s="12"/>
      <c r="N30" s="13"/>
      <c r="O30" s="13"/>
      <c r="P30" s="13"/>
      <c r="Q30" s="12"/>
    </row>
    <row r="31" spans="1:27" x14ac:dyDescent="0.25">
      <c r="M31" s="12"/>
      <c r="N31" s="13"/>
      <c r="O31" s="13"/>
      <c r="P31" s="13"/>
      <c r="Q31" s="12"/>
    </row>
    <row r="32" spans="1:27" x14ac:dyDescent="0.25">
      <c r="M32" s="12"/>
      <c r="N32" s="13"/>
      <c r="O32" s="13"/>
      <c r="P32" s="13"/>
      <c r="Q32" s="12"/>
    </row>
    <row r="33" spans="13:17" x14ac:dyDescent="0.25">
      <c r="M33" s="12"/>
      <c r="N33" s="13"/>
      <c r="O33" s="13"/>
      <c r="P33" s="13"/>
      <c r="Q33" s="12"/>
    </row>
    <row r="34" spans="13:17" x14ac:dyDescent="0.25">
      <c r="M34" s="12"/>
      <c r="N34" s="13"/>
      <c r="O34" s="13"/>
      <c r="P34" s="13"/>
      <c r="Q34" s="12"/>
    </row>
    <row r="35" spans="13:17" x14ac:dyDescent="0.25">
      <c r="M35" s="12"/>
      <c r="N35" s="13"/>
      <c r="O35" s="13"/>
      <c r="P35" s="13"/>
      <c r="Q35" s="12"/>
    </row>
    <row r="36" spans="13:17" x14ac:dyDescent="0.25">
      <c r="M36" s="12"/>
      <c r="N36" s="13"/>
      <c r="O36" s="13"/>
      <c r="P36" s="13"/>
      <c r="Q36" s="12"/>
    </row>
    <row r="37" spans="13:17" x14ac:dyDescent="0.25">
      <c r="M37" s="12"/>
      <c r="N37" s="13"/>
      <c r="O37" s="13"/>
      <c r="P37" s="13"/>
      <c r="Q37" s="12"/>
    </row>
    <row r="38" spans="13:17" x14ac:dyDescent="0.25">
      <c r="M38" s="12"/>
      <c r="N38" s="13"/>
      <c r="O38" s="13"/>
      <c r="P38" s="13"/>
      <c r="Q38" s="12"/>
    </row>
  </sheetData>
  <sortState ref="B2:G21">
    <sortCondition ref="C2:C21"/>
    <sortCondition ref="E2:E21"/>
    <sortCondition ref="D2:D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 Gingerich</dc:creator>
  <cp:lastModifiedBy>Philip D Gingerich</cp:lastModifiedBy>
  <dcterms:created xsi:type="dcterms:W3CDTF">2018-02-20T19:51:39Z</dcterms:created>
  <dcterms:modified xsi:type="dcterms:W3CDTF">2019-05-19T19:30:45Z</dcterms:modified>
</cp:coreProperties>
</file>