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165" windowHeight="11220"/>
  </bookViews>
  <sheets>
    <sheet name="Eastman&amp;al2012_GroundSquirrels" sheetId="1" r:id="rId1"/>
  </sheets>
  <calcPr calcId="145621"/>
</workbook>
</file>

<file path=xl/calcChain.xml><?xml version="1.0" encoding="utf-8"?>
<calcChain xmlns="http://schemas.openxmlformats.org/spreadsheetml/2006/main">
  <c r="G28" i="1" l="1"/>
  <c r="G19" i="1"/>
  <c r="G10" i="1"/>
  <c r="S4" i="1"/>
  <c r="S6" i="1"/>
  <c r="S8" i="1"/>
  <c r="S11" i="1"/>
  <c r="S13" i="1"/>
  <c r="S15" i="1"/>
  <c r="S17" i="1"/>
  <c r="S20" i="1"/>
  <c r="S22" i="1"/>
  <c r="S24" i="1"/>
  <c r="S26" i="1"/>
  <c r="S2" i="1"/>
  <c r="P4" i="1"/>
  <c r="P6" i="1"/>
  <c r="P8" i="1"/>
  <c r="P11" i="1"/>
  <c r="P13" i="1"/>
  <c r="P15" i="1"/>
  <c r="P17" i="1"/>
  <c r="P20" i="1"/>
  <c r="P22" i="1"/>
  <c r="P24" i="1"/>
  <c r="P26" i="1"/>
  <c r="P2" i="1"/>
  <c r="L4" i="1"/>
  <c r="L6" i="1"/>
  <c r="L8" i="1"/>
  <c r="L11" i="1"/>
  <c r="L13" i="1"/>
  <c r="L15" i="1"/>
  <c r="L17" i="1"/>
  <c r="L20" i="1"/>
  <c r="L22" i="1"/>
  <c r="L24" i="1"/>
  <c r="L26" i="1"/>
  <c r="L2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" i="1"/>
  <c r="K24" i="1" l="1"/>
  <c r="K15" i="1"/>
  <c r="K6" i="1"/>
  <c r="K8" i="1"/>
  <c r="N8" i="1" s="1"/>
  <c r="O8" i="1" s="1"/>
  <c r="R8" i="1" s="1"/>
  <c r="K26" i="1"/>
  <c r="N26" i="1" s="1"/>
  <c r="N24" i="1"/>
  <c r="N15" i="1"/>
  <c r="N6" i="1"/>
  <c r="K22" i="1"/>
  <c r="N22" i="1" s="1"/>
  <c r="K13" i="1"/>
  <c r="N13" i="1" s="1"/>
  <c r="K4" i="1"/>
  <c r="N4" i="1" s="1"/>
  <c r="K2" i="1"/>
  <c r="N2" i="1" s="1"/>
  <c r="K11" i="1"/>
  <c r="N11" i="1" s="1"/>
  <c r="K17" i="1"/>
  <c r="N17" i="1" s="1"/>
  <c r="K20" i="1"/>
  <c r="N20" i="1" s="1"/>
  <c r="Q8" i="1" l="1"/>
  <c r="O20" i="1"/>
  <c r="R20" i="1" s="1"/>
  <c r="Q20" i="1"/>
  <c r="O6" i="1"/>
  <c r="R6" i="1" s="1"/>
  <c r="Q6" i="1"/>
  <c r="O17" i="1"/>
  <c r="R17" i="1" s="1"/>
  <c r="Q17" i="1"/>
  <c r="O15" i="1"/>
  <c r="R15" i="1" s="1"/>
  <c r="Q15" i="1"/>
  <c r="O11" i="1"/>
  <c r="R11" i="1" s="1"/>
  <c r="Q11" i="1"/>
  <c r="O24" i="1"/>
  <c r="R24" i="1" s="1"/>
  <c r="Q24" i="1"/>
  <c r="O2" i="1"/>
  <c r="Q2" i="1"/>
  <c r="O26" i="1"/>
  <c r="R26" i="1" s="1"/>
  <c r="Q26" i="1"/>
  <c r="O4" i="1"/>
  <c r="R4" i="1" s="1"/>
  <c r="Q4" i="1"/>
  <c r="O13" i="1"/>
  <c r="R13" i="1" s="1"/>
  <c r="Q13" i="1"/>
  <c r="O22" i="1"/>
  <c r="R22" i="1" s="1"/>
  <c r="Q22" i="1"/>
  <c r="R2" i="1" l="1"/>
  <c r="U5" i="1"/>
  <c r="U4" i="1"/>
  <c r="U3" i="1"/>
  <c r="U2" i="1"/>
</calcChain>
</file>

<file path=xl/sharedStrings.xml><?xml version="1.0" encoding="utf-8"?>
<sst xmlns="http://schemas.openxmlformats.org/spreadsheetml/2006/main" count="94" uniqueCount="31">
  <si>
    <t xml:space="preserve">Historical </t>
  </si>
  <si>
    <t xml:space="preserve">Modern </t>
  </si>
  <si>
    <t>Skull length (mm)</t>
  </si>
  <si>
    <t xml:space="preserve">Urocitellus beldingi </t>
  </si>
  <si>
    <t>Callospermophilus lateralis</t>
  </si>
  <si>
    <t>Otospermophilus beecheyi</t>
  </si>
  <si>
    <t>N</t>
  </si>
  <si>
    <t>Mean</t>
  </si>
  <si>
    <t>Stdev</t>
  </si>
  <si>
    <t>Species</t>
  </si>
  <si>
    <t>Trait</t>
  </si>
  <si>
    <t>Sample</t>
  </si>
  <si>
    <t xml:space="preserve">Body wgt. (g) </t>
  </si>
  <si>
    <t>Body len. (mm)</t>
  </si>
  <si>
    <t>Max. tooth row (mm)</t>
  </si>
  <si>
    <t>Age</t>
  </si>
  <si>
    <t>Gen.</t>
  </si>
  <si>
    <t>Diff</t>
  </si>
  <si>
    <t>Ln means</t>
  </si>
  <si>
    <t>Pool.sd</t>
  </si>
  <si>
    <t>Diff.sd</t>
  </si>
  <si>
    <t>Rate.sd.g</t>
  </si>
  <si>
    <t>Int.</t>
  </si>
  <si>
    <t>log I</t>
  </si>
  <si>
    <t>log R</t>
  </si>
  <si>
    <t>log D</t>
  </si>
  <si>
    <t>wgt</t>
  </si>
  <si>
    <t>count</t>
  </si>
  <si>
    <t>max</t>
  </si>
  <si>
    <t>median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</si>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</sst>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164" fontId="0" fillId="33" borderId="0" xfId="0" applyNumberForma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34" borderId="0" xfId="0" applyFill="1"/>
    <xf numFmtId="164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workbookViewId="0"/>
  </sheetViews>
  <sheetFormatPr defaultRowHeight="15" x14ac:dyDescent="0.25"/>
  <cols>
    <col min="1" max="1" width="31.85546875" customWidth="1"/>
    <col min="2" max="2" width="19.42578125" customWidth="1"/>
    <col min="3" max="3" width="10.42578125" customWidth="1"/>
    <col min="4" max="5" width="6" customWidth="1"/>
    <col min="6" max="6" width="6.140625" customWidth="1"/>
    <col min="9" max="9" width="3.28515625" customWidth="1"/>
    <col min="10" max="10" width="7.42578125" style="3" customWidth="1"/>
    <col min="11" max="12" width="7.42578125" customWidth="1"/>
    <col min="13" max="13" width="4" customWidth="1"/>
    <col min="14" max="19" width="7.42578125" customWidth="1"/>
  </cols>
  <sheetData>
    <row r="1" spans="1:21" x14ac:dyDescent="0.25">
      <c r="A1" s="1" t="s">
        <v>9</v>
      </c>
      <c r="B1" s="1" t="s">
        <v>10</v>
      </c>
      <c r="C1" s="1" t="s">
        <v>11</v>
      </c>
      <c r="D1" s="1" t="s">
        <v>15</v>
      </c>
      <c r="E1" s="1" t="s">
        <v>16</v>
      </c>
      <c r="F1" s="1" t="s">
        <v>6</v>
      </c>
      <c r="G1" s="1" t="s">
        <v>7</v>
      </c>
      <c r="H1" s="1" t="s">
        <v>8</v>
      </c>
      <c r="J1" s="2" t="s">
        <v>18</v>
      </c>
      <c r="K1" t="s">
        <v>17</v>
      </c>
      <c r="L1" t="s">
        <v>19</v>
      </c>
      <c r="M1" t="s">
        <v>22</v>
      </c>
      <c r="N1" t="s">
        <v>20</v>
      </c>
      <c r="O1" t="s">
        <v>21</v>
      </c>
      <c r="P1" t="s">
        <v>23</v>
      </c>
      <c r="Q1" t="s">
        <v>25</v>
      </c>
      <c r="R1" t="s">
        <v>24</v>
      </c>
      <c r="S1" t="s">
        <v>26</v>
      </c>
    </row>
    <row r="2" spans="1:21" x14ac:dyDescent="0.25">
      <c r="A2" t="s">
        <v>3</v>
      </c>
      <c r="B2" t="s">
        <v>2</v>
      </c>
      <c r="C2" t="s">
        <v>0</v>
      </c>
      <c r="D2">
        <v>1926</v>
      </c>
      <c r="E2">
        <v>1.5</v>
      </c>
      <c r="F2">
        <v>87</v>
      </c>
      <c r="G2">
        <v>43.09</v>
      </c>
      <c r="H2">
        <v>1.67</v>
      </c>
      <c r="J2" s="4">
        <f>LN(G2)</f>
        <v>3.7632909516277468</v>
      </c>
      <c r="K2" s="4">
        <f>J3-J2</f>
        <v>3.7577004434236727E-2</v>
      </c>
      <c r="L2" s="4">
        <f>SQRT((F2*H2^2+F3*H3^2)/(F2+F3))</f>
        <v>1.4951157517433595</v>
      </c>
      <c r="M2" s="8">
        <v>53</v>
      </c>
      <c r="N2" s="3">
        <f>K2/L2</f>
        <v>2.5133174063894766E-2</v>
      </c>
      <c r="O2" s="7">
        <f>ABS(N2)/E2</f>
        <v>1.6755449375929845E-2</v>
      </c>
      <c r="P2" s="3">
        <f>LOG10(M2)</f>
        <v>1.7242758696007889</v>
      </c>
      <c r="Q2" s="3">
        <f>LOG10(ABS(N2))</f>
        <v>-1.599752660974191</v>
      </c>
      <c r="R2" s="3">
        <f t="shared" ref="R2" si="0">LOG10(O2)</f>
        <v>-1.7758439200298721</v>
      </c>
      <c r="S2" s="3">
        <f>1/M2</f>
        <v>1.8867924528301886E-2</v>
      </c>
      <c r="T2" s="6" t="s">
        <v>27</v>
      </c>
      <c r="U2" s="6">
        <f>COUNT(O2:O26)</f>
        <v>12</v>
      </c>
    </row>
    <row r="3" spans="1:21" x14ac:dyDescent="0.25">
      <c r="A3" t="s">
        <v>3</v>
      </c>
      <c r="B3" t="s">
        <v>2</v>
      </c>
      <c r="C3" t="s">
        <v>1</v>
      </c>
      <c r="D3">
        <v>2005</v>
      </c>
      <c r="E3">
        <v>1.5</v>
      </c>
      <c r="F3">
        <v>48</v>
      </c>
      <c r="G3">
        <v>44.74</v>
      </c>
      <c r="H3">
        <v>1.1100000000000001</v>
      </c>
      <c r="J3" s="4">
        <f t="shared" ref="J3:J27" si="1">LN(G3)</f>
        <v>3.8008679560619836</v>
      </c>
      <c r="K3" s="4"/>
      <c r="L3" s="4"/>
      <c r="M3" s="8"/>
      <c r="N3" s="3"/>
      <c r="O3" s="7"/>
      <c r="P3" s="3"/>
      <c r="Q3" s="3"/>
      <c r="R3" s="3"/>
      <c r="S3" s="3"/>
      <c r="T3" s="6" t="s">
        <v>28</v>
      </c>
      <c r="U3" s="7">
        <f>MAX(O2:O26)</f>
        <v>1.6755449375929845E-2</v>
      </c>
    </row>
    <row r="4" spans="1:21" x14ac:dyDescent="0.25">
      <c r="A4" t="s">
        <v>3</v>
      </c>
      <c r="B4" t="s">
        <v>14</v>
      </c>
      <c r="C4" t="s">
        <v>0</v>
      </c>
      <c r="D4">
        <v>1926</v>
      </c>
      <c r="E4">
        <v>1.5</v>
      </c>
      <c r="F4">
        <v>87</v>
      </c>
      <c r="G4">
        <v>9.6199999999999992</v>
      </c>
      <c r="H4">
        <v>0.34</v>
      </c>
      <c r="J4" s="4">
        <f t="shared" si="1"/>
        <v>2.2638442646776151</v>
      </c>
      <c r="K4" s="4">
        <f t="shared" ref="K4:K26" si="2">J5-J4</f>
        <v>5.184044787587716E-3</v>
      </c>
      <c r="L4" s="4">
        <f t="shared" ref="L4:L26" si="3">SQRT((F4*H4^2+F5*H5^2)/(F4+F5))</f>
        <v>0.33302652547006922</v>
      </c>
      <c r="M4" s="8">
        <v>53</v>
      </c>
      <c r="N4" s="3">
        <f>K4/L4</f>
        <v>1.5566462101691153E-2</v>
      </c>
      <c r="O4" s="7">
        <f>ABS(N4)/E4</f>
        <v>1.0377641401127435E-2</v>
      </c>
      <c r="P4" s="3">
        <f t="shared" ref="P4:P26" si="4">LOG10(M4)</f>
        <v>1.7242758696007889</v>
      </c>
      <c r="Q4" s="3">
        <f t="shared" ref="Q4:Q26" si="5">LOG10(ABS(N4))</f>
        <v>-1.8078100813499403</v>
      </c>
      <c r="R4" s="3">
        <f t="shared" ref="R4:R26" si="6">LOG10(O4)</f>
        <v>-1.9839013404056214</v>
      </c>
      <c r="S4" s="3">
        <f>1/M4</f>
        <v>1.8867924528301886E-2</v>
      </c>
      <c r="T4" s="6" t="s">
        <v>29</v>
      </c>
      <c r="U4" s="7">
        <f>MEDIAN(O2:O26)</f>
        <v>1.7692758389436375E-3</v>
      </c>
    </row>
    <row r="5" spans="1:21" x14ac:dyDescent="0.25">
      <c r="A5" t="s">
        <v>3</v>
      </c>
      <c r="B5" t="s">
        <v>14</v>
      </c>
      <c r="C5" t="s">
        <v>1</v>
      </c>
      <c r="D5">
        <v>2005</v>
      </c>
      <c r="E5">
        <v>1.5</v>
      </c>
      <c r="F5">
        <v>48</v>
      </c>
      <c r="G5">
        <v>9.67</v>
      </c>
      <c r="H5">
        <v>0.32</v>
      </c>
      <c r="J5" s="4">
        <f t="shared" si="1"/>
        <v>2.2690283094652028</v>
      </c>
      <c r="K5" s="4"/>
      <c r="L5" s="4"/>
      <c r="M5" s="8"/>
      <c r="N5" s="3"/>
      <c r="O5" s="7"/>
      <c r="P5" s="3"/>
      <c r="Q5" s="3"/>
      <c r="R5" s="3"/>
      <c r="S5" s="3"/>
      <c r="T5" s="6" t="s">
        <v>30</v>
      </c>
      <c r="U5" s="7">
        <f>MIN(O2:O26)</f>
        <v>1.2253744029652521E-4</v>
      </c>
    </row>
    <row r="6" spans="1:21" x14ac:dyDescent="0.25">
      <c r="A6" t="s">
        <v>3</v>
      </c>
      <c r="B6" t="s">
        <v>13</v>
      </c>
      <c r="C6" t="s">
        <v>0</v>
      </c>
      <c r="D6">
        <v>1926</v>
      </c>
      <c r="E6">
        <v>1.5</v>
      </c>
      <c r="F6">
        <v>87</v>
      </c>
      <c r="G6">
        <v>261.16000000000003</v>
      </c>
      <c r="H6">
        <v>16.170000000000002</v>
      </c>
      <c r="J6" s="4">
        <f t="shared" si="1"/>
        <v>5.5651332463184326</v>
      </c>
      <c r="K6" s="4">
        <f t="shared" si="2"/>
        <v>4.9854443840096074E-2</v>
      </c>
      <c r="L6" s="4">
        <f t="shared" si="3"/>
        <v>14.941908029283129</v>
      </c>
      <c r="M6" s="8">
        <v>53</v>
      </c>
      <c r="N6" s="3">
        <f>K6/L6</f>
        <v>3.3365513790067111E-3</v>
      </c>
      <c r="O6" s="7">
        <f>ABS(N6)/E6</f>
        <v>2.2243675860044742E-3</v>
      </c>
      <c r="P6" s="3">
        <f t="shared" si="4"/>
        <v>1.7242758696007889</v>
      </c>
      <c r="Q6" s="3">
        <f t="shared" si="5"/>
        <v>-2.4767021831323177</v>
      </c>
      <c r="R6" s="3">
        <f t="shared" si="6"/>
        <v>-2.6527934421879986</v>
      </c>
      <c r="S6" s="3">
        <f>1/M6</f>
        <v>1.8867924528301886E-2</v>
      </c>
    </row>
    <row r="7" spans="1:21" x14ac:dyDescent="0.25">
      <c r="A7" t="s">
        <v>3</v>
      </c>
      <c r="B7" t="s">
        <v>13</v>
      </c>
      <c r="C7" t="s">
        <v>1</v>
      </c>
      <c r="D7">
        <v>2005</v>
      </c>
      <c r="E7">
        <v>1.5</v>
      </c>
      <c r="F7">
        <v>48</v>
      </c>
      <c r="G7">
        <v>274.51</v>
      </c>
      <c r="H7">
        <v>12.41</v>
      </c>
      <c r="J7" s="4">
        <f t="shared" si="1"/>
        <v>5.6149876901585287</v>
      </c>
      <c r="K7" s="4"/>
      <c r="L7" s="4"/>
      <c r="M7" s="8"/>
      <c r="N7" s="3"/>
      <c r="O7" s="7"/>
      <c r="P7" s="3"/>
      <c r="Q7" s="3"/>
      <c r="R7" s="3"/>
      <c r="S7" s="3"/>
    </row>
    <row r="8" spans="1:21" x14ac:dyDescent="0.25">
      <c r="A8" t="s">
        <v>3</v>
      </c>
      <c r="B8" t="s">
        <v>12</v>
      </c>
      <c r="C8" t="s">
        <v>0</v>
      </c>
      <c r="D8">
        <v>1926</v>
      </c>
      <c r="E8">
        <v>1.5</v>
      </c>
      <c r="F8">
        <v>87</v>
      </c>
      <c r="G8">
        <v>238.6</v>
      </c>
      <c r="H8">
        <v>57.15</v>
      </c>
      <c r="J8" s="4">
        <f t="shared" si="1"/>
        <v>5.4747885096638154</v>
      </c>
      <c r="K8" s="4">
        <f t="shared" si="2"/>
        <v>0.10290150146486177</v>
      </c>
      <c r="L8" s="4">
        <f t="shared" si="3"/>
        <v>52.200449998060357</v>
      </c>
      <c r="M8" s="8">
        <v>53</v>
      </c>
      <c r="N8" s="3">
        <f>K8/L8</f>
        <v>1.9712761378242014E-3</v>
      </c>
      <c r="O8" s="7">
        <f>ABS(N8)/E8</f>
        <v>1.314184091882801E-3</v>
      </c>
      <c r="P8" s="3">
        <f t="shared" si="4"/>
        <v>1.7242758696007889</v>
      </c>
      <c r="Q8" s="3">
        <f t="shared" si="5"/>
        <v>-2.7052525351658625</v>
      </c>
      <c r="R8" s="3">
        <f t="shared" si="6"/>
        <v>-2.8813437942215439</v>
      </c>
      <c r="S8" s="3">
        <f>1/M8</f>
        <v>1.8867924528301886E-2</v>
      </c>
    </row>
    <row r="9" spans="1:21" x14ac:dyDescent="0.25">
      <c r="A9" t="s">
        <v>3</v>
      </c>
      <c r="B9" t="s">
        <v>12</v>
      </c>
      <c r="C9" t="s">
        <v>1</v>
      </c>
      <c r="D9">
        <v>2005</v>
      </c>
      <c r="E9">
        <v>1.5</v>
      </c>
      <c r="F9">
        <v>48</v>
      </c>
      <c r="G9">
        <v>264.45999999999998</v>
      </c>
      <c r="H9">
        <v>41.76</v>
      </c>
      <c r="J9" s="4">
        <f t="shared" si="1"/>
        <v>5.5776900111286771</v>
      </c>
      <c r="K9" s="4"/>
      <c r="L9" s="4"/>
      <c r="M9" s="8"/>
      <c r="N9" s="3"/>
      <c r="O9" s="7"/>
      <c r="P9" s="3"/>
      <c r="Q9" s="3"/>
      <c r="R9" s="3"/>
      <c r="S9" s="3"/>
    </row>
    <row r="10" spans="1:21" x14ac:dyDescent="0.25">
      <c r="G10">
        <f>10^(0.268*LOG10(G9)-0.564)</f>
        <v>1.2167251308604949</v>
      </c>
      <c r="J10" s="4"/>
      <c r="K10" s="4"/>
      <c r="L10" s="4"/>
      <c r="M10" s="8"/>
      <c r="N10" s="3"/>
      <c r="O10" s="7"/>
      <c r="P10" s="3"/>
      <c r="Q10" s="3"/>
      <c r="R10" s="3"/>
      <c r="S10" s="3"/>
    </row>
    <row r="11" spans="1:21" x14ac:dyDescent="0.25">
      <c r="A11" t="s">
        <v>4</v>
      </c>
      <c r="B11" t="s">
        <v>2</v>
      </c>
      <c r="C11" t="s">
        <v>0</v>
      </c>
      <c r="D11">
        <v>1926</v>
      </c>
      <c r="E11">
        <v>2.5</v>
      </c>
      <c r="F11">
        <v>204</v>
      </c>
      <c r="G11">
        <v>41.97</v>
      </c>
      <c r="H11">
        <v>1.46</v>
      </c>
      <c r="J11" s="4">
        <f t="shared" si="1"/>
        <v>3.7369550773454994</v>
      </c>
      <c r="K11" s="4">
        <f t="shared" si="2"/>
        <v>9.0133437525641291E-3</v>
      </c>
      <c r="L11" s="4">
        <f t="shared" si="3"/>
        <v>1.4309854360481165</v>
      </c>
      <c r="M11" s="8">
        <v>32</v>
      </c>
      <c r="N11" s="3">
        <f>K11/L11</f>
        <v>6.2986970555450562E-3</v>
      </c>
      <c r="O11" s="7">
        <f>ABS(N11)/E11</f>
        <v>2.5194788222180223E-3</v>
      </c>
      <c r="P11" s="3">
        <f t="shared" si="4"/>
        <v>1.505149978319906</v>
      </c>
      <c r="Q11" s="3">
        <f t="shared" si="5"/>
        <v>-2.2007492791352843</v>
      </c>
      <c r="R11" s="3">
        <f t="shared" si="6"/>
        <v>-2.5986892878073222</v>
      </c>
      <c r="S11" s="3">
        <f>1/M11</f>
        <v>3.125E-2</v>
      </c>
    </row>
    <row r="12" spans="1:21" x14ac:dyDescent="0.25">
      <c r="A12" t="s">
        <v>4</v>
      </c>
      <c r="B12" t="s">
        <v>2</v>
      </c>
      <c r="C12" t="s">
        <v>1</v>
      </c>
      <c r="D12">
        <v>2005</v>
      </c>
      <c r="E12">
        <v>2.5</v>
      </c>
      <c r="F12">
        <v>148</v>
      </c>
      <c r="G12">
        <v>42.35</v>
      </c>
      <c r="H12">
        <v>1.39</v>
      </c>
      <c r="J12" s="4">
        <f t="shared" si="1"/>
        <v>3.7459684210980635</v>
      </c>
      <c r="K12" s="4"/>
      <c r="L12" s="4"/>
      <c r="M12" s="8"/>
      <c r="N12" s="3"/>
      <c r="O12" s="7"/>
      <c r="P12" s="3"/>
      <c r="Q12" s="3"/>
      <c r="R12" s="3"/>
      <c r="S12" s="3"/>
    </row>
    <row r="13" spans="1:21" x14ac:dyDescent="0.25">
      <c r="A13" t="s">
        <v>4</v>
      </c>
      <c r="B13" t="s">
        <v>14</v>
      </c>
      <c r="C13" t="s">
        <v>0</v>
      </c>
      <c r="D13">
        <v>1926</v>
      </c>
      <c r="E13">
        <v>2.5</v>
      </c>
      <c r="F13">
        <v>204</v>
      </c>
      <c r="G13">
        <v>8.59</v>
      </c>
      <c r="H13">
        <v>0.35</v>
      </c>
      <c r="J13" s="4">
        <f t="shared" si="1"/>
        <v>2.150598735996164</v>
      </c>
      <c r="K13" s="4">
        <f t="shared" si="2"/>
        <v>-4.6674530474950515E-3</v>
      </c>
      <c r="L13" s="4">
        <f t="shared" si="3"/>
        <v>0.32242511463199408</v>
      </c>
      <c r="M13" s="8">
        <v>32</v>
      </c>
      <c r="N13" s="3">
        <f>K13/L13</f>
        <v>-1.4476084013561834E-2</v>
      </c>
      <c r="O13" s="7">
        <f>ABS(N13)/E13</f>
        <v>5.790433605424734E-3</v>
      </c>
      <c r="P13" s="3">
        <f t="shared" si="4"/>
        <v>1.505149978319906</v>
      </c>
      <c r="Q13" s="3">
        <f t="shared" si="5"/>
        <v>-1.8393489050802494</v>
      </c>
      <c r="R13" s="3">
        <f t="shared" si="6"/>
        <v>-2.2372889137522871</v>
      </c>
      <c r="S13" s="3">
        <f>1/M13</f>
        <v>3.125E-2</v>
      </c>
    </row>
    <row r="14" spans="1:21" x14ac:dyDescent="0.25">
      <c r="A14" t="s">
        <v>4</v>
      </c>
      <c r="B14" t="s">
        <v>14</v>
      </c>
      <c r="C14" t="s">
        <v>1</v>
      </c>
      <c r="D14">
        <v>2005</v>
      </c>
      <c r="E14">
        <v>2.5</v>
      </c>
      <c r="F14">
        <v>148</v>
      </c>
      <c r="G14">
        <v>8.5500000000000007</v>
      </c>
      <c r="H14">
        <v>0.28000000000000003</v>
      </c>
      <c r="J14" s="4">
        <f t="shared" si="1"/>
        <v>2.145931282948669</v>
      </c>
      <c r="K14" s="4"/>
      <c r="L14" s="4"/>
      <c r="M14" s="8"/>
      <c r="N14" s="3"/>
      <c r="O14" s="7"/>
      <c r="P14" s="3"/>
      <c r="Q14" s="3"/>
      <c r="R14" s="3"/>
      <c r="S14" s="3"/>
    </row>
    <row r="15" spans="1:21" x14ac:dyDescent="0.25">
      <c r="A15" t="s">
        <v>4</v>
      </c>
      <c r="B15" t="s">
        <v>13</v>
      </c>
      <c r="C15" t="s">
        <v>0</v>
      </c>
      <c r="D15">
        <v>1926</v>
      </c>
      <c r="E15">
        <v>2.5</v>
      </c>
      <c r="F15">
        <v>204</v>
      </c>
      <c r="G15">
        <v>262.58</v>
      </c>
      <c r="H15">
        <v>15.91</v>
      </c>
      <c r="J15" s="4">
        <f t="shared" si="1"/>
        <v>5.5705557975059641</v>
      </c>
      <c r="K15" s="4">
        <f t="shared" si="2"/>
        <v>1.3353959628770617E-2</v>
      </c>
      <c r="L15" s="4">
        <f t="shared" si="3"/>
        <v>15.07047173056697</v>
      </c>
      <c r="M15" s="8">
        <v>32</v>
      </c>
      <c r="N15" s="3">
        <f>K15/L15</f>
        <v>8.8610097066073887E-4</v>
      </c>
      <c r="O15" s="7">
        <f>ABS(N15)/E15</f>
        <v>3.5444038826429553E-4</v>
      </c>
      <c r="P15" s="3">
        <f t="shared" si="4"/>
        <v>1.505149978319906</v>
      </c>
      <c r="Q15" s="3">
        <f t="shared" si="5"/>
        <v>-3.052516787704032</v>
      </c>
      <c r="R15" s="3">
        <f t="shared" si="6"/>
        <v>-3.4504567963760695</v>
      </c>
      <c r="S15" s="3">
        <f>1/M15</f>
        <v>3.125E-2</v>
      </c>
    </row>
    <row r="16" spans="1:21" x14ac:dyDescent="0.25">
      <c r="A16" t="s">
        <v>4</v>
      </c>
      <c r="B16" t="s">
        <v>13</v>
      </c>
      <c r="C16" t="s">
        <v>1</v>
      </c>
      <c r="D16">
        <v>2005</v>
      </c>
      <c r="E16">
        <v>2.5</v>
      </c>
      <c r="F16">
        <v>148</v>
      </c>
      <c r="G16">
        <v>266.11</v>
      </c>
      <c r="H16">
        <v>13.83</v>
      </c>
      <c r="J16" s="4">
        <f t="shared" si="1"/>
        <v>5.5839097571347347</v>
      </c>
      <c r="K16" s="4"/>
      <c r="L16" s="4"/>
      <c r="M16" s="8"/>
      <c r="N16" s="3"/>
      <c r="O16" s="7"/>
      <c r="P16" s="3"/>
      <c r="Q16" s="3"/>
      <c r="R16" s="3"/>
      <c r="S16" s="3"/>
    </row>
    <row r="17" spans="1:19" x14ac:dyDescent="0.25">
      <c r="A17" t="s">
        <v>4</v>
      </c>
      <c r="B17" t="s">
        <v>12</v>
      </c>
      <c r="C17" t="s">
        <v>0</v>
      </c>
      <c r="D17">
        <v>1926</v>
      </c>
      <c r="E17">
        <v>2.5</v>
      </c>
      <c r="F17">
        <v>204</v>
      </c>
      <c r="G17">
        <v>191.1</v>
      </c>
      <c r="H17">
        <v>41.16</v>
      </c>
      <c r="J17" s="4">
        <f t="shared" si="1"/>
        <v>5.2527968512462273</v>
      </c>
      <c r="K17" s="4">
        <f t="shared" si="2"/>
        <v>-7.5630686262340596E-2</v>
      </c>
      <c r="L17" s="4">
        <f t="shared" si="3"/>
        <v>38.264476004038478</v>
      </c>
      <c r="M17" s="8">
        <v>32</v>
      </c>
      <c r="N17" s="3">
        <f>K17/L17</f>
        <v>-1.976524812579648E-3</v>
      </c>
      <c r="O17" s="7">
        <f>ABS(N17)/E17</f>
        <v>7.9060992503185922E-4</v>
      </c>
      <c r="P17" s="3">
        <f t="shared" si="4"/>
        <v>1.505149978319906</v>
      </c>
      <c r="Q17" s="3">
        <f t="shared" si="5"/>
        <v>-2.7040977293104951</v>
      </c>
      <c r="R17" s="3">
        <f t="shared" si="6"/>
        <v>-3.1020377379825326</v>
      </c>
      <c r="S17" s="3">
        <f>1/M17</f>
        <v>3.125E-2</v>
      </c>
    </row>
    <row r="18" spans="1:19" x14ac:dyDescent="0.25">
      <c r="A18" t="s">
        <v>4</v>
      </c>
      <c r="B18" t="s">
        <v>12</v>
      </c>
      <c r="C18" t="s">
        <v>1</v>
      </c>
      <c r="D18">
        <v>2005</v>
      </c>
      <c r="E18">
        <v>2.5</v>
      </c>
      <c r="F18">
        <v>148</v>
      </c>
      <c r="G18">
        <v>177.18</v>
      </c>
      <c r="H18">
        <v>33.869999999999997</v>
      </c>
      <c r="J18" s="4">
        <f t="shared" si="1"/>
        <v>5.1771661649838867</v>
      </c>
      <c r="K18" s="4"/>
      <c r="L18" s="4"/>
      <c r="M18" s="8"/>
      <c r="N18" s="3"/>
      <c r="O18" s="7"/>
      <c r="P18" s="3"/>
      <c r="Q18" s="3"/>
      <c r="R18" s="3"/>
      <c r="S18" s="3"/>
    </row>
    <row r="19" spans="1:19" x14ac:dyDescent="0.25">
      <c r="G19">
        <f>10^(0.268*LOG10(G18)-0.564)</f>
        <v>1.0928866951891179</v>
      </c>
      <c r="J19" s="4"/>
      <c r="K19" s="4"/>
      <c r="L19" s="4"/>
      <c r="M19" s="8"/>
      <c r="N19" s="3"/>
      <c r="O19" s="7"/>
      <c r="P19" s="3"/>
      <c r="Q19" s="3"/>
      <c r="R19" s="3"/>
      <c r="S19" s="3"/>
    </row>
    <row r="20" spans="1:19" x14ac:dyDescent="0.25">
      <c r="A20" t="s">
        <v>5</v>
      </c>
      <c r="B20" t="s">
        <v>2</v>
      </c>
      <c r="C20" t="s">
        <v>0</v>
      </c>
      <c r="D20">
        <v>1926</v>
      </c>
      <c r="E20">
        <v>3</v>
      </c>
      <c r="F20">
        <v>117</v>
      </c>
      <c r="G20">
        <v>56.01</v>
      </c>
      <c r="H20">
        <v>3.12</v>
      </c>
      <c r="J20" s="4">
        <f t="shared" si="1"/>
        <v>4.0255302462217406</v>
      </c>
      <c r="K20" s="4">
        <f t="shared" si="2"/>
        <v>1.0655401826827671E-2</v>
      </c>
      <c r="L20" s="4">
        <f t="shared" si="3"/>
        <v>3.0037213353547156</v>
      </c>
      <c r="M20" s="8">
        <v>26</v>
      </c>
      <c r="N20" s="3">
        <f>K20/L20</f>
        <v>3.5474002536155214E-3</v>
      </c>
      <c r="O20" s="7">
        <f>ABS(N20)/E20</f>
        <v>1.1824667512051739E-3</v>
      </c>
      <c r="P20" s="3">
        <f t="shared" si="4"/>
        <v>1.414973347970818</v>
      </c>
      <c r="Q20" s="3">
        <f t="shared" si="5"/>
        <v>-2.4500898072625654</v>
      </c>
      <c r="R20" s="3">
        <f t="shared" si="6"/>
        <v>-2.9272110619822276</v>
      </c>
      <c r="S20" s="3">
        <f>1/M20</f>
        <v>3.8461538461538464E-2</v>
      </c>
    </row>
    <row r="21" spans="1:19" x14ac:dyDescent="0.25">
      <c r="A21" t="s">
        <v>5</v>
      </c>
      <c r="B21" t="s">
        <v>2</v>
      </c>
      <c r="C21" t="s">
        <v>1</v>
      </c>
      <c r="D21">
        <v>2005</v>
      </c>
      <c r="E21">
        <v>3</v>
      </c>
      <c r="F21">
        <v>55</v>
      </c>
      <c r="G21">
        <v>56.61</v>
      </c>
      <c r="H21">
        <v>2.74</v>
      </c>
      <c r="J21" s="4">
        <f t="shared" si="1"/>
        <v>4.0361856480485683</v>
      </c>
      <c r="K21" s="4"/>
      <c r="L21" s="4"/>
      <c r="M21" s="8"/>
      <c r="N21" s="3"/>
      <c r="O21" s="7"/>
      <c r="P21" s="3"/>
      <c r="Q21" s="3"/>
      <c r="R21" s="3"/>
      <c r="S21" s="3"/>
    </row>
    <row r="22" spans="1:19" x14ac:dyDescent="0.25">
      <c r="A22" t="s">
        <v>5</v>
      </c>
      <c r="B22" t="s">
        <v>14</v>
      </c>
      <c r="C22" t="s">
        <v>0</v>
      </c>
      <c r="D22">
        <v>1926</v>
      </c>
      <c r="E22">
        <v>3</v>
      </c>
      <c r="F22">
        <v>117</v>
      </c>
      <c r="G22">
        <v>11.51</v>
      </c>
      <c r="H22">
        <v>0.44</v>
      </c>
      <c r="J22" s="4">
        <f t="shared" si="1"/>
        <v>2.4432162227337915</v>
      </c>
      <c r="K22" s="4">
        <f t="shared" si="2"/>
        <v>-1.1358794035606579E-2</v>
      </c>
      <c r="L22" s="4">
        <f t="shared" si="3"/>
        <v>0.44</v>
      </c>
      <c r="M22" s="8">
        <v>26</v>
      </c>
      <c r="N22" s="3">
        <f>K22/L22</f>
        <v>-2.581544099001495E-2</v>
      </c>
      <c r="O22" s="7">
        <f>ABS(N22)/E22</f>
        <v>8.6051469966716507E-3</v>
      </c>
      <c r="P22" s="3">
        <f t="shared" si="4"/>
        <v>1.414973347970818</v>
      </c>
      <c r="Q22" s="3">
        <f t="shared" si="5"/>
        <v>-1.588120451755854</v>
      </c>
      <c r="R22" s="3">
        <f t="shared" si="6"/>
        <v>-2.0652417064755162</v>
      </c>
      <c r="S22" s="3">
        <f>1/M22</f>
        <v>3.8461538461538464E-2</v>
      </c>
    </row>
    <row r="23" spans="1:19" x14ac:dyDescent="0.25">
      <c r="A23" t="s">
        <v>5</v>
      </c>
      <c r="B23" t="s">
        <v>14</v>
      </c>
      <c r="C23" t="s">
        <v>1</v>
      </c>
      <c r="D23">
        <v>2005</v>
      </c>
      <c r="E23">
        <v>3</v>
      </c>
      <c r="F23">
        <v>55</v>
      </c>
      <c r="G23">
        <v>11.38</v>
      </c>
      <c r="H23">
        <v>0.44</v>
      </c>
      <c r="J23" s="4">
        <f t="shared" si="1"/>
        <v>2.4318574286981849</v>
      </c>
      <c r="K23" s="4"/>
      <c r="L23" s="4"/>
      <c r="M23" s="8"/>
      <c r="N23" s="3"/>
      <c r="O23" s="7"/>
      <c r="P23" s="3"/>
      <c r="Q23" s="3"/>
      <c r="R23" s="3"/>
      <c r="S23" s="3"/>
    </row>
    <row r="24" spans="1:19" x14ac:dyDescent="0.25">
      <c r="A24" t="s">
        <v>5</v>
      </c>
      <c r="B24" t="s">
        <v>13</v>
      </c>
      <c r="C24" t="s">
        <v>0</v>
      </c>
      <c r="D24">
        <v>1926</v>
      </c>
      <c r="E24">
        <v>3</v>
      </c>
      <c r="F24">
        <v>117</v>
      </c>
      <c r="G24">
        <v>416.73</v>
      </c>
      <c r="H24">
        <v>33.619999999999997</v>
      </c>
      <c r="J24" s="4">
        <f t="shared" si="1"/>
        <v>6.0324385300774077</v>
      </c>
      <c r="K24" s="4">
        <f t="shared" si="2"/>
        <v>1.5807971129556897E-2</v>
      </c>
      <c r="L24" s="4">
        <f t="shared" si="3"/>
        <v>33.435629130447616</v>
      </c>
      <c r="M24" s="8">
        <v>26</v>
      </c>
      <c r="N24" s="3">
        <f>K24/L24</f>
        <v>4.7278820649322321E-4</v>
      </c>
      <c r="O24" s="7">
        <f>ABS(N24)/E24</f>
        <v>1.5759606883107441E-4</v>
      </c>
      <c r="P24" s="3">
        <f t="shared" si="4"/>
        <v>1.414973347970818</v>
      </c>
      <c r="Q24" s="3">
        <f t="shared" si="5"/>
        <v>-3.3253333652883836</v>
      </c>
      <c r="R24" s="3">
        <f t="shared" si="6"/>
        <v>-3.8024546200080458</v>
      </c>
      <c r="S24" s="3">
        <f>1/M24</f>
        <v>3.8461538461538464E-2</v>
      </c>
    </row>
    <row r="25" spans="1:19" x14ac:dyDescent="0.25">
      <c r="A25" t="s">
        <v>5</v>
      </c>
      <c r="B25" t="s">
        <v>13</v>
      </c>
      <c r="C25" t="s">
        <v>1</v>
      </c>
      <c r="D25">
        <v>2005</v>
      </c>
      <c r="E25">
        <v>3</v>
      </c>
      <c r="F25">
        <v>55</v>
      </c>
      <c r="G25">
        <v>423.37</v>
      </c>
      <c r="H25">
        <v>33.04</v>
      </c>
      <c r="J25" s="4">
        <f t="shared" si="1"/>
        <v>6.0482465012069646</v>
      </c>
      <c r="K25" s="4"/>
      <c r="L25" s="4"/>
      <c r="M25" s="8"/>
      <c r="N25" s="3"/>
      <c r="O25" s="7"/>
      <c r="P25" s="3"/>
      <c r="Q25" s="3"/>
      <c r="R25" s="3"/>
      <c r="S25" s="3"/>
    </row>
    <row r="26" spans="1:19" x14ac:dyDescent="0.25">
      <c r="A26" t="s">
        <v>5</v>
      </c>
      <c r="B26" t="s">
        <v>12</v>
      </c>
      <c r="C26" t="s">
        <v>0</v>
      </c>
      <c r="D26">
        <v>1926</v>
      </c>
      <c r="E26">
        <v>3</v>
      </c>
      <c r="F26">
        <v>117</v>
      </c>
      <c r="G26">
        <v>551.97</v>
      </c>
      <c r="H26">
        <v>124.77</v>
      </c>
      <c r="J26" s="4">
        <f t="shared" si="1"/>
        <v>6.3134936969741116</v>
      </c>
      <c r="K26" s="4">
        <f t="shared" si="2"/>
        <v>-4.6122385025035406E-2</v>
      </c>
      <c r="L26" s="4">
        <f t="shared" si="3"/>
        <v>125.46474207780911</v>
      </c>
      <c r="M26" s="8">
        <v>26</v>
      </c>
      <c r="N26" s="3">
        <f>K26/L26</f>
        <v>-3.6761232088957567E-4</v>
      </c>
      <c r="O26" s="7">
        <f>ABS(N26)/E26</f>
        <v>1.2253744029652521E-4</v>
      </c>
      <c r="P26" s="3">
        <f t="shared" si="4"/>
        <v>1.414973347970818</v>
      </c>
      <c r="Q26" s="3">
        <f t="shared" si="5"/>
        <v>-3.4346099412340121</v>
      </c>
      <c r="R26" s="3">
        <f t="shared" si="6"/>
        <v>-3.9117311959536747</v>
      </c>
      <c r="S26" s="3">
        <f>1/M26</f>
        <v>3.8461538461538464E-2</v>
      </c>
    </row>
    <row r="27" spans="1:19" x14ac:dyDescent="0.25">
      <c r="A27" t="s">
        <v>5</v>
      </c>
      <c r="B27" t="s">
        <v>12</v>
      </c>
      <c r="C27" t="s">
        <v>1</v>
      </c>
      <c r="D27">
        <v>2005</v>
      </c>
      <c r="E27">
        <v>3</v>
      </c>
      <c r="F27">
        <v>55</v>
      </c>
      <c r="G27">
        <v>527.09</v>
      </c>
      <c r="H27">
        <v>126.93</v>
      </c>
      <c r="J27" s="4">
        <f t="shared" si="1"/>
        <v>6.2673713119490762</v>
      </c>
      <c r="K27" s="4"/>
      <c r="L27" s="4"/>
      <c r="M27" s="4"/>
      <c r="N27" s="4"/>
      <c r="O27" s="4"/>
    </row>
    <row r="28" spans="1:19" x14ac:dyDescent="0.25">
      <c r="G28">
        <f>10^(0.268*LOG10(G27)-0.564)</f>
        <v>1.4637439740814178</v>
      </c>
      <c r="M28" s="5"/>
      <c r="N28" s="3"/>
      <c r="O28" s="3"/>
      <c r="P28" s="3"/>
      <c r="Q28" s="3"/>
      <c r="R28" s="3"/>
      <c r="S28" s="3"/>
    </row>
    <row r="29" spans="1:19" x14ac:dyDescent="0.25">
      <c r="M29" s="5"/>
      <c r="N29" s="3"/>
      <c r="O29" s="3"/>
      <c r="P29" s="3"/>
      <c r="Q29" s="3"/>
      <c r="R29" s="3"/>
      <c r="S29" s="3"/>
    </row>
    <row r="30" spans="1:19" x14ac:dyDescent="0.25">
      <c r="M30" s="5"/>
      <c r="N30" s="3"/>
      <c r="O30" s="3"/>
      <c r="P30" s="3"/>
      <c r="Q30" s="3"/>
      <c r="R30" s="3"/>
      <c r="S30" s="3"/>
    </row>
    <row r="31" spans="1:19" x14ac:dyDescent="0.25">
      <c r="M31" s="5"/>
      <c r="N31" s="3"/>
      <c r="O31" s="3"/>
      <c r="P31" s="3"/>
      <c r="Q31" s="3"/>
      <c r="R31" s="3"/>
      <c r="S31" s="3"/>
    </row>
    <row r="32" spans="1:19" x14ac:dyDescent="0.25">
      <c r="M32" s="5"/>
      <c r="N32" s="3"/>
      <c r="O32" s="3"/>
      <c r="P32" s="3"/>
      <c r="Q32" s="3"/>
      <c r="R32" s="3"/>
      <c r="S32" s="3"/>
    </row>
    <row r="33" spans="13:19" x14ac:dyDescent="0.25">
      <c r="M33" s="5"/>
      <c r="N33" s="3"/>
      <c r="O33" s="3"/>
      <c r="P33" s="3"/>
      <c r="Q33" s="3"/>
      <c r="R33" s="3"/>
      <c r="S33" s="3"/>
    </row>
    <row r="34" spans="13:19" x14ac:dyDescent="0.25">
      <c r="M34" s="5"/>
      <c r="N34" s="3"/>
      <c r="O34" s="3"/>
      <c r="P34" s="3"/>
      <c r="Q34" s="3"/>
      <c r="R34" s="3"/>
      <c r="S34" s="3"/>
    </row>
    <row r="35" spans="13:19" x14ac:dyDescent="0.25">
      <c r="M35" s="5"/>
      <c r="N35" s="3"/>
      <c r="O35" s="3"/>
      <c r="P35" s="3"/>
      <c r="Q35" s="3"/>
      <c r="R35" s="3"/>
      <c r="S35" s="3"/>
    </row>
    <row r="36" spans="13:19" x14ac:dyDescent="0.25">
      <c r="M36" s="5"/>
      <c r="N36" s="3"/>
      <c r="O36" s="3"/>
      <c r="P36" s="3"/>
      <c r="Q36" s="3"/>
      <c r="R36" s="3"/>
      <c r="S36" s="3"/>
    </row>
    <row r="37" spans="13:19" x14ac:dyDescent="0.25">
      <c r="M37" s="5"/>
      <c r="N37" s="3"/>
      <c r="O37" s="3"/>
      <c r="P37" s="3"/>
      <c r="Q37" s="3"/>
      <c r="R37" s="3"/>
      <c r="S37" s="3"/>
    </row>
    <row r="38" spans="13:19" x14ac:dyDescent="0.25">
      <c r="M38" s="5"/>
      <c r="N38" s="3"/>
      <c r="O38" s="3"/>
      <c r="P38" s="3"/>
      <c r="Q38" s="3"/>
      <c r="R38" s="3"/>
      <c r="S38" s="3"/>
    </row>
    <row r="39" spans="13:19" x14ac:dyDescent="0.25">
      <c r="M39" s="5"/>
      <c r="N39" s="3"/>
      <c r="O39" s="3"/>
      <c r="P39" s="3"/>
      <c r="Q39" s="3"/>
      <c r="R39" s="3"/>
      <c r="S39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Eastman&amp;al2012_GroundSquirrels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 Gingerich</dc:creator>
  <cp:lastModifiedBy>Philip D Gingerich</cp:lastModifiedBy>
  <dcterms:created xsi:type="dcterms:W3CDTF">2018-02-05T16:32:05Z</dcterms:created>
  <dcterms:modified xsi:type="dcterms:W3CDTF">2019-05-19T00:50:25Z</dcterms:modified>
</cp:coreProperties>
</file>