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90" windowWidth="1642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" i="1" l="1"/>
  <c r="D17" i="1"/>
  <c r="D16" i="1"/>
  <c r="D15" i="1"/>
  <c r="D8" i="1"/>
  <c r="D7" i="1"/>
  <c r="D6" i="1"/>
  <c r="I17" i="1" l="1"/>
  <c r="H17" i="1"/>
  <c r="G17" i="1"/>
  <c r="F7" i="1"/>
  <c r="F17" i="1"/>
  <c r="K17" i="1" s="1"/>
  <c r="F16" i="1"/>
  <c r="K16" i="1" s="1"/>
  <c r="G16" i="1"/>
  <c r="I16" i="1" s="1"/>
  <c r="J16" i="1" s="1"/>
  <c r="L16" i="1" s="1"/>
  <c r="H16" i="1"/>
  <c r="H15" i="1"/>
  <c r="I15" i="1" s="1"/>
  <c r="G15" i="1"/>
  <c r="F15" i="1"/>
  <c r="K15" i="1" s="1"/>
  <c r="I12" i="1"/>
  <c r="H13" i="1"/>
  <c r="I13" i="1" s="1"/>
  <c r="H14" i="1"/>
  <c r="I14" i="1" s="1"/>
  <c r="J14" i="1" s="1"/>
  <c r="L14" i="1" s="1"/>
  <c r="H12" i="1"/>
  <c r="G13" i="1"/>
  <c r="G14" i="1"/>
  <c r="G12" i="1"/>
  <c r="F13" i="1"/>
  <c r="K13" i="1" s="1"/>
  <c r="F14" i="1"/>
  <c r="K14" i="1" s="1"/>
  <c r="F12" i="1"/>
  <c r="H8" i="1"/>
  <c r="G8" i="1"/>
  <c r="F8" i="1"/>
  <c r="H6" i="1"/>
  <c r="G6" i="1"/>
  <c r="F6" i="1"/>
  <c r="F4" i="1"/>
  <c r="K4" i="1" s="1"/>
  <c r="G4" i="1"/>
  <c r="H4" i="1"/>
  <c r="F5" i="1"/>
  <c r="K5" i="1" s="1"/>
  <c r="G5" i="1"/>
  <c r="H5" i="1"/>
  <c r="I5" i="1"/>
  <c r="J17" i="1" l="1"/>
  <c r="L17" i="1" s="1"/>
  <c r="J13" i="1"/>
  <c r="L13" i="1" s="1"/>
  <c r="J15" i="1"/>
  <c r="L15" i="1" s="1"/>
  <c r="J12" i="1"/>
  <c r="L12" i="1" s="1"/>
  <c r="J5" i="1"/>
  <c r="L5" i="1" s="1"/>
  <c r="I4" i="1"/>
  <c r="J4" i="1" s="1"/>
  <c r="L4" i="1" s="1"/>
  <c r="K8" i="1"/>
  <c r="H7" i="1"/>
  <c r="H3" i="1"/>
  <c r="G7" i="1"/>
  <c r="G3" i="1"/>
  <c r="K6" i="1"/>
  <c r="K7" i="1"/>
  <c r="F3" i="1"/>
  <c r="K3" i="1" s="1"/>
  <c r="I6" i="1" l="1"/>
  <c r="J6" i="1" s="1"/>
  <c r="L6" i="1" s="1"/>
  <c r="I7" i="1"/>
  <c r="J7" i="1" s="1"/>
  <c r="L7" i="1" s="1"/>
  <c r="I3" i="1"/>
  <c r="J3" i="1" s="1"/>
  <c r="I8" i="1"/>
  <c r="J8" i="1" s="1"/>
  <c r="L8" i="1" s="1"/>
  <c r="L3" i="1" l="1"/>
  <c r="J21" i="1"/>
  <c r="J20" i="1"/>
  <c r="J19" i="1"/>
</calcChain>
</file>

<file path=xl/sharedStrings.xml><?xml version="1.0" encoding="utf-8"?>
<sst xmlns="http://schemas.openxmlformats.org/spreadsheetml/2006/main" count="41" uniqueCount="26">
  <si>
    <t>Year</t>
  </si>
  <si>
    <t>N.SkL</t>
  </si>
  <si>
    <t>N.SkW</t>
  </si>
  <si>
    <t>M.SkL</t>
  </si>
  <si>
    <t>M.SkW</t>
  </si>
  <si>
    <t>S.SkL</t>
  </si>
  <si>
    <t>S.SkW</t>
  </si>
  <si>
    <t>Gen.yr</t>
  </si>
  <si>
    <t>PoolS</t>
  </si>
  <si>
    <t>Diff</t>
  </si>
  <si>
    <t>Diff.s</t>
  </si>
  <si>
    <t>Rate.s.g</t>
  </si>
  <si>
    <t>Log.int</t>
  </si>
  <si>
    <t>Log.rate</t>
  </si>
  <si>
    <t>max</t>
  </si>
  <si>
    <t>med</t>
  </si>
  <si>
    <t>min</t>
  </si>
  <si>
    <t>Int.gen</t>
  </si>
  <si>
    <t>int.g</t>
  </si>
  <si>
    <t>diff.sd</t>
  </si>
  <si>
    <t>rate.sd.g</t>
  </si>
  <si>
    <t>log.i</t>
  </si>
  <si>
    <t>log.|d|</t>
  </si>
  <si>
    <t>log.|r|</t>
  </si>
  <si>
    <t>S-B-N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</si>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</sst>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4" applyNumberFormat="0" applyAlignment="0" applyProtection="0"/>
    <xf numFmtId="0" fontId="11" fillId="12" borderId="5" applyNumberFormat="0" applyAlignment="0" applyProtection="0"/>
    <xf numFmtId="0" fontId="12" fillId="12" borderId="4" applyNumberFormat="0" applyAlignment="0" applyProtection="0"/>
    <xf numFmtId="0" fontId="13" fillId="0" borderId="6" applyNumberFormat="0" applyFill="0" applyAlignment="0" applyProtection="0"/>
    <xf numFmtId="0" fontId="14" fillId="13" borderId="7" applyNumberFormat="0" applyAlignment="0" applyProtection="0"/>
    <xf numFmtId="0" fontId="15" fillId="0" borderId="0" applyNumberFormat="0" applyFill="0" applyBorder="0" applyAlignment="0" applyProtection="0"/>
    <xf numFmtId="0" fontId="2" fillId="14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9">
    <xf numFmtId="0" fontId="0" fillId="0" borderId="0" xfId="0"/>
    <xf numFmtId="1" fontId="1" fillId="2" borderId="0" xfId="1" applyNumberFormat="1" applyFill="1" applyAlignment="1">
      <alignment horizontal="right" vertical="center"/>
    </xf>
    <xf numFmtId="1" fontId="1" fillId="3" borderId="0" xfId="1" applyNumberFormat="1" applyFill="1" applyAlignment="1">
      <alignment horizontal="right" vertical="center"/>
    </xf>
    <xf numFmtId="1" fontId="1" fillId="4" borderId="0" xfId="1" applyNumberFormat="1" applyFill="1" applyAlignment="1">
      <alignment horizontal="right" vertical="center"/>
    </xf>
    <xf numFmtId="1" fontId="1" fillId="5" borderId="0" xfId="1" applyNumberFormat="1" applyFill="1" applyAlignment="1">
      <alignment horizontal="right" vertical="center"/>
    </xf>
    <xf numFmtId="164" fontId="0" fillId="0" borderId="0" xfId="0" applyNumberFormat="1"/>
    <xf numFmtId="165" fontId="1" fillId="6" borderId="0" xfId="1" applyNumberFormat="1" applyFont="1" applyFill="1" applyBorder="1" applyAlignment="1"/>
    <xf numFmtId="0" fontId="0" fillId="6" borderId="0" xfId="0" applyFill="1"/>
    <xf numFmtId="1" fontId="0" fillId="2" borderId="0" xfId="0" applyNumberFormat="1" applyFill="1"/>
    <xf numFmtId="164" fontId="0" fillId="2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164" fontId="0" fillId="5" borderId="0" xfId="0" applyNumberFormat="1" applyFill="1"/>
    <xf numFmtId="164" fontId="0" fillId="0" borderId="0" xfId="0" applyNumberFormat="1" applyFill="1"/>
    <xf numFmtId="164" fontId="0" fillId="39" borderId="0" xfId="0" applyNumberFormat="1" applyFill="1"/>
    <xf numFmtId="0" fontId="0" fillId="7" borderId="0" xfId="0" applyFill="1"/>
    <xf numFmtId="0" fontId="0" fillId="0" borderId="0" xfId="0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Skull len.</c:v>
          </c:tx>
          <c:spPr>
            <a:ln w="28575">
              <a:noFill/>
            </a:ln>
          </c:spPr>
          <c:xVal>
            <c:numRef>
              <c:f>Sheet1!$K$3:$K$8</c:f>
              <c:numCache>
                <c:formatCode>0.000</c:formatCode>
                <c:ptCount val="6"/>
                <c:pt idx="0">
                  <c:v>1.568201724066995</c:v>
                </c:pt>
                <c:pt idx="1">
                  <c:v>0.95424250943932487</c:v>
                </c:pt>
                <c:pt idx="2">
                  <c:v>1.146128035678238</c:v>
                </c:pt>
                <c:pt idx="3">
                  <c:v>1.6627578316815741</c:v>
                </c:pt>
                <c:pt idx="4">
                  <c:v>1.3617278360175928</c:v>
                </c:pt>
                <c:pt idx="5">
                  <c:v>1.7781512503836436</c:v>
                </c:pt>
              </c:numCache>
            </c:numRef>
          </c:xVal>
          <c:yVal>
            <c:numRef>
              <c:f>Sheet1!$L$3:$L$8</c:f>
              <c:numCache>
                <c:formatCode>0.000</c:formatCode>
                <c:ptCount val="6"/>
                <c:pt idx="0">
                  <c:v>-1.7933436988159648</c:v>
                </c:pt>
                <c:pt idx="1">
                  <c:v>-1.0734844027340342</c:v>
                </c:pt>
                <c:pt idx="2">
                  <c:v>-1.7308232077227053</c:v>
                </c:pt>
                <c:pt idx="3">
                  <c:v>-1.5786622977684626</c:v>
                </c:pt>
                <c:pt idx="4">
                  <c:v>-1.9464230080620601</c:v>
                </c:pt>
                <c:pt idx="5">
                  <c:v>-1.5825374414610098</c:v>
                </c:pt>
              </c:numCache>
            </c:numRef>
          </c:yVal>
          <c:smooth val="0"/>
        </c:ser>
        <c:ser>
          <c:idx val="1"/>
          <c:order val="1"/>
          <c:tx>
            <c:v>Skull wid.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xVal>
            <c:numRef>
              <c:f>Sheet1!$K$12:$K$17</c:f>
              <c:numCache>
                <c:formatCode>0.000</c:formatCode>
                <c:ptCount val="6"/>
                <c:pt idx="0">
                  <c:v>1.568201724066995</c:v>
                </c:pt>
                <c:pt idx="1">
                  <c:v>0.95424250943932487</c:v>
                </c:pt>
                <c:pt idx="2">
                  <c:v>1.146128035678238</c:v>
                </c:pt>
                <c:pt idx="3">
                  <c:v>1.6627578316815741</c:v>
                </c:pt>
                <c:pt idx="4">
                  <c:v>1.3617278360175928</c:v>
                </c:pt>
                <c:pt idx="5">
                  <c:v>1.7781512503836436</c:v>
                </c:pt>
              </c:numCache>
            </c:numRef>
          </c:xVal>
          <c:yVal>
            <c:numRef>
              <c:f>Sheet1!$L$12:$L$17</c:f>
              <c:numCache>
                <c:formatCode>0.000</c:formatCode>
                <c:ptCount val="6"/>
                <c:pt idx="0">
                  <c:v>-1.632082231162667</c:v>
                </c:pt>
                <c:pt idx="1">
                  <c:v>-1.4943207672222907</c:v>
                </c:pt>
                <c:pt idx="2">
                  <c:v>-1.7053838597589395</c:v>
                </c:pt>
                <c:pt idx="3">
                  <c:v>-1.6768256457245316</c:v>
                </c:pt>
                <c:pt idx="4">
                  <c:v>-1.6202969379755383</c:v>
                </c:pt>
                <c:pt idx="5">
                  <c:v>-1.6552956418708968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2864"/>
        <c:axId val="113654784"/>
      </c:scatterChart>
      <c:valAx>
        <c:axId val="113652864"/>
        <c:scaling>
          <c:orientation val="minMax"/>
          <c:max val="3"/>
          <c:min val="0"/>
        </c:scaling>
        <c:delete val="0"/>
        <c:axPos val="b"/>
        <c:numFmt formatCode="#,##0.0" sourceLinked="0"/>
        <c:majorTickMark val="out"/>
        <c:minorTickMark val="none"/>
        <c:tickLblPos val="nextTo"/>
        <c:crossAx val="113654784"/>
        <c:crossesAt val="-2.5"/>
        <c:crossBetween val="midCat"/>
        <c:majorUnit val="0.5"/>
        <c:minorUnit val="0.1"/>
      </c:valAx>
      <c:valAx>
        <c:axId val="113654784"/>
        <c:scaling>
          <c:orientation val="minMax"/>
          <c:max val="0.5"/>
          <c:min val="-2.5"/>
        </c:scaling>
        <c:delete val="0"/>
        <c:axPos val="l"/>
        <c:numFmt formatCode="#,##0.0" sourceLinked="0"/>
        <c:majorTickMark val="out"/>
        <c:minorTickMark val="none"/>
        <c:tickLblPos val="nextTo"/>
        <c:crossAx val="113652864"/>
        <c:crossesAt val="0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Sheet1!$A$2:$A$5</c:f>
              <c:numCache>
                <c:formatCode>0</c:formatCode>
                <c:ptCount val="4"/>
                <c:pt idx="0">
                  <c:v>1940</c:v>
                </c:pt>
                <c:pt idx="1">
                  <c:v>1977</c:v>
                </c:pt>
                <c:pt idx="2">
                  <c:v>1986</c:v>
                </c:pt>
                <c:pt idx="3">
                  <c:v>2000</c:v>
                </c:pt>
              </c:numCache>
            </c:numRef>
          </c:xVal>
          <c:yVal>
            <c:numRef>
              <c:f>Sheet1!$D$2:$D$5</c:f>
              <c:numCache>
                <c:formatCode>0.000</c:formatCode>
                <c:ptCount val="4"/>
                <c:pt idx="0">
                  <c:v>3.6448409455552166</c:v>
                </c:pt>
                <c:pt idx="1">
                  <c:v>3.7018849316263611</c:v>
                </c:pt>
                <c:pt idx="2">
                  <c:v>3.7704164342720423</c:v>
                </c:pt>
                <c:pt idx="3">
                  <c:v>3.788990206510932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Sheet1!$A$11:$A$14</c:f>
              <c:numCache>
                <c:formatCode>0</c:formatCode>
                <c:ptCount val="4"/>
                <c:pt idx="0">
                  <c:v>1940</c:v>
                </c:pt>
                <c:pt idx="1">
                  <c:v>1977</c:v>
                </c:pt>
                <c:pt idx="2">
                  <c:v>1986</c:v>
                </c:pt>
                <c:pt idx="3">
                  <c:v>2000</c:v>
                </c:pt>
              </c:numCache>
            </c:numRef>
          </c:xVal>
          <c:yVal>
            <c:numRef>
              <c:f>Sheet1!$D$11:$D$14</c:f>
              <c:numCache>
                <c:formatCode>0.000</c:formatCode>
                <c:ptCount val="4"/>
                <c:pt idx="0">
                  <c:v>2.9477084695684805</c:v>
                </c:pt>
                <c:pt idx="1">
                  <c:v>3.0198937582193062</c:v>
                </c:pt>
                <c:pt idx="2">
                  <c:v>3.0412364300586594</c:v>
                </c:pt>
                <c:pt idx="3">
                  <c:v>3.0579081115195352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7072"/>
        <c:axId val="113693440"/>
      </c:scatterChart>
      <c:valAx>
        <c:axId val="113667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3693440"/>
        <c:crossesAt val="2.5"/>
        <c:crossBetween val="midCat"/>
      </c:valAx>
      <c:valAx>
        <c:axId val="113693440"/>
        <c:scaling>
          <c:orientation val="minMax"/>
          <c:max val="4"/>
          <c:min val="2.5"/>
        </c:scaling>
        <c:delete val="0"/>
        <c:axPos val="l"/>
        <c:numFmt formatCode="0.0" sourceLinked="0"/>
        <c:majorTickMark val="out"/>
        <c:minorTickMark val="none"/>
        <c:tickLblPos val="nextTo"/>
        <c:crossAx val="11366707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157162</xdr:colOff>
      <xdr:row>15</xdr:row>
      <xdr:rowOff>90487</xdr:rowOff>
    </xdr:from>
    <xdr:to>
      <xdr:col>17</xdr:col>
      <xdr:colOff>161925</xdr:colOff>
      <xdr:row>29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0</xdr:row>
      <xdr:rowOff>52387</xdr:rowOff>
    </xdr:from>
    <xdr:to>
      <xdr:col>17</xdr:col>
      <xdr:colOff>185738</xdr:colOff>
      <xdr:row>14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D15" sqref="D15:D17"/>
    </sheetView>
  </sheetViews>
  <sheetFormatPr defaultRowHeight="15" x14ac:dyDescent="0.25"/>
  <cols>
    <col min="1" max="1" width="5.7109375" customWidth="1"/>
    <col min="2" max="2" width="6" customWidth="1"/>
    <col min="3" max="6" width="6.42578125" customWidth="1"/>
  </cols>
  <sheetData>
    <row r="1" spans="1:12" x14ac:dyDescent="0.25">
      <c r="A1" s="7" t="s">
        <v>0</v>
      </c>
      <c r="B1" s="7" t="s">
        <v>7</v>
      </c>
      <c r="C1" s="6" t="s">
        <v>1</v>
      </c>
      <c r="D1" s="6" t="s">
        <v>3</v>
      </c>
      <c r="E1" s="6" t="s">
        <v>5</v>
      </c>
      <c r="F1" s="6" t="s">
        <v>17</v>
      </c>
      <c r="G1" s="6" t="s">
        <v>9</v>
      </c>
      <c r="H1" s="6" t="s">
        <v>8</v>
      </c>
      <c r="I1" s="6" t="s">
        <v>10</v>
      </c>
      <c r="J1" s="6" t="s">
        <v>11</v>
      </c>
      <c r="K1" s="6" t="s">
        <v>12</v>
      </c>
      <c r="L1" s="6" t="s">
        <v>13</v>
      </c>
    </row>
    <row r="2" spans="1:12" x14ac:dyDescent="0.25">
      <c r="A2" s="2">
        <v>1940</v>
      </c>
      <c r="B2">
        <v>1</v>
      </c>
      <c r="C2">
        <v>12</v>
      </c>
      <c r="D2" s="5">
        <v>3.6448409455552166</v>
      </c>
      <c r="E2" s="5">
        <v>0.10562253890500212</v>
      </c>
      <c r="F2" s="5"/>
    </row>
    <row r="3" spans="1:12" x14ac:dyDescent="0.25">
      <c r="A3" s="1">
        <v>1977</v>
      </c>
      <c r="B3">
        <v>1</v>
      </c>
      <c r="C3">
        <v>23</v>
      </c>
      <c r="D3" s="5">
        <v>3.7018849316263611</v>
      </c>
      <c r="E3" s="5">
        <v>9.0246939410880092E-2</v>
      </c>
      <c r="F3" s="8">
        <f>(A3-A2)/B3</f>
        <v>37</v>
      </c>
      <c r="G3" s="9">
        <f>D3-D2</f>
        <v>5.704398607114447E-2</v>
      </c>
      <c r="H3" s="9">
        <f>SQRT((C2*E2^2+C3*E3^2)/(C2+C3))</f>
        <v>9.5796984798445908E-2</v>
      </c>
      <c r="I3" s="9">
        <f>G3/H3</f>
        <v>0.5954674480743144</v>
      </c>
      <c r="J3" s="15">
        <f>ABS(I3)/F3</f>
        <v>1.6093714812819307E-2</v>
      </c>
      <c r="K3" s="5">
        <f>LOG10(F3)</f>
        <v>1.568201724066995</v>
      </c>
      <c r="L3" s="5">
        <f>LOG(J3)</f>
        <v>-1.7933436988159648</v>
      </c>
    </row>
    <row r="4" spans="1:12" x14ac:dyDescent="0.25">
      <c r="A4" s="3">
        <v>1986</v>
      </c>
      <c r="B4">
        <v>1</v>
      </c>
      <c r="C4">
        <v>2</v>
      </c>
      <c r="D4" s="5">
        <v>3.7704164342720423</v>
      </c>
      <c r="E4" s="5">
        <v>8.9463958047807199E-2</v>
      </c>
      <c r="F4" s="8">
        <f t="shared" ref="F4:F5" si="0">(A4-A3)/B4</f>
        <v>9</v>
      </c>
      <c r="G4" s="9">
        <f t="shared" ref="G4:G5" si="1">D4-D3</f>
        <v>6.8531502645681197E-2</v>
      </c>
      <c r="H4" s="9">
        <f t="shared" ref="H4:H5" si="2">SQRT((C3*E3^2+C4*E4^2)/(C3+C4))</f>
        <v>9.0184551062557058E-2</v>
      </c>
      <c r="I4" s="9">
        <f t="shared" ref="I4:I5" si="3">G4/H4</f>
        <v>0.75990290840549735</v>
      </c>
      <c r="J4" s="15">
        <f t="shared" ref="J4:J5" si="4">ABS(I4)/F4</f>
        <v>8.44336564894997E-2</v>
      </c>
      <c r="K4" s="5">
        <f t="shared" ref="K4:K5" si="5">LOG10(F4)</f>
        <v>0.95424250943932487</v>
      </c>
      <c r="L4" s="5">
        <f t="shared" ref="L4:L5" si="6">LOG(J4)</f>
        <v>-1.0734844027340342</v>
      </c>
    </row>
    <row r="5" spans="1:12" x14ac:dyDescent="0.25">
      <c r="A5" s="4">
        <v>2000</v>
      </c>
      <c r="B5">
        <v>1</v>
      </c>
      <c r="C5">
        <v>8</v>
      </c>
      <c r="D5" s="5">
        <v>3.788990206510932</v>
      </c>
      <c r="E5" s="5">
        <v>6.6094480385730361E-2</v>
      </c>
      <c r="F5" s="8">
        <f t="shared" si="0"/>
        <v>14</v>
      </c>
      <c r="G5" s="9">
        <f t="shared" si="1"/>
        <v>1.8573772238889674E-2</v>
      </c>
      <c r="H5" s="9">
        <f t="shared" si="2"/>
        <v>7.1383080823705813E-2</v>
      </c>
      <c r="I5" s="9">
        <f t="shared" si="3"/>
        <v>0.26019852357957429</v>
      </c>
      <c r="J5" s="15">
        <f t="shared" si="4"/>
        <v>1.8585608827112448E-2</v>
      </c>
      <c r="K5" s="5">
        <f t="shared" si="5"/>
        <v>1.146128035678238</v>
      </c>
      <c r="L5" s="5">
        <f t="shared" si="6"/>
        <v>-1.7308232077227053</v>
      </c>
    </row>
    <row r="6" spans="1:12" x14ac:dyDescent="0.25">
      <c r="C6" t="s">
        <v>14</v>
      </c>
      <c r="D6" s="15">
        <f>MAX(J3:J8)</f>
        <v>8.44336564894997E-2</v>
      </c>
      <c r="F6" s="10">
        <f>(A4-A2)/B4</f>
        <v>46</v>
      </c>
      <c r="G6" s="11">
        <f>D4-D2</f>
        <v>0.12557548871682567</v>
      </c>
      <c r="H6" s="11">
        <f>SQRT((C2*E2^2+C4*E4^2)/(C2+C4))</f>
        <v>0.1034687835174123</v>
      </c>
      <c r="I6" s="11">
        <f t="shared" ref="I6:I8" si="7">G6/H6</f>
        <v>1.2136557949934061</v>
      </c>
      <c r="J6" s="15">
        <f t="shared" ref="J6:J8" si="8">ABS(I6)/F6</f>
        <v>2.6383821630291439E-2</v>
      </c>
      <c r="K6" s="5">
        <f t="shared" ref="K6:K8" si="9">LOG10(F6)</f>
        <v>1.6627578316815741</v>
      </c>
      <c r="L6" s="5">
        <f t="shared" ref="L6:L8" si="10">LOG(J6)</f>
        <v>-1.5786622977684626</v>
      </c>
    </row>
    <row r="7" spans="1:12" x14ac:dyDescent="0.25">
      <c r="C7" t="s">
        <v>15</v>
      </c>
      <c r="D7" s="15">
        <f>MEDIAN(J3:J8)</f>
        <v>2.2367529405503669E-2</v>
      </c>
      <c r="F7" s="10">
        <f>(A5-A3)/B5</f>
        <v>23</v>
      </c>
      <c r="G7" s="11">
        <f>D5-D4</f>
        <v>1.8573772238889674E-2</v>
      </c>
      <c r="H7" s="11">
        <f>SQRT((C4*E4^2+C5*E5^2)/(C4+C5))</f>
        <v>7.1383080823705813E-2</v>
      </c>
      <c r="I7" s="11">
        <f t="shared" si="7"/>
        <v>0.26019852357957429</v>
      </c>
      <c r="J7" s="15">
        <f t="shared" si="8"/>
        <v>1.1312979286068447E-2</v>
      </c>
      <c r="K7" s="5">
        <f t="shared" si="9"/>
        <v>1.3617278360175928</v>
      </c>
      <c r="L7" s="5">
        <f t="shared" si="10"/>
        <v>-1.9464230080620601</v>
      </c>
    </row>
    <row r="8" spans="1:12" x14ac:dyDescent="0.25">
      <c r="C8" t="s">
        <v>16</v>
      </c>
      <c r="D8" s="15">
        <f>MIN(J3:J8)</f>
        <v>1.1312979286068447E-2</v>
      </c>
      <c r="F8" s="12">
        <f>(A5-A2)/B5</f>
        <v>60</v>
      </c>
      <c r="G8" s="13">
        <f>D5-D2</f>
        <v>0.14414926095571534</v>
      </c>
      <c r="H8" s="13">
        <f>SQRT((C2*E2^2+C5*E5^2)/(C2+C5))</f>
        <v>9.1875266366019809E-2</v>
      </c>
      <c r="I8" s="13">
        <f t="shared" si="7"/>
        <v>1.5689669990336936</v>
      </c>
      <c r="J8" s="15">
        <f t="shared" si="8"/>
        <v>2.6149449983894894E-2</v>
      </c>
      <c r="K8" s="5">
        <f t="shared" si="9"/>
        <v>1.7781512503836436</v>
      </c>
      <c r="L8" s="5">
        <f t="shared" si="10"/>
        <v>-1.5825374414610098</v>
      </c>
    </row>
    <row r="10" spans="1:12" x14ac:dyDescent="0.25">
      <c r="A10" s="7" t="s">
        <v>0</v>
      </c>
      <c r="B10" s="7" t="s">
        <v>7</v>
      </c>
      <c r="C10" s="6" t="s">
        <v>2</v>
      </c>
      <c r="D10" s="6" t="s">
        <v>4</v>
      </c>
      <c r="E10" s="6" t="s">
        <v>6</v>
      </c>
      <c r="F10" s="6" t="s">
        <v>17</v>
      </c>
      <c r="G10" s="6" t="s">
        <v>9</v>
      </c>
      <c r="H10" s="6" t="s">
        <v>8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x14ac:dyDescent="0.25">
      <c r="A11" s="2">
        <v>1940</v>
      </c>
      <c r="B11">
        <v>1</v>
      </c>
      <c r="C11">
        <v>11</v>
      </c>
      <c r="D11" s="5">
        <v>2.9477084695684805</v>
      </c>
      <c r="E11" s="5">
        <v>9.979485858762624E-2</v>
      </c>
    </row>
    <row r="12" spans="1:12" x14ac:dyDescent="0.25">
      <c r="A12" s="1">
        <v>1977</v>
      </c>
      <c r="B12">
        <v>1</v>
      </c>
      <c r="C12">
        <v>21</v>
      </c>
      <c r="D12" s="5">
        <v>3.0198937582193062</v>
      </c>
      <c r="E12" s="5">
        <v>7.3751258422988339E-2</v>
      </c>
      <c r="F12" s="8">
        <f>(A12-A11)/B12</f>
        <v>37</v>
      </c>
      <c r="G12" s="9">
        <f>D12-D11</f>
        <v>7.218528865082563E-2</v>
      </c>
      <c r="H12" s="9">
        <f>SQRT((C11*E11^2+C12*E12^2)/(C11+C12))</f>
        <v>8.3623666339184083E-2</v>
      </c>
      <c r="I12" s="9">
        <f>G12/H12</f>
        <v>0.86321602257949914</v>
      </c>
      <c r="J12" s="15">
        <f>I12/F12</f>
        <v>2.3330162772418894E-2</v>
      </c>
      <c r="K12" s="14">
        <f>LOG10(F12)</f>
        <v>1.568201724066995</v>
      </c>
      <c r="L12" s="14">
        <f>LOG10(J12)</f>
        <v>-1.632082231162667</v>
      </c>
    </row>
    <row r="13" spans="1:12" x14ac:dyDescent="0.25">
      <c r="A13" s="3">
        <v>1986</v>
      </c>
      <c r="B13">
        <v>1</v>
      </c>
      <c r="C13">
        <v>2</v>
      </c>
      <c r="D13" s="5">
        <v>3.0412364300586594</v>
      </c>
      <c r="E13" s="5">
        <v>7.6743374952299562E-2</v>
      </c>
      <c r="F13" s="8">
        <f t="shared" ref="F13:F14" si="11">(A13-A12)/B13</f>
        <v>9</v>
      </c>
      <c r="G13" s="9">
        <f t="shared" ref="G13:G14" si="12">D13-D12</f>
        <v>2.1342671839353233E-2</v>
      </c>
      <c r="H13" s="9">
        <f t="shared" ref="H13:H14" si="13">SQRT((C12*E12^2+C13*E13^2)/(C12+C13))</f>
        <v>7.4016244308876877E-2</v>
      </c>
      <c r="I13" s="9">
        <f t="shared" ref="I13:I14" si="14">G13/H13</f>
        <v>0.28835118613000976</v>
      </c>
      <c r="J13" s="15">
        <f t="shared" ref="J13:J14" si="15">I13/F13</f>
        <v>3.2039020681112196E-2</v>
      </c>
      <c r="K13" s="14">
        <f t="shared" ref="K13:K14" si="16">LOG10(F13)</f>
        <v>0.95424250943932487</v>
      </c>
      <c r="L13" s="14">
        <f t="shared" ref="L13:L14" si="17">LOG10(J13)</f>
        <v>-1.4943207672222907</v>
      </c>
    </row>
    <row r="14" spans="1:12" x14ac:dyDescent="0.25">
      <c r="A14" s="4">
        <v>2000</v>
      </c>
      <c r="B14">
        <v>1</v>
      </c>
      <c r="C14">
        <v>9</v>
      </c>
      <c r="D14" s="5">
        <v>3.0579081115195352</v>
      </c>
      <c r="E14" s="5">
        <v>5.6161800246380594E-2</v>
      </c>
      <c r="F14" s="8">
        <f t="shared" si="11"/>
        <v>14</v>
      </c>
      <c r="G14" s="9">
        <f t="shared" si="12"/>
        <v>1.6671681460875831E-2</v>
      </c>
      <c r="H14" s="9">
        <f t="shared" si="13"/>
        <v>6.0427583602469373E-2</v>
      </c>
      <c r="I14" s="9">
        <f t="shared" si="14"/>
        <v>0.27589521981472287</v>
      </c>
      <c r="J14" s="15">
        <f t="shared" si="15"/>
        <v>1.9706801415337347E-2</v>
      </c>
      <c r="K14" s="14">
        <f t="shared" si="16"/>
        <v>1.146128035678238</v>
      </c>
      <c r="L14" s="14">
        <f t="shared" si="17"/>
        <v>-1.7053838597589395</v>
      </c>
    </row>
    <row r="15" spans="1:12" x14ac:dyDescent="0.25">
      <c r="C15" t="s">
        <v>14</v>
      </c>
      <c r="D15" s="15">
        <f>MAX(J12:J17)</f>
        <v>3.2039020681112196E-2</v>
      </c>
      <c r="F15" s="10">
        <f>(A13-A11)/B13</f>
        <v>46</v>
      </c>
      <c r="G15" s="11">
        <f>D13-D11</f>
        <v>9.3527960490178863E-2</v>
      </c>
      <c r="H15" s="11">
        <f>SQRT((C11*E11^2+C13*E13^2)/(C11+C13))</f>
        <v>9.660715175146832E-2</v>
      </c>
      <c r="I15" s="11">
        <f t="shared" ref="I15:I16" si="18">G15/H15</f>
        <v>0.9681266737972879</v>
      </c>
      <c r="J15" s="15">
        <f t="shared" ref="J15:J16" si="19">I15/F15</f>
        <v>2.1046232039071477E-2</v>
      </c>
      <c r="K15" s="14">
        <f t="shared" ref="K15:K16" si="20">LOG10(F15)</f>
        <v>1.6627578316815741</v>
      </c>
      <c r="L15" s="14">
        <f t="shared" ref="L15:L16" si="21">LOG10(J15)</f>
        <v>-1.6768256457245316</v>
      </c>
    </row>
    <row r="16" spans="1:12" x14ac:dyDescent="0.25">
      <c r="C16" t="s">
        <v>15</v>
      </c>
      <c r="D16" s="15">
        <f>MEDIAN(J12:J17)</f>
        <v>2.2723024780856086E-2</v>
      </c>
      <c r="F16" s="10">
        <f>(A14-A12)/B14</f>
        <v>23</v>
      </c>
      <c r="G16" s="11">
        <f>D14-D12</f>
        <v>3.8014353300229065E-2</v>
      </c>
      <c r="H16" s="11">
        <f>SQRT((C12*E12^2+C14*E14^2)/(C12+C14))</f>
        <v>6.8947211875146852E-2</v>
      </c>
      <c r="I16" s="11">
        <f t="shared" si="18"/>
        <v>0.55135446766241114</v>
      </c>
      <c r="J16" s="15">
        <f t="shared" si="19"/>
        <v>2.3971933376626571E-2</v>
      </c>
      <c r="K16" s="14">
        <f t="shared" si="20"/>
        <v>1.3617278360175928</v>
      </c>
      <c r="L16" s="14">
        <f t="shared" si="21"/>
        <v>-1.6202969379755383</v>
      </c>
    </row>
    <row r="17" spans="3:12" x14ac:dyDescent="0.25">
      <c r="C17" t="s">
        <v>16</v>
      </c>
      <c r="D17" s="15">
        <f>MIN(J12:J17)</f>
        <v>1.9706801415337347E-2</v>
      </c>
      <c r="F17" s="12">
        <f>(A14-A11)/B14</f>
        <v>60</v>
      </c>
      <c r="G17" s="13">
        <f>D14-D11</f>
        <v>0.11019964195105469</v>
      </c>
      <c r="H17" s="13">
        <f>SQRT((C11*E11^2+C14*E14^2)/(C11+C14))</f>
        <v>8.3047119777869688E-2</v>
      </c>
      <c r="I17" s="13">
        <f t="shared" ref="I17" si="22">G17/H17</f>
        <v>1.3269532073575967</v>
      </c>
      <c r="J17" s="15">
        <f t="shared" ref="J17" si="23">I17/F17</f>
        <v>2.2115886789293278E-2</v>
      </c>
      <c r="K17" s="14">
        <f t="shared" ref="K17" si="24">LOG10(F17)</f>
        <v>1.7781512503836436</v>
      </c>
      <c r="L17" s="14">
        <f t="shared" ref="L17" si="25">LOG10(J17)</f>
        <v>-1.6552956418708968</v>
      </c>
    </row>
    <row r="19" spans="3:12" x14ac:dyDescent="0.25">
      <c r="I19" t="s">
        <v>14</v>
      </c>
      <c r="J19" s="15">
        <f>MAX(J3:J8,J12:J17)</f>
        <v>8.44336564894997E-2</v>
      </c>
    </row>
    <row r="20" spans="3:12" x14ac:dyDescent="0.25">
      <c r="I20" t="s">
        <v>15</v>
      </c>
      <c r="J20" s="15">
        <f>MEDIAN(J3:J8,J12:J17)</f>
        <v>2.2723024780856086E-2</v>
      </c>
    </row>
    <row r="21" spans="3:12" x14ac:dyDescent="0.25">
      <c r="I21" t="s">
        <v>16</v>
      </c>
      <c r="J21" s="15">
        <f>MIN(J3:J8,J12:J17)</f>
        <v>1.1312979286068447E-2</v>
      </c>
    </row>
    <row r="23" spans="3:12" x14ac:dyDescent="0.25">
      <c r="C23" s="17" t="s">
        <v>18</v>
      </c>
      <c r="D23" s="18" t="s">
        <v>19</v>
      </c>
      <c r="E23" s="17" t="s">
        <v>20</v>
      </c>
      <c r="F23" s="17" t="s">
        <v>21</v>
      </c>
      <c r="G23" s="17" t="s">
        <v>22</v>
      </c>
      <c r="H23" s="17" t="s">
        <v>23</v>
      </c>
      <c r="I23" s="17" t="s">
        <v>24</v>
      </c>
      <c r="J23" s="17" t="s">
        <v>25</v>
      </c>
    </row>
    <row r="24" spans="3:12" x14ac:dyDescent="0.25">
      <c r="C24" s="16">
        <v>37</v>
      </c>
      <c r="D24">
        <v>0.59550000000000003</v>
      </c>
      <c r="E24" s="16">
        <v>1.61E-2</v>
      </c>
      <c r="F24">
        <v>1.5682</v>
      </c>
      <c r="G24">
        <v>-0.22509999999999999</v>
      </c>
      <c r="H24">
        <v>-1.7932999999999999</v>
      </c>
      <c r="I24">
        <v>2</v>
      </c>
      <c r="J24">
        <v>2.7026999999999999E-2</v>
      </c>
    </row>
    <row r="25" spans="3:12" x14ac:dyDescent="0.25">
      <c r="C25" s="16">
        <v>9</v>
      </c>
      <c r="D25">
        <v>0.75990000000000002</v>
      </c>
      <c r="E25" s="16">
        <v>8.4400000000000003E-2</v>
      </c>
      <c r="F25">
        <v>0.95420000000000005</v>
      </c>
      <c r="G25">
        <v>-0.1192</v>
      </c>
      <c r="H25">
        <v>-1.0734999999999999</v>
      </c>
      <c r="I25">
        <v>2</v>
      </c>
      <c r="J25">
        <v>0.111111</v>
      </c>
    </row>
    <row r="26" spans="3:12" x14ac:dyDescent="0.25">
      <c r="C26" s="16">
        <v>14</v>
      </c>
      <c r="D26">
        <v>0.26019999999999999</v>
      </c>
      <c r="E26" s="16">
        <v>1.8599999999999998E-2</v>
      </c>
      <c r="F26">
        <v>1.1460999999999999</v>
      </c>
      <c r="G26">
        <v>-0.5847</v>
      </c>
      <c r="H26">
        <v>-1.7307999999999999</v>
      </c>
      <c r="I26">
        <v>2</v>
      </c>
      <c r="J26">
        <v>7.1429000000000006E-2</v>
      </c>
    </row>
    <row r="27" spans="3:12" x14ac:dyDescent="0.25">
      <c r="C27" s="16">
        <v>46</v>
      </c>
      <c r="D27">
        <v>1.2137</v>
      </c>
      <c r="E27" s="16">
        <v>2.64E-2</v>
      </c>
      <c r="F27">
        <v>1.6628000000000001</v>
      </c>
      <c r="G27">
        <v>8.4099999999999994E-2</v>
      </c>
      <c r="H27">
        <v>-1.5787</v>
      </c>
      <c r="I27">
        <v>3</v>
      </c>
      <c r="J27">
        <v>2.1739000000000001E-2</v>
      </c>
    </row>
    <row r="28" spans="3:12" x14ac:dyDescent="0.25">
      <c r="C28" s="16">
        <v>23</v>
      </c>
      <c r="D28">
        <v>0.26019999999999999</v>
      </c>
      <c r="E28" s="16">
        <v>1.1299999999999999E-2</v>
      </c>
      <c r="F28">
        <v>1.3616999999999999</v>
      </c>
      <c r="G28">
        <v>-0.5847</v>
      </c>
      <c r="H28">
        <v>-1.9463999999999999</v>
      </c>
      <c r="I28">
        <v>3</v>
      </c>
      <c r="J28">
        <v>4.3478000000000003E-2</v>
      </c>
    </row>
    <row r="29" spans="3:12" x14ac:dyDescent="0.25">
      <c r="C29" s="16">
        <v>60</v>
      </c>
      <c r="D29">
        <v>1.569</v>
      </c>
      <c r="E29" s="16">
        <v>2.6100000000000002E-2</v>
      </c>
      <c r="F29">
        <v>1.7782</v>
      </c>
      <c r="G29">
        <v>0.1956</v>
      </c>
      <c r="H29">
        <v>-1.5825</v>
      </c>
      <c r="I29">
        <v>3</v>
      </c>
      <c r="J29">
        <v>1.6667000000000001E-2</v>
      </c>
    </row>
    <row r="30" spans="3:12" x14ac:dyDescent="0.25">
      <c r="C30" s="16">
        <v>37</v>
      </c>
      <c r="D30">
        <v>0.86319999999999997</v>
      </c>
      <c r="E30" s="16">
        <v>2.3300000000000001E-2</v>
      </c>
      <c r="F30">
        <v>1.5682</v>
      </c>
      <c r="G30">
        <v>-6.3899999999999998E-2</v>
      </c>
      <c r="H30">
        <v>-1.6321000000000001</v>
      </c>
      <c r="I30">
        <v>2</v>
      </c>
      <c r="J30">
        <v>2.7026999999999999E-2</v>
      </c>
    </row>
    <row r="31" spans="3:12" x14ac:dyDescent="0.25">
      <c r="C31" s="16">
        <v>9</v>
      </c>
      <c r="D31">
        <v>0.28839999999999999</v>
      </c>
      <c r="E31" s="16">
        <v>3.2000000000000001E-2</v>
      </c>
      <c r="F31">
        <v>0.95420000000000005</v>
      </c>
      <c r="G31">
        <v>-0.54010000000000002</v>
      </c>
      <c r="H31">
        <v>-1.4943</v>
      </c>
      <c r="I31">
        <v>2</v>
      </c>
      <c r="J31">
        <v>0.111111</v>
      </c>
    </row>
    <row r="32" spans="3:12" x14ac:dyDescent="0.25">
      <c r="C32" s="16">
        <v>14</v>
      </c>
      <c r="D32">
        <v>0.27589999999999998</v>
      </c>
      <c r="E32" s="16">
        <v>1.9699999999999999E-2</v>
      </c>
      <c r="F32">
        <v>1.1460999999999999</v>
      </c>
      <c r="G32">
        <v>-0.55930000000000002</v>
      </c>
      <c r="H32">
        <v>-1.7054</v>
      </c>
      <c r="I32">
        <v>2</v>
      </c>
      <c r="J32">
        <v>7.1429000000000006E-2</v>
      </c>
    </row>
    <row r="33" spans="3:10" x14ac:dyDescent="0.25">
      <c r="C33" s="16">
        <v>46</v>
      </c>
      <c r="D33">
        <v>0.96809999999999996</v>
      </c>
      <c r="E33" s="16">
        <v>2.1000000000000001E-2</v>
      </c>
      <c r="F33">
        <v>1.6628000000000001</v>
      </c>
      <c r="G33">
        <v>-1.41E-2</v>
      </c>
      <c r="H33">
        <v>-1.6768000000000001</v>
      </c>
      <c r="I33">
        <v>3</v>
      </c>
      <c r="J33">
        <v>2.1739000000000001E-2</v>
      </c>
    </row>
    <row r="34" spans="3:10" x14ac:dyDescent="0.25">
      <c r="C34" s="16">
        <v>23</v>
      </c>
      <c r="D34">
        <v>0.5514</v>
      </c>
      <c r="E34" s="16">
        <v>2.4E-2</v>
      </c>
      <c r="F34">
        <v>1.3616999999999999</v>
      </c>
      <c r="G34">
        <v>-0.2586</v>
      </c>
      <c r="H34">
        <v>-1.6203000000000001</v>
      </c>
      <c r="I34">
        <v>3</v>
      </c>
      <c r="J34">
        <v>4.3478000000000003E-2</v>
      </c>
    </row>
    <row r="35" spans="3:10" x14ac:dyDescent="0.25">
      <c r="C35" s="16">
        <v>60</v>
      </c>
      <c r="D35">
        <v>1.327</v>
      </c>
      <c r="E35" s="16">
        <v>2.2100000000000002E-2</v>
      </c>
      <c r="F35">
        <v>1.7782</v>
      </c>
      <c r="G35">
        <v>0.1229</v>
      </c>
      <c r="H35">
        <v>-1.6553</v>
      </c>
      <c r="I35">
        <v>3</v>
      </c>
      <c r="J35">
        <v>1.6667000000000001E-2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2018-01-16T20:51:37Z</dcterms:created>
  <dcterms:modified xsi:type="dcterms:W3CDTF">2019-05-18T15:46:08Z</dcterms:modified>
</cp:coreProperties>
</file>