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5560" windowHeight="136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3" i="1" l="1"/>
  <c r="V30" i="1" l="1"/>
  <c r="W30" i="1"/>
  <c r="V31" i="1"/>
  <c r="W31" i="1"/>
  <c r="V32" i="1"/>
  <c r="W32" i="1"/>
  <c r="W29" i="1"/>
  <c r="V29" i="1"/>
  <c r="R30" i="1" l="1"/>
  <c r="S30" i="1"/>
  <c r="R31" i="1"/>
  <c r="S31" i="1"/>
  <c r="R32" i="1"/>
  <c r="S32" i="1"/>
  <c r="S29" i="1"/>
  <c r="R29" i="1"/>
  <c r="T36" i="1"/>
  <c r="T35" i="1"/>
  <c r="T34" i="1"/>
  <c r="T5" i="1"/>
  <c r="T6" i="1"/>
  <c r="T8" i="1"/>
  <c r="T9" i="1"/>
  <c r="T10" i="1"/>
  <c r="T11" i="1"/>
  <c r="T13" i="1"/>
  <c r="T14" i="1"/>
  <c r="T15" i="1"/>
  <c r="T16" i="1"/>
  <c r="T18" i="1"/>
  <c r="T19" i="1"/>
  <c r="T20" i="1"/>
  <c r="T21" i="1"/>
  <c r="T23" i="1"/>
  <c r="T24" i="1"/>
  <c r="T25" i="1"/>
  <c r="T26" i="1"/>
  <c r="T4" i="1"/>
  <c r="T3" i="1"/>
  <c r="V3" i="1" s="1"/>
  <c r="M18" i="1"/>
  <c r="N18" i="1"/>
  <c r="O18" i="1"/>
  <c r="P18" i="1"/>
  <c r="Q18" i="1"/>
  <c r="S18" i="1" s="1"/>
  <c r="R18" i="1"/>
  <c r="U18" i="1"/>
  <c r="M19" i="1"/>
  <c r="N19" i="1"/>
  <c r="R19" i="1" s="1"/>
  <c r="O19" i="1"/>
  <c r="Q19" i="1" s="1"/>
  <c r="S19" i="1" s="1"/>
  <c r="V19" i="1" s="1"/>
  <c r="P19" i="1"/>
  <c r="U19" i="1"/>
  <c r="M20" i="1"/>
  <c r="N20" i="1"/>
  <c r="R20" i="1" s="1"/>
  <c r="O20" i="1"/>
  <c r="Q20" i="1" s="1"/>
  <c r="P20" i="1"/>
  <c r="U20" i="1"/>
  <c r="M21" i="1"/>
  <c r="N21" i="1"/>
  <c r="O21" i="1"/>
  <c r="Q21" i="1" s="1"/>
  <c r="S21" i="1" s="1"/>
  <c r="P21" i="1"/>
  <c r="R21" i="1"/>
  <c r="U21" i="1"/>
  <c r="M23" i="1"/>
  <c r="N23" i="1"/>
  <c r="R23" i="1" s="1"/>
  <c r="O23" i="1"/>
  <c r="Q23" i="1" s="1"/>
  <c r="S23" i="1" s="1"/>
  <c r="V23" i="1" s="1"/>
  <c r="P23" i="1"/>
  <c r="U23" i="1"/>
  <c r="M24" i="1"/>
  <c r="N24" i="1"/>
  <c r="R24" i="1" s="1"/>
  <c r="O24" i="1"/>
  <c r="Q24" i="1" s="1"/>
  <c r="S24" i="1" s="1"/>
  <c r="V24" i="1" s="1"/>
  <c r="P24" i="1"/>
  <c r="U24" i="1"/>
  <c r="M25" i="1"/>
  <c r="N25" i="1"/>
  <c r="O25" i="1"/>
  <c r="Q25" i="1" s="1"/>
  <c r="S25" i="1" s="1"/>
  <c r="P25" i="1"/>
  <c r="R25" i="1"/>
  <c r="U25" i="1"/>
  <c r="M26" i="1"/>
  <c r="N26" i="1"/>
  <c r="O26" i="1"/>
  <c r="P26" i="1"/>
  <c r="Q26" i="1"/>
  <c r="S26" i="1" s="1"/>
  <c r="R26" i="1"/>
  <c r="U26" i="1"/>
  <c r="K26" i="1"/>
  <c r="K25" i="1"/>
  <c r="K24" i="1"/>
  <c r="K23" i="1"/>
  <c r="G26" i="1"/>
  <c r="G25" i="1"/>
  <c r="G24" i="1"/>
  <c r="G23" i="1"/>
  <c r="U4" i="1"/>
  <c r="U5" i="1"/>
  <c r="U6" i="1"/>
  <c r="U8" i="1"/>
  <c r="U9" i="1"/>
  <c r="U10" i="1"/>
  <c r="U11" i="1"/>
  <c r="U13" i="1"/>
  <c r="U14" i="1"/>
  <c r="U15" i="1"/>
  <c r="U16" i="1"/>
  <c r="U3" i="1"/>
  <c r="S4" i="1"/>
  <c r="S5" i="1"/>
  <c r="S6" i="1"/>
  <c r="S13" i="1"/>
  <c r="S14" i="1"/>
  <c r="S15" i="1"/>
  <c r="S16" i="1"/>
  <c r="V16" i="1" s="1"/>
  <c r="S3" i="1"/>
  <c r="R4" i="1"/>
  <c r="R5" i="1"/>
  <c r="R6" i="1"/>
  <c r="R8" i="1"/>
  <c r="S8" i="1" s="1"/>
  <c r="R9" i="1"/>
  <c r="S9" i="1" s="1"/>
  <c r="V9" i="1" s="1"/>
  <c r="R10" i="1"/>
  <c r="S10" i="1" s="1"/>
  <c r="V10" i="1" s="1"/>
  <c r="R11" i="1"/>
  <c r="S11" i="1" s="1"/>
  <c r="V11" i="1" s="1"/>
  <c r="R13" i="1"/>
  <c r="R14" i="1"/>
  <c r="R15" i="1"/>
  <c r="R16" i="1"/>
  <c r="R3" i="1"/>
  <c r="N3" i="1"/>
  <c r="O4" i="1"/>
  <c r="O5" i="1"/>
  <c r="Q5" i="1" s="1"/>
  <c r="O6" i="1"/>
  <c r="O8" i="1"/>
  <c r="O9" i="1"/>
  <c r="Q9" i="1" s="1"/>
  <c r="O10" i="1"/>
  <c r="O11" i="1"/>
  <c r="O13" i="1"/>
  <c r="O14" i="1"/>
  <c r="O15" i="1"/>
  <c r="Q15" i="1" s="1"/>
  <c r="O16" i="1"/>
  <c r="O3" i="1"/>
  <c r="N4" i="1"/>
  <c r="N15" i="1"/>
  <c r="M4" i="1"/>
  <c r="M5" i="1"/>
  <c r="M6" i="1"/>
  <c r="M8" i="1"/>
  <c r="M9" i="1"/>
  <c r="M10" i="1"/>
  <c r="M11" i="1"/>
  <c r="M13" i="1"/>
  <c r="M14" i="1"/>
  <c r="M15" i="1"/>
  <c r="M16" i="1"/>
  <c r="M3" i="1"/>
  <c r="K4" i="1"/>
  <c r="P4" i="1" s="1"/>
  <c r="K5" i="1"/>
  <c r="P5" i="1" s="1"/>
  <c r="K6" i="1"/>
  <c r="P6" i="1" s="1"/>
  <c r="K8" i="1"/>
  <c r="P8" i="1" s="1"/>
  <c r="K9" i="1"/>
  <c r="P9" i="1" s="1"/>
  <c r="K10" i="1"/>
  <c r="P10" i="1" s="1"/>
  <c r="K11" i="1"/>
  <c r="P11" i="1" s="1"/>
  <c r="K13" i="1"/>
  <c r="P13" i="1" s="1"/>
  <c r="K14" i="1"/>
  <c r="P14" i="1" s="1"/>
  <c r="K15" i="1"/>
  <c r="P15" i="1" s="1"/>
  <c r="K16" i="1"/>
  <c r="P16" i="1" s="1"/>
  <c r="K3" i="1"/>
  <c r="P3" i="1" s="1"/>
  <c r="G4" i="1"/>
  <c r="G5" i="1"/>
  <c r="N5" i="1" s="1"/>
  <c r="G6" i="1"/>
  <c r="N6" i="1" s="1"/>
  <c r="G8" i="1"/>
  <c r="N8" i="1" s="1"/>
  <c r="G9" i="1"/>
  <c r="N9" i="1" s="1"/>
  <c r="G10" i="1"/>
  <c r="N10" i="1" s="1"/>
  <c r="G11" i="1"/>
  <c r="N11" i="1" s="1"/>
  <c r="G13" i="1"/>
  <c r="N13" i="1" s="1"/>
  <c r="G14" i="1"/>
  <c r="N14" i="1" s="1"/>
  <c r="G15" i="1"/>
  <c r="G16" i="1"/>
  <c r="N16" i="1" s="1"/>
  <c r="G3" i="1"/>
  <c r="V15" i="1" l="1"/>
  <c r="V14" i="1"/>
  <c r="V13" i="1"/>
  <c r="V18" i="1"/>
  <c r="V26" i="1"/>
  <c r="V25" i="1"/>
  <c r="V21" i="1"/>
  <c r="S20" i="1"/>
  <c r="V20" i="1" s="1"/>
  <c r="V8" i="1"/>
  <c r="V6" i="1"/>
  <c r="V5" i="1"/>
  <c r="V4" i="1"/>
  <c r="Q14" i="1"/>
  <c r="Q4" i="1"/>
  <c r="Q13" i="1"/>
  <c r="Q11" i="1"/>
  <c r="Q10" i="1"/>
  <c r="Q3" i="1"/>
  <c r="Q8" i="1"/>
  <c r="Q16" i="1"/>
  <c r="Q6" i="1"/>
</calcChain>
</file>

<file path=xl/sharedStrings.xml><?xml version="1.0" encoding="utf-8"?>
<sst xmlns="http://schemas.openxmlformats.org/spreadsheetml/2006/main" count="78" uniqueCount="35">
  <si>
    <t>Experiment</t>
  </si>
  <si>
    <t>Aripo River</t>
  </si>
  <si>
    <t>Variable</t>
  </si>
  <si>
    <t>Male age (days)</t>
  </si>
  <si>
    <t>Male size (mg)</t>
  </si>
  <si>
    <t>Female age (days)</t>
  </si>
  <si>
    <t>Female size (mg)</t>
  </si>
  <si>
    <t>Gen.</t>
  </si>
  <si>
    <t>El Cedro River</t>
  </si>
  <si>
    <t>C.N</t>
  </si>
  <si>
    <t>C.Mean</t>
  </si>
  <si>
    <t>C.StdErr</t>
  </si>
  <si>
    <t>E.N</t>
  </si>
  <si>
    <t>E.Mean</t>
  </si>
  <si>
    <t>E.StdErr</t>
  </si>
  <si>
    <t>Ln.C.M</t>
  </si>
  <si>
    <t>Ln.C.S</t>
  </si>
  <si>
    <t>Ln.E.S</t>
  </si>
  <si>
    <t>C.S</t>
  </si>
  <si>
    <t>E.S</t>
  </si>
  <si>
    <t>Ln.E.M</t>
  </si>
  <si>
    <t>Diff E-C</t>
  </si>
  <si>
    <t>Pool.S</t>
  </si>
  <si>
    <t>Diff.S</t>
  </si>
  <si>
    <t>Rate.S.g</t>
  </si>
  <si>
    <t>Log.int</t>
  </si>
  <si>
    <t>Log.rate</t>
  </si>
  <si>
    <t>Min</t>
  </si>
  <si>
    <t>Max</t>
  </si>
  <si>
    <t>gen.</t>
  </si>
  <si>
    <t>Med</t>
  </si>
  <si>
    <t>Lower river to upper river</t>
  </si>
  <si>
    <t>Lower river to lower river</t>
  </si>
  <si>
    <t>Upper river to upper river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</si>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</sst>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/>
    <xf numFmtId="165" fontId="0" fillId="0" borderId="0" xfId="0" applyNumberFormat="1" applyFill="1"/>
    <xf numFmtId="165" fontId="0" fillId="3" borderId="0" xfId="0" applyNumberFormat="1" applyFill="1"/>
    <xf numFmtId="165" fontId="0" fillId="4" borderId="0" xfId="0" applyNumberFormat="1" applyFill="1"/>
    <xf numFmtId="165" fontId="0" fillId="7" borderId="0" xfId="0" applyNumberFormat="1" applyFill="1"/>
    <xf numFmtId="165" fontId="0" fillId="5" borderId="0" xfId="0" applyNumberFormat="1" applyFill="1"/>
    <xf numFmtId="0" fontId="0" fillId="4" borderId="0" xfId="0" applyFill="1"/>
    <xf numFmtId="165" fontId="0" fillId="8" borderId="0" xfId="0" applyNumberFormat="1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</c:v>
          </c:tx>
          <c:spPr>
            <a:ln w="28575">
              <a:noFill/>
            </a:ln>
          </c:spPr>
          <c:trendline>
            <c:spPr>
              <a:ln w="19050">
                <a:solidFill>
                  <a:schemeClr val="accent1"/>
                </a:solidFill>
              </a:ln>
            </c:spPr>
            <c:trendlineType val="linear"/>
            <c:backward val="1"/>
            <c:dispRSqr val="1"/>
            <c:dispEq val="1"/>
            <c:trendlineLbl>
              <c:layout>
                <c:manualLayout>
                  <c:x val="0.26288890359293321"/>
                  <c:y val="-0.4526673367004412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(Sheet1!$U$3,Sheet1!$U$4,Sheet1!$U$8,Sheet1!$U$9,Sheet1!$U$13,Sheet1!$U$14,Sheet1!$U$18,Sheet1!$U$19,Sheet1!$U$23,Sheet1!$U$24)</c:f>
              <c:numCache>
                <c:formatCode>0.000</c:formatCode>
                <c:ptCount val="10"/>
                <c:pt idx="0">
                  <c:v>1.2576785748691846</c:v>
                </c:pt>
                <c:pt idx="1">
                  <c:v>1.2576785748691846</c:v>
                </c:pt>
                <c:pt idx="2">
                  <c:v>0.83884909073725533</c:v>
                </c:pt>
                <c:pt idx="3">
                  <c:v>0.83884909073725533</c:v>
                </c:pt>
                <c:pt idx="4">
                  <c:v>1.1038037209559568</c:v>
                </c:pt>
                <c:pt idx="5">
                  <c:v>1.1038037209559568</c:v>
                </c:pt>
                <c:pt idx="6">
                  <c:v>0.76342799356293722</c:v>
                </c:pt>
                <c:pt idx="7">
                  <c:v>0.76342799356293722</c:v>
                </c:pt>
                <c:pt idx="8">
                  <c:v>0.76342799356293722</c:v>
                </c:pt>
                <c:pt idx="9">
                  <c:v>0.76342799356293722</c:v>
                </c:pt>
              </c:numCache>
            </c:numRef>
          </c:xVal>
          <c:yVal>
            <c:numRef>
              <c:f>(Sheet1!$V$3,Sheet1!$V$4,Sheet1!$V$8,Sheet1!$V$9,Sheet1!$V$13,Sheet1!$V$14,Sheet1!$V$18,Sheet1!$V$19,Sheet1!$V$23,Sheet1!$V$24)</c:f>
              <c:numCache>
                <c:formatCode>0.000</c:formatCode>
                <c:ptCount val="10"/>
                <c:pt idx="0">
                  <c:v>-1.0726570630726671</c:v>
                </c:pt>
                <c:pt idx="1">
                  <c:v>-1.2810288042163671</c:v>
                </c:pt>
                <c:pt idx="2">
                  <c:v>-0.83417598321998043</c:v>
                </c:pt>
                <c:pt idx="3">
                  <c:v>-1.0114046018138261</c:v>
                </c:pt>
                <c:pt idx="4">
                  <c:v>-1.2060419295556659</c:v>
                </c:pt>
                <c:pt idx="5">
                  <c:v>-1.5208219277298554</c:v>
                </c:pt>
                <c:pt idx="6">
                  <c:v>-0.60872594409072922</c:v>
                </c:pt>
                <c:pt idx="7">
                  <c:v>-0.51433456100931485</c:v>
                </c:pt>
                <c:pt idx="8">
                  <c:v>-0.39060942588180791</c:v>
                </c:pt>
                <c:pt idx="9">
                  <c:v>-0.59999727026807315</c:v>
                </c:pt>
              </c:numCache>
            </c:numRef>
          </c:yVal>
          <c:smooth val="0"/>
        </c:ser>
        <c:ser>
          <c:idx val="1"/>
          <c:order val="1"/>
          <c:tx>
            <c:v>Female</c:v>
          </c:tx>
          <c:spPr>
            <a:ln w="28575">
              <a:noFill/>
            </a:ln>
          </c:spPr>
          <c:marker>
            <c:symbol val="diamond"/>
            <c:size val="7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linear"/>
            <c:backward val="1"/>
            <c:dispRSqr val="1"/>
            <c:dispEq val="1"/>
            <c:trendlineLbl>
              <c:layout>
                <c:manualLayout>
                  <c:x val="0.39390664402243836"/>
                  <c:y val="-2.2084294389502304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(Sheet1!$U$5,Sheet1!$U$6,Sheet1!$U$10,Sheet1!$U$11,Sheet1!$U$15,Sheet1!$U$16,Sheet1!$U$20,Sheet1!$U$21,Sheet1!$U$25,Sheet1!$U$26)</c:f>
              <c:numCache>
                <c:formatCode>0.000</c:formatCode>
                <c:ptCount val="10"/>
                <c:pt idx="0">
                  <c:v>1.2576785748691846</c:v>
                </c:pt>
                <c:pt idx="1">
                  <c:v>1.2576785748691846</c:v>
                </c:pt>
                <c:pt idx="2">
                  <c:v>0.83884909073725533</c:v>
                </c:pt>
                <c:pt idx="3">
                  <c:v>0.83884909073725533</c:v>
                </c:pt>
                <c:pt idx="4">
                  <c:v>1.1038037209559568</c:v>
                </c:pt>
                <c:pt idx="5">
                  <c:v>1.1038037209559568</c:v>
                </c:pt>
                <c:pt idx="6">
                  <c:v>0.76342799356293722</c:v>
                </c:pt>
                <c:pt idx="7">
                  <c:v>0.76342799356293722</c:v>
                </c:pt>
                <c:pt idx="8">
                  <c:v>0.76342799356293722</c:v>
                </c:pt>
                <c:pt idx="9">
                  <c:v>0.76342799356293722</c:v>
                </c:pt>
              </c:numCache>
            </c:numRef>
          </c:xVal>
          <c:yVal>
            <c:numRef>
              <c:f>(Sheet1!$V$5,Sheet1!$V$6,Sheet1!$V$10,Sheet1!$V$11,Sheet1!$V$15,Sheet1!$V$16,Sheet1!$V$20,Sheet1!$V$21,Sheet1!$V$25,Sheet1!$V$26)</c:f>
              <c:numCache>
                <c:formatCode>0.000</c:formatCode>
                <c:ptCount val="10"/>
                <c:pt idx="0">
                  <c:v>-1.4422375122459239</c:v>
                </c:pt>
                <c:pt idx="1">
                  <c:v>-1.3738655783729894</c:v>
                </c:pt>
                <c:pt idx="2">
                  <c:v>-1.764755413611278</c:v>
                </c:pt>
                <c:pt idx="3">
                  <c:v>-1.8436264686309753</c:v>
                </c:pt>
                <c:pt idx="4">
                  <c:v>-1.4670874543708465</c:v>
                </c:pt>
                <c:pt idx="5">
                  <c:v>-1.6052763958121139</c:v>
                </c:pt>
                <c:pt idx="6">
                  <c:v>-0.56807730820188373</c:v>
                </c:pt>
                <c:pt idx="7">
                  <c:v>-0.80792640830187734</c:v>
                </c:pt>
                <c:pt idx="8">
                  <c:v>-0.63672159178434551</c:v>
                </c:pt>
                <c:pt idx="9">
                  <c:v>-0.70673839120629545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14080"/>
        <c:axId val="116019968"/>
      </c:scatterChart>
      <c:valAx>
        <c:axId val="116014080"/>
        <c:scaling>
          <c:orientation val="minMax"/>
          <c:max val="3"/>
          <c:min val="0"/>
        </c:scaling>
        <c:delete val="0"/>
        <c:axPos val="b"/>
        <c:numFmt formatCode="#,##0.0" sourceLinked="0"/>
        <c:majorTickMark val="out"/>
        <c:minorTickMark val="none"/>
        <c:tickLblPos val="nextTo"/>
        <c:crossAx val="116019968"/>
        <c:crossesAt val="-2"/>
        <c:crossBetween val="midCat"/>
        <c:majorUnit val="0.5"/>
        <c:minorUnit val="4.0000000000000008E-2"/>
      </c:valAx>
      <c:valAx>
        <c:axId val="116019968"/>
        <c:scaling>
          <c:orientation val="minMax"/>
          <c:max val="1"/>
          <c:min val="-2"/>
        </c:scaling>
        <c:delete val="0"/>
        <c:axPos val="l"/>
        <c:numFmt formatCode="#,##0.0" sourceLinked="0"/>
        <c:majorTickMark val="out"/>
        <c:minorTickMark val="none"/>
        <c:tickLblPos val="nextTo"/>
        <c:crossAx val="116014080"/>
        <c:crossesAt val="0"/>
        <c:crossBetween val="midCat"/>
        <c:majorUnit val="0.5"/>
        <c:minorUnit val="4.0000000000000008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26</xdr:row>
      <xdr:rowOff>61912</xdr:rowOff>
    </xdr:from>
    <xdr:to>
      <xdr:col>7</xdr:col>
      <xdr:colOff>352425</xdr:colOff>
      <xdr:row>41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zoomScaleNormal="100" workbookViewId="0">
      <selection activeCell="T23" sqref="T23"/>
    </sheetView>
  </sheetViews>
  <sheetFormatPr defaultRowHeight="15" x14ac:dyDescent="0.25"/>
  <cols>
    <col min="1" max="1" width="13" customWidth="1"/>
    <col min="2" max="2" width="17.7109375" customWidth="1"/>
    <col min="3" max="3" width="5.5703125" customWidth="1"/>
    <col min="4" max="11" width="6.42578125" customWidth="1"/>
    <col min="12" max="12" width="2.85546875" customWidth="1"/>
    <col min="13" max="16" width="6.7109375" customWidth="1"/>
    <col min="17" max="17" width="7.42578125" customWidth="1"/>
    <col min="18" max="18" width="7" customWidth="1"/>
    <col min="19" max="20" width="7.85546875" customWidth="1"/>
    <col min="21" max="22" width="7.28515625" customWidth="1"/>
  </cols>
  <sheetData>
    <row r="1" spans="1:22" x14ac:dyDescent="0.25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19</v>
      </c>
      <c r="M1" s="1" t="s">
        <v>15</v>
      </c>
      <c r="N1" s="1" t="s">
        <v>16</v>
      </c>
      <c r="O1" s="1" t="s">
        <v>20</v>
      </c>
      <c r="P1" s="1" t="s">
        <v>17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s="6" customFormat="1" x14ac:dyDescent="0.25">
      <c r="A2" s="15" t="s">
        <v>31</v>
      </c>
      <c r="B2" s="15"/>
    </row>
    <row r="3" spans="1:22" x14ac:dyDescent="0.25">
      <c r="A3" t="s">
        <v>1</v>
      </c>
      <c r="B3" t="s">
        <v>3</v>
      </c>
      <c r="C3">
        <v>18.100000000000001</v>
      </c>
      <c r="D3">
        <v>30</v>
      </c>
      <c r="E3" s="3">
        <v>48.6</v>
      </c>
      <c r="F3" s="2">
        <v>1.1000000000000001</v>
      </c>
      <c r="G3" s="7">
        <f>F3*SQRT(D3)</f>
        <v>6.0249481325568279</v>
      </c>
      <c r="H3">
        <v>24</v>
      </c>
      <c r="I3" s="3">
        <v>58.2</v>
      </c>
      <c r="J3" s="2">
        <v>1.3</v>
      </c>
      <c r="K3" s="7">
        <f>J3*SQRT(H3)</f>
        <v>6.3686733312362627</v>
      </c>
      <c r="M3" s="9">
        <f>LN(E3)</f>
        <v>3.8836235309064482</v>
      </c>
      <c r="N3" s="7">
        <f>G3/E3</f>
        <v>0.12397012618429687</v>
      </c>
      <c r="O3" s="9">
        <f>LN(I3)</f>
        <v>4.0638853547373923</v>
      </c>
      <c r="P3" s="7">
        <f>K3/I3</f>
        <v>0.10942737682536534</v>
      </c>
      <c r="Q3" s="7">
        <f>O3-M3</f>
        <v>0.18026182383094413</v>
      </c>
      <c r="R3" s="7">
        <f>SQRT((D3*N3^2+H3*P3^2)/(D3+H3))</f>
        <v>0.1177286730515338</v>
      </c>
      <c r="S3" s="7">
        <f>Q3/R3</f>
        <v>1.5311633025205125</v>
      </c>
      <c r="T3" s="14">
        <f>ABS(S3)/C3</f>
        <v>8.4594657597818368E-2</v>
      </c>
      <c r="U3" s="7">
        <f>LOG10(C3)</f>
        <v>1.2576785748691846</v>
      </c>
      <c r="V3" s="7">
        <f>LOG10(T3)</f>
        <v>-1.0726570630726671</v>
      </c>
    </row>
    <row r="4" spans="1:22" x14ac:dyDescent="0.25">
      <c r="A4" t="s">
        <v>1</v>
      </c>
      <c r="B4" t="s">
        <v>4</v>
      </c>
      <c r="C4">
        <v>18.100000000000001</v>
      </c>
      <c r="D4">
        <v>30</v>
      </c>
      <c r="E4" s="3">
        <v>67.5</v>
      </c>
      <c r="F4" s="2">
        <v>1.6</v>
      </c>
      <c r="G4" s="7">
        <f t="shared" ref="G4:G16" si="0">F4*SQRT(D4)</f>
        <v>8.763560920082659</v>
      </c>
      <c r="H4">
        <v>24</v>
      </c>
      <c r="I4" s="3">
        <v>76.099999999999994</v>
      </c>
      <c r="J4" s="2">
        <v>1.9</v>
      </c>
      <c r="K4" s="7">
        <f t="shared" ref="K4:K16" si="1">J4*SQRT(H4)</f>
        <v>9.3080610225760747</v>
      </c>
      <c r="M4" s="9">
        <f>LN(E4)</f>
        <v>4.2121275978784842</v>
      </c>
      <c r="N4" s="7">
        <f>G4/E4</f>
        <v>0.12983053214937273</v>
      </c>
      <c r="O4" s="9">
        <f t="shared" ref="O4:O16" si="2">LN(I4)</f>
        <v>4.3320482648676402</v>
      </c>
      <c r="P4" s="7">
        <f>K4/I4</f>
        <v>0.12231354825986958</v>
      </c>
      <c r="Q4" s="7">
        <f t="shared" ref="Q4:Q16" si="3">O4-M4</f>
        <v>0.11992066698915593</v>
      </c>
      <c r="R4" s="7">
        <f t="shared" ref="R4:R16" si="4">SQRT((D4*N4^2+H4*P4^2)/(D4+H4))</f>
        <v>0.1265447886203073</v>
      </c>
      <c r="S4" s="7">
        <f t="shared" ref="S4:S16" si="5">Q4/R4</f>
        <v>0.94765393578532275</v>
      </c>
      <c r="T4" s="14">
        <f>ABS(S4)/C4</f>
        <v>5.2356571037863134E-2</v>
      </c>
      <c r="U4" s="7">
        <f t="shared" ref="U4:U16" si="6">LOG10(C4)</f>
        <v>1.2576785748691846</v>
      </c>
      <c r="V4" s="7">
        <f t="shared" ref="V4:V16" si="7">LOG10(T4)</f>
        <v>-1.2810288042163671</v>
      </c>
    </row>
    <row r="5" spans="1:22" x14ac:dyDescent="0.25">
      <c r="A5" t="s">
        <v>1</v>
      </c>
      <c r="B5" t="s">
        <v>5</v>
      </c>
      <c r="C5">
        <v>18.100000000000001</v>
      </c>
      <c r="D5">
        <v>29</v>
      </c>
      <c r="E5" s="3">
        <v>85.6</v>
      </c>
      <c r="F5" s="2">
        <v>2.2000000000000002</v>
      </c>
      <c r="G5" s="7">
        <f t="shared" si="0"/>
        <v>11.847362575695909</v>
      </c>
      <c r="H5">
        <v>22</v>
      </c>
      <c r="I5" s="3">
        <v>93.5</v>
      </c>
      <c r="J5" s="2">
        <v>2.6</v>
      </c>
      <c r="K5" s="7">
        <f t="shared" si="1"/>
        <v>12.195080975540918</v>
      </c>
      <c r="M5" s="9">
        <f>LN(E5)</f>
        <v>4.4496852831476961</v>
      </c>
      <c r="N5" s="7">
        <f>G5/E5</f>
        <v>0.1384037684076625</v>
      </c>
      <c r="O5" s="9">
        <f t="shared" si="2"/>
        <v>4.5379614362946414</v>
      </c>
      <c r="P5" s="7">
        <f>K5/I5</f>
        <v>0.13042867353519699</v>
      </c>
      <c r="Q5" s="7">
        <f t="shared" si="3"/>
        <v>8.8276153146945369E-2</v>
      </c>
      <c r="R5" s="7">
        <f t="shared" si="4"/>
        <v>0.13502131607581749</v>
      </c>
      <c r="S5" s="7">
        <f t="shared" si="5"/>
        <v>0.65379419866842603</v>
      </c>
      <c r="T5" s="14">
        <f t="shared" ref="T5:T26" si="8">ABS(S5)/C5</f>
        <v>3.6121226445769393E-2</v>
      </c>
      <c r="U5" s="7">
        <f t="shared" si="6"/>
        <v>1.2576785748691846</v>
      </c>
      <c r="V5" s="7">
        <f t="shared" si="7"/>
        <v>-1.4422375122459239</v>
      </c>
    </row>
    <row r="6" spans="1:22" x14ac:dyDescent="0.25">
      <c r="A6" t="s">
        <v>1</v>
      </c>
      <c r="B6" t="s">
        <v>6</v>
      </c>
      <c r="C6">
        <v>18.100000000000001</v>
      </c>
      <c r="D6">
        <v>29</v>
      </c>
      <c r="E6" s="3">
        <v>162.30000000000001</v>
      </c>
      <c r="F6" s="2">
        <v>6.4</v>
      </c>
      <c r="G6" s="7">
        <f t="shared" si="0"/>
        <v>34.465054765660824</v>
      </c>
      <c r="H6">
        <v>22</v>
      </c>
      <c r="I6" s="3">
        <v>189.2</v>
      </c>
      <c r="J6" s="2">
        <v>7.4</v>
      </c>
      <c r="K6" s="7">
        <f t="shared" si="1"/>
        <v>34.709076622693381</v>
      </c>
      <c r="M6" s="9">
        <f>LN(E6)</f>
        <v>5.0894464745205452</v>
      </c>
      <c r="N6" s="7">
        <f>G6/E6</f>
        <v>0.21235400348527925</v>
      </c>
      <c r="O6" s="9">
        <f t="shared" si="2"/>
        <v>5.2428046566177775</v>
      </c>
      <c r="P6" s="7">
        <f>K6/I6</f>
        <v>0.18345177918971134</v>
      </c>
      <c r="Q6" s="7">
        <f t="shared" si="3"/>
        <v>0.15335818209723229</v>
      </c>
      <c r="R6" s="7">
        <f t="shared" si="4"/>
        <v>0.2003982641222472</v>
      </c>
      <c r="S6" s="7">
        <f t="shared" si="5"/>
        <v>0.76526701849912504</v>
      </c>
      <c r="T6" s="14">
        <f t="shared" si="8"/>
        <v>4.2279945773432318E-2</v>
      </c>
      <c r="U6" s="7">
        <f t="shared" si="6"/>
        <v>1.2576785748691846</v>
      </c>
      <c r="V6" s="7">
        <f t="shared" si="7"/>
        <v>-1.3738655783729894</v>
      </c>
    </row>
    <row r="7" spans="1:22" x14ac:dyDescent="0.25">
      <c r="A7" s="15" t="s">
        <v>31</v>
      </c>
      <c r="B7" s="15"/>
      <c r="E7" s="5"/>
      <c r="F7" s="5"/>
      <c r="G7" s="8"/>
      <c r="H7" s="6"/>
      <c r="I7" s="5"/>
      <c r="J7" s="5"/>
      <c r="K7" s="8"/>
      <c r="L7" s="6"/>
      <c r="M7" s="8"/>
      <c r="N7" s="8"/>
      <c r="O7" s="8"/>
      <c r="P7" s="8"/>
      <c r="Q7" s="8"/>
      <c r="R7" s="8"/>
      <c r="S7" s="8"/>
      <c r="T7" s="8"/>
      <c r="U7" s="7"/>
      <c r="V7" s="7"/>
    </row>
    <row r="8" spans="1:22" x14ac:dyDescent="0.25">
      <c r="A8" t="s">
        <v>8</v>
      </c>
      <c r="B8" t="s">
        <v>3</v>
      </c>
      <c r="C8">
        <v>6.9</v>
      </c>
      <c r="D8">
        <v>44</v>
      </c>
      <c r="E8" s="3">
        <v>60.6</v>
      </c>
      <c r="F8" s="2">
        <v>1.8</v>
      </c>
      <c r="G8" s="7">
        <f t="shared" si="0"/>
        <v>11.93984924527944</v>
      </c>
      <c r="H8">
        <v>42</v>
      </c>
      <c r="I8" s="3">
        <v>72.7</v>
      </c>
      <c r="J8" s="2">
        <v>1.8</v>
      </c>
      <c r="K8" s="7">
        <f t="shared" si="1"/>
        <v>11.665333257134149</v>
      </c>
      <c r="M8" s="9">
        <f>LN(E8)</f>
        <v>4.1042948930752692</v>
      </c>
      <c r="N8" s="7">
        <f>G8/E8</f>
        <v>0.19702721526863762</v>
      </c>
      <c r="O8" s="9">
        <f t="shared" si="2"/>
        <v>4.2863413845394733</v>
      </c>
      <c r="P8" s="7">
        <f>K8/I8</f>
        <v>0.16045850422467881</v>
      </c>
      <c r="Q8" s="7">
        <f t="shared" si="3"/>
        <v>0.18204649146420415</v>
      </c>
      <c r="R8" s="7">
        <f t="shared" si="4"/>
        <v>0.1800981309628723</v>
      </c>
      <c r="S8" s="7">
        <f t="shared" si="5"/>
        <v>1.010818327158173</v>
      </c>
      <c r="T8" s="14">
        <f t="shared" si="8"/>
        <v>0.14649540973306854</v>
      </c>
      <c r="U8" s="7">
        <f t="shared" si="6"/>
        <v>0.83884909073725533</v>
      </c>
      <c r="V8" s="7">
        <f t="shared" si="7"/>
        <v>-0.83417598321998043</v>
      </c>
    </row>
    <row r="9" spans="1:22" x14ac:dyDescent="0.25">
      <c r="A9" t="s">
        <v>8</v>
      </c>
      <c r="B9" t="s">
        <v>4</v>
      </c>
      <c r="C9">
        <v>6.9</v>
      </c>
      <c r="D9">
        <v>44</v>
      </c>
      <c r="E9" s="3">
        <v>56</v>
      </c>
      <c r="F9" s="2">
        <v>1.4</v>
      </c>
      <c r="G9" s="7">
        <f t="shared" si="0"/>
        <v>9.286549412995118</v>
      </c>
      <c r="H9">
        <v>42</v>
      </c>
      <c r="I9" s="3">
        <v>62.4</v>
      </c>
      <c r="J9" s="2">
        <v>1.5</v>
      </c>
      <c r="K9" s="7">
        <f t="shared" si="1"/>
        <v>9.7211110476117906</v>
      </c>
      <c r="M9" s="9">
        <f>LN(E9)</f>
        <v>4.0253516907351496</v>
      </c>
      <c r="N9" s="7">
        <f>G9/E9</f>
        <v>0.16583123951776996</v>
      </c>
      <c r="O9" s="9">
        <f t="shared" si="2"/>
        <v>4.133565275375382</v>
      </c>
      <c r="P9" s="7">
        <f>K9/I9</f>
        <v>0.15578703601941973</v>
      </c>
      <c r="Q9" s="7">
        <f t="shared" si="3"/>
        <v>0.10821358464023234</v>
      </c>
      <c r="R9" s="7">
        <f t="shared" si="4"/>
        <v>0.1610042331110435</v>
      </c>
      <c r="S9" s="7">
        <f t="shared" si="5"/>
        <v>0.67211639439068771</v>
      </c>
      <c r="T9" s="14">
        <f t="shared" si="8"/>
        <v>9.7408173100099665E-2</v>
      </c>
      <c r="U9" s="7">
        <f t="shared" si="6"/>
        <v>0.83884909073725533</v>
      </c>
      <c r="V9" s="7">
        <f t="shared" si="7"/>
        <v>-1.0114046018138261</v>
      </c>
    </row>
    <row r="10" spans="1:22" x14ac:dyDescent="0.25">
      <c r="A10" t="s">
        <v>8</v>
      </c>
      <c r="B10" t="s">
        <v>5</v>
      </c>
      <c r="C10">
        <v>6.9</v>
      </c>
      <c r="D10">
        <v>43</v>
      </c>
      <c r="E10" s="3">
        <v>94.1</v>
      </c>
      <c r="F10" s="2">
        <v>1.8</v>
      </c>
      <c r="G10" s="7">
        <f t="shared" si="0"/>
        <v>11.803389343743602</v>
      </c>
      <c r="H10">
        <v>43</v>
      </c>
      <c r="I10" s="3">
        <v>95.5</v>
      </c>
      <c r="J10" s="2">
        <v>1.8</v>
      </c>
      <c r="K10" s="7">
        <f t="shared" si="1"/>
        <v>11.803389343743602</v>
      </c>
      <c r="M10" s="9">
        <f>LN(E10)</f>
        <v>4.5443580465913342</v>
      </c>
      <c r="N10" s="7">
        <f>G10/E10</f>
        <v>0.12543453075179173</v>
      </c>
      <c r="O10" s="9">
        <f t="shared" si="2"/>
        <v>4.5591262474866845</v>
      </c>
      <c r="P10" s="7">
        <f>K10/I10</f>
        <v>0.12359569993448798</v>
      </c>
      <c r="Q10" s="7">
        <f t="shared" si="3"/>
        <v>1.4768200895350247E-2</v>
      </c>
      <c r="R10" s="7">
        <f t="shared" si="4"/>
        <v>0.12451850976304323</v>
      </c>
      <c r="S10" s="7">
        <f t="shared" si="5"/>
        <v>0.11860245455437832</v>
      </c>
      <c r="T10" s="14">
        <f t="shared" si="8"/>
        <v>1.7188761529620046E-2</v>
      </c>
      <c r="U10" s="7">
        <f t="shared" si="6"/>
        <v>0.83884909073725533</v>
      </c>
      <c r="V10" s="8">
        <f t="shared" si="7"/>
        <v>-1.764755413611278</v>
      </c>
    </row>
    <row r="11" spans="1:22" x14ac:dyDescent="0.25">
      <c r="A11" t="s">
        <v>8</v>
      </c>
      <c r="B11" t="s">
        <v>6</v>
      </c>
      <c r="C11">
        <v>6.9</v>
      </c>
      <c r="D11">
        <v>43</v>
      </c>
      <c r="E11" s="3">
        <v>116.5</v>
      </c>
      <c r="F11" s="2">
        <v>3.7</v>
      </c>
      <c r="G11" s="7">
        <f t="shared" si="0"/>
        <v>24.262522539917402</v>
      </c>
      <c r="H11">
        <v>43</v>
      </c>
      <c r="I11" s="3">
        <v>118.9</v>
      </c>
      <c r="J11" s="2">
        <v>3.7</v>
      </c>
      <c r="K11" s="7">
        <f t="shared" si="1"/>
        <v>24.262522539917402</v>
      </c>
      <c r="M11" s="9">
        <f>LN(E11)</f>
        <v>4.7578912730057557</v>
      </c>
      <c r="N11" s="7">
        <f>G11/E11</f>
        <v>0.20826199605079315</v>
      </c>
      <c r="O11" s="9">
        <f t="shared" si="2"/>
        <v>4.7782828036967366</v>
      </c>
      <c r="P11" s="7">
        <f>K11/I11</f>
        <v>0.20405822153000336</v>
      </c>
      <c r="Q11" s="7">
        <f t="shared" si="3"/>
        <v>2.0391530690980986E-2</v>
      </c>
      <c r="R11" s="7">
        <f t="shared" si="4"/>
        <v>0.20617082331533784</v>
      </c>
      <c r="S11" s="7">
        <f t="shared" si="5"/>
        <v>9.890599631448424E-2</v>
      </c>
      <c r="T11" s="10">
        <f t="shared" si="8"/>
        <v>1.4334202364418005E-2</v>
      </c>
      <c r="U11" s="7">
        <f t="shared" si="6"/>
        <v>0.83884909073725533</v>
      </c>
      <c r="V11" s="8">
        <f t="shared" si="7"/>
        <v>-1.8436264686309753</v>
      </c>
    </row>
    <row r="12" spans="1:22" x14ac:dyDescent="0.25">
      <c r="A12" s="15" t="s">
        <v>31</v>
      </c>
      <c r="B12" s="15"/>
      <c r="E12" s="5"/>
      <c r="F12" s="5"/>
      <c r="G12" s="8"/>
      <c r="H12" s="6"/>
      <c r="I12" s="5"/>
      <c r="J12" s="5"/>
      <c r="K12" s="8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t="s">
        <v>8</v>
      </c>
      <c r="B13" t="s">
        <v>3</v>
      </c>
      <c r="C13">
        <v>12.7</v>
      </c>
      <c r="D13">
        <v>36</v>
      </c>
      <c r="E13" s="3">
        <v>47.3</v>
      </c>
      <c r="F13" s="2">
        <v>1.1000000000000001</v>
      </c>
      <c r="G13" s="7">
        <f t="shared" si="0"/>
        <v>6.6000000000000005</v>
      </c>
      <c r="H13">
        <v>129</v>
      </c>
      <c r="I13" s="3">
        <v>52.5</v>
      </c>
      <c r="J13" s="2">
        <v>0.6</v>
      </c>
      <c r="K13" s="7">
        <f t="shared" si="1"/>
        <v>6.8146900149603278</v>
      </c>
      <c r="M13" s="9">
        <f>LN(E13)</f>
        <v>3.8565102954978872</v>
      </c>
      <c r="N13" s="7">
        <f>G13/E13</f>
        <v>0.13953488372093026</v>
      </c>
      <c r="O13" s="9">
        <f t="shared" si="2"/>
        <v>3.9608131695975781</v>
      </c>
      <c r="P13" s="7">
        <f>K13/I13</f>
        <v>0.12980361933257767</v>
      </c>
      <c r="Q13" s="7">
        <f t="shared" si="3"/>
        <v>0.10430287409969097</v>
      </c>
      <c r="R13" s="7">
        <f t="shared" si="4"/>
        <v>0.13198801100851698</v>
      </c>
      <c r="S13" s="7">
        <f t="shared" si="5"/>
        <v>0.79024506318956855</v>
      </c>
      <c r="T13" s="14">
        <f t="shared" si="8"/>
        <v>6.2224020723588076E-2</v>
      </c>
      <c r="U13" s="7">
        <f t="shared" si="6"/>
        <v>1.1038037209559568</v>
      </c>
      <c r="V13" s="7">
        <f t="shared" si="7"/>
        <v>-1.2060419295556659</v>
      </c>
    </row>
    <row r="14" spans="1:22" x14ac:dyDescent="0.25">
      <c r="A14" t="s">
        <v>8</v>
      </c>
      <c r="B14" t="s">
        <v>4</v>
      </c>
      <c r="C14">
        <v>12.7</v>
      </c>
      <c r="D14">
        <v>36</v>
      </c>
      <c r="E14" s="3">
        <v>71.5</v>
      </c>
      <c r="F14" s="2">
        <v>1.1000000000000001</v>
      </c>
      <c r="G14" s="7">
        <f t="shared" si="0"/>
        <v>6.6000000000000005</v>
      </c>
      <c r="H14">
        <v>129</v>
      </c>
      <c r="I14" s="3">
        <v>74.400000000000006</v>
      </c>
      <c r="J14" s="2">
        <v>0.7</v>
      </c>
      <c r="K14" s="7">
        <f t="shared" si="1"/>
        <v>7.9504716841203829</v>
      </c>
      <c r="M14" s="9">
        <f>LN(E14)</f>
        <v>4.2696974496999616</v>
      </c>
      <c r="N14" s="7">
        <f>G14/E14</f>
        <v>9.2307692307692313E-2</v>
      </c>
      <c r="O14" s="9">
        <f t="shared" si="2"/>
        <v>4.3094559418390466</v>
      </c>
      <c r="P14" s="7">
        <f>K14/I14</f>
        <v>0.10686117855000514</v>
      </c>
      <c r="Q14" s="7">
        <f t="shared" si="3"/>
        <v>3.9758492139085E-2</v>
      </c>
      <c r="R14" s="7">
        <f t="shared" si="4"/>
        <v>0.10385995066759945</v>
      </c>
      <c r="S14" s="7">
        <f t="shared" si="5"/>
        <v>0.38280869462696759</v>
      </c>
      <c r="T14" s="14">
        <f t="shared" si="8"/>
        <v>3.0142416899761229E-2</v>
      </c>
      <c r="U14" s="7">
        <f t="shared" si="6"/>
        <v>1.1038037209559568</v>
      </c>
      <c r="V14" s="7">
        <f t="shared" si="7"/>
        <v>-1.5208219277298554</v>
      </c>
    </row>
    <row r="15" spans="1:22" x14ac:dyDescent="0.25">
      <c r="A15" t="s">
        <v>8</v>
      </c>
      <c r="B15" t="s">
        <v>5</v>
      </c>
      <c r="C15">
        <v>12.7</v>
      </c>
      <c r="D15">
        <v>40</v>
      </c>
      <c r="E15" s="3">
        <v>75.8</v>
      </c>
      <c r="F15" s="2">
        <v>1.8</v>
      </c>
      <c r="G15" s="7">
        <f t="shared" si="0"/>
        <v>11.384199576606166</v>
      </c>
      <c r="H15">
        <v>110</v>
      </c>
      <c r="I15" s="3">
        <v>80.400000000000006</v>
      </c>
      <c r="J15" s="2">
        <v>1</v>
      </c>
      <c r="K15" s="7">
        <f t="shared" si="1"/>
        <v>10.488088481701515</v>
      </c>
      <c r="M15" s="9">
        <f>LN(E15)</f>
        <v>4.3280982926483258</v>
      </c>
      <c r="N15" s="7">
        <f>G15/E15</f>
        <v>0.15018732950667765</v>
      </c>
      <c r="O15" s="9">
        <f t="shared" si="2"/>
        <v>4.3870141761849206</v>
      </c>
      <c r="P15" s="7">
        <f>K15/I15</f>
        <v>0.13044886171270539</v>
      </c>
      <c r="Q15" s="7">
        <f t="shared" si="3"/>
        <v>5.8915883536594826E-2</v>
      </c>
      <c r="R15" s="7">
        <f t="shared" si="4"/>
        <v>0.13599286660726861</v>
      </c>
      <c r="S15" s="7">
        <f t="shared" si="5"/>
        <v>0.43322774941377595</v>
      </c>
      <c r="T15" s="14">
        <f t="shared" si="8"/>
        <v>3.4112421213683145E-2</v>
      </c>
      <c r="U15" s="7">
        <f t="shared" si="6"/>
        <v>1.1038037209559568</v>
      </c>
      <c r="V15" s="7">
        <f t="shared" si="7"/>
        <v>-1.4670874543708465</v>
      </c>
    </row>
    <row r="16" spans="1:22" x14ac:dyDescent="0.25">
      <c r="A16" t="s">
        <v>8</v>
      </c>
      <c r="B16" t="s">
        <v>6</v>
      </c>
      <c r="C16">
        <v>12.7</v>
      </c>
      <c r="D16">
        <v>40</v>
      </c>
      <c r="E16" s="4">
        <v>141.80000000000001</v>
      </c>
      <c r="F16">
        <v>5.0999999999999996</v>
      </c>
      <c r="G16" s="7">
        <f t="shared" si="0"/>
        <v>32.25523213371747</v>
      </c>
      <c r="H16">
        <v>110</v>
      </c>
      <c r="I16" s="3">
        <v>152.1</v>
      </c>
      <c r="J16" s="2">
        <v>3.2</v>
      </c>
      <c r="K16" s="7">
        <f t="shared" si="1"/>
        <v>33.561883141444852</v>
      </c>
      <c r="M16" s="9">
        <f>LN(E16)</f>
        <v>4.9544176140980269</v>
      </c>
      <c r="N16" s="7">
        <f>G16/E16</f>
        <v>0.22746990221239399</v>
      </c>
      <c r="O16" s="9">
        <f t="shared" si="2"/>
        <v>5.0245381992652467</v>
      </c>
      <c r="P16" s="7">
        <f>K16/I16</f>
        <v>0.22065669389510095</v>
      </c>
      <c r="Q16" s="7">
        <f t="shared" si="3"/>
        <v>7.0120585167219751E-2</v>
      </c>
      <c r="R16" s="7">
        <f t="shared" si="4"/>
        <v>0.22249395015264925</v>
      </c>
      <c r="S16" s="7">
        <f t="shared" si="5"/>
        <v>0.31515726660932231</v>
      </c>
      <c r="T16" s="14">
        <f t="shared" si="8"/>
        <v>2.4815532803883648E-2</v>
      </c>
      <c r="U16" s="7">
        <f t="shared" si="6"/>
        <v>1.1038037209559568</v>
      </c>
      <c r="V16" s="7">
        <f t="shared" si="7"/>
        <v>-1.6052763958121139</v>
      </c>
    </row>
    <row r="17" spans="1:23" x14ac:dyDescent="0.25">
      <c r="A17" s="15" t="s">
        <v>32</v>
      </c>
      <c r="B17" s="15"/>
      <c r="M17" s="8"/>
      <c r="N17" s="8"/>
      <c r="O17" s="8"/>
      <c r="P17" s="8"/>
      <c r="Q17" s="8"/>
      <c r="R17" s="8"/>
      <c r="S17" s="8"/>
      <c r="T17" s="8"/>
      <c r="U17" s="7"/>
      <c r="V17" s="7"/>
    </row>
    <row r="18" spans="1:23" x14ac:dyDescent="0.25">
      <c r="A18" t="s">
        <v>8</v>
      </c>
      <c r="B18" t="s">
        <v>3</v>
      </c>
      <c r="C18">
        <v>5.7999999999999989</v>
      </c>
      <c r="D18">
        <v>44</v>
      </c>
      <c r="E18" s="4">
        <v>60.6</v>
      </c>
      <c r="F18">
        <v>1.8</v>
      </c>
      <c r="G18">
        <v>11.93984924527944</v>
      </c>
      <c r="H18">
        <v>36</v>
      </c>
      <c r="I18" s="4">
        <v>47.3</v>
      </c>
      <c r="J18">
        <v>1.1000000000000001</v>
      </c>
      <c r="K18">
        <v>6.6000000000000005</v>
      </c>
      <c r="M18" s="9">
        <f t="shared" ref="M18:M26" si="9">LN(E18)</f>
        <v>4.1042948930752692</v>
      </c>
      <c r="N18" s="7">
        <f t="shared" ref="N18:N26" si="10">G18/E18</f>
        <v>0.19702721526863762</v>
      </c>
      <c r="O18" s="9">
        <f t="shared" ref="O18:O26" si="11">LN(I18)</f>
        <v>3.8565102954978872</v>
      </c>
      <c r="P18" s="7">
        <f t="shared" ref="P18:P26" si="12">K18/I18</f>
        <v>0.13953488372093026</v>
      </c>
      <c r="Q18" s="7">
        <f t="shared" ref="Q18:Q26" si="13">O18-M18</f>
        <v>-0.24778459757738203</v>
      </c>
      <c r="R18" s="7">
        <f t="shared" ref="R18:R26" si="14">SQRT((D18*N18^2+H18*P18^2)/(D18+H18))</f>
        <v>0.17352907726037969</v>
      </c>
      <c r="S18" s="7">
        <f t="shared" ref="S18:S26" si="15">Q18/R18</f>
        <v>-1.4279139927977731</v>
      </c>
      <c r="T18" s="14">
        <f t="shared" si="8"/>
        <v>0.24619206772375402</v>
      </c>
      <c r="U18" s="7">
        <f t="shared" ref="U18:U26" si="16">LOG10(C18)</f>
        <v>0.76342799356293722</v>
      </c>
      <c r="V18" s="7">
        <f t="shared" ref="V18:V26" si="17">LOG10(T18)</f>
        <v>-0.60872594409072922</v>
      </c>
    </row>
    <row r="19" spans="1:23" x14ac:dyDescent="0.25">
      <c r="A19" t="s">
        <v>8</v>
      </c>
      <c r="B19" t="s">
        <v>4</v>
      </c>
      <c r="C19">
        <v>5.7999999999999989</v>
      </c>
      <c r="D19">
        <v>44</v>
      </c>
      <c r="E19" s="4">
        <v>56</v>
      </c>
      <c r="F19">
        <v>1.4</v>
      </c>
      <c r="G19">
        <v>9.286549412995118</v>
      </c>
      <c r="H19">
        <v>36</v>
      </c>
      <c r="I19" s="4">
        <v>71.5</v>
      </c>
      <c r="J19">
        <v>1.1000000000000001</v>
      </c>
      <c r="K19">
        <v>6.6000000000000005</v>
      </c>
      <c r="M19" s="9">
        <f t="shared" si="9"/>
        <v>4.0253516907351496</v>
      </c>
      <c r="N19" s="7">
        <f t="shared" si="10"/>
        <v>0.16583123951776996</v>
      </c>
      <c r="O19" s="9">
        <f t="shared" si="11"/>
        <v>4.2696974496999616</v>
      </c>
      <c r="P19" s="7">
        <f t="shared" si="12"/>
        <v>9.2307692307692313E-2</v>
      </c>
      <c r="Q19" s="7">
        <f t="shared" si="13"/>
        <v>0.24434575896481192</v>
      </c>
      <c r="R19" s="7">
        <f t="shared" si="14"/>
        <v>0.13769284486358474</v>
      </c>
      <c r="S19" s="7">
        <f t="shared" si="15"/>
        <v>1.7745712146981241</v>
      </c>
      <c r="T19" s="14">
        <f t="shared" si="8"/>
        <v>0.30596055425829732</v>
      </c>
      <c r="U19" s="7">
        <f t="shared" si="16"/>
        <v>0.76342799356293722</v>
      </c>
      <c r="V19" s="7">
        <f t="shared" si="17"/>
        <v>-0.51433456100931485</v>
      </c>
    </row>
    <row r="20" spans="1:23" x14ac:dyDescent="0.25">
      <c r="A20" t="s">
        <v>8</v>
      </c>
      <c r="B20" t="s">
        <v>5</v>
      </c>
      <c r="C20">
        <v>5.7999999999999989</v>
      </c>
      <c r="D20">
        <v>43</v>
      </c>
      <c r="E20" s="4">
        <v>94.1</v>
      </c>
      <c r="F20">
        <v>1.8</v>
      </c>
      <c r="G20">
        <v>11.803389343743602</v>
      </c>
      <c r="H20">
        <v>40</v>
      </c>
      <c r="I20" s="4">
        <v>75.8</v>
      </c>
      <c r="J20">
        <v>1.8</v>
      </c>
      <c r="K20">
        <v>11.384199576606166</v>
      </c>
      <c r="M20" s="9">
        <f t="shared" si="9"/>
        <v>4.5443580465913342</v>
      </c>
      <c r="N20" s="7">
        <f t="shared" si="10"/>
        <v>0.12543453075179173</v>
      </c>
      <c r="O20" s="9">
        <f t="shared" si="11"/>
        <v>4.3280982926483258</v>
      </c>
      <c r="P20" s="7">
        <f t="shared" si="12"/>
        <v>0.15018732950667765</v>
      </c>
      <c r="Q20" s="7">
        <f t="shared" si="13"/>
        <v>-0.21625975394300845</v>
      </c>
      <c r="R20" s="7">
        <f t="shared" si="14"/>
        <v>0.13791929203082401</v>
      </c>
      <c r="S20" s="7">
        <f t="shared" si="15"/>
        <v>-1.5680167057026069</v>
      </c>
      <c r="T20" s="14">
        <f t="shared" si="8"/>
        <v>0.27034770787975987</v>
      </c>
      <c r="U20" s="7">
        <f t="shared" si="16"/>
        <v>0.76342799356293722</v>
      </c>
      <c r="V20" s="7">
        <f t="shared" si="17"/>
        <v>-0.56807730820188373</v>
      </c>
    </row>
    <row r="21" spans="1:23" x14ac:dyDescent="0.25">
      <c r="A21" t="s">
        <v>8</v>
      </c>
      <c r="B21" t="s">
        <v>6</v>
      </c>
      <c r="C21">
        <v>5.7999999999999989</v>
      </c>
      <c r="D21">
        <v>43</v>
      </c>
      <c r="E21" s="4">
        <v>116.5</v>
      </c>
      <c r="F21">
        <v>3.7</v>
      </c>
      <c r="G21">
        <v>24.262522539917402</v>
      </c>
      <c r="H21">
        <v>40</v>
      </c>
      <c r="I21" s="4">
        <v>141.80000000000001</v>
      </c>
      <c r="J21">
        <v>5.0999999999999996</v>
      </c>
      <c r="K21">
        <v>32.25523213371747</v>
      </c>
      <c r="M21" s="9">
        <f t="shared" si="9"/>
        <v>4.7578912730057557</v>
      </c>
      <c r="N21" s="7">
        <f t="shared" si="10"/>
        <v>0.20826199605079315</v>
      </c>
      <c r="O21" s="9">
        <f t="shared" si="11"/>
        <v>4.9544176140980269</v>
      </c>
      <c r="P21" s="7">
        <f t="shared" si="12"/>
        <v>0.22746990221239399</v>
      </c>
      <c r="Q21" s="7">
        <f t="shared" si="13"/>
        <v>0.19652634109227129</v>
      </c>
      <c r="R21" s="7">
        <f t="shared" si="14"/>
        <v>0.21773045659355222</v>
      </c>
      <c r="S21" s="7">
        <f t="shared" si="15"/>
        <v>0.90261300218157514</v>
      </c>
      <c r="T21" s="14">
        <f t="shared" si="8"/>
        <v>0.15562293141061642</v>
      </c>
      <c r="U21" s="7">
        <f t="shared" si="16"/>
        <v>0.76342799356293722</v>
      </c>
      <c r="V21" s="7">
        <f t="shared" si="17"/>
        <v>-0.80792640830187734</v>
      </c>
    </row>
    <row r="22" spans="1:23" x14ac:dyDescent="0.25">
      <c r="A22" s="15" t="s">
        <v>33</v>
      </c>
      <c r="B22" s="15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3" x14ac:dyDescent="0.25">
      <c r="A23" t="s">
        <v>8</v>
      </c>
      <c r="B23" t="s">
        <v>3</v>
      </c>
      <c r="C23">
        <v>5.7999999999999989</v>
      </c>
      <c r="D23">
        <v>42</v>
      </c>
      <c r="E23" s="3">
        <v>72.7</v>
      </c>
      <c r="F23" s="2">
        <v>1.8</v>
      </c>
      <c r="G23" s="7">
        <f t="shared" ref="G23:G26" si="18">F23*SQRT(D23)</f>
        <v>11.665333257134149</v>
      </c>
      <c r="H23">
        <v>129</v>
      </c>
      <c r="I23" s="3">
        <v>52.5</v>
      </c>
      <c r="J23" s="2">
        <v>0.6</v>
      </c>
      <c r="K23" s="7">
        <f t="shared" ref="K23:K26" si="19">J23*SQRT(H23)</f>
        <v>6.8146900149603278</v>
      </c>
      <c r="M23" s="9">
        <f t="shared" si="9"/>
        <v>4.2863413845394733</v>
      </c>
      <c r="N23" s="7">
        <f t="shared" si="10"/>
        <v>0.16045850422467881</v>
      </c>
      <c r="O23" s="9">
        <f t="shared" si="11"/>
        <v>3.9608131695975781</v>
      </c>
      <c r="P23" s="7">
        <f t="shared" si="12"/>
        <v>0.12980361933257767</v>
      </c>
      <c r="Q23" s="7">
        <f t="shared" si="13"/>
        <v>-0.32552821494189521</v>
      </c>
      <c r="R23" s="7">
        <f t="shared" si="14"/>
        <v>0.13796536334595108</v>
      </c>
      <c r="S23" s="7">
        <f t="shared" si="15"/>
        <v>-2.3594923178336167</v>
      </c>
      <c r="T23" s="10">
        <f t="shared" si="8"/>
        <v>0.40680902031614086</v>
      </c>
      <c r="U23" s="7">
        <f t="shared" si="16"/>
        <v>0.76342799356293722</v>
      </c>
      <c r="V23" s="7">
        <f t="shared" si="17"/>
        <v>-0.39060942588180791</v>
      </c>
    </row>
    <row r="24" spans="1:23" x14ac:dyDescent="0.25">
      <c r="A24" t="s">
        <v>8</v>
      </c>
      <c r="B24" t="s">
        <v>4</v>
      </c>
      <c r="C24">
        <v>5.7999999999999989</v>
      </c>
      <c r="D24">
        <v>42</v>
      </c>
      <c r="E24" s="3">
        <v>62.4</v>
      </c>
      <c r="F24" s="2">
        <v>1.5</v>
      </c>
      <c r="G24" s="7">
        <f t="shared" si="18"/>
        <v>9.7211110476117906</v>
      </c>
      <c r="H24">
        <v>129</v>
      </c>
      <c r="I24" s="3">
        <v>74.400000000000006</v>
      </c>
      <c r="J24" s="2">
        <v>0.7</v>
      </c>
      <c r="K24" s="7">
        <f t="shared" si="19"/>
        <v>7.9504716841203829</v>
      </c>
      <c r="M24" s="9">
        <f t="shared" si="9"/>
        <v>4.133565275375382</v>
      </c>
      <c r="N24" s="7">
        <f t="shared" si="10"/>
        <v>0.15578703601941973</v>
      </c>
      <c r="O24" s="9">
        <f t="shared" si="11"/>
        <v>4.3094559418390466</v>
      </c>
      <c r="P24" s="7">
        <f t="shared" si="12"/>
        <v>0.10686117855000514</v>
      </c>
      <c r="Q24" s="7">
        <f t="shared" si="13"/>
        <v>0.17589066646366458</v>
      </c>
      <c r="R24" s="7">
        <f t="shared" si="14"/>
        <v>0.12072913004573177</v>
      </c>
      <c r="S24" s="7">
        <f t="shared" si="15"/>
        <v>1.4569032875250389</v>
      </c>
      <c r="T24" s="14">
        <f t="shared" si="8"/>
        <v>0.25119022198707575</v>
      </c>
      <c r="U24" s="7">
        <f t="shared" si="16"/>
        <v>0.76342799356293722</v>
      </c>
      <c r="V24" s="7">
        <f t="shared" si="17"/>
        <v>-0.59999727026807315</v>
      </c>
    </row>
    <row r="25" spans="1:23" x14ac:dyDescent="0.25">
      <c r="A25" t="s">
        <v>8</v>
      </c>
      <c r="B25" t="s">
        <v>5</v>
      </c>
      <c r="C25">
        <v>5.7999999999999989</v>
      </c>
      <c r="D25">
        <v>43</v>
      </c>
      <c r="E25" s="3">
        <v>95.5</v>
      </c>
      <c r="F25" s="2">
        <v>1.8</v>
      </c>
      <c r="G25" s="7">
        <f t="shared" si="18"/>
        <v>11.803389343743602</v>
      </c>
      <c r="H25">
        <v>110</v>
      </c>
      <c r="I25" s="3">
        <v>80.400000000000006</v>
      </c>
      <c r="J25" s="2">
        <v>1</v>
      </c>
      <c r="K25" s="7">
        <f t="shared" si="19"/>
        <v>10.488088481701515</v>
      </c>
      <c r="M25" s="9">
        <f t="shared" si="9"/>
        <v>4.5591262474866845</v>
      </c>
      <c r="N25" s="7">
        <f t="shared" si="10"/>
        <v>0.12359569993448798</v>
      </c>
      <c r="O25" s="9">
        <f t="shared" si="11"/>
        <v>4.3870141761849206</v>
      </c>
      <c r="P25" s="7">
        <f t="shared" si="12"/>
        <v>0.13044886171270539</v>
      </c>
      <c r="Q25" s="7">
        <f t="shared" si="13"/>
        <v>-0.17211207130176387</v>
      </c>
      <c r="R25" s="7">
        <f t="shared" si="14"/>
        <v>0.12855972341803432</v>
      </c>
      <c r="S25" s="7">
        <f t="shared" si="15"/>
        <v>-1.338771325309339</v>
      </c>
      <c r="T25" s="14">
        <f t="shared" si="8"/>
        <v>0.23082264229471366</v>
      </c>
      <c r="U25" s="7">
        <f t="shared" si="16"/>
        <v>0.76342799356293722</v>
      </c>
      <c r="V25" s="7">
        <f t="shared" si="17"/>
        <v>-0.63672159178434551</v>
      </c>
    </row>
    <row r="26" spans="1:23" x14ac:dyDescent="0.25">
      <c r="A26" t="s">
        <v>8</v>
      </c>
      <c r="B26" t="s">
        <v>6</v>
      </c>
      <c r="C26">
        <v>5.7999999999999989</v>
      </c>
      <c r="D26">
        <v>43</v>
      </c>
      <c r="E26" s="3">
        <v>118.9</v>
      </c>
      <c r="F26" s="2">
        <v>3.7</v>
      </c>
      <c r="G26" s="7">
        <f t="shared" si="18"/>
        <v>24.262522539917402</v>
      </c>
      <c r="H26">
        <v>110</v>
      </c>
      <c r="I26" s="3">
        <v>152.1</v>
      </c>
      <c r="J26" s="2">
        <v>3.2</v>
      </c>
      <c r="K26" s="7">
        <f t="shared" si="19"/>
        <v>33.561883141444852</v>
      </c>
      <c r="M26" s="9">
        <f t="shared" si="9"/>
        <v>4.7782828036967366</v>
      </c>
      <c r="N26" s="7">
        <f t="shared" si="10"/>
        <v>0.20405822153000336</v>
      </c>
      <c r="O26" s="9">
        <f t="shared" si="11"/>
        <v>5.0245381992652467</v>
      </c>
      <c r="P26" s="7">
        <f t="shared" si="12"/>
        <v>0.22065669389510095</v>
      </c>
      <c r="Q26" s="7">
        <f t="shared" si="13"/>
        <v>0.24625539556851006</v>
      </c>
      <c r="R26" s="7">
        <f t="shared" si="14"/>
        <v>0.21612059399804348</v>
      </c>
      <c r="S26" s="7">
        <f t="shared" si="15"/>
        <v>1.1394351228311883</v>
      </c>
      <c r="T26" s="14">
        <f t="shared" si="8"/>
        <v>0.19645433152261871</v>
      </c>
      <c r="U26" s="7">
        <f t="shared" si="16"/>
        <v>0.76342799356293722</v>
      </c>
      <c r="V26" s="7">
        <f t="shared" si="17"/>
        <v>-0.70673839120629545</v>
      </c>
    </row>
    <row r="28" spans="1:23" x14ac:dyDescent="0.25">
      <c r="E28" s="2"/>
      <c r="R28" t="s">
        <v>27</v>
      </c>
      <c r="S28" t="s">
        <v>28</v>
      </c>
      <c r="T28" t="s">
        <v>29</v>
      </c>
      <c r="U28" t="s">
        <v>29</v>
      </c>
    </row>
    <row r="29" spans="1:23" x14ac:dyDescent="0.25">
      <c r="E29" s="2"/>
      <c r="O29" t="s">
        <v>3</v>
      </c>
      <c r="R29" s="12">
        <f>MIN(T3,T8,T13, T18,T23)</f>
        <v>6.2224020723588076E-2</v>
      </c>
      <c r="S29" s="12">
        <f>MAX(T3,T8,T13, T18,T23)</f>
        <v>0.40680902031614086</v>
      </c>
      <c r="T29">
        <v>12.7</v>
      </c>
      <c r="U29">
        <v>5.8</v>
      </c>
      <c r="V29">
        <f>LOG10(T29)</f>
        <v>1.1038037209559568</v>
      </c>
      <c r="W29">
        <f>LOG10(U29)</f>
        <v>0.76342799356293722</v>
      </c>
    </row>
    <row r="30" spans="1:23" x14ac:dyDescent="0.25">
      <c r="E30" s="2"/>
      <c r="O30" t="s">
        <v>4</v>
      </c>
      <c r="R30" s="12">
        <f t="shared" ref="R30:R32" si="20">MIN(T4,T9,T14, T19,T24)</f>
        <v>3.0142416899761229E-2</v>
      </c>
      <c r="S30" s="12">
        <f t="shared" ref="S30:S32" si="21">MAX(T4,T9,T14, T19,T24)</f>
        <v>0.30596055425829732</v>
      </c>
      <c r="T30">
        <v>12.7</v>
      </c>
      <c r="U30">
        <v>5.8</v>
      </c>
      <c r="V30">
        <f t="shared" ref="V30:V32" si="22">LOG10(T30)</f>
        <v>1.1038037209559568</v>
      </c>
      <c r="W30">
        <f t="shared" ref="W30:W32" si="23">LOG10(U30)</f>
        <v>0.76342799356293722</v>
      </c>
    </row>
    <row r="31" spans="1:23" x14ac:dyDescent="0.25">
      <c r="E31" s="2"/>
      <c r="O31" t="s">
        <v>5</v>
      </c>
      <c r="R31" s="11">
        <f t="shared" si="20"/>
        <v>1.7188761529620046E-2</v>
      </c>
      <c r="S31" s="11">
        <f t="shared" si="21"/>
        <v>0.27034770787975987</v>
      </c>
      <c r="T31">
        <v>6.9</v>
      </c>
      <c r="U31">
        <v>5.8</v>
      </c>
      <c r="V31">
        <f t="shared" si="22"/>
        <v>0.83884909073725533</v>
      </c>
      <c r="W31">
        <f t="shared" si="23"/>
        <v>0.76342799356293722</v>
      </c>
    </row>
    <row r="32" spans="1:23" x14ac:dyDescent="0.25">
      <c r="E32" s="2"/>
      <c r="O32" t="s">
        <v>6</v>
      </c>
      <c r="R32" s="11">
        <f t="shared" si="20"/>
        <v>1.4334202364418005E-2</v>
      </c>
      <c r="S32" s="11">
        <f t="shared" si="21"/>
        <v>0.19645433152261871</v>
      </c>
      <c r="T32">
        <v>6.9</v>
      </c>
      <c r="U32">
        <v>5.8</v>
      </c>
      <c r="V32">
        <f t="shared" si="22"/>
        <v>0.83884909073725533</v>
      </c>
      <c r="W32">
        <f t="shared" si="23"/>
        <v>0.76342799356293722</v>
      </c>
    </row>
    <row r="33" spans="5:21" x14ac:dyDescent="0.25">
      <c r="E33" s="2"/>
      <c r="S33" s="13" t="s">
        <v>34</v>
      </c>
      <c r="T33" s="13">
        <f>COUNT(T3:T26)</f>
        <v>20</v>
      </c>
    </row>
    <row r="34" spans="5:21" x14ac:dyDescent="0.25">
      <c r="E34" s="2"/>
      <c r="S34" s="13" t="s">
        <v>28</v>
      </c>
      <c r="T34" s="10">
        <f>MAX(T3:T26)</f>
        <v>0.40680902031614086</v>
      </c>
      <c r="U34">
        <v>5.8</v>
      </c>
    </row>
    <row r="35" spans="5:21" x14ac:dyDescent="0.25">
      <c r="E35" s="2"/>
      <c r="S35" s="13" t="s">
        <v>30</v>
      </c>
      <c r="T35" s="10">
        <f>MEDIAN(T3:T26)</f>
        <v>9.1001415348959017E-2</v>
      </c>
    </row>
    <row r="36" spans="5:21" x14ac:dyDescent="0.25">
      <c r="E36" s="2"/>
      <c r="S36" s="13" t="s">
        <v>27</v>
      </c>
      <c r="T36" s="10">
        <f>MIN(T3:T26)</f>
        <v>1.4334202364418005E-2</v>
      </c>
      <c r="U36">
        <v>6.9</v>
      </c>
    </row>
    <row r="37" spans="5:21" x14ac:dyDescent="0.25">
      <c r="E37" s="2"/>
    </row>
    <row r="38" spans="5:21" x14ac:dyDescent="0.25">
      <c r="E38" s="2"/>
    </row>
    <row r="39" spans="5:21" x14ac:dyDescent="0.25">
      <c r="E39" s="2"/>
    </row>
    <row r="40" spans="5:21" x14ac:dyDescent="0.25">
      <c r="E40" s="2"/>
    </row>
  </sheetData>
  <mergeCells count="5">
    <mergeCell ref="A22:B22"/>
    <mergeCell ref="A2:B2"/>
    <mergeCell ref="A7:B7"/>
    <mergeCell ref="A12:B12"/>
    <mergeCell ref="A17:B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 Gingerich</dc:creator>
  <cp:lastModifiedBy>Philip D Gingerich</cp:lastModifiedBy>
  <dcterms:created xsi:type="dcterms:W3CDTF">2018-01-16T02:42:22Z</dcterms:created>
  <dcterms:modified xsi:type="dcterms:W3CDTF">2019-05-17T20:55:57Z</dcterms:modified>
</cp:coreProperties>
</file>