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020" windowHeight="9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0" i="1" l="1"/>
  <c r="L10" i="1"/>
  <c r="L9" i="1"/>
  <c r="I10" i="1"/>
  <c r="J10" i="1"/>
  <c r="K10" i="1"/>
  <c r="J9" i="1"/>
  <c r="K9" i="1"/>
  <c r="I9" i="1"/>
  <c r="O9" i="1" s="1"/>
  <c r="D6" i="1"/>
  <c r="D3" i="1"/>
  <c r="J3" i="1"/>
  <c r="J5" i="1"/>
  <c r="J6" i="1"/>
  <c r="J2" i="1"/>
  <c r="I3" i="1"/>
  <c r="I5" i="1"/>
  <c r="I6" i="1"/>
  <c r="I2" i="1"/>
  <c r="H6" i="1"/>
  <c r="H3" i="1"/>
  <c r="K3" i="1" s="1"/>
  <c r="H5" i="1"/>
  <c r="K5" i="1" s="1"/>
  <c r="H2" i="1"/>
  <c r="M3" i="1" s="1"/>
  <c r="N3" i="1" s="1"/>
  <c r="O3" i="1" s="1"/>
  <c r="M6" i="1" l="1"/>
  <c r="N6" i="1" s="1"/>
  <c r="O6" i="1" s="1"/>
  <c r="L6" i="1"/>
  <c r="K2" i="1"/>
  <c r="L3" i="1"/>
  <c r="K6" i="1"/>
  <c r="L2" i="1"/>
  <c r="L5" i="1"/>
</calcChain>
</file>

<file path=xl/sharedStrings.xml><?xml version="1.0" encoding="utf-8"?>
<sst xmlns="http://schemas.openxmlformats.org/spreadsheetml/2006/main" count="29" uniqueCount="28">
  <si>
    <t>Trait</t>
  </si>
  <si>
    <t>Toepad area</t>
  </si>
  <si>
    <t>Lamella no.</t>
  </si>
  <si>
    <t>Gen.</t>
  </si>
  <si>
    <t>Rate_sd_g</t>
  </si>
  <si>
    <t>Diff_sd</t>
  </si>
  <si>
    <t>N</t>
  </si>
  <si>
    <t>Mean</t>
  </si>
  <si>
    <t>SE</t>
  </si>
  <si>
    <t>SD</t>
  </si>
  <si>
    <t>Pool.sd</t>
  </si>
  <si>
    <t>Diff.sd</t>
  </si>
  <si>
    <t>Rate.sd.g</t>
  </si>
  <si>
    <t>int</t>
  </si>
  <si>
    <t>diff.sd</t>
  </si>
  <si>
    <t>rate.sd</t>
  </si>
  <si>
    <t>log.i</t>
  </si>
  <si>
    <t>log.|d|</t>
  </si>
  <si>
    <t>log.|r|</t>
  </si>
  <si>
    <t>wgt</t>
  </si>
  <si>
    <t>Study</t>
  </si>
  <si>
    <t>Year</t>
  </si>
  <si>
    <t>M+SE</t>
  </si>
  <si>
    <t>M-SE</t>
  </si>
  <si>
    <t>M+SD</t>
  </si>
  <si>
    <t>M-SD</t>
  </si>
  <si>
    <t>Stuart&amp;al_Anolis</t>
  </si>
  <si>
    <t>LI+LR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</si>
</sst>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</cellStyleXfs>
  <cellXfs count="3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/>
    <xf numFmtId="166" fontId="0" fillId="33" borderId="0" xfId="0" applyNumberFormat="1" applyFill="1"/>
    <xf numFmtId="1" fontId="0" fillId="33" borderId="0" xfId="0" applyNumberFormat="1" applyFill="1"/>
    <xf numFmtId="2" fontId="0" fillId="33" borderId="0" xfId="0" applyNumberFormat="1" applyFill="1"/>
    <xf numFmtId="2" fontId="0" fillId="0" borderId="0" xfId="0" applyNumberFormat="1"/>
    <xf numFmtId="165" fontId="0" fillId="33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36" borderId="0" xfId="0" applyFill="1" applyBorder="1"/>
    <xf numFmtId="164" fontId="0" fillId="0" borderId="14" xfId="0" applyNumberFormat="1" applyBorder="1"/>
    <xf numFmtId="0" fontId="0" fillId="0" borderId="0" xfId="0" applyBorder="1"/>
    <xf numFmtId="0" fontId="0" fillId="0" borderId="15" xfId="0" applyBorder="1"/>
    <xf numFmtId="0" fontId="0" fillId="36" borderId="16" xfId="0" applyFill="1" applyBorder="1"/>
    <xf numFmtId="164" fontId="0" fillId="0" borderId="17" xfId="0" applyNumberFormat="1" applyBorder="1"/>
    <xf numFmtId="0" fontId="0" fillId="0" borderId="10" xfId="0" applyBorder="1" applyAlignment="1">
      <alignment horizontal="center"/>
    </xf>
    <xf numFmtId="164" fontId="0" fillId="34" borderId="11" xfId="0" applyNumberFormat="1" applyFill="1" applyBorder="1"/>
    <xf numFmtId="164" fontId="0" fillId="0" borderId="11" xfId="0" applyNumberFormat="1" applyBorder="1"/>
    <xf numFmtId="164" fontId="0" fillId="35" borderId="11" xfId="0" applyNumberFormat="1" applyFill="1" applyBorder="1"/>
    <xf numFmtId="0" fontId="0" fillId="0" borderId="13" xfId="0" applyBorder="1" applyAlignment="1">
      <alignment horizontal="center"/>
    </xf>
    <xf numFmtId="164" fontId="0" fillId="34" borderId="0" xfId="0" applyNumberFormat="1" applyFill="1" applyBorder="1"/>
    <xf numFmtId="164" fontId="0" fillId="0" borderId="0" xfId="0" applyNumberFormat="1" applyBorder="1"/>
    <xf numFmtId="164" fontId="0" fillId="35" borderId="0" xfId="0" applyNumberFormat="1" applyFill="1" applyBorder="1"/>
    <xf numFmtId="164" fontId="0" fillId="36" borderId="14" xfId="0" applyNumberFormat="1" applyFill="1" applyBorder="1"/>
    <xf numFmtId="0" fontId="0" fillId="0" borderId="15" xfId="0" applyBorder="1" applyAlignment="1">
      <alignment horizontal="center"/>
    </xf>
    <xf numFmtId="164" fontId="0" fillId="34" borderId="16" xfId="0" applyNumberFormat="1" applyFill="1" applyBorder="1"/>
    <xf numFmtId="164" fontId="0" fillId="0" borderId="16" xfId="0" applyNumberFormat="1" applyBorder="1"/>
    <xf numFmtId="164" fontId="0" fillId="35" borderId="16" xfId="0" applyNumberFormat="1" applyFill="1" applyBorder="1"/>
    <xf numFmtId="164" fontId="0" fillId="36" borderId="17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Toepad area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54166381376241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Toepad area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501290644454568"/>
                  <c:y val="0.29719160104986875"/>
                </c:manualLayout>
              </c:layout>
              <c:numFmt formatCode="General" sourceLinked="0"/>
            </c:trendlineLbl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Sheet1!$F$2:$F$3</c:f>
              <c:numCache>
                <c:formatCode>0.000</c:formatCode>
                <c:ptCount val="2"/>
                <c:pt idx="0">
                  <c:v>-9.6825400000000006E-2</c:v>
                </c:pt>
                <c:pt idx="1">
                  <c:v>5.2380999999999997E-2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M+SE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Sheet1!$I$2:$I$3</c:f>
              <c:numCache>
                <c:formatCode>0.000</c:formatCode>
                <c:ptCount val="2"/>
                <c:pt idx="0">
                  <c:v>-5.3571550000000009E-2</c:v>
                </c:pt>
                <c:pt idx="1">
                  <c:v>8.333335E-2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M-SE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Sheet1!$J$2:$J$3</c:f>
              <c:numCache>
                <c:formatCode>0.000</c:formatCode>
                <c:ptCount val="2"/>
                <c:pt idx="0">
                  <c:v>-0.14007924999999999</c:v>
                </c:pt>
                <c:pt idx="1">
                  <c:v>2.1428649999999997E-2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M+SD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Sheet1!$K$2:$K$3</c:f>
              <c:numCache>
                <c:formatCode>0.000</c:formatCode>
                <c:ptCount val="2"/>
                <c:pt idx="0">
                  <c:v>-1.068511114207249E-4</c:v>
                </c:pt>
                <c:pt idx="1">
                  <c:v>0.12819846384003489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M-SD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Sheet1!$L$2:$L$3</c:f>
              <c:numCache>
                <c:formatCode>0.000</c:formatCode>
                <c:ptCount val="2"/>
                <c:pt idx="0">
                  <c:v>-0.19354394888857929</c:v>
                </c:pt>
                <c:pt idx="1">
                  <c:v>-2.3436463840034893E-2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7344"/>
        <c:axId val="114698880"/>
      </c:scatterChart>
      <c:valAx>
        <c:axId val="114697344"/>
        <c:scaling>
          <c:orientation val="minMax"/>
          <c:max val="30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114698880"/>
        <c:crossesAt val="-0.25"/>
        <c:crossBetween val="midCat"/>
        <c:majorUnit val="10"/>
        <c:minorUnit val="0.1"/>
      </c:valAx>
      <c:valAx>
        <c:axId val="114698880"/>
        <c:scaling>
          <c:orientation val="minMax"/>
          <c:max val="0.15000000000000002"/>
          <c:min val="-0.25"/>
        </c:scaling>
        <c:delete val="0"/>
        <c:axPos val="l"/>
        <c:numFmt formatCode="0.00" sourceLinked="0"/>
        <c:majorTickMark val="out"/>
        <c:minorTickMark val="out"/>
        <c:tickLblPos val="nextTo"/>
        <c:crossAx val="114697344"/>
        <c:crossesAt val="-10"/>
        <c:crossBetween val="midCat"/>
        <c:majorUnit val="0.1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166687</xdr:rowOff>
    </xdr:from>
    <xdr:to>
      <xdr:col>3</xdr:col>
      <xdr:colOff>152400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/>
  </sheetViews>
  <sheetFormatPr defaultRowHeight="15" x14ac:dyDescent="0.25"/>
  <cols>
    <col min="1" max="1" width="12.28515625" customWidth="1"/>
    <col min="2" max="2" width="5.42578125" customWidth="1"/>
    <col min="3" max="3" width="9.5703125" customWidth="1"/>
    <col min="4" max="4" width="7.28515625" customWidth="1"/>
    <col min="5" max="5" width="4.28515625" style="10" customWidth="1"/>
    <col min="6" max="15" width="9.42578125" customWidth="1"/>
  </cols>
  <sheetData>
    <row r="1" spans="1:15" x14ac:dyDescent="0.2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10</v>
      </c>
      <c r="N1" s="1" t="s">
        <v>11</v>
      </c>
      <c r="O1" s="1" t="s">
        <v>12</v>
      </c>
    </row>
    <row r="2" spans="1:15" x14ac:dyDescent="0.25">
      <c r="A2" s="11" t="s">
        <v>1</v>
      </c>
      <c r="B2" s="12">
        <v>0</v>
      </c>
      <c r="C2" s="12">
        <v>9.0999999999999998E-2</v>
      </c>
      <c r="D2" s="13"/>
      <c r="E2" s="21">
        <v>5</v>
      </c>
      <c r="F2" s="22">
        <v>-9.6825400000000006E-2</v>
      </c>
      <c r="G2" s="23">
        <v>4.3253849999999996E-2</v>
      </c>
      <c r="H2" s="23">
        <f>SQRT(E2)*G2</f>
        <v>9.6718548888579281E-2</v>
      </c>
      <c r="I2" s="24">
        <f>F2+G2</f>
        <v>-5.3571550000000009E-2</v>
      </c>
      <c r="J2" s="24">
        <f>F2-G2</f>
        <v>-0.14007924999999999</v>
      </c>
      <c r="K2" s="24">
        <f>F2+H2</f>
        <v>-1.068511114207249E-4</v>
      </c>
      <c r="L2" s="24">
        <f>F2-H2</f>
        <v>-0.19354394888857929</v>
      </c>
      <c r="M2" s="23"/>
      <c r="N2" s="23"/>
      <c r="O2" s="13"/>
    </row>
    <row r="3" spans="1:15" x14ac:dyDescent="0.25">
      <c r="A3" s="14"/>
      <c r="B3" s="15">
        <v>20</v>
      </c>
      <c r="C3" s="15">
        <v>9.0999999999999998E-2</v>
      </c>
      <c r="D3" s="16">
        <f>B3*C3</f>
        <v>1.8199999999999998</v>
      </c>
      <c r="E3" s="25">
        <v>6</v>
      </c>
      <c r="F3" s="26">
        <v>5.2380999999999997E-2</v>
      </c>
      <c r="G3" s="27">
        <v>3.095235E-2</v>
      </c>
      <c r="H3" s="27">
        <f>SQRT(E3)*G3</f>
        <v>7.581746384003489E-2</v>
      </c>
      <c r="I3" s="28">
        <f t="shared" ref="I3:I6" si="0">F3+G3</f>
        <v>8.333335E-2</v>
      </c>
      <c r="J3" s="28">
        <f t="shared" ref="J3:J6" si="1">F3-G3</f>
        <v>2.1428649999999997E-2</v>
      </c>
      <c r="K3" s="28">
        <f t="shared" ref="K3:K6" si="2">F3+H3</f>
        <v>0.12819846384003489</v>
      </c>
      <c r="L3" s="28">
        <f t="shared" ref="L3:L6" si="3">F3-H3</f>
        <v>-2.3436463840034893E-2</v>
      </c>
      <c r="M3" s="27">
        <f>SQRT((E2*H2^2+E3*H3^2)/(E2+E3))</f>
        <v>8.5950363812426114E-2</v>
      </c>
      <c r="N3" s="27">
        <f>(F3-F2)/M3</f>
        <v>1.735960074882531</v>
      </c>
      <c r="O3" s="29">
        <f>N3/B3</f>
        <v>8.6798003744126551E-2</v>
      </c>
    </row>
    <row r="4" spans="1:15" x14ac:dyDescent="0.25">
      <c r="A4" s="14"/>
      <c r="B4" s="17"/>
      <c r="C4" s="17"/>
      <c r="D4" s="16"/>
      <c r="E4" s="25"/>
      <c r="F4" s="26"/>
      <c r="G4" s="27"/>
      <c r="H4" s="27"/>
      <c r="I4" s="28"/>
      <c r="J4" s="28"/>
      <c r="K4" s="28"/>
      <c r="L4" s="28"/>
      <c r="M4" s="27"/>
      <c r="N4" s="27"/>
      <c r="O4" s="16"/>
    </row>
    <row r="5" spans="1:15" x14ac:dyDescent="0.25">
      <c r="A5" s="14" t="s">
        <v>2</v>
      </c>
      <c r="B5" s="17">
        <v>0</v>
      </c>
      <c r="C5" s="17">
        <v>7.6999999999999999E-2</v>
      </c>
      <c r="D5" s="16"/>
      <c r="E5" s="25">
        <v>5</v>
      </c>
      <c r="F5" s="26">
        <v>-0.20078699999999999</v>
      </c>
      <c r="G5" s="27">
        <v>0.16240169999999998</v>
      </c>
      <c r="H5" s="27">
        <f>SQRT(E5)*G5</f>
        <v>0.36314124086152755</v>
      </c>
      <c r="I5" s="28">
        <f t="shared" si="0"/>
        <v>-3.8385300000000011E-2</v>
      </c>
      <c r="J5" s="28">
        <f t="shared" si="1"/>
        <v>-0.36318869999999998</v>
      </c>
      <c r="K5" s="28">
        <f t="shared" si="2"/>
        <v>0.16235424086152755</v>
      </c>
      <c r="L5" s="28">
        <f t="shared" si="3"/>
        <v>-0.5639282408615276</v>
      </c>
      <c r="M5" s="27"/>
      <c r="N5" s="27"/>
      <c r="O5" s="16"/>
    </row>
    <row r="6" spans="1:15" x14ac:dyDescent="0.25">
      <c r="A6" s="18"/>
      <c r="B6" s="19">
        <v>20</v>
      </c>
      <c r="C6" s="19">
        <v>7.6999999999999999E-2</v>
      </c>
      <c r="D6" s="20">
        <f>B6*C6</f>
        <v>1.54</v>
      </c>
      <c r="E6" s="30">
        <v>6</v>
      </c>
      <c r="F6" s="31">
        <v>0.24212600000000001</v>
      </c>
      <c r="G6" s="32">
        <v>8.36615E-2</v>
      </c>
      <c r="H6" s="32">
        <f>SQRT(E6)*G6</f>
        <v>0.20492798611585483</v>
      </c>
      <c r="I6" s="33">
        <f t="shared" si="0"/>
        <v>0.32578750000000001</v>
      </c>
      <c r="J6" s="33">
        <f t="shared" si="1"/>
        <v>0.15846450000000001</v>
      </c>
      <c r="K6" s="33">
        <f t="shared" si="2"/>
        <v>0.44705398611585484</v>
      </c>
      <c r="L6" s="33">
        <f t="shared" si="3"/>
        <v>3.7198013884145176E-2</v>
      </c>
      <c r="M6" s="32">
        <f>SQRT((E5*H5^2+E6*H6^2)/(E5+E6))</f>
        <v>0.28783370846774609</v>
      </c>
      <c r="N6" s="32">
        <f>(F6-F5)/M6</f>
        <v>1.5387808549519895</v>
      </c>
      <c r="O6" s="34">
        <f>N6/B6</f>
        <v>7.6939042747599468E-2</v>
      </c>
    </row>
    <row r="8" spans="1:15" x14ac:dyDescent="0.25">
      <c r="F8" s="4" t="s">
        <v>13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8" t="s">
        <v>20</v>
      </c>
      <c r="N8" s="5" t="s">
        <v>21</v>
      </c>
      <c r="O8" s="6" t="s">
        <v>27</v>
      </c>
    </row>
    <row r="9" spans="1:15" x14ac:dyDescent="0.25">
      <c r="F9" s="7">
        <v>20</v>
      </c>
      <c r="G9" s="9">
        <v>1.82</v>
      </c>
      <c r="H9" s="9">
        <v>9.0999999999999998E-2</v>
      </c>
      <c r="I9" s="9">
        <f>LOG10(F9)</f>
        <v>1.3010299956639813</v>
      </c>
      <c r="J9" s="9">
        <f t="shared" ref="J9:K9" si="4">LOG10(G9)</f>
        <v>0.26007138798507479</v>
      </c>
      <c r="K9" s="9">
        <f t="shared" si="4"/>
        <v>-1.0409586076789064</v>
      </c>
      <c r="L9" s="9">
        <f>1/F9</f>
        <v>0.05</v>
      </c>
      <c r="M9" t="s">
        <v>26</v>
      </c>
      <c r="N9">
        <v>2014</v>
      </c>
      <c r="O9" s="7">
        <f>I9+K9</f>
        <v>0.2600713879850749</v>
      </c>
    </row>
    <row r="10" spans="1:15" x14ac:dyDescent="0.25">
      <c r="F10" s="7">
        <v>20</v>
      </c>
      <c r="G10" s="9">
        <v>1.54</v>
      </c>
      <c r="H10" s="9">
        <v>7.6999999999999999E-2</v>
      </c>
      <c r="I10" s="9">
        <f>LOG10(F10)</f>
        <v>1.3010299956639813</v>
      </c>
      <c r="J10" s="9">
        <f t="shared" ref="J10" si="5">LOG10(G10)</f>
        <v>0.18752072083646307</v>
      </c>
      <c r="K10" s="9">
        <f t="shared" ref="K10" si="6">LOG10(H10)</f>
        <v>-1.1135092748275182</v>
      </c>
      <c r="L10" s="9">
        <f>1/F10</f>
        <v>0.05</v>
      </c>
      <c r="M10" s="3" t="s">
        <v>26</v>
      </c>
      <c r="N10" s="3">
        <v>2014</v>
      </c>
      <c r="O10" s="7">
        <f>I10+K10</f>
        <v>0.1875207208364631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2018-01-27T22:45:46Z</dcterms:created>
  <dcterms:modified xsi:type="dcterms:W3CDTF">2019-05-17T20:27:19Z</dcterms:modified>
</cp:coreProperties>
</file>