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91c7f8747591d5/Documents/Towuti/Lithics/Talimbue/"/>
    </mc:Choice>
  </mc:AlternateContent>
  <xr:revisionPtr revIDLastSave="0" documentId="8_{763FC1C3-4212-49D4-8C4B-2F7773C261FC}" xr6:coauthVersionLast="45" xr6:coauthVersionMax="45" xr10:uidLastSave="{00000000-0000-0000-0000-000000000000}"/>
  <bookViews>
    <workbookView xWindow="30840" yWindow="1860" windowWidth="21600" windowHeight="11385" xr2:uid="{00000000-000D-0000-FFFF-FFFF00000000}"/>
  </bookViews>
  <sheets>
    <sheet name="Artifacts" sheetId="1" r:id="rId1"/>
    <sheet name="nonartifactual propor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53" i="1"/>
  <c r="U54" i="1"/>
  <c r="U60" i="1"/>
  <c r="U61" i="1"/>
  <c r="U62" i="1"/>
  <c r="U63" i="1"/>
  <c r="U2" i="1"/>
  <c r="M66" i="1"/>
  <c r="D66" i="1"/>
  <c r="P63" i="1"/>
  <c r="P62" i="1"/>
  <c r="P61" i="1"/>
  <c r="P60" i="1"/>
  <c r="P53" i="1"/>
  <c r="Q53" i="1" s="1"/>
  <c r="T53" i="1" s="1"/>
  <c r="H65" i="1"/>
  <c r="G65" i="1" s="1"/>
  <c r="P65" i="1" s="1"/>
  <c r="Q65" i="1" s="1"/>
  <c r="T65" i="1" s="1"/>
  <c r="H64" i="1"/>
  <c r="G64" i="1" s="1"/>
  <c r="P64" i="1" s="1"/>
  <c r="Q64" i="1" s="1"/>
  <c r="T64" i="1" s="1"/>
  <c r="H63" i="1"/>
  <c r="G63" i="1" s="1"/>
  <c r="H62" i="1"/>
  <c r="G62" i="1" s="1"/>
  <c r="H61" i="1"/>
  <c r="G61" i="1" s="1"/>
  <c r="H60" i="1"/>
  <c r="H59" i="1"/>
  <c r="U59" i="1" s="1"/>
  <c r="H58" i="1"/>
  <c r="G58" i="1" s="1"/>
  <c r="P58" i="1" s="1"/>
  <c r="Q58" i="1" s="1"/>
  <c r="T58" i="1" s="1"/>
  <c r="H56" i="1"/>
  <c r="G56" i="1" s="1"/>
  <c r="P56" i="1" s="1"/>
  <c r="Q56" i="1" s="1"/>
  <c r="T56" i="1" s="1"/>
  <c r="H55" i="1"/>
  <c r="G55" i="1" s="1"/>
  <c r="H54" i="1"/>
  <c r="G54" i="1" s="1"/>
  <c r="P54" i="1" s="1"/>
  <c r="Q54" i="1" s="1"/>
  <c r="T54" i="1" s="1"/>
  <c r="H53" i="1"/>
  <c r="G53" i="1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Q63" i="1"/>
  <c r="T63" i="1" s="1"/>
  <c r="Q62" i="1"/>
  <c r="T62" i="1" s="1"/>
  <c r="Q61" i="1"/>
  <c r="T61" i="1" s="1"/>
  <c r="Q60" i="1"/>
  <c r="T60" i="1" s="1"/>
  <c r="G60" i="1"/>
  <c r="P55" i="1" l="1"/>
  <c r="Q55" i="1" s="1"/>
  <c r="T55" i="1" s="1"/>
  <c r="S61" i="1"/>
  <c r="U58" i="1"/>
  <c r="S64" i="1"/>
  <c r="S62" i="1"/>
  <c r="U65" i="1"/>
  <c r="U56" i="1"/>
  <c r="S54" i="1"/>
  <c r="S63" i="1"/>
  <c r="U64" i="1"/>
  <c r="U55" i="1"/>
  <c r="S60" i="1"/>
  <c r="S58" i="1"/>
  <c r="S65" i="1"/>
  <c r="S56" i="1"/>
  <c r="S53" i="1"/>
  <c r="R65" i="1"/>
  <c r="R64" i="1"/>
  <c r="R63" i="1"/>
  <c r="R62" i="1"/>
  <c r="R61" i="1"/>
  <c r="R60" i="1"/>
  <c r="G59" i="1"/>
  <c r="R58" i="1"/>
  <c r="R56" i="1"/>
  <c r="R55" i="1"/>
  <c r="R54" i="1"/>
  <c r="R53" i="1"/>
  <c r="Q57" i="1"/>
  <c r="P57" i="1" s="1"/>
  <c r="Q3" i="1"/>
  <c r="Q4" i="1"/>
  <c r="Q5" i="1"/>
  <c r="Q6" i="1"/>
  <c r="Q7" i="1"/>
  <c r="T7" i="1" s="1"/>
  <c r="Q8" i="1"/>
  <c r="Q9" i="1"/>
  <c r="Q10" i="1"/>
  <c r="Q11" i="1"/>
  <c r="Q12" i="1"/>
  <c r="Q13" i="1"/>
  <c r="Q14" i="1"/>
  <c r="Q15" i="1"/>
  <c r="T15" i="1" s="1"/>
  <c r="Q16" i="1"/>
  <c r="Q17" i="1"/>
  <c r="Q18" i="1"/>
  <c r="Q19" i="1"/>
  <c r="Q20" i="1"/>
  <c r="Q21" i="1"/>
  <c r="Q22" i="1"/>
  <c r="Q23" i="1"/>
  <c r="T23" i="1" s="1"/>
  <c r="Q24" i="1"/>
  <c r="Q25" i="1"/>
  <c r="Q26" i="1"/>
  <c r="Q27" i="1"/>
  <c r="Q28" i="1"/>
  <c r="Q29" i="1"/>
  <c r="Q30" i="1"/>
  <c r="Q31" i="1"/>
  <c r="T31" i="1" s="1"/>
  <c r="Q2" i="1"/>
  <c r="S5" i="1"/>
  <c r="S12" i="1"/>
  <c r="S13" i="1"/>
  <c r="S20" i="1"/>
  <c r="S21" i="1"/>
  <c r="S28" i="1"/>
  <c r="S29" i="1"/>
  <c r="R7" i="1"/>
  <c r="R15" i="1"/>
  <c r="R23" i="1"/>
  <c r="R31" i="1"/>
  <c r="P36" i="1"/>
  <c r="P38" i="1"/>
  <c r="P39" i="1"/>
  <c r="P44" i="1"/>
  <c r="P46" i="1"/>
  <c r="P47" i="1"/>
  <c r="P32" i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32" i="1"/>
  <c r="T32" i="1" s="1"/>
  <c r="G31" i="1"/>
  <c r="S31" i="1" s="1"/>
  <c r="G30" i="1"/>
  <c r="S30" i="1" s="1"/>
  <c r="G29" i="1"/>
  <c r="G28" i="1"/>
  <c r="G27" i="1"/>
  <c r="S27" i="1" s="1"/>
  <c r="G26" i="1"/>
  <c r="S26" i="1" s="1"/>
  <c r="G25" i="1"/>
  <c r="S25" i="1" s="1"/>
  <c r="G24" i="1"/>
  <c r="S24" i="1" s="1"/>
  <c r="G23" i="1"/>
  <c r="S23" i="1" s="1"/>
  <c r="G22" i="1"/>
  <c r="S22" i="1" s="1"/>
  <c r="G21" i="1"/>
  <c r="G20" i="1"/>
  <c r="G19" i="1"/>
  <c r="S19" i="1" s="1"/>
  <c r="G18" i="1"/>
  <c r="S18" i="1" s="1"/>
  <c r="G17" i="1"/>
  <c r="S17" i="1" s="1"/>
  <c r="G16" i="1"/>
  <c r="S16" i="1" s="1"/>
  <c r="G15" i="1"/>
  <c r="S15" i="1" s="1"/>
  <c r="G14" i="1"/>
  <c r="S14" i="1" s="1"/>
  <c r="G13" i="1"/>
  <c r="G12" i="1"/>
  <c r="G11" i="1"/>
  <c r="S11" i="1" s="1"/>
  <c r="G10" i="1"/>
  <c r="S10" i="1" s="1"/>
  <c r="G9" i="1"/>
  <c r="S9" i="1" s="1"/>
  <c r="G8" i="1"/>
  <c r="S8" i="1" s="1"/>
  <c r="G7" i="1"/>
  <c r="S7" i="1" s="1"/>
  <c r="G6" i="1"/>
  <c r="S6" i="1" s="1"/>
  <c r="G5" i="1"/>
  <c r="R27" i="1" l="1"/>
  <c r="T27" i="1"/>
  <c r="R19" i="1"/>
  <c r="T19" i="1"/>
  <c r="R26" i="1"/>
  <c r="T26" i="1"/>
  <c r="R18" i="1"/>
  <c r="T18" i="1"/>
  <c r="R10" i="1"/>
  <c r="T10" i="1"/>
  <c r="P45" i="1"/>
  <c r="P37" i="1"/>
  <c r="R25" i="1"/>
  <c r="T25" i="1"/>
  <c r="R17" i="1"/>
  <c r="T17" i="1"/>
  <c r="R9" i="1"/>
  <c r="T9" i="1"/>
  <c r="R3" i="1"/>
  <c r="T3" i="1"/>
  <c r="R24" i="1"/>
  <c r="T24" i="1"/>
  <c r="P52" i="1"/>
  <c r="P43" i="1"/>
  <c r="P35" i="1"/>
  <c r="R2" i="1"/>
  <c r="T2" i="1"/>
  <c r="P50" i="1"/>
  <c r="P42" i="1"/>
  <c r="P34" i="1"/>
  <c r="R30" i="1"/>
  <c r="T30" i="1"/>
  <c r="R22" i="1"/>
  <c r="T22" i="1"/>
  <c r="R14" i="1"/>
  <c r="T14" i="1"/>
  <c r="R6" i="1"/>
  <c r="T6" i="1"/>
  <c r="R16" i="1"/>
  <c r="T16" i="1"/>
  <c r="P49" i="1"/>
  <c r="P41" i="1"/>
  <c r="P33" i="1"/>
  <c r="R29" i="1"/>
  <c r="T29" i="1"/>
  <c r="R21" i="1"/>
  <c r="T21" i="1"/>
  <c r="R13" i="1"/>
  <c r="T13" i="1"/>
  <c r="R5" i="1"/>
  <c r="T5" i="1"/>
  <c r="R11" i="1"/>
  <c r="T11" i="1"/>
  <c r="R8" i="1"/>
  <c r="T8" i="1"/>
  <c r="P48" i="1"/>
  <c r="P40" i="1"/>
  <c r="R28" i="1"/>
  <c r="T28" i="1"/>
  <c r="R20" i="1"/>
  <c r="T20" i="1"/>
  <c r="R12" i="1"/>
  <c r="T12" i="1"/>
  <c r="R4" i="1"/>
  <c r="T4" i="1"/>
  <c r="P59" i="1"/>
  <c r="Q59" i="1" s="1"/>
  <c r="S55" i="1"/>
  <c r="P51" i="1"/>
  <c r="T57" i="1"/>
  <c r="Q66" i="1"/>
  <c r="G4" i="1"/>
  <c r="S4" i="1" s="1"/>
  <c r="P66" i="1" l="1"/>
  <c r="T59" i="1"/>
  <c r="R59" i="1"/>
  <c r="S59" i="1"/>
  <c r="G3" i="1"/>
  <c r="S3" i="1" s="1"/>
  <c r="G2" i="1"/>
  <c r="S2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7" i="1"/>
  <c r="H32" i="1"/>
  <c r="O68" i="1"/>
  <c r="N67" i="1"/>
  <c r="O67" i="1"/>
  <c r="U42" i="1" l="1"/>
  <c r="R42" i="1"/>
  <c r="G42" i="1"/>
  <c r="S42" i="1" s="1"/>
  <c r="U41" i="1"/>
  <c r="R41" i="1"/>
  <c r="G41" i="1"/>
  <c r="S41" i="1" s="1"/>
  <c r="U33" i="1"/>
  <c r="R33" i="1"/>
  <c r="G33" i="1"/>
  <c r="S33" i="1" s="1"/>
  <c r="U48" i="1"/>
  <c r="G48" i="1"/>
  <c r="S48" i="1" s="1"/>
  <c r="R48" i="1"/>
  <c r="U40" i="1"/>
  <c r="G40" i="1"/>
  <c r="S40" i="1" s="1"/>
  <c r="R40" i="1"/>
  <c r="U34" i="1"/>
  <c r="R34" i="1"/>
  <c r="G34" i="1"/>
  <c r="S34" i="1" s="1"/>
  <c r="U49" i="1"/>
  <c r="R49" i="1"/>
  <c r="G49" i="1"/>
  <c r="S49" i="1" s="1"/>
  <c r="U47" i="1"/>
  <c r="G47" i="1"/>
  <c r="S47" i="1" s="1"/>
  <c r="R47" i="1"/>
  <c r="U37" i="1"/>
  <c r="R37" i="1"/>
  <c r="G37" i="1"/>
  <c r="S37" i="1" s="1"/>
  <c r="U46" i="1"/>
  <c r="R46" i="1"/>
  <c r="G46" i="1"/>
  <c r="S46" i="1" s="1"/>
  <c r="U45" i="1"/>
  <c r="R45" i="1"/>
  <c r="G45" i="1"/>
  <c r="S45" i="1" s="1"/>
  <c r="U44" i="1"/>
  <c r="G44" i="1"/>
  <c r="S44" i="1" s="1"/>
  <c r="R44" i="1"/>
  <c r="U36" i="1"/>
  <c r="R36" i="1"/>
  <c r="G36" i="1"/>
  <c r="S36" i="1" s="1"/>
  <c r="U39" i="1"/>
  <c r="R39" i="1"/>
  <c r="G39" i="1"/>
  <c r="S39" i="1" s="1"/>
  <c r="G32" i="1"/>
  <c r="S32" i="1" s="1"/>
  <c r="U32" i="1"/>
  <c r="R32" i="1"/>
  <c r="U43" i="1"/>
  <c r="R43" i="1"/>
  <c r="G43" i="1"/>
  <c r="S43" i="1" s="1"/>
  <c r="U35" i="1"/>
  <c r="G35" i="1"/>
  <c r="S35" i="1" s="1"/>
  <c r="R35" i="1"/>
  <c r="U57" i="1"/>
  <c r="G57" i="1"/>
  <c r="S57" i="1" s="1"/>
  <c r="R57" i="1"/>
  <c r="U52" i="1"/>
  <c r="G52" i="1"/>
  <c r="S52" i="1" s="1"/>
  <c r="R52" i="1"/>
  <c r="U51" i="1"/>
  <c r="R51" i="1"/>
  <c r="G51" i="1"/>
  <c r="S51" i="1" s="1"/>
  <c r="U50" i="1"/>
  <c r="R50" i="1"/>
  <c r="G50" i="1"/>
  <c r="S50" i="1" s="1"/>
  <c r="U38" i="1"/>
  <c r="H66" i="1"/>
  <c r="R38" i="1"/>
  <c r="G38" i="1"/>
  <c r="G66" i="1" l="1"/>
  <c r="S38" i="1"/>
</calcChain>
</file>

<file path=xl/sharedStrings.xml><?xml version="1.0" encoding="utf-8"?>
<sst xmlns="http://schemas.openxmlformats.org/spreadsheetml/2006/main" count="156" uniqueCount="86">
  <si>
    <t>Spit 1</t>
  </si>
  <si>
    <t>Spit 2</t>
  </si>
  <si>
    <t>Spit 3</t>
  </si>
  <si>
    <t>Spit 4</t>
  </si>
  <si>
    <t>Spit 5</t>
  </si>
  <si>
    <t>Spit 6</t>
  </si>
  <si>
    <t>Spit 7</t>
  </si>
  <si>
    <t>Spit 8</t>
  </si>
  <si>
    <t>Spit 9</t>
  </si>
  <si>
    <t>Spit 10</t>
  </si>
  <si>
    <t>Spit 11</t>
  </si>
  <si>
    <t>Spit 12</t>
  </si>
  <si>
    <t>Spit 13</t>
  </si>
  <si>
    <t>Spit 14</t>
  </si>
  <si>
    <t>Spit 15</t>
  </si>
  <si>
    <t>Spit 16</t>
  </si>
  <si>
    <t>Spit 17</t>
  </si>
  <si>
    <t>Spit 18</t>
  </si>
  <si>
    <t>Spit 19</t>
  </si>
  <si>
    <t>Spit 20</t>
  </si>
  <si>
    <t>Spit 21</t>
  </si>
  <si>
    <t>Spit 22</t>
  </si>
  <si>
    <t>Spit 23</t>
  </si>
  <si>
    <t>Spit 24</t>
  </si>
  <si>
    <t>Spit 25</t>
  </si>
  <si>
    <t>Spit 26</t>
  </si>
  <si>
    <t>Spit 27</t>
  </si>
  <si>
    <t>Spit 28</t>
  </si>
  <si>
    <t>Spit 29</t>
  </si>
  <si>
    <t>Spit 30</t>
  </si>
  <si>
    <t>Spit 31</t>
  </si>
  <si>
    <t>Spit 32</t>
  </si>
  <si>
    <t>Spit 33</t>
  </si>
  <si>
    <t>Spit 34</t>
  </si>
  <si>
    <t>Spit 35</t>
  </si>
  <si>
    <t>Spit 36</t>
  </si>
  <si>
    <t>Spit 37</t>
  </si>
  <si>
    <t>Spit 38</t>
  </si>
  <si>
    <t>Spit 39</t>
  </si>
  <si>
    <t>Spit 40</t>
  </si>
  <si>
    <t>Spit 41</t>
  </si>
  <si>
    <t>Complete flakes</t>
  </si>
  <si>
    <t>Broken flakes</t>
  </si>
  <si>
    <t>Cores</t>
  </si>
  <si>
    <t>Flake fragments</t>
  </si>
  <si>
    <t>Debris</t>
  </si>
  <si>
    <t>All flaked lithics</t>
  </si>
  <si>
    <t>grams</t>
  </si>
  <si>
    <t>Counts</t>
  </si>
  <si>
    <t>Spit 42</t>
  </si>
  <si>
    <t>Spit 43</t>
  </si>
  <si>
    <t>Spit 44</t>
  </si>
  <si>
    <t>Spit 45</t>
  </si>
  <si>
    <t>Spit 46</t>
  </si>
  <si>
    <t>Spit 47</t>
  </si>
  <si>
    <t>Spit 48</t>
  </si>
  <si>
    <t>Spit 49</t>
  </si>
  <si>
    <t>Spit 50</t>
  </si>
  <si>
    <t>Spit 51</t>
  </si>
  <si>
    <t>Spit 52</t>
  </si>
  <si>
    <t>Spit 53</t>
  </si>
  <si>
    <t>Spit 54</t>
  </si>
  <si>
    <t>Spit 55</t>
  </si>
  <si>
    <t>Spit 56</t>
  </si>
  <si>
    <t>Spit 57</t>
  </si>
  <si>
    <t>Spit 58</t>
  </si>
  <si>
    <t>Spit 59</t>
  </si>
  <si>
    <t>Spit 60</t>
  </si>
  <si>
    <t>Spit 61</t>
  </si>
  <si>
    <t>Spit 62</t>
  </si>
  <si>
    <t>Spit 63</t>
  </si>
  <si>
    <t>Spit 64</t>
  </si>
  <si>
    <t>Both</t>
  </si>
  <si>
    <t>All flaked</t>
  </si>
  <si>
    <t>Other flaked</t>
  </si>
  <si>
    <t>Average weight</t>
  </si>
  <si>
    <t>Av. Weight exc. Cores</t>
  </si>
  <si>
    <t>For lower spits, allow 3 grams average per non-core</t>
  </si>
  <si>
    <t>Spit</t>
  </si>
  <si>
    <t>Nonartifactual (g)</t>
  </si>
  <si>
    <t>Artifactual (g)</t>
  </si>
  <si>
    <t>Total (g)</t>
  </si>
  <si>
    <t>Proportion artifactual</t>
  </si>
  <si>
    <t>Average spits 38 to 49</t>
  </si>
  <si>
    <t>Cores NISP proportion</t>
  </si>
  <si>
    <t>Cores weight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</si>
</sst>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pane ySplit="1" topLeftCell="A34" activePane="bottomLeft" state="frozen"/>
      <selection pane="bottomLeft" activeCell="A47" sqref="A47:XFD47"/>
    </sheetView>
  </sheetViews>
  <sheetFormatPr defaultRowHeight="15" x14ac:dyDescent="0.25"/>
  <cols>
    <col min="2" max="2" width="15.5703125" customWidth="1"/>
    <col min="3" max="3" width="14.42578125" customWidth="1"/>
    <col min="5" max="5" width="15.7109375" customWidth="1"/>
    <col min="6" max="6" width="7.7109375" customWidth="1"/>
    <col min="7" max="7" width="13" customWidth="1"/>
    <col min="8" max="8" width="15.7109375" customWidth="1"/>
    <col min="11" max="11" width="16.28515625" customWidth="1"/>
    <col min="12" max="12" width="14.28515625" customWidth="1"/>
    <col min="14" max="14" width="15" customWidth="1"/>
    <col min="16" max="16" width="12.28515625" customWidth="1"/>
    <col min="18" max="18" width="15.42578125" customWidth="1"/>
    <col min="19" max="19" width="18.7109375" customWidth="1"/>
    <col min="20" max="20" width="20.5703125" customWidth="1"/>
    <col min="21" max="21" width="22.85546875" customWidth="1"/>
  </cols>
  <sheetData>
    <row r="1" spans="1:21" x14ac:dyDescent="0.25">
      <c r="A1" t="s">
        <v>47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74</v>
      </c>
      <c r="H1" t="s">
        <v>46</v>
      </c>
      <c r="J1" t="s">
        <v>48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74</v>
      </c>
      <c r="Q1" t="s">
        <v>73</v>
      </c>
      <c r="R1" t="s">
        <v>75</v>
      </c>
      <c r="S1" t="s">
        <v>76</v>
      </c>
      <c r="T1" t="s">
        <v>84</v>
      </c>
      <c r="U1" t="s">
        <v>85</v>
      </c>
    </row>
    <row r="2" spans="1:21" x14ac:dyDescent="0.25">
      <c r="A2" t="s">
        <v>0</v>
      </c>
      <c r="D2">
        <v>3.3</v>
      </c>
      <c r="G2">
        <f t="shared" ref="G2:G32" si="0">H2-D2</f>
        <v>26.5</v>
      </c>
      <c r="H2">
        <v>29.8</v>
      </c>
      <c r="J2" t="s">
        <v>0</v>
      </c>
      <c r="M2">
        <v>1</v>
      </c>
      <c r="P2">
        <v>40</v>
      </c>
      <c r="Q2">
        <f>M2+P2</f>
        <v>41</v>
      </c>
      <c r="R2">
        <f>H2/Q2</f>
        <v>0.72682926829268291</v>
      </c>
      <c r="S2">
        <f>G2/P2</f>
        <v>0.66249999999999998</v>
      </c>
      <c r="T2" s="1">
        <f>100*M2/Q2</f>
        <v>2.4390243902439024</v>
      </c>
      <c r="U2" s="1">
        <f>100*D2/H2</f>
        <v>11.073825503355705</v>
      </c>
    </row>
    <row r="3" spans="1:21" x14ac:dyDescent="0.25">
      <c r="A3" t="s">
        <v>1</v>
      </c>
      <c r="D3">
        <v>3.5</v>
      </c>
      <c r="G3">
        <f t="shared" si="0"/>
        <v>73</v>
      </c>
      <c r="H3">
        <v>76.5</v>
      </c>
      <c r="J3" t="s">
        <v>1</v>
      </c>
      <c r="M3">
        <v>1</v>
      </c>
      <c r="P3">
        <v>49</v>
      </c>
      <c r="Q3">
        <f t="shared" ref="Q3:Q31" si="1">M3+P3</f>
        <v>50</v>
      </c>
      <c r="R3">
        <f t="shared" ref="R3:R52" si="2">H3/Q3</f>
        <v>1.53</v>
      </c>
      <c r="S3">
        <f t="shared" ref="S3:S52" si="3">G3/P3</f>
        <v>1.489795918367347</v>
      </c>
      <c r="T3" s="1">
        <f t="shared" ref="T3:T65" si="4">100*M3/Q3</f>
        <v>2</v>
      </c>
      <c r="U3" s="1">
        <f t="shared" ref="U3:U65" si="5">100*D3/H3</f>
        <v>4.5751633986928102</v>
      </c>
    </row>
    <row r="4" spans="1:21" x14ac:dyDescent="0.25">
      <c r="A4" t="s">
        <v>2</v>
      </c>
      <c r="D4">
        <v>5.2</v>
      </c>
      <c r="G4">
        <f t="shared" si="0"/>
        <v>138.60000000000002</v>
      </c>
      <c r="H4">
        <v>143.80000000000001</v>
      </c>
      <c r="J4" t="s">
        <v>2</v>
      </c>
      <c r="M4">
        <v>1</v>
      </c>
      <c r="P4">
        <v>92</v>
      </c>
      <c r="Q4">
        <f t="shared" si="1"/>
        <v>93</v>
      </c>
      <c r="R4">
        <f t="shared" si="2"/>
        <v>1.5462365591397851</v>
      </c>
      <c r="S4">
        <f t="shared" si="3"/>
        <v>1.5065217391304351</v>
      </c>
      <c r="T4" s="1">
        <f t="shared" si="4"/>
        <v>1.075268817204301</v>
      </c>
      <c r="U4" s="1">
        <f t="shared" si="5"/>
        <v>3.6161335187760777</v>
      </c>
    </row>
    <row r="5" spans="1:21" x14ac:dyDescent="0.25">
      <c r="A5" t="s">
        <v>3</v>
      </c>
      <c r="D5">
        <v>2.8</v>
      </c>
      <c r="G5">
        <f t="shared" si="0"/>
        <v>96.9</v>
      </c>
      <c r="H5">
        <v>99.7</v>
      </c>
      <c r="J5" t="s">
        <v>3</v>
      </c>
      <c r="M5">
        <v>1</v>
      </c>
      <c r="P5">
        <v>65</v>
      </c>
      <c r="Q5">
        <f t="shared" si="1"/>
        <v>66</v>
      </c>
      <c r="R5">
        <f t="shared" si="2"/>
        <v>1.5106060606060607</v>
      </c>
      <c r="S5">
        <f t="shared" si="3"/>
        <v>1.4907692307692308</v>
      </c>
      <c r="T5" s="1">
        <f t="shared" si="4"/>
        <v>1.5151515151515151</v>
      </c>
      <c r="U5" s="1">
        <f t="shared" si="5"/>
        <v>2.8084252758274824</v>
      </c>
    </row>
    <row r="6" spans="1:21" x14ac:dyDescent="0.25">
      <c r="A6" t="s">
        <v>4</v>
      </c>
      <c r="D6" s="1">
        <v>8</v>
      </c>
      <c r="G6">
        <f t="shared" si="0"/>
        <v>120.69999999999999</v>
      </c>
      <c r="H6">
        <v>128.69999999999999</v>
      </c>
      <c r="J6" t="s">
        <v>4</v>
      </c>
      <c r="M6">
        <v>1</v>
      </c>
      <c r="P6">
        <v>80</v>
      </c>
      <c r="Q6">
        <f t="shared" si="1"/>
        <v>81</v>
      </c>
      <c r="R6">
        <f t="shared" si="2"/>
        <v>1.5888888888888888</v>
      </c>
      <c r="S6">
        <f t="shared" si="3"/>
        <v>1.5087499999999998</v>
      </c>
      <c r="T6" s="1">
        <f t="shared" si="4"/>
        <v>1.2345679012345678</v>
      </c>
      <c r="U6" s="1">
        <f t="shared" si="5"/>
        <v>6.2160062160062166</v>
      </c>
    </row>
    <row r="7" spans="1:21" x14ac:dyDescent="0.25">
      <c r="A7" t="s">
        <v>5</v>
      </c>
      <c r="D7">
        <v>4.2</v>
      </c>
      <c r="G7">
        <f t="shared" si="0"/>
        <v>106.8</v>
      </c>
      <c r="H7" s="1">
        <v>111</v>
      </c>
      <c r="J7" t="s">
        <v>5</v>
      </c>
      <c r="M7">
        <v>1</v>
      </c>
      <c r="P7">
        <v>71</v>
      </c>
      <c r="Q7">
        <f t="shared" si="1"/>
        <v>72</v>
      </c>
      <c r="R7">
        <f t="shared" si="2"/>
        <v>1.5416666666666667</v>
      </c>
      <c r="S7">
        <f t="shared" si="3"/>
        <v>1.5042253521126761</v>
      </c>
      <c r="T7" s="1">
        <f t="shared" si="4"/>
        <v>1.3888888888888888</v>
      </c>
      <c r="U7" s="1">
        <f t="shared" si="5"/>
        <v>3.7837837837837838</v>
      </c>
    </row>
    <row r="8" spans="1:21" x14ac:dyDescent="0.25">
      <c r="A8" t="s">
        <v>6</v>
      </c>
      <c r="D8">
        <v>4.4000000000000004</v>
      </c>
      <c r="G8">
        <f t="shared" si="0"/>
        <v>106.89999999999999</v>
      </c>
      <c r="H8">
        <v>111.3</v>
      </c>
      <c r="J8" t="s">
        <v>6</v>
      </c>
      <c r="M8">
        <v>1</v>
      </c>
      <c r="P8">
        <v>71</v>
      </c>
      <c r="Q8">
        <f t="shared" si="1"/>
        <v>72</v>
      </c>
      <c r="R8">
        <f t="shared" si="2"/>
        <v>1.5458333333333334</v>
      </c>
      <c r="S8">
        <f t="shared" si="3"/>
        <v>1.5056338028169012</v>
      </c>
      <c r="T8" s="1">
        <f t="shared" si="4"/>
        <v>1.3888888888888888</v>
      </c>
      <c r="U8" s="1">
        <f t="shared" si="5"/>
        <v>3.9532794249775387</v>
      </c>
    </row>
    <row r="9" spans="1:21" x14ac:dyDescent="0.25">
      <c r="A9" t="s">
        <v>7</v>
      </c>
      <c r="D9">
        <v>2.1</v>
      </c>
      <c r="G9">
        <f t="shared" si="0"/>
        <v>119.7</v>
      </c>
      <c r="H9">
        <v>121.8</v>
      </c>
      <c r="J9" t="s">
        <v>7</v>
      </c>
      <c r="M9">
        <v>1</v>
      </c>
      <c r="P9">
        <v>80</v>
      </c>
      <c r="Q9">
        <f t="shared" si="1"/>
        <v>81</v>
      </c>
      <c r="R9">
        <f t="shared" si="2"/>
        <v>1.5037037037037038</v>
      </c>
      <c r="S9">
        <f t="shared" si="3"/>
        <v>1.4962500000000001</v>
      </c>
      <c r="T9" s="1">
        <f t="shared" si="4"/>
        <v>1.2345679012345678</v>
      </c>
      <c r="U9" s="1">
        <f t="shared" si="5"/>
        <v>1.7241379310344829</v>
      </c>
    </row>
    <row r="10" spans="1:21" x14ac:dyDescent="0.25">
      <c r="A10" t="s">
        <v>8</v>
      </c>
      <c r="D10">
        <v>1.7</v>
      </c>
      <c r="G10">
        <f t="shared" si="0"/>
        <v>67.399999999999991</v>
      </c>
      <c r="H10">
        <v>69.099999999999994</v>
      </c>
      <c r="J10" t="s">
        <v>8</v>
      </c>
      <c r="M10">
        <v>1</v>
      </c>
      <c r="P10">
        <v>45</v>
      </c>
      <c r="Q10">
        <f t="shared" si="1"/>
        <v>46</v>
      </c>
      <c r="R10">
        <f t="shared" si="2"/>
        <v>1.5021739130434781</v>
      </c>
      <c r="S10">
        <f t="shared" si="3"/>
        <v>1.4977777777777777</v>
      </c>
      <c r="T10" s="1">
        <f t="shared" si="4"/>
        <v>2.1739130434782608</v>
      </c>
      <c r="U10" s="1">
        <f t="shared" si="5"/>
        <v>2.4602026049204055</v>
      </c>
    </row>
    <row r="11" spans="1:21" x14ac:dyDescent="0.25">
      <c r="A11" t="s">
        <v>9</v>
      </c>
      <c r="D11">
        <v>44.9</v>
      </c>
      <c r="G11">
        <f t="shared" si="0"/>
        <v>145.1</v>
      </c>
      <c r="H11" s="1">
        <v>190</v>
      </c>
      <c r="J11" t="s">
        <v>9</v>
      </c>
      <c r="M11">
        <v>3</v>
      </c>
      <c r="P11">
        <v>97</v>
      </c>
      <c r="Q11">
        <f t="shared" si="1"/>
        <v>100</v>
      </c>
      <c r="R11">
        <f t="shared" si="2"/>
        <v>1.9</v>
      </c>
      <c r="S11">
        <f t="shared" si="3"/>
        <v>1.4958762886597938</v>
      </c>
      <c r="T11" s="1">
        <f t="shared" si="4"/>
        <v>3</v>
      </c>
      <c r="U11" s="1">
        <f t="shared" si="5"/>
        <v>23.631578947368421</v>
      </c>
    </row>
    <row r="12" spans="1:21" x14ac:dyDescent="0.25">
      <c r="A12" t="s">
        <v>10</v>
      </c>
      <c r="D12">
        <v>14.4</v>
      </c>
      <c r="G12">
        <f t="shared" si="0"/>
        <v>88.399999999999991</v>
      </c>
      <c r="H12">
        <v>102.8</v>
      </c>
      <c r="J12" t="s">
        <v>10</v>
      </c>
      <c r="M12">
        <v>3</v>
      </c>
      <c r="P12">
        <v>59</v>
      </c>
      <c r="Q12">
        <f t="shared" si="1"/>
        <v>62</v>
      </c>
      <c r="R12">
        <f t="shared" si="2"/>
        <v>1.6580645161290322</v>
      </c>
      <c r="S12">
        <f t="shared" si="3"/>
        <v>1.4983050847457626</v>
      </c>
      <c r="T12" s="1">
        <f t="shared" si="4"/>
        <v>4.838709677419355</v>
      </c>
      <c r="U12" s="1">
        <f t="shared" si="5"/>
        <v>14.007782101167315</v>
      </c>
    </row>
    <row r="13" spans="1:21" x14ac:dyDescent="0.25">
      <c r="A13" t="s">
        <v>11</v>
      </c>
      <c r="D13" s="1">
        <v>53</v>
      </c>
      <c r="G13">
        <f t="shared" si="0"/>
        <v>189.8</v>
      </c>
      <c r="H13">
        <v>242.8</v>
      </c>
      <c r="J13" t="s">
        <v>11</v>
      </c>
      <c r="M13">
        <v>1</v>
      </c>
      <c r="P13">
        <v>126</v>
      </c>
      <c r="Q13">
        <f t="shared" si="1"/>
        <v>127</v>
      </c>
      <c r="R13">
        <f t="shared" si="2"/>
        <v>1.9118110236220474</v>
      </c>
      <c r="S13">
        <f t="shared" si="3"/>
        <v>1.5063492063492065</v>
      </c>
      <c r="T13" s="1">
        <f t="shared" si="4"/>
        <v>0.78740157480314965</v>
      </c>
      <c r="U13" s="1">
        <f t="shared" si="5"/>
        <v>21.828665568369026</v>
      </c>
    </row>
    <row r="14" spans="1:21" x14ac:dyDescent="0.25">
      <c r="A14" t="s">
        <v>12</v>
      </c>
      <c r="D14">
        <v>34.5</v>
      </c>
      <c r="G14">
        <f t="shared" si="0"/>
        <v>193.1</v>
      </c>
      <c r="H14">
        <v>227.6</v>
      </c>
      <c r="J14" t="s">
        <v>12</v>
      </c>
      <c r="M14">
        <v>2</v>
      </c>
      <c r="P14">
        <v>129</v>
      </c>
      <c r="Q14">
        <f t="shared" si="1"/>
        <v>131</v>
      </c>
      <c r="R14">
        <f t="shared" si="2"/>
        <v>1.7374045801526716</v>
      </c>
      <c r="S14">
        <f t="shared" si="3"/>
        <v>1.4968992248062014</v>
      </c>
      <c r="T14" s="1">
        <f t="shared" si="4"/>
        <v>1.5267175572519085</v>
      </c>
      <c r="U14" s="1">
        <f t="shared" si="5"/>
        <v>15.15817223198594</v>
      </c>
    </row>
    <row r="15" spans="1:21" x14ac:dyDescent="0.25">
      <c r="A15" t="s">
        <v>13</v>
      </c>
      <c r="D15">
        <v>0</v>
      </c>
      <c r="G15">
        <f t="shared" si="0"/>
        <v>252.2</v>
      </c>
      <c r="H15">
        <v>252.2</v>
      </c>
      <c r="J15" t="s">
        <v>13</v>
      </c>
      <c r="M15">
        <v>0</v>
      </c>
      <c r="P15">
        <v>168</v>
      </c>
      <c r="Q15">
        <f t="shared" si="1"/>
        <v>168</v>
      </c>
      <c r="R15">
        <f t="shared" si="2"/>
        <v>1.5011904761904762</v>
      </c>
      <c r="S15">
        <f t="shared" si="3"/>
        <v>1.5011904761904762</v>
      </c>
      <c r="T15" s="1">
        <f t="shared" si="4"/>
        <v>0</v>
      </c>
      <c r="U15" s="1">
        <f t="shared" si="5"/>
        <v>0</v>
      </c>
    </row>
    <row r="16" spans="1:21" x14ac:dyDescent="0.25">
      <c r="A16" t="s">
        <v>14</v>
      </c>
      <c r="D16">
        <v>5.6</v>
      </c>
      <c r="G16">
        <f t="shared" si="0"/>
        <v>372.09999999999997</v>
      </c>
      <c r="H16">
        <v>377.7</v>
      </c>
      <c r="J16" t="s">
        <v>14</v>
      </c>
      <c r="M16">
        <v>1</v>
      </c>
      <c r="P16">
        <v>248</v>
      </c>
      <c r="Q16">
        <f t="shared" si="1"/>
        <v>249</v>
      </c>
      <c r="R16">
        <f t="shared" si="2"/>
        <v>1.5168674698795179</v>
      </c>
      <c r="S16">
        <f t="shared" si="3"/>
        <v>1.5004032258064515</v>
      </c>
      <c r="T16" s="1">
        <f t="shared" si="4"/>
        <v>0.40160642570281124</v>
      </c>
      <c r="U16" s="1">
        <f t="shared" si="5"/>
        <v>1.4826581943341277</v>
      </c>
    </row>
    <row r="17" spans="1:21" x14ac:dyDescent="0.25">
      <c r="A17" t="s">
        <v>15</v>
      </c>
      <c r="D17">
        <v>59.9</v>
      </c>
      <c r="G17">
        <f t="shared" si="0"/>
        <v>374.5</v>
      </c>
      <c r="H17">
        <v>434.4</v>
      </c>
      <c r="J17" t="s">
        <v>15</v>
      </c>
      <c r="M17">
        <v>4</v>
      </c>
      <c r="P17">
        <v>250</v>
      </c>
      <c r="Q17">
        <f t="shared" si="1"/>
        <v>254</v>
      </c>
      <c r="R17">
        <f t="shared" si="2"/>
        <v>1.7102362204724408</v>
      </c>
      <c r="S17">
        <f t="shared" si="3"/>
        <v>1.498</v>
      </c>
      <c r="T17" s="1">
        <f t="shared" si="4"/>
        <v>1.5748031496062993</v>
      </c>
      <c r="U17" s="1">
        <f t="shared" si="5"/>
        <v>13.789134438305711</v>
      </c>
    </row>
    <row r="18" spans="1:21" x14ac:dyDescent="0.25">
      <c r="A18" t="s">
        <v>16</v>
      </c>
      <c r="D18">
        <v>41.7</v>
      </c>
      <c r="G18">
        <f t="shared" si="0"/>
        <v>206.8</v>
      </c>
      <c r="H18">
        <v>248.5</v>
      </c>
      <c r="J18" t="s">
        <v>16</v>
      </c>
      <c r="M18">
        <v>6</v>
      </c>
      <c r="P18">
        <v>138</v>
      </c>
      <c r="Q18">
        <f t="shared" si="1"/>
        <v>144</v>
      </c>
      <c r="R18">
        <f t="shared" si="2"/>
        <v>1.7256944444444444</v>
      </c>
      <c r="S18">
        <f t="shared" si="3"/>
        <v>1.4985507246376812</v>
      </c>
      <c r="T18" s="1">
        <f t="shared" si="4"/>
        <v>4.166666666666667</v>
      </c>
      <c r="U18" s="1">
        <f t="shared" si="5"/>
        <v>16.780684104627767</v>
      </c>
    </row>
    <row r="19" spans="1:21" x14ac:dyDescent="0.25">
      <c r="A19" t="s">
        <v>17</v>
      </c>
      <c r="D19" s="1">
        <v>6</v>
      </c>
      <c r="G19">
        <f t="shared" si="0"/>
        <v>307.89999999999998</v>
      </c>
      <c r="H19" s="1">
        <v>313.89999999999998</v>
      </c>
      <c r="J19" t="s">
        <v>17</v>
      </c>
      <c r="M19">
        <v>2</v>
      </c>
      <c r="P19">
        <v>205</v>
      </c>
      <c r="Q19">
        <f t="shared" si="1"/>
        <v>207</v>
      </c>
      <c r="R19">
        <f t="shared" si="2"/>
        <v>1.5164251207729467</v>
      </c>
      <c r="S19">
        <f t="shared" si="3"/>
        <v>1.5019512195121949</v>
      </c>
      <c r="T19" s="1">
        <f t="shared" si="4"/>
        <v>0.96618357487922701</v>
      </c>
      <c r="U19" s="1">
        <f t="shared" si="5"/>
        <v>1.9114367633004143</v>
      </c>
    </row>
    <row r="20" spans="1:21" x14ac:dyDescent="0.25">
      <c r="A20" t="s">
        <v>18</v>
      </c>
      <c r="D20" s="1">
        <v>44</v>
      </c>
      <c r="G20">
        <f t="shared" si="0"/>
        <v>398.3</v>
      </c>
      <c r="H20">
        <v>442.3</v>
      </c>
      <c r="J20" t="s">
        <v>18</v>
      </c>
      <c r="M20">
        <v>6</v>
      </c>
      <c r="P20">
        <v>265</v>
      </c>
      <c r="Q20">
        <f t="shared" si="1"/>
        <v>271</v>
      </c>
      <c r="R20">
        <f t="shared" si="2"/>
        <v>1.6321033210332103</v>
      </c>
      <c r="S20">
        <f t="shared" si="3"/>
        <v>1.5030188679245284</v>
      </c>
      <c r="T20" s="1">
        <f t="shared" si="4"/>
        <v>2.2140221402214024</v>
      </c>
      <c r="U20" s="1">
        <f t="shared" si="5"/>
        <v>9.9479990956364457</v>
      </c>
    </row>
    <row r="21" spans="1:21" x14ac:dyDescent="0.25">
      <c r="A21" t="s">
        <v>19</v>
      </c>
      <c r="D21">
        <v>35.9</v>
      </c>
      <c r="G21">
        <f t="shared" si="0"/>
        <v>416.1</v>
      </c>
      <c r="H21" s="1">
        <v>452</v>
      </c>
      <c r="J21" t="s">
        <v>19</v>
      </c>
      <c r="M21">
        <v>3</v>
      </c>
      <c r="P21">
        <v>277</v>
      </c>
      <c r="Q21">
        <f t="shared" si="1"/>
        <v>280</v>
      </c>
      <c r="R21">
        <f t="shared" si="2"/>
        <v>1.6142857142857143</v>
      </c>
      <c r="S21">
        <f t="shared" si="3"/>
        <v>1.5021660649819495</v>
      </c>
      <c r="T21" s="1">
        <f t="shared" si="4"/>
        <v>1.0714285714285714</v>
      </c>
      <c r="U21" s="1">
        <f t="shared" si="5"/>
        <v>7.9424778761061949</v>
      </c>
    </row>
    <row r="22" spans="1:21" x14ac:dyDescent="0.25">
      <c r="A22" t="s">
        <v>20</v>
      </c>
      <c r="D22">
        <v>30.3</v>
      </c>
      <c r="G22">
        <f t="shared" si="0"/>
        <v>425</v>
      </c>
      <c r="H22">
        <v>455.3</v>
      </c>
      <c r="J22" t="s">
        <v>20</v>
      </c>
      <c r="M22">
        <v>3</v>
      </c>
      <c r="P22">
        <v>283</v>
      </c>
      <c r="Q22">
        <f t="shared" si="1"/>
        <v>286</v>
      </c>
      <c r="R22">
        <f t="shared" si="2"/>
        <v>1.5919580419580419</v>
      </c>
      <c r="S22">
        <f t="shared" si="3"/>
        <v>1.5017667844522968</v>
      </c>
      <c r="T22" s="1">
        <f t="shared" si="4"/>
        <v>1.048951048951049</v>
      </c>
      <c r="U22" s="1">
        <f t="shared" si="5"/>
        <v>6.6549527783878757</v>
      </c>
    </row>
    <row r="23" spans="1:21" x14ac:dyDescent="0.25">
      <c r="A23" t="s">
        <v>21</v>
      </c>
      <c r="D23">
        <v>10.8</v>
      </c>
      <c r="G23">
        <f t="shared" si="0"/>
        <v>463.59999999999997</v>
      </c>
      <c r="H23" s="1">
        <v>474.4</v>
      </c>
      <c r="J23" t="s">
        <v>21</v>
      </c>
      <c r="M23">
        <v>2</v>
      </c>
      <c r="P23">
        <v>309</v>
      </c>
      <c r="Q23">
        <f t="shared" si="1"/>
        <v>311</v>
      </c>
      <c r="R23">
        <f t="shared" si="2"/>
        <v>1.5254019292604502</v>
      </c>
      <c r="S23">
        <f t="shared" si="3"/>
        <v>1.5003236245954692</v>
      </c>
      <c r="T23" s="1">
        <f t="shared" si="4"/>
        <v>0.64308681672025725</v>
      </c>
      <c r="U23" s="1">
        <f t="shared" si="5"/>
        <v>2.2765598650927488</v>
      </c>
    </row>
    <row r="24" spans="1:21" x14ac:dyDescent="0.25">
      <c r="A24" t="s">
        <v>22</v>
      </c>
      <c r="D24">
        <v>58.9</v>
      </c>
      <c r="G24">
        <f t="shared" si="0"/>
        <v>427.8</v>
      </c>
      <c r="H24">
        <v>486.7</v>
      </c>
      <c r="J24" t="s">
        <v>22</v>
      </c>
      <c r="M24">
        <v>5</v>
      </c>
      <c r="P24">
        <v>285</v>
      </c>
      <c r="Q24">
        <f t="shared" si="1"/>
        <v>290</v>
      </c>
      <c r="R24">
        <f t="shared" si="2"/>
        <v>1.6782758620689655</v>
      </c>
      <c r="S24">
        <f t="shared" si="3"/>
        <v>1.5010526315789474</v>
      </c>
      <c r="T24" s="1">
        <f t="shared" si="4"/>
        <v>1.7241379310344827</v>
      </c>
      <c r="U24" s="1">
        <f t="shared" si="5"/>
        <v>12.101910828025478</v>
      </c>
    </row>
    <row r="25" spans="1:21" x14ac:dyDescent="0.25">
      <c r="A25" t="s">
        <v>23</v>
      </c>
      <c r="D25">
        <v>69.5</v>
      </c>
      <c r="G25">
        <f t="shared" si="0"/>
        <v>389.9</v>
      </c>
      <c r="H25" s="1">
        <v>459.4</v>
      </c>
      <c r="J25" t="s">
        <v>23</v>
      </c>
      <c r="M25">
        <v>6</v>
      </c>
      <c r="P25">
        <v>260</v>
      </c>
      <c r="Q25">
        <f t="shared" si="1"/>
        <v>266</v>
      </c>
      <c r="R25">
        <f t="shared" si="2"/>
        <v>1.7270676691729323</v>
      </c>
      <c r="S25">
        <f t="shared" si="3"/>
        <v>1.4996153846153846</v>
      </c>
      <c r="T25" s="1">
        <f t="shared" si="4"/>
        <v>2.255639097744361</v>
      </c>
      <c r="U25" s="1">
        <f t="shared" si="5"/>
        <v>15.128428384849805</v>
      </c>
    </row>
    <row r="26" spans="1:21" x14ac:dyDescent="0.25">
      <c r="A26" t="s">
        <v>24</v>
      </c>
      <c r="D26">
        <v>23.6</v>
      </c>
      <c r="G26">
        <f t="shared" si="0"/>
        <v>540.79999999999995</v>
      </c>
      <c r="H26">
        <v>564.4</v>
      </c>
      <c r="J26" t="s">
        <v>24</v>
      </c>
      <c r="M26">
        <v>1</v>
      </c>
      <c r="P26">
        <v>360</v>
      </c>
      <c r="Q26">
        <f t="shared" si="1"/>
        <v>361</v>
      </c>
      <c r="R26">
        <f t="shared" si="2"/>
        <v>1.5634349030470913</v>
      </c>
      <c r="S26">
        <f t="shared" si="3"/>
        <v>1.5022222222222221</v>
      </c>
      <c r="T26" s="1">
        <f t="shared" si="4"/>
        <v>0.2770083102493075</v>
      </c>
      <c r="U26" s="1">
        <f t="shared" si="5"/>
        <v>4.1814316087880936</v>
      </c>
    </row>
    <row r="27" spans="1:21" x14ac:dyDescent="0.25">
      <c r="A27" t="s">
        <v>25</v>
      </c>
      <c r="D27">
        <v>116.7</v>
      </c>
      <c r="G27">
        <f t="shared" si="0"/>
        <v>593.69999999999993</v>
      </c>
      <c r="H27" s="1">
        <v>710.4</v>
      </c>
      <c r="J27" t="s">
        <v>25</v>
      </c>
      <c r="M27">
        <v>6</v>
      </c>
      <c r="P27">
        <v>396</v>
      </c>
      <c r="Q27">
        <f t="shared" si="1"/>
        <v>402</v>
      </c>
      <c r="R27">
        <f t="shared" si="2"/>
        <v>1.7671641791044777</v>
      </c>
      <c r="S27">
        <f t="shared" si="3"/>
        <v>1.499242424242424</v>
      </c>
      <c r="T27" s="1">
        <f t="shared" si="4"/>
        <v>1.4925373134328359</v>
      </c>
      <c r="U27" s="1">
        <f t="shared" si="5"/>
        <v>16.427364864864867</v>
      </c>
    </row>
    <row r="28" spans="1:21" x14ac:dyDescent="0.25">
      <c r="A28" t="s">
        <v>26</v>
      </c>
      <c r="D28">
        <v>131.30000000000001</v>
      </c>
      <c r="G28">
        <f t="shared" si="0"/>
        <v>911.10000000000014</v>
      </c>
      <c r="H28">
        <v>1042.4000000000001</v>
      </c>
      <c r="J28" t="s">
        <v>26</v>
      </c>
      <c r="M28">
        <v>5</v>
      </c>
      <c r="P28">
        <v>607</v>
      </c>
      <c r="Q28">
        <f t="shared" si="1"/>
        <v>612</v>
      </c>
      <c r="R28">
        <f t="shared" si="2"/>
        <v>1.7032679738562093</v>
      </c>
      <c r="S28">
        <f t="shared" si="3"/>
        <v>1.5009884678747942</v>
      </c>
      <c r="T28" s="1">
        <f t="shared" si="4"/>
        <v>0.81699346405228757</v>
      </c>
      <c r="U28" s="1">
        <f t="shared" si="5"/>
        <v>12.595932463545665</v>
      </c>
    </row>
    <row r="29" spans="1:21" x14ac:dyDescent="0.25">
      <c r="A29" t="s">
        <v>27</v>
      </c>
      <c r="D29">
        <v>77.8</v>
      </c>
      <c r="G29">
        <f t="shared" si="0"/>
        <v>429.4</v>
      </c>
      <c r="H29" s="1">
        <v>507.2</v>
      </c>
      <c r="J29" t="s">
        <v>27</v>
      </c>
      <c r="M29">
        <v>4</v>
      </c>
      <c r="P29">
        <v>286</v>
      </c>
      <c r="Q29">
        <f t="shared" si="1"/>
        <v>290</v>
      </c>
      <c r="R29">
        <f t="shared" si="2"/>
        <v>1.7489655172413792</v>
      </c>
      <c r="S29">
        <f t="shared" si="3"/>
        <v>1.5013986013986014</v>
      </c>
      <c r="T29" s="1">
        <f t="shared" si="4"/>
        <v>1.3793103448275863</v>
      </c>
      <c r="U29" s="1">
        <f t="shared" si="5"/>
        <v>15.339116719242902</v>
      </c>
    </row>
    <row r="30" spans="1:21" x14ac:dyDescent="0.25">
      <c r="A30" t="s">
        <v>28</v>
      </c>
      <c r="D30">
        <v>21.6</v>
      </c>
      <c r="G30">
        <f t="shared" si="0"/>
        <v>481.29999999999995</v>
      </c>
      <c r="H30">
        <v>502.9</v>
      </c>
      <c r="J30" t="s">
        <v>28</v>
      </c>
      <c r="M30">
        <v>3</v>
      </c>
      <c r="P30">
        <v>321</v>
      </c>
      <c r="Q30">
        <f t="shared" si="1"/>
        <v>324</v>
      </c>
      <c r="R30">
        <f t="shared" si="2"/>
        <v>1.5521604938271605</v>
      </c>
      <c r="S30">
        <f t="shared" si="3"/>
        <v>1.4993769470404983</v>
      </c>
      <c r="T30" s="1">
        <f t="shared" si="4"/>
        <v>0.92592592592592593</v>
      </c>
      <c r="U30" s="1">
        <f t="shared" si="5"/>
        <v>4.2950884867766952</v>
      </c>
    </row>
    <row r="31" spans="1:21" x14ac:dyDescent="0.25">
      <c r="A31" t="s">
        <v>29</v>
      </c>
      <c r="D31">
        <v>0</v>
      </c>
      <c r="G31">
        <f t="shared" si="0"/>
        <v>136.5</v>
      </c>
      <c r="H31" s="1">
        <v>136.5</v>
      </c>
      <c r="J31" t="s">
        <v>29</v>
      </c>
      <c r="M31">
        <v>0</v>
      </c>
      <c r="P31">
        <v>91</v>
      </c>
      <c r="Q31">
        <f t="shared" si="1"/>
        <v>91</v>
      </c>
      <c r="R31">
        <f t="shared" si="2"/>
        <v>1.5</v>
      </c>
      <c r="S31">
        <f t="shared" si="3"/>
        <v>1.5</v>
      </c>
      <c r="T31" s="1">
        <f t="shared" si="4"/>
        <v>0</v>
      </c>
      <c r="U31" s="1">
        <f t="shared" si="5"/>
        <v>0</v>
      </c>
    </row>
    <row r="32" spans="1:21" s="4" customFormat="1" x14ac:dyDescent="0.25">
      <c r="A32" s="4" t="s">
        <v>30</v>
      </c>
      <c r="B32" s="4">
        <v>27.8</v>
      </c>
      <c r="C32" s="4">
        <v>23.2</v>
      </c>
      <c r="D32" s="5">
        <v>119</v>
      </c>
      <c r="E32" s="4">
        <v>65.5</v>
      </c>
      <c r="F32" s="5">
        <v>154.69999999999999</v>
      </c>
      <c r="G32" s="4">
        <f t="shared" si="0"/>
        <v>271.2</v>
      </c>
      <c r="H32" s="4">
        <f>SUM(B32:F32)</f>
        <v>390.2</v>
      </c>
      <c r="J32" s="4" t="s">
        <v>30</v>
      </c>
      <c r="K32" s="4">
        <v>30</v>
      </c>
      <c r="L32" s="4">
        <v>23</v>
      </c>
      <c r="M32" s="4">
        <v>15</v>
      </c>
      <c r="N32" s="4">
        <v>83</v>
      </c>
      <c r="O32" s="4">
        <v>80</v>
      </c>
      <c r="P32" s="4">
        <f>Q32-M32</f>
        <v>216</v>
      </c>
      <c r="Q32" s="4">
        <f>SUM(K32:O32)</f>
        <v>231</v>
      </c>
      <c r="R32" s="4">
        <f t="shared" si="2"/>
        <v>1.6891774891774891</v>
      </c>
      <c r="S32" s="4">
        <f t="shared" si="3"/>
        <v>1.2555555555555555</v>
      </c>
      <c r="T32" s="5">
        <f t="shared" si="4"/>
        <v>6.4935064935064934</v>
      </c>
      <c r="U32" s="5">
        <f t="shared" si="5"/>
        <v>30.497180932854945</v>
      </c>
    </row>
    <row r="33" spans="1:21" s="4" customFormat="1" x14ac:dyDescent="0.25">
      <c r="A33" s="4" t="s">
        <v>31</v>
      </c>
      <c r="B33" s="4">
        <v>73.8</v>
      </c>
      <c r="C33" s="4">
        <v>49.9</v>
      </c>
      <c r="D33" s="4">
        <v>124.8</v>
      </c>
      <c r="E33" s="4">
        <v>198.7</v>
      </c>
      <c r="F33" s="4">
        <v>313.5</v>
      </c>
      <c r="G33" s="4">
        <f t="shared" ref="G33:G65" si="6">H33-D33</f>
        <v>635.90000000000009</v>
      </c>
      <c r="H33" s="4">
        <f t="shared" ref="H33:H57" si="7">SUM(B33:F33)</f>
        <v>760.7</v>
      </c>
      <c r="J33" s="4" t="s">
        <v>31</v>
      </c>
      <c r="K33" s="4">
        <v>53</v>
      </c>
      <c r="L33" s="4">
        <v>22</v>
      </c>
      <c r="M33" s="4">
        <v>12</v>
      </c>
      <c r="N33" s="4">
        <v>188</v>
      </c>
      <c r="O33" s="4">
        <v>213</v>
      </c>
      <c r="P33" s="4">
        <f t="shared" ref="P33:P52" si="8">Q33-M33</f>
        <v>476</v>
      </c>
      <c r="Q33" s="4">
        <f t="shared" ref="Q33:Q52" si="9">SUM(K33:O33)</f>
        <v>488</v>
      </c>
      <c r="R33" s="4">
        <f t="shared" si="2"/>
        <v>1.5588114754098361</v>
      </c>
      <c r="S33" s="4">
        <f t="shared" si="3"/>
        <v>1.3359243697478993</v>
      </c>
      <c r="T33" s="5">
        <f t="shared" si="4"/>
        <v>2.459016393442623</v>
      </c>
      <c r="U33" s="5">
        <f t="shared" si="5"/>
        <v>16.405941895622451</v>
      </c>
    </row>
    <row r="34" spans="1:21" s="4" customFormat="1" x14ac:dyDescent="0.25">
      <c r="A34" s="4" t="s">
        <v>32</v>
      </c>
      <c r="B34" s="5">
        <v>113</v>
      </c>
      <c r="C34" s="4">
        <v>36.299999999999997</v>
      </c>
      <c r="D34" s="4">
        <v>351.2</v>
      </c>
      <c r="E34" s="4">
        <v>77.5</v>
      </c>
      <c r="F34" s="4">
        <v>211.2</v>
      </c>
      <c r="G34" s="4">
        <f t="shared" si="6"/>
        <v>438.00000000000006</v>
      </c>
      <c r="H34" s="4">
        <f t="shared" si="7"/>
        <v>789.2</v>
      </c>
      <c r="J34" s="4" t="s">
        <v>32</v>
      </c>
      <c r="K34" s="4">
        <v>65</v>
      </c>
      <c r="L34" s="4">
        <v>28</v>
      </c>
      <c r="M34" s="4">
        <v>25</v>
      </c>
      <c r="N34" s="4">
        <v>186</v>
      </c>
      <c r="O34" s="4">
        <v>161</v>
      </c>
      <c r="P34" s="4">
        <f t="shared" si="8"/>
        <v>440</v>
      </c>
      <c r="Q34" s="4">
        <f t="shared" si="9"/>
        <v>465</v>
      </c>
      <c r="R34" s="4">
        <f t="shared" si="2"/>
        <v>1.6972043010752689</v>
      </c>
      <c r="S34" s="4">
        <f t="shared" si="3"/>
        <v>0.99545454545454559</v>
      </c>
      <c r="T34" s="5">
        <f t="shared" si="4"/>
        <v>5.376344086021505</v>
      </c>
      <c r="U34" s="5">
        <f t="shared" si="5"/>
        <v>44.500760263558028</v>
      </c>
    </row>
    <row r="35" spans="1:21" s="4" customFormat="1" x14ac:dyDescent="0.25">
      <c r="A35" s="4" t="s">
        <v>33</v>
      </c>
      <c r="B35" s="4">
        <v>111.3</v>
      </c>
      <c r="C35" s="5">
        <v>32</v>
      </c>
      <c r="D35" s="4">
        <v>104.4</v>
      </c>
      <c r="E35" s="4">
        <v>77.400000000000006</v>
      </c>
      <c r="F35" s="4">
        <v>159.9</v>
      </c>
      <c r="G35" s="4">
        <f t="shared" si="6"/>
        <v>380.6</v>
      </c>
      <c r="H35" s="4">
        <f t="shared" si="7"/>
        <v>485</v>
      </c>
      <c r="J35" s="4" t="s">
        <v>33</v>
      </c>
      <c r="K35" s="4">
        <v>70</v>
      </c>
      <c r="L35" s="4">
        <v>24</v>
      </c>
      <c r="M35" s="4">
        <v>12</v>
      </c>
      <c r="N35" s="4">
        <v>164</v>
      </c>
      <c r="O35" s="4">
        <v>92</v>
      </c>
      <c r="P35" s="4">
        <f t="shared" si="8"/>
        <v>350</v>
      </c>
      <c r="Q35" s="4">
        <f t="shared" si="9"/>
        <v>362</v>
      </c>
      <c r="R35" s="4">
        <f t="shared" si="2"/>
        <v>1.339779005524862</v>
      </c>
      <c r="S35" s="4">
        <f t="shared" si="3"/>
        <v>1.0874285714285714</v>
      </c>
      <c r="T35" s="5">
        <f t="shared" si="4"/>
        <v>3.3149171270718232</v>
      </c>
      <c r="U35" s="5">
        <f t="shared" si="5"/>
        <v>21.52577319587629</v>
      </c>
    </row>
    <row r="36" spans="1:21" s="4" customFormat="1" x14ac:dyDescent="0.25">
      <c r="A36" s="4" t="s">
        <v>34</v>
      </c>
      <c r="B36" s="4">
        <v>76.599999999999994</v>
      </c>
      <c r="C36" s="4">
        <v>26.8</v>
      </c>
      <c r="D36" s="4">
        <v>144.30000000000001</v>
      </c>
      <c r="E36" s="4">
        <v>48.5</v>
      </c>
      <c r="F36" s="4">
        <v>84.4</v>
      </c>
      <c r="G36" s="4">
        <f t="shared" si="6"/>
        <v>236.3</v>
      </c>
      <c r="H36" s="4">
        <f t="shared" si="7"/>
        <v>380.6</v>
      </c>
      <c r="J36" s="4" t="s">
        <v>34</v>
      </c>
      <c r="K36" s="4">
        <v>59</v>
      </c>
      <c r="L36" s="4">
        <v>28</v>
      </c>
      <c r="M36" s="4">
        <v>15</v>
      </c>
      <c r="N36" s="4">
        <v>114</v>
      </c>
      <c r="O36" s="4">
        <v>66</v>
      </c>
      <c r="P36" s="4">
        <f t="shared" si="8"/>
        <v>267</v>
      </c>
      <c r="Q36" s="4">
        <f t="shared" si="9"/>
        <v>282</v>
      </c>
      <c r="R36" s="4">
        <f t="shared" si="2"/>
        <v>1.349645390070922</v>
      </c>
      <c r="S36" s="4">
        <f t="shared" si="3"/>
        <v>0.8850187265917604</v>
      </c>
      <c r="T36" s="5">
        <f t="shared" si="4"/>
        <v>5.3191489361702127</v>
      </c>
      <c r="U36" s="5">
        <f t="shared" si="5"/>
        <v>37.913820283762483</v>
      </c>
    </row>
    <row r="37" spans="1:21" s="4" customFormat="1" x14ac:dyDescent="0.25">
      <c r="A37" s="4" t="s">
        <v>35</v>
      </c>
      <c r="B37" s="4">
        <v>108.3</v>
      </c>
      <c r="C37" s="5">
        <v>18</v>
      </c>
      <c r="D37" s="4">
        <v>122.2</v>
      </c>
      <c r="E37" s="5">
        <v>32</v>
      </c>
      <c r="F37" s="4">
        <v>65.599999999999994</v>
      </c>
      <c r="G37" s="4">
        <f t="shared" si="6"/>
        <v>223.90000000000003</v>
      </c>
      <c r="H37" s="4">
        <f t="shared" si="7"/>
        <v>346.1</v>
      </c>
      <c r="J37" s="4" t="s">
        <v>35</v>
      </c>
      <c r="K37" s="4">
        <v>85</v>
      </c>
      <c r="L37" s="4">
        <v>26</v>
      </c>
      <c r="M37" s="4">
        <v>13</v>
      </c>
      <c r="N37" s="4">
        <v>86</v>
      </c>
      <c r="O37" s="4">
        <v>59</v>
      </c>
      <c r="P37" s="4">
        <f t="shared" si="8"/>
        <v>256</v>
      </c>
      <c r="Q37" s="4">
        <f t="shared" si="9"/>
        <v>269</v>
      </c>
      <c r="R37" s="4">
        <f t="shared" si="2"/>
        <v>1.2866171003717473</v>
      </c>
      <c r="S37" s="4">
        <f t="shared" si="3"/>
        <v>0.87460937500000013</v>
      </c>
      <c r="T37" s="5">
        <f t="shared" si="4"/>
        <v>4.8327137546468402</v>
      </c>
      <c r="U37" s="5">
        <f t="shared" si="5"/>
        <v>35.307714533371858</v>
      </c>
    </row>
    <row r="38" spans="1:21" s="4" customFormat="1" x14ac:dyDescent="0.25">
      <c r="A38" s="4" t="s">
        <v>36</v>
      </c>
      <c r="B38" s="4">
        <v>155.9</v>
      </c>
      <c r="C38" s="4">
        <v>42.66</v>
      </c>
      <c r="D38" s="4">
        <v>191.3</v>
      </c>
      <c r="E38" s="4">
        <v>43.54</v>
      </c>
      <c r="F38" s="4">
        <v>231.46</v>
      </c>
      <c r="G38" s="4">
        <f t="shared" si="6"/>
        <v>473.56</v>
      </c>
      <c r="H38" s="4">
        <f t="shared" si="7"/>
        <v>664.86</v>
      </c>
      <c r="J38" s="4" t="s">
        <v>36</v>
      </c>
      <c r="K38" s="4">
        <v>102</v>
      </c>
      <c r="L38" s="4">
        <v>61</v>
      </c>
      <c r="M38" s="4">
        <v>14</v>
      </c>
      <c r="N38" s="4">
        <v>127</v>
      </c>
      <c r="O38" s="4">
        <v>218</v>
      </c>
      <c r="P38" s="4">
        <f t="shared" si="8"/>
        <v>508</v>
      </c>
      <c r="Q38" s="4">
        <f t="shared" si="9"/>
        <v>522</v>
      </c>
      <c r="R38" s="4">
        <f t="shared" si="2"/>
        <v>1.2736781609195402</v>
      </c>
      <c r="S38" s="4">
        <f t="shared" si="3"/>
        <v>0.93220472440944879</v>
      </c>
      <c r="T38" s="5">
        <f t="shared" si="4"/>
        <v>2.6819923371647509</v>
      </c>
      <c r="U38" s="5">
        <f t="shared" si="5"/>
        <v>28.772974761603948</v>
      </c>
    </row>
    <row r="39" spans="1:21" s="4" customFormat="1" x14ac:dyDescent="0.25">
      <c r="A39" s="4" t="s">
        <v>37</v>
      </c>
      <c r="B39" s="4">
        <v>109.05</v>
      </c>
      <c r="C39" s="6">
        <v>16.64</v>
      </c>
      <c r="D39" s="4">
        <v>420.4</v>
      </c>
      <c r="E39" s="4">
        <v>95.46</v>
      </c>
      <c r="F39" s="4">
        <v>256.20999999999998</v>
      </c>
      <c r="G39" s="4">
        <f t="shared" si="6"/>
        <v>477.36</v>
      </c>
      <c r="H39" s="4">
        <f t="shared" si="7"/>
        <v>897.76</v>
      </c>
      <c r="J39" s="4" t="s">
        <v>37</v>
      </c>
      <c r="K39" s="4">
        <v>48</v>
      </c>
      <c r="L39" s="4">
        <v>11</v>
      </c>
      <c r="M39" s="4">
        <v>39</v>
      </c>
      <c r="N39" s="4">
        <v>204</v>
      </c>
      <c r="O39" s="4">
        <v>236</v>
      </c>
      <c r="P39" s="4">
        <f t="shared" si="8"/>
        <v>499</v>
      </c>
      <c r="Q39" s="4">
        <f t="shared" si="9"/>
        <v>538</v>
      </c>
      <c r="R39" s="4">
        <f t="shared" si="2"/>
        <v>1.6686988847583644</v>
      </c>
      <c r="S39" s="4">
        <f t="shared" si="3"/>
        <v>0.95663326653306613</v>
      </c>
      <c r="T39" s="5">
        <f t="shared" si="4"/>
        <v>7.2490706319702598</v>
      </c>
      <c r="U39" s="5">
        <f t="shared" si="5"/>
        <v>46.827659953662447</v>
      </c>
    </row>
    <row r="40" spans="1:21" s="4" customFormat="1" x14ac:dyDescent="0.25">
      <c r="A40" s="4" t="s">
        <v>38</v>
      </c>
      <c r="B40" s="4">
        <v>61.71</v>
      </c>
      <c r="C40" s="4">
        <v>7.59</v>
      </c>
      <c r="D40" s="4">
        <v>221.98</v>
      </c>
      <c r="E40" s="4">
        <v>106.11</v>
      </c>
      <c r="F40" s="4">
        <v>244.7</v>
      </c>
      <c r="G40" s="4">
        <f t="shared" si="6"/>
        <v>420.1099999999999</v>
      </c>
      <c r="H40" s="4">
        <f t="shared" si="7"/>
        <v>642.08999999999992</v>
      </c>
      <c r="J40" s="4" t="s">
        <v>38</v>
      </c>
      <c r="K40" s="4">
        <v>40</v>
      </c>
      <c r="L40" s="4">
        <v>16</v>
      </c>
      <c r="M40" s="4">
        <v>21</v>
      </c>
      <c r="N40" s="4">
        <v>206</v>
      </c>
      <c r="O40" s="4">
        <v>201</v>
      </c>
      <c r="P40" s="4">
        <f t="shared" si="8"/>
        <v>463</v>
      </c>
      <c r="Q40" s="4">
        <f t="shared" si="9"/>
        <v>484</v>
      </c>
      <c r="R40" s="4">
        <f t="shared" si="2"/>
        <v>1.3266322314049586</v>
      </c>
      <c r="S40" s="4">
        <f t="shared" si="3"/>
        <v>0.9073650107991359</v>
      </c>
      <c r="T40" s="5">
        <f t="shared" si="4"/>
        <v>4.338842975206612</v>
      </c>
      <c r="U40" s="5">
        <f t="shared" si="5"/>
        <v>34.57147751872791</v>
      </c>
    </row>
    <row r="41" spans="1:21" s="4" customFormat="1" x14ac:dyDescent="0.25">
      <c r="A41" s="4" t="s">
        <v>39</v>
      </c>
      <c r="B41" s="4">
        <v>68.06</v>
      </c>
      <c r="C41" s="4">
        <v>14.93</v>
      </c>
      <c r="D41" s="4">
        <v>200.35</v>
      </c>
      <c r="E41" s="4">
        <v>98.86</v>
      </c>
      <c r="F41" s="4">
        <v>262.41000000000003</v>
      </c>
      <c r="G41" s="4">
        <f t="shared" si="6"/>
        <v>444.2600000000001</v>
      </c>
      <c r="H41" s="4">
        <f t="shared" si="7"/>
        <v>644.61000000000013</v>
      </c>
      <c r="J41" s="4" t="s">
        <v>39</v>
      </c>
      <c r="K41" s="4">
        <v>40</v>
      </c>
      <c r="L41" s="4">
        <v>17</v>
      </c>
      <c r="M41" s="4">
        <v>21</v>
      </c>
      <c r="N41" s="4">
        <v>171</v>
      </c>
      <c r="O41" s="4">
        <v>216</v>
      </c>
      <c r="P41" s="4">
        <f t="shared" si="8"/>
        <v>444</v>
      </c>
      <c r="Q41" s="4">
        <f t="shared" si="9"/>
        <v>465</v>
      </c>
      <c r="R41" s="4">
        <f t="shared" si="2"/>
        <v>1.3862580645161293</v>
      </c>
      <c r="S41" s="4">
        <f t="shared" si="3"/>
        <v>1.0005855855855859</v>
      </c>
      <c r="T41" s="5">
        <f t="shared" si="4"/>
        <v>4.5161290322580649</v>
      </c>
      <c r="U41" s="5">
        <f t="shared" si="5"/>
        <v>31.080808550906745</v>
      </c>
    </row>
    <row r="42" spans="1:21" s="4" customFormat="1" x14ac:dyDescent="0.25">
      <c r="A42" s="4" t="s">
        <v>40</v>
      </c>
      <c r="B42" s="4">
        <v>233.4</v>
      </c>
      <c r="C42" s="4">
        <v>31.61</v>
      </c>
      <c r="D42" s="4">
        <v>200.75</v>
      </c>
      <c r="E42" s="4">
        <v>124.38</v>
      </c>
      <c r="F42" s="4">
        <v>414.42</v>
      </c>
      <c r="G42" s="4">
        <f t="shared" si="6"/>
        <v>803.81</v>
      </c>
      <c r="H42" s="4">
        <f t="shared" si="7"/>
        <v>1004.56</v>
      </c>
      <c r="J42" s="4" t="s">
        <v>40</v>
      </c>
      <c r="K42" s="4">
        <v>56</v>
      </c>
      <c r="L42" s="4">
        <v>25</v>
      </c>
      <c r="M42" s="4">
        <v>16</v>
      </c>
      <c r="N42" s="4">
        <v>218</v>
      </c>
      <c r="O42" s="4">
        <v>224</v>
      </c>
      <c r="P42" s="4">
        <f t="shared" si="8"/>
        <v>523</v>
      </c>
      <c r="Q42" s="4">
        <f t="shared" si="9"/>
        <v>539</v>
      </c>
      <c r="R42" s="4">
        <f t="shared" si="2"/>
        <v>1.863747680890538</v>
      </c>
      <c r="S42" s="4">
        <f t="shared" si="3"/>
        <v>1.5369216061185467</v>
      </c>
      <c r="T42" s="5">
        <f t="shared" si="4"/>
        <v>2.968460111317254</v>
      </c>
      <c r="U42" s="5">
        <f t="shared" si="5"/>
        <v>19.983873536672775</v>
      </c>
    </row>
    <row r="43" spans="1:21" s="4" customFormat="1" x14ac:dyDescent="0.25">
      <c r="A43" s="4" t="s">
        <v>49</v>
      </c>
      <c r="B43" s="4">
        <v>38.22</v>
      </c>
      <c r="C43" s="4">
        <v>42.5</v>
      </c>
      <c r="D43" s="4">
        <v>102.55</v>
      </c>
      <c r="E43" s="4">
        <v>138.32</v>
      </c>
      <c r="F43" s="4">
        <v>509.42</v>
      </c>
      <c r="G43" s="4">
        <f t="shared" si="6"/>
        <v>728.46</v>
      </c>
      <c r="H43" s="4">
        <f t="shared" si="7"/>
        <v>831.01</v>
      </c>
      <c r="J43" s="4" t="s">
        <v>49</v>
      </c>
      <c r="K43" s="4">
        <v>25</v>
      </c>
      <c r="L43" s="4">
        <v>33</v>
      </c>
      <c r="M43" s="4">
        <v>10</v>
      </c>
      <c r="N43" s="4">
        <v>287</v>
      </c>
      <c r="O43" s="4">
        <v>284</v>
      </c>
      <c r="P43" s="4">
        <f t="shared" si="8"/>
        <v>629</v>
      </c>
      <c r="Q43" s="4">
        <f t="shared" si="9"/>
        <v>639</v>
      </c>
      <c r="R43" s="4">
        <f t="shared" si="2"/>
        <v>1.3004851330203442</v>
      </c>
      <c r="S43" s="4">
        <f t="shared" si="3"/>
        <v>1.1581240063593006</v>
      </c>
      <c r="T43" s="5">
        <f t="shared" si="4"/>
        <v>1.5649452269170578</v>
      </c>
      <c r="U43" s="5">
        <f t="shared" si="5"/>
        <v>12.340405049277386</v>
      </c>
    </row>
    <row r="44" spans="1:21" s="4" customFormat="1" x14ac:dyDescent="0.25">
      <c r="A44" s="4" t="s">
        <v>50</v>
      </c>
      <c r="B44" s="4">
        <v>19.510000000000002</v>
      </c>
      <c r="C44" s="4">
        <v>10.97</v>
      </c>
      <c r="D44" s="4">
        <v>97.09</v>
      </c>
      <c r="E44" s="4">
        <v>45.76</v>
      </c>
      <c r="F44" s="4">
        <v>114.06</v>
      </c>
      <c r="G44" s="4">
        <f t="shared" si="6"/>
        <v>190.29999999999998</v>
      </c>
      <c r="H44" s="4">
        <f t="shared" si="7"/>
        <v>287.39</v>
      </c>
      <c r="J44" s="4" t="s">
        <v>50</v>
      </c>
      <c r="K44" s="4">
        <v>9</v>
      </c>
      <c r="L44" s="4">
        <v>7</v>
      </c>
      <c r="M44" s="4">
        <v>7</v>
      </c>
      <c r="N44" s="4">
        <v>18</v>
      </c>
      <c r="O44" s="4">
        <v>31</v>
      </c>
      <c r="P44" s="4">
        <f t="shared" si="8"/>
        <v>65</v>
      </c>
      <c r="Q44" s="4">
        <f t="shared" si="9"/>
        <v>72</v>
      </c>
      <c r="R44" s="4">
        <f t="shared" si="2"/>
        <v>3.9915277777777778</v>
      </c>
      <c r="S44" s="4">
        <f t="shared" si="3"/>
        <v>2.9276923076923076</v>
      </c>
      <c r="T44" s="5">
        <f t="shared" si="4"/>
        <v>9.7222222222222214</v>
      </c>
      <c r="U44" s="5">
        <f t="shared" si="5"/>
        <v>33.783360590138834</v>
      </c>
    </row>
    <row r="45" spans="1:21" s="4" customFormat="1" x14ac:dyDescent="0.25">
      <c r="A45" s="4" t="s">
        <v>51</v>
      </c>
      <c r="B45" s="4">
        <v>20.83</v>
      </c>
      <c r="C45" s="4">
        <v>19.28</v>
      </c>
      <c r="D45" s="4">
        <v>58.36</v>
      </c>
      <c r="E45" s="4">
        <v>77.14</v>
      </c>
      <c r="F45" s="4">
        <v>192.74</v>
      </c>
      <c r="G45" s="4">
        <f t="shared" si="6"/>
        <v>309.99</v>
      </c>
      <c r="H45" s="4">
        <f t="shared" si="7"/>
        <v>368.35</v>
      </c>
      <c r="J45" s="4" t="s">
        <v>51</v>
      </c>
      <c r="K45" s="4">
        <v>24</v>
      </c>
      <c r="L45" s="4">
        <v>24</v>
      </c>
      <c r="M45" s="4">
        <v>8</v>
      </c>
      <c r="N45" s="4">
        <v>201</v>
      </c>
      <c r="O45" s="4">
        <v>169</v>
      </c>
      <c r="P45" s="4">
        <f t="shared" si="8"/>
        <v>418</v>
      </c>
      <c r="Q45" s="4">
        <f t="shared" si="9"/>
        <v>426</v>
      </c>
      <c r="R45" s="4">
        <f t="shared" si="2"/>
        <v>0.86467136150234747</v>
      </c>
      <c r="S45" s="4">
        <f t="shared" si="3"/>
        <v>0.74160287081339715</v>
      </c>
      <c r="T45" s="5">
        <f t="shared" si="4"/>
        <v>1.8779342723004695</v>
      </c>
      <c r="U45" s="5">
        <f t="shared" si="5"/>
        <v>15.843626985204288</v>
      </c>
    </row>
    <row r="46" spans="1:21" s="4" customFormat="1" x14ac:dyDescent="0.25">
      <c r="A46" s="4" t="s">
        <v>52</v>
      </c>
      <c r="B46" s="4">
        <v>31.27</v>
      </c>
      <c r="C46" s="4">
        <v>32.369999999999997</v>
      </c>
      <c r="D46" s="4">
        <v>39.130000000000003</v>
      </c>
      <c r="E46" s="4">
        <v>74.17</v>
      </c>
      <c r="F46" s="4">
        <v>211.92</v>
      </c>
      <c r="G46" s="4">
        <f t="shared" si="6"/>
        <v>349.73</v>
      </c>
      <c r="H46" s="4">
        <f t="shared" si="7"/>
        <v>388.86</v>
      </c>
      <c r="J46" s="4" t="s">
        <v>52</v>
      </c>
      <c r="K46" s="4">
        <v>19</v>
      </c>
      <c r="L46" s="4">
        <v>13</v>
      </c>
      <c r="M46" s="4">
        <v>3</v>
      </c>
      <c r="N46" s="4">
        <v>103</v>
      </c>
      <c r="O46" s="4">
        <v>150</v>
      </c>
      <c r="P46" s="4">
        <f t="shared" si="8"/>
        <v>285</v>
      </c>
      <c r="Q46" s="4">
        <f t="shared" si="9"/>
        <v>288</v>
      </c>
      <c r="R46" s="4">
        <f t="shared" si="2"/>
        <v>1.3502083333333335</v>
      </c>
      <c r="S46" s="4">
        <f t="shared" si="3"/>
        <v>1.2271228070175439</v>
      </c>
      <c r="T46" s="5">
        <f t="shared" si="4"/>
        <v>1.0416666666666667</v>
      </c>
      <c r="U46" s="5">
        <f t="shared" si="5"/>
        <v>10.062747518387081</v>
      </c>
    </row>
    <row r="47" spans="1:21" s="4" customFormat="1" x14ac:dyDescent="0.25">
      <c r="A47" s="4" t="s">
        <v>53</v>
      </c>
      <c r="B47" s="4">
        <v>35.17</v>
      </c>
      <c r="C47" s="4">
        <v>24.11</v>
      </c>
      <c r="D47" s="4">
        <v>67.17</v>
      </c>
      <c r="E47" s="4">
        <v>102.14</v>
      </c>
      <c r="F47" s="4">
        <v>213.56</v>
      </c>
      <c r="G47" s="4">
        <f t="shared" si="6"/>
        <v>374.97999999999996</v>
      </c>
      <c r="H47" s="4">
        <f t="shared" si="7"/>
        <v>442.15</v>
      </c>
      <c r="J47" s="4" t="s">
        <v>53</v>
      </c>
      <c r="K47" s="4">
        <v>29</v>
      </c>
      <c r="L47" s="4">
        <v>21</v>
      </c>
      <c r="M47" s="4">
        <v>6</v>
      </c>
      <c r="N47" s="4">
        <v>148</v>
      </c>
      <c r="O47" s="4">
        <v>162</v>
      </c>
      <c r="P47" s="4">
        <f t="shared" si="8"/>
        <v>360</v>
      </c>
      <c r="Q47" s="4">
        <f t="shared" si="9"/>
        <v>366</v>
      </c>
      <c r="R47" s="4">
        <f t="shared" si="2"/>
        <v>1.2080601092896175</v>
      </c>
      <c r="S47" s="4">
        <f t="shared" si="3"/>
        <v>1.041611111111111</v>
      </c>
      <c r="T47" s="5">
        <f t="shared" si="4"/>
        <v>1.639344262295082</v>
      </c>
      <c r="U47" s="5">
        <f t="shared" si="5"/>
        <v>15.191677032681218</v>
      </c>
    </row>
    <row r="48" spans="1:21" s="4" customFormat="1" x14ac:dyDescent="0.25">
      <c r="A48" s="4" t="s">
        <v>54</v>
      </c>
      <c r="B48" s="4">
        <v>79.819999999999993</v>
      </c>
      <c r="C48" s="4">
        <v>18.64</v>
      </c>
      <c r="D48" s="4">
        <v>265.89</v>
      </c>
      <c r="E48" s="4">
        <v>142.36000000000001</v>
      </c>
      <c r="F48" s="4">
        <v>231.3</v>
      </c>
      <c r="G48" s="4">
        <f t="shared" si="6"/>
        <v>472.12</v>
      </c>
      <c r="H48" s="4">
        <f t="shared" si="7"/>
        <v>738.01</v>
      </c>
      <c r="J48" s="4" t="s">
        <v>54</v>
      </c>
      <c r="K48" s="4">
        <v>23</v>
      </c>
      <c r="L48" s="4">
        <v>21</v>
      </c>
      <c r="M48" s="4">
        <v>8</v>
      </c>
      <c r="N48" s="4">
        <v>219</v>
      </c>
      <c r="O48" s="4">
        <v>153</v>
      </c>
      <c r="P48" s="4">
        <f t="shared" si="8"/>
        <v>416</v>
      </c>
      <c r="Q48" s="4">
        <f t="shared" si="9"/>
        <v>424</v>
      </c>
      <c r="R48" s="4">
        <f t="shared" si="2"/>
        <v>1.7405896226415094</v>
      </c>
      <c r="S48" s="4">
        <f t="shared" si="3"/>
        <v>1.1349038461538461</v>
      </c>
      <c r="T48" s="5">
        <f t="shared" si="4"/>
        <v>1.8867924528301887</v>
      </c>
      <c r="U48" s="5">
        <f t="shared" si="5"/>
        <v>36.027967100716793</v>
      </c>
    </row>
    <row r="49" spans="1:21" s="4" customFormat="1" x14ac:dyDescent="0.25">
      <c r="A49" s="4" t="s">
        <v>55</v>
      </c>
      <c r="B49" s="4">
        <v>45.96</v>
      </c>
      <c r="C49" s="4">
        <v>29.88</v>
      </c>
      <c r="D49" s="4">
        <v>114.93</v>
      </c>
      <c r="E49" s="4">
        <v>166.25</v>
      </c>
      <c r="F49" s="4">
        <v>192.97</v>
      </c>
      <c r="G49" s="4">
        <f t="shared" si="6"/>
        <v>435.06</v>
      </c>
      <c r="H49" s="4">
        <f t="shared" si="7"/>
        <v>549.99</v>
      </c>
      <c r="J49" s="4" t="s">
        <v>55</v>
      </c>
      <c r="K49" s="4">
        <v>27</v>
      </c>
      <c r="L49" s="4">
        <v>12</v>
      </c>
      <c r="M49" s="4">
        <v>9</v>
      </c>
      <c r="N49" s="4">
        <v>246</v>
      </c>
      <c r="O49" s="4">
        <v>153</v>
      </c>
      <c r="P49" s="4">
        <f t="shared" si="8"/>
        <v>438</v>
      </c>
      <c r="Q49" s="4">
        <f t="shared" si="9"/>
        <v>447</v>
      </c>
      <c r="R49" s="4">
        <f t="shared" si="2"/>
        <v>1.2304026845637583</v>
      </c>
      <c r="S49" s="4">
        <f t="shared" si="3"/>
        <v>0.99328767123287676</v>
      </c>
      <c r="T49" s="5">
        <f t="shared" si="4"/>
        <v>2.0134228187919465</v>
      </c>
      <c r="U49" s="5">
        <f t="shared" si="5"/>
        <v>20.896743577155949</v>
      </c>
    </row>
    <row r="50" spans="1:21" s="4" customFormat="1" x14ac:dyDescent="0.25">
      <c r="A50" s="4" t="s">
        <v>56</v>
      </c>
      <c r="B50" s="4">
        <v>66.319999999999993</v>
      </c>
      <c r="C50" s="4">
        <v>38.380000000000003</v>
      </c>
      <c r="D50" s="4">
        <v>269.55</v>
      </c>
      <c r="E50" s="4">
        <v>176.44</v>
      </c>
      <c r="F50" s="4">
        <v>172.53</v>
      </c>
      <c r="G50" s="4">
        <f t="shared" si="6"/>
        <v>453.67</v>
      </c>
      <c r="H50" s="4">
        <f t="shared" si="7"/>
        <v>723.22</v>
      </c>
      <c r="J50" s="4" t="s">
        <v>56</v>
      </c>
      <c r="K50" s="4">
        <v>27</v>
      </c>
      <c r="L50" s="4">
        <v>20</v>
      </c>
      <c r="M50" s="4">
        <v>22</v>
      </c>
      <c r="N50" s="4">
        <v>37</v>
      </c>
      <c r="O50" s="4">
        <v>77</v>
      </c>
      <c r="P50" s="4">
        <f t="shared" si="8"/>
        <v>161</v>
      </c>
      <c r="Q50" s="4">
        <f t="shared" si="9"/>
        <v>183</v>
      </c>
      <c r="R50" s="4">
        <f t="shared" si="2"/>
        <v>3.9520218579234974</v>
      </c>
      <c r="S50" s="4">
        <f t="shared" si="3"/>
        <v>2.8178260869565217</v>
      </c>
      <c r="T50" s="5">
        <f t="shared" si="4"/>
        <v>12.021857923497267</v>
      </c>
      <c r="U50" s="5">
        <f t="shared" si="5"/>
        <v>37.270816625646411</v>
      </c>
    </row>
    <row r="51" spans="1:21" s="4" customFormat="1" x14ac:dyDescent="0.25">
      <c r="A51" s="4" t="s">
        <v>57</v>
      </c>
      <c r="B51" s="4">
        <v>94.61</v>
      </c>
      <c r="C51" s="4">
        <v>41.71</v>
      </c>
      <c r="D51" s="4">
        <v>341.81</v>
      </c>
      <c r="E51" s="4">
        <v>135.52000000000001</v>
      </c>
      <c r="F51" s="4">
        <v>152.97</v>
      </c>
      <c r="G51" s="4">
        <f t="shared" si="6"/>
        <v>424.81</v>
      </c>
      <c r="H51" s="4">
        <f t="shared" si="7"/>
        <v>766.62</v>
      </c>
      <c r="J51" s="4" t="s">
        <v>57</v>
      </c>
      <c r="K51" s="4">
        <v>21</v>
      </c>
      <c r="L51" s="4">
        <v>11</v>
      </c>
      <c r="M51" s="4">
        <v>22</v>
      </c>
      <c r="N51" s="4">
        <v>28</v>
      </c>
      <c r="O51" s="4">
        <v>31</v>
      </c>
      <c r="P51" s="4">
        <f t="shared" si="8"/>
        <v>91</v>
      </c>
      <c r="Q51" s="4">
        <f t="shared" si="9"/>
        <v>113</v>
      </c>
      <c r="R51" s="4">
        <f t="shared" si="2"/>
        <v>6.7842477876106191</v>
      </c>
      <c r="S51" s="4">
        <f t="shared" si="3"/>
        <v>4.6682417582417584</v>
      </c>
      <c r="T51" s="5">
        <f t="shared" si="4"/>
        <v>19.469026548672566</v>
      </c>
      <c r="U51" s="5">
        <f t="shared" si="5"/>
        <v>44.586627012078999</v>
      </c>
    </row>
    <row r="52" spans="1:21" s="4" customFormat="1" x14ac:dyDescent="0.25">
      <c r="A52" s="4" t="s">
        <v>58</v>
      </c>
      <c r="B52" s="4">
        <v>83.86</v>
      </c>
      <c r="C52" s="4">
        <v>41.34</v>
      </c>
      <c r="D52" s="4">
        <v>219.95</v>
      </c>
      <c r="E52" s="4">
        <v>134.86000000000001</v>
      </c>
      <c r="F52" s="4">
        <v>391.67</v>
      </c>
      <c r="G52" s="4">
        <f t="shared" si="6"/>
        <v>651.73</v>
      </c>
      <c r="H52" s="4">
        <f t="shared" si="7"/>
        <v>871.68000000000006</v>
      </c>
      <c r="J52" s="4" t="s">
        <v>58</v>
      </c>
      <c r="K52" s="4">
        <v>14</v>
      </c>
      <c r="L52" s="4">
        <v>16</v>
      </c>
      <c r="M52" s="4">
        <v>22</v>
      </c>
      <c r="N52" s="4">
        <v>97</v>
      </c>
      <c r="O52" s="4">
        <v>129</v>
      </c>
      <c r="P52" s="4">
        <f t="shared" si="8"/>
        <v>256</v>
      </c>
      <c r="Q52" s="4">
        <f t="shared" si="9"/>
        <v>278</v>
      </c>
      <c r="R52" s="4">
        <f t="shared" si="2"/>
        <v>3.1355395683453238</v>
      </c>
      <c r="S52" s="4">
        <f t="shared" si="3"/>
        <v>2.5458203125000001</v>
      </c>
      <c r="T52" s="5">
        <f t="shared" si="4"/>
        <v>7.9136690647482011</v>
      </c>
      <c r="U52" s="5">
        <f t="shared" si="5"/>
        <v>25.232883627019088</v>
      </c>
    </row>
    <row r="53" spans="1:21" x14ac:dyDescent="0.25">
      <c r="A53" t="s">
        <v>59</v>
      </c>
      <c r="D53">
        <v>0</v>
      </c>
      <c r="G53">
        <f t="shared" si="6"/>
        <v>1008</v>
      </c>
      <c r="H53">
        <f>1050*0.96</f>
        <v>1008</v>
      </c>
      <c r="J53" t="s">
        <v>59</v>
      </c>
      <c r="M53">
        <v>0</v>
      </c>
      <c r="P53" s="3">
        <f>G53/3</f>
        <v>336</v>
      </c>
      <c r="Q53">
        <f t="shared" ref="Q53:Q56" si="10">M53+P53</f>
        <v>336</v>
      </c>
      <c r="R53">
        <f t="shared" ref="R53:R56" si="11">H53/Q53</f>
        <v>3</v>
      </c>
      <c r="S53">
        <f t="shared" ref="S53:S56" si="12">G53/P53</f>
        <v>3</v>
      </c>
      <c r="T53" s="1">
        <f t="shared" si="4"/>
        <v>0</v>
      </c>
      <c r="U53" s="1">
        <f t="shared" si="5"/>
        <v>0</v>
      </c>
    </row>
    <row r="54" spans="1:21" x14ac:dyDescent="0.25">
      <c r="A54" t="s">
        <v>60</v>
      </c>
      <c r="D54">
        <v>6.26</v>
      </c>
      <c r="G54">
        <f t="shared" si="6"/>
        <v>1606.54</v>
      </c>
      <c r="H54">
        <f>1680*0.96</f>
        <v>1612.8</v>
      </c>
      <c r="J54" t="s">
        <v>60</v>
      </c>
      <c r="M54">
        <v>1</v>
      </c>
      <c r="P54" s="3">
        <f t="shared" ref="P54:P65" si="13">G54/3</f>
        <v>535.51333333333332</v>
      </c>
      <c r="Q54" s="3">
        <f t="shared" si="10"/>
        <v>536.51333333333332</v>
      </c>
      <c r="R54">
        <f t="shared" si="11"/>
        <v>3.0060762702387018</v>
      </c>
      <c r="S54">
        <f t="shared" si="12"/>
        <v>3</v>
      </c>
      <c r="T54" s="1">
        <f t="shared" si="4"/>
        <v>0.18638865762888776</v>
      </c>
      <c r="U54" s="1">
        <f t="shared" si="5"/>
        <v>0.38814484126984128</v>
      </c>
    </row>
    <row r="55" spans="1:21" x14ac:dyDescent="0.25">
      <c r="A55" t="s">
        <v>61</v>
      </c>
      <c r="D55">
        <v>0</v>
      </c>
      <c r="G55">
        <f t="shared" si="6"/>
        <v>1339.2</v>
      </c>
      <c r="H55">
        <f>1395*0.96</f>
        <v>1339.2</v>
      </c>
      <c r="J55" t="s">
        <v>61</v>
      </c>
      <c r="M55">
        <v>0</v>
      </c>
      <c r="P55" s="3">
        <f t="shared" si="13"/>
        <v>446.40000000000003</v>
      </c>
      <c r="Q55" s="3">
        <f t="shared" si="10"/>
        <v>446.40000000000003</v>
      </c>
      <c r="R55">
        <f t="shared" si="11"/>
        <v>3</v>
      </c>
      <c r="S55">
        <f t="shared" si="12"/>
        <v>3</v>
      </c>
      <c r="T55" s="1">
        <f t="shared" si="4"/>
        <v>0</v>
      </c>
      <c r="U55" s="1">
        <f t="shared" si="5"/>
        <v>0</v>
      </c>
    </row>
    <row r="56" spans="1:21" x14ac:dyDescent="0.25">
      <c r="A56" t="s">
        <v>62</v>
      </c>
      <c r="D56">
        <v>4</v>
      </c>
      <c r="G56">
        <f t="shared" si="6"/>
        <v>1109.5999999999999</v>
      </c>
      <c r="H56">
        <f>1160*0.96</f>
        <v>1113.5999999999999</v>
      </c>
      <c r="J56" t="s">
        <v>62</v>
      </c>
      <c r="M56">
        <v>1</v>
      </c>
      <c r="P56" s="3">
        <f t="shared" si="13"/>
        <v>369.86666666666662</v>
      </c>
      <c r="Q56" s="3">
        <f t="shared" si="10"/>
        <v>370.86666666666662</v>
      </c>
      <c r="R56">
        <f t="shared" si="11"/>
        <v>3.0026963868416323</v>
      </c>
      <c r="S56">
        <f t="shared" si="12"/>
        <v>3</v>
      </c>
      <c r="T56" s="1">
        <f t="shared" si="4"/>
        <v>0.26963868416322134</v>
      </c>
      <c r="U56" s="1">
        <f t="shared" si="5"/>
        <v>0.35919540229885061</v>
      </c>
    </row>
    <row r="57" spans="1:21" x14ac:dyDescent="0.25">
      <c r="A57" t="s">
        <v>63</v>
      </c>
      <c r="B57">
        <v>88.15</v>
      </c>
      <c r="C57">
        <v>64.099999999999994</v>
      </c>
      <c r="D57">
        <v>249.66</v>
      </c>
      <c r="E57">
        <v>326.04000000000002</v>
      </c>
      <c r="F57" s="1">
        <v>376</v>
      </c>
      <c r="G57">
        <f t="shared" ref="G57" si="14">H57-D57</f>
        <v>854.29000000000008</v>
      </c>
      <c r="H57">
        <f t="shared" si="7"/>
        <v>1103.95</v>
      </c>
      <c r="J57" t="s">
        <v>63</v>
      </c>
      <c r="K57">
        <v>26</v>
      </c>
      <c r="L57">
        <v>28</v>
      </c>
      <c r="M57">
        <v>16</v>
      </c>
      <c r="N57">
        <v>158</v>
      </c>
      <c r="O57">
        <v>68</v>
      </c>
      <c r="P57">
        <f t="shared" ref="P57" si="15">Q57-M57</f>
        <v>280</v>
      </c>
      <c r="Q57" s="3">
        <f t="shared" ref="Q57" si="16">SUM(K57:O57)</f>
        <v>296</v>
      </c>
      <c r="R57">
        <f t="shared" ref="R57:R65" si="17">H57/Q57</f>
        <v>3.7295608108108111</v>
      </c>
      <c r="S57">
        <f t="shared" ref="S57:S65" si="18">G57/P57</f>
        <v>3.0510357142857147</v>
      </c>
      <c r="T57" s="1">
        <f t="shared" si="4"/>
        <v>5.4054054054054053</v>
      </c>
      <c r="U57" s="1">
        <f t="shared" si="5"/>
        <v>22.615154671860136</v>
      </c>
    </row>
    <row r="58" spans="1:21" x14ac:dyDescent="0.25">
      <c r="A58" t="s">
        <v>64</v>
      </c>
      <c r="D58">
        <v>1.75</v>
      </c>
      <c r="G58">
        <f t="shared" si="6"/>
        <v>905.44999999999993</v>
      </c>
      <c r="H58">
        <f>945*0.96</f>
        <v>907.19999999999993</v>
      </c>
      <c r="J58" t="s">
        <v>64</v>
      </c>
      <c r="M58">
        <v>1</v>
      </c>
      <c r="P58" s="3">
        <f t="shared" si="13"/>
        <v>301.81666666666666</v>
      </c>
      <c r="Q58" s="3">
        <f t="shared" ref="Q58:Q65" si="19">M58+P58</f>
        <v>302.81666666666666</v>
      </c>
      <c r="R58">
        <f t="shared" si="17"/>
        <v>2.9958720898233251</v>
      </c>
      <c r="S58">
        <f t="shared" si="18"/>
        <v>3</v>
      </c>
      <c r="T58" s="1">
        <f t="shared" si="4"/>
        <v>0.33023281413396444</v>
      </c>
      <c r="U58" s="1">
        <f t="shared" si="5"/>
        <v>0.19290123456790126</v>
      </c>
    </row>
    <row r="59" spans="1:21" x14ac:dyDescent="0.25">
      <c r="A59" t="s">
        <v>65</v>
      </c>
      <c r="D59">
        <v>2.27</v>
      </c>
      <c r="G59">
        <f t="shared" si="6"/>
        <v>880.93</v>
      </c>
      <c r="H59">
        <f>920*0.96</f>
        <v>883.19999999999993</v>
      </c>
      <c r="J59" t="s">
        <v>65</v>
      </c>
      <c r="M59">
        <v>1</v>
      </c>
      <c r="P59" s="3">
        <f t="shared" si="13"/>
        <v>293.64333333333332</v>
      </c>
      <c r="Q59" s="3">
        <f t="shared" si="19"/>
        <v>294.64333333333332</v>
      </c>
      <c r="R59">
        <f t="shared" si="17"/>
        <v>2.9975224282465804</v>
      </c>
      <c r="S59">
        <f t="shared" si="18"/>
        <v>3</v>
      </c>
      <c r="T59" s="1">
        <f t="shared" si="4"/>
        <v>0.33939339087936832</v>
      </c>
      <c r="U59" s="1">
        <f t="shared" si="5"/>
        <v>0.25701992753623193</v>
      </c>
    </row>
    <row r="60" spans="1:21" x14ac:dyDescent="0.25">
      <c r="A60" t="s">
        <v>66</v>
      </c>
      <c r="D60">
        <v>11.85</v>
      </c>
      <c r="G60">
        <f t="shared" si="6"/>
        <v>1005.7499999999999</v>
      </c>
      <c r="H60">
        <f>1060*0.96</f>
        <v>1017.5999999999999</v>
      </c>
      <c r="J60" t="s">
        <v>66</v>
      </c>
      <c r="M60">
        <v>2</v>
      </c>
      <c r="P60" s="3">
        <f t="shared" si="13"/>
        <v>335.24999999999994</v>
      </c>
      <c r="Q60" s="3">
        <f t="shared" si="19"/>
        <v>337.24999999999994</v>
      </c>
      <c r="R60">
        <f t="shared" si="17"/>
        <v>3.017346182357302</v>
      </c>
      <c r="S60">
        <f t="shared" si="18"/>
        <v>3</v>
      </c>
      <c r="T60" s="1">
        <f t="shared" si="4"/>
        <v>0.59303187546330627</v>
      </c>
      <c r="U60" s="1">
        <f t="shared" si="5"/>
        <v>1.1645047169811322</v>
      </c>
    </row>
    <row r="61" spans="1:21" x14ac:dyDescent="0.25">
      <c r="A61" t="s">
        <v>67</v>
      </c>
      <c r="D61">
        <v>23.97</v>
      </c>
      <c r="G61">
        <f t="shared" si="6"/>
        <v>134.43</v>
      </c>
      <c r="H61">
        <f>165*0.96</f>
        <v>158.4</v>
      </c>
      <c r="J61" t="s">
        <v>67</v>
      </c>
      <c r="M61">
        <v>4</v>
      </c>
      <c r="P61" s="3">
        <f t="shared" si="13"/>
        <v>44.81</v>
      </c>
      <c r="Q61" s="3">
        <f t="shared" si="19"/>
        <v>48.81</v>
      </c>
      <c r="R61">
        <f t="shared" si="17"/>
        <v>3.2452366318377379</v>
      </c>
      <c r="S61">
        <f t="shared" si="18"/>
        <v>3</v>
      </c>
      <c r="T61" s="1">
        <f t="shared" si="4"/>
        <v>8.1950419995902468</v>
      </c>
      <c r="U61" s="1">
        <f t="shared" si="5"/>
        <v>15.132575757575758</v>
      </c>
    </row>
    <row r="62" spans="1:21" x14ac:dyDescent="0.25">
      <c r="A62" t="s">
        <v>68</v>
      </c>
      <c r="D62">
        <v>0</v>
      </c>
      <c r="G62">
        <f t="shared" si="6"/>
        <v>828.48</v>
      </c>
      <c r="H62">
        <f>863*0.96</f>
        <v>828.48</v>
      </c>
      <c r="J62" t="s">
        <v>68</v>
      </c>
      <c r="M62">
        <v>0</v>
      </c>
      <c r="P62" s="3">
        <f t="shared" si="13"/>
        <v>276.16000000000003</v>
      </c>
      <c r="Q62" s="3">
        <f t="shared" si="19"/>
        <v>276.16000000000003</v>
      </c>
      <c r="R62">
        <f t="shared" si="17"/>
        <v>3</v>
      </c>
      <c r="S62">
        <f t="shared" si="18"/>
        <v>3</v>
      </c>
      <c r="T62" s="1">
        <f t="shared" si="4"/>
        <v>0</v>
      </c>
      <c r="U62" s="1">
        <f t="shared" si="5"/>
        <v>0</v>
      </c>
    </row>
    <row r="63" spans="1:21" x14ac:dyDescent="0.25">
      <c r="A63" t="s">
        <v>69</v>
      </c>
      <c r="D63">
        <v>46</v>
      </c>
      <c r="G63">
        <f t="shared" si="6"/>
        <v>1782.8</v>
      </c>
      <c r="H63">
        <f>1905*0.96</f>
        <v>1828.8</v>
      </c>
      <c r="J63" t="s">
        <v>69</v>
      </c>
      <c r="M63">
        <v>1</v>
      </c>
      <c r="P63" s="3">
        <f t="shared" si="13"/>
        <v>594.26666666666665</v>
      </c>
      <c r="Q63" s="3">
        <f t="shared" si="19"/>
        <v>595.26666666666665</v>
      </c>
      <c r="R63">
        <f t="shared" si="17"/>
        <v>3.0722365326464329</v>
      </c>
      <c r="S63">
        <f t="shared" si="18"/>
        <v>3</v>
      </c>
      <c r="T63" s="1">
        <f t="shared" si="4"/>
        <v>0.16799193638705343</v>
      </c>
      <c r="U63" s="1">
        <f t="shared" si="5"/>
        <v>2.515310586176728</v>
      </c>
    </row>
    <row r="64" spans="1:21" x14ac:dyDescent="0.25">
      <c r="A64" t="s">
        <v>70</v>
      </c>
      <c r="D64">
        <v>8.9700000000000006</v>
      </c>
      <c r="G64">
        <f t="shared" si="6"/>
        <v>2611.83</v>
      </c>
      <c r="H64">
        <f>2730*0.96</f>
        <v>2620.7999999999997</v>
      </c>
      <c r="J64" t="s">
        <v>70</v>
      </c>
      <c r="M64">
        <v>1</v>
      </c>
      <c r="P64" s="3">
        <f t="shared" si="13"/>
        <v>870.61</v>
      </c>
      <c r="Q64" s="3">
        <f t="shared" si="19"/>
        <v>871.61</v>
      </c>
      <c r="R64">
        <f t="shared" si="17"/>
        <v>3.0068493936508296</v>
      </c>
      <c r="S64">
        <f t="shared" si="18"/>
        <v>3</v>
      </c>
      <c r="T64" s="1">
        <f t="shared" si="4"/>
        <v>0.11473021190670139</v>
      </c>
      <c r="U64" s="1">
        <f t="shared" si="5"/>
        <v>0.34226190476190482</v>
      </c>
    </row>
    <row r="65" spans="1:21" x14ac:dyDescent="0.25">
      <c r="A65" t="s">
        <v>71</v>
      </c>
      <c r="B65" s="2"/>
      <c r="D65">
        <v>6.92</v>
      </c>
      <c r="G65">
        <f t="shared" si="6"/>
        <v>1356.28</v>
      </c>
      <c r="H65">
        <f>1420*0.96</f>
        <v>1363.2</v>
      </c>
      <c r="J65" t="s">
        <v>71</v>
      </c>
      <c r="M65">
        <v>1</v>
      </c>
      <c r="P65" s="3">
        <f t="shared" si="13"/>
        <v>452.09333333333331</v>
      </c>
      <c r="Q65" s="3">
        <f t="shared" si="19"/>
        <v>453.09333333333331</v>
      </c>
      <c r="R65">
        <f t="shared" si="17"/>
        <v>3.0086516391030549</v>
      </c>
      <c r="S65">
        <f t="shared" si="18"/>
        <v>3</v>
      </c>
      <c r="T65" s="1">
        <f t="shared" si="4"/>
        <v>0.22070507915955506</v>
      </c>
      <c r="U65" s="1">
        <f t="shared" si="5"/>
        <v>0.50762910798122063</v>
      </c>
    </row>
    <row r="66" spans="1:21" x14ac:dyDescent="0.25">
      <c r="D66">
        <f>SUM(D1:D65)</f>
        <v>5054.3600000000024</v>
      </c>
      <c r="G66">
        <f t="shared" ref="G66" si="20">SUM(G1:G65)</f>
        <v>33219.33</v>
      </c>
      <c r="H66">
        <f t="shared" ref="H66" si="21">SUM(H1:H65)</f>
        <v>38273.69</v>
      </c>
      <c r="M66">
        <f>SUM(M1:M65)</f>
        <v>424</v>
      </c>
      <c r="P66">
        <f t="shared" ref="P66:Q66" si="22">SUM(P1:P65)</f>
        <v>18450.43</v>
      </c>
      <c r="Q66">
        <f t="shared" si="22"/>
        <v>18874.43</v>
      </c>
      <c r="S66" t="s">
        <v>77</v>
      </c>
    </row>
    <row r="67" spans="1:21" x14ac:dyDescent="0.25">
      <c r="N67">
        <f>SUM(E32:E65)/SUM(N32:N65)</f>
        <v>0.75614168440255403</v>
      </c>
      <c r="O67">
        <f>SUM(F32:F64)/SUM(O32:O64)</f>
        <v>1.6254774661203908</v>
      </c>
    </row>
    <row r="68" spans="1:21" x14ac:dyDescent="0.25">
      <c r="N68" t="s">
        <v>72</v>
      </c>
      <c r="O68">
        <f>SUM(E32:F65)/SUM(N32:O65)</f>
        <v>1.1830068090374499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18" sqref="A18"/>
    </sheetView>
  </sheetViews>
  <sheetFormatPr defaultRowHeight="15" x14ac:dyDescent="0.25"/>
  <cols>
    <col min="2" max="2" width="19.85546875" customWidth="1"/>
    <col min="3" max="3" width="15.28515625" customWidth="1"/>
    <col min="5" max="5" width="24.5703125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>
        <v>38</v>
      </c>
      <c r="B2">
        <v>73</v>
      </c>
      <c r="C2">
        <v>897.76</v>
      </c>
      <c r="D2">
        <f t="shared" ref="D2:D15" si="0">B2+C2</f>
        <v>970.76</v>
      </c>
      <c r="E2">
        <f t="shared" ref="E2:E15" si="1">C2/D2</f>
        <v>0.92480118669908118</v>
      </c>
    </row>
    <row r="3" spans="1:5" x14ac:dyDescent="0.25">
      <c r="A3">
        <v>39</v>
      </c>
      <c r="B3">
        <v>0</v>
      </c>
      <c r="C3">
        <v>642.08999999999992</v>
      </c>
      <c r="D3">
        <f t="shared" si="0"/>
        <v>642.08999999999992</v>
      </c>
      <c r="E3">
        <f t="shared" si="1"/>
        <v>1</v>
      </c>
    </row>
    <row r="4" spans="1:5" x14ac:dyDescent="0.25">
      <c r="A4">
        <v>40</v>
      </c>
      <c r="B4">
        <v>11.32</v>
      </c>
      <c r="C4">
        <v>644.61000000000013</v>
      </c>
      <c r="D4">
        <f t="shared" si="0"/>
        <v>655.93000000000018</v>
      </c>
      <c r="E4">
        <f t="shared" si="1"/>
        <v>0.98274206089064375</v>
      </c>
    </row>
    <row r="5" spans="1:5" x14ac:dyDescent="0.25">
      <c r="A5">
        <v>41</v>
      </c>
      <c r="B5">
        <v>28.93</v>
      </c>
      <c r="C5">
        <v>1004.56</v>
      </c>
      <c r="D5">
        <f t="shared" si="0"/>
        <v>1033.49</v>
      </c>
      <c r="E5">
        <f t="shared" si="1"/>
        <v>0.97200746983521846</v>
      </c>
    </row>
    <row r="6" spans="1:5" x14ac:dyDescent="0.25">
      <c r="A6">
        <v>42</v>
      </c>
      <c r="B6">
        <v>76.87</v>
      </c>
      <c r="C6">
        <v>831.01</v>
      </c>
      <c r="D6">
        <f t="shared" si="0"/>
        <v>907.88</v>
      </c>
      <c r="E6">
        <f t="shared" si="1"/>
        <v>0.91533021985284402</v>
      </c>
    </row>
    <row r="7" spans="1:5" x14ac:dyDescent="0.25">
      <c r="A7">
        <v>43</v>
      </c>
      <c r="B7">
        <v>1.08</v>
      </c>
      <c r="C7">
        <v>287.39</v>
      </c>
      <c r="D7">
        <f t="shared" si="0"/>
        <v>288.46999999999997</v>
      </c>
      <c r="E7">
        <f t="shared" si="1"/>
        <v>0.99625610982077861</v>
      </c>
    </row>
    <row r="8" spans="1:5" x14ac:dyDescent="0.25">
      <c r="A8">
        <v>44</v>
      </c>
      <c r="B8">
        <v>13.36</v>
      </c>
      <c r="C8">
        <v>368.35</v>
      </c>
      <c r="D8">
        <f t="shared" si="0"/>
        <v>381.71000000000004</v>
      </c>
      <c r="E8">
        <f t="shared" si="1"/>
        <v>0.96499960703151599</v>
      </c>
    </row>
    <row r="9" spans="1:5" x14ac:dyDescent="0.25">
      <c r="A9">
        <v>45</v>
      </c>
      <c r="B9">
        <v>22.53</v>
      </c>
      <c r="C9">
        <v>388.86</v>
      </c>
      <c r="D9">
        <f t="shared" si="0"/>
        <v>411.39</v>
      </c>
      <c r="E9">
        <f t="shared" si="1"/>
        <v>0.94523444906293308</v>
      </c>
    </row>
    <row r="10" spans="1:5" x14ac:dyDescent="0.25">
      <c r="A10">
        <v>46</v>
      </c>
      <c r="B10">
        <v>11.61</v>
      </c>
      <c r="C10">
        <v>442.15</v>
      </c>
      <c r="D10">
        <f t="shared" si="0"/>
        <v>453.76</v>
      </c>
      <c r="E10">
        <f t="shared" si="1"/>
        <v>0.97441378702397741</v>
      </c>
    </row>
    <row r="11" spans="1:5" x14ac:dyDescent="0.25">
      <c r="A11">
        <v>47</v>
      </c>
      <c r="B11">
        <v>48.41</v>
      </c>
      <c r="C11">
        <v>738.01</v>
      </c>
      <c r="D11">
        <f t="shared" si="0"/>
        <v>786.42</v>
      </c>
      <c r="E11">
        <f t="shared" si="1"/>
        <v>0.93844256249841052</v>
      </c>
    </row>
    <row r="12" spans="1:5" x14ac:dyDescent="0.25">
      <c r="A12">
        <v>48</v>
      </c>
      <c r="B12">
        <v>16.170000000000002</v>
      </c>
      <c r="C12">
        <v>549.99</v>
      </c>
      <c r="D12">
        <f t="shared" si="0"/>
        <v>566.16</v>
      </c>
      <c r="E12">
        <f t="shared" si="1"/>
        <v>0.97143916913946593</v>
      </c>
    </row>
    <row r="13" spans="1:5" x14ac:dyDescent="0.25">
      <c r="A13">
        <v>49</v>
      </c>
      <c r="B13">
        <v>54.41</v>
      </c>
      <c r="C13">
        <v>498.23</v>
      </c>
      <c r="D13">
        <f t="shared" si="0"/>
        <v>552.64</v>
      </c>
      <c r="E13">
        <f t="shared" si="1"/>
        <v>0.90154530978575576</v>
      </c>
    </row>
    <row r="14" spans="1:5" x14ac:dyDescent="0.25">
      <c r="A14">
        <v>51</v>
      </c>
      <c r="B14">
        <v>144.47</v>
      </c>
      <c r="C14">
        <v>651.73</v>
      </c>
      <c r="D14">
        <f t="shared" si="0"/>
        <v>796.2</v>
      </c>
      <c r="E14">
        <f t="shared" si="1"/>
        <v>0.81855061542326046</v>
      </c>
    </row>
    <row r="15" spans="1:5" x14ac:dyDescent="0.25">
      <c r="A15">
        <v>56</v>
      </c>
      <c r="B15">
        <v>135.55000000000001</v>
      </c>
      <c r="C15">
        <v>854.29</v>
      </c>
      <c r="D15">
        <f t="shared" si="0"/>
        <v>989.83999999999992</v>
      </c>
      <c r="E15">
        <f t="shared" si="1"/>
        <v>0.86305867614968079</v>
      </c>
    </row>
    <row r="17" spans="1:5" x14ac:dyDescent="0.25">
      <c r="A17" t="s">
        <v>83</v>
      </c>
      <c r="E17">
        <v>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Artifacts</vt:lpstr>
      <vt:lpstr>nonartifactual proportion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Bulbeck</cp:lastModifiedBy>
  <dcterms:created xsi:type="dcterms:W3CDTF">2018-05-27T08:01:51Z</dcterms:created>
  <dcterms:modified xsi:type="dcterms:W3CDTF">2021-01-25T01:44:59Z</dcterms:modified>
</cp:coreProperties>
</file>