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print Summary" sheetId="1" r:id="rId4"/>
    <sheet name="Sprint Template" sheetId="2" r:id="rId5"/>
    <sheet name="Completed Sprint Example" sheetId="3" r:id="rId6"/>
  </sheets>
</workbook>
</file>

<file path=xl/sharedStrings.xml><?xml version="1.0" encoding="utf-8"?>
<sst xmlns="http://schemas.openxmlformats.org/spreadsheetml/2006/main" uniqueCount="42">
  <si>
    <t>Averages (3 Sprint Rolling Avg)</t>
  </si>
  <si>
    <t>User Stories</t>
  </si>
  <si>
    <t>Story Points</t>
  </si>
  <si>
    <t>Story point adjusted</t>
  </si>
  <si>
    <t>Engineers in team</t>
  </si>
  <si>
    <t>Engineers</t>
  </si>
  <si>
    <t>Standard sprint length</t>
  </si>
  <si>
    <t>Days</t>
  </si>
  <si>
    <t>Sprint Summaries 2019</t>
  </si>
  <si>
    <t>Days Leave</t>
  </si>
  <si>
    <t>Sprint</t>
  </si>
  <si>
    <t>Planned</t>
  </si>
  <si>
    <t>Actual</t>
  </si>
  <si>
    <t>Var</t>
  </si>
  <si>
    <t>Var %</t>
  </si>
  <si>
    <t>Adj</t>
  </si>
  <si>
    <t>Comments (number in brackets is days off)</t>
  </si>
  <si>
    <t>Sprint x</t>
  </si>
  <si>
    <t>Done</t>
  </si>
  <si>
    <t>Planned Left</t>
  </si>
  <si>
    <t>Board</t>
  </si>
  <si>
    <t>Actual Left</t>
  </si>
  <si>
    <t>Ideal</t>
  </si>
  <si>
    <t>Comments</t>
  </si>
  <si>
    <t>Mon</t>
  </si>
  <si>
    <t>Tues</t>
  </si>
  <si>
    <t>Wed</t>
  </si>
  <si>
    <t>Thu</t>
  </si>
  <si>
    <t>Fri</t>
  </si>
  <si>
    <t>Total:</t>
  </si>
  <si>
    <t>Planning</t>
  </si>
  <si>
    <t>Start Date</t>
  </si>
  <si>
    <t>End Date</t>
  </si>
  <si>
    <t>Number of Days</t>
  </si>
  <si>
    <t>Number of Story Points</t>
  </si>
  <si>
    <t>Number of Stories</t>
  </si>
  <si>
    <t>Ideal Velocity (Points)</t>
  </si>
  <si>
    <t>Ideal Velocity (Stories)</t>
  </si>
  <si>
    <t>Developers</t>
  </si>
  <si>
    <t>Total leave days</t>
  </si>
  <si>
    <t>Team at full strength</t>
  </si>
  <si>
    <t>Sebastian, one day leave.</t>
  </si>
</sst>
</file>

<file path=xl/styles.xml><?xml version="1.0" encoding="utf-8"?>
<styleSheet xmlns="http://schemas.openxmlformats.org/spreadsheetml/2006/main">
  <numFmts count="4">
    <numFmt numFmtId="0" formatCode="General"/>
    <numFmt numFmtId="59" formatCode="[&lt;0]&quot;-&quot;#,###;[&gt;0]&quot;+&quot;#,###;#,###"/>
    <numFmt numFmtId="60" formatCode="0.0"/>
    <numFmt numFmtId="61" formatCode="dd/mm/yy"/>
  </numFmts>
  <fonts count="12">
    <font>
      <sz val="10"/>
      <color indexed="8"/>
      <name val="Helvetica"/>
    </font>
    <font>
      <sz val="12"/>
      <color indexed="8"/>
      <name val="Helvetica"/>
    </font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9"/>
      <name val="Helvetica Neue"/>
    </font>
    <font>
      <b val="1"/>
      <sz val="10"/>
      <color indexed="8"/>
      <name val="Helvetica Neue"/>
    </font>
    <font>
      <b val="1"/>
      <sz val="10"/>
      <color indexed="10"/>
      <name val="Helvetica Neue"/>
    </font>
    <font>
      <b val="1"/>
      <sz val="12"/>
      <color indexed="8"/>
      <name val="Helvetica"/>
    </font>
    <font>
      <sz val="9"/>
      <color indexed="8"/>
      <name val="Helvetica Neue"/>
    </font>
    <font>
      <b val="1"/>
      <sz val="10"/>
      <color indexed="9"/>
      <name val="Helvetica"/>
    </font>
    <font>
      <b val="1"/>
      <sz val="10"/>
      <color indexed="8"/>
      <name val="Helvetica"/>
    </font>
    <font>
      <sz val="11"/>
      <color indexed="8"/>
      <name val="Helvetica"/>
    </font>
  </fonts>
  <fills count="8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</fills>
  <borders count="14">
    <border>
      <left/>
      <right/>
      <top/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/>
      <right/>
      <top/>
      <bottom/>
      <diagonal/>
    </border>
    <border>
      <left/>
      <right/>
      <top/>
      <bottom style="thin">
        <color indexed="21"/>
      </bottom>
      <diagonal/>
    </border>
    <border>
      <left/>
      <right style="thin">
        <color indexed="21"/>
      </right>
      <top/>
      <bottom/>
      <diagonal/>
    </border>
    <border>
      <left style="thin">
        <color indexed="21"/>
      </left>
      <right style="thin">
        <color indexed="21"/>
      </right>
      <top style="thin">
        <color indexed="21"/>
      </top>
      <bottom/>
      <diagonal/>
    </border>
    <border>
      <left style="thin">
        <color indexed="21"/>
      </left>
      <right style="thin">
        <color indexed="21"/>
      </right>
      <top/>
      <bottom style="thin">
        <color indexed="21"/>
      </bottom>
      <diagonal/>
    </border>
    <border>
      <left style="thin">
        <color indexed="21"/>
      </left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thin">
        <color indexed="21"/>
      </top>
      <bottom/>
      <diagonal/>
    </border>
    <border>
      <left/>
      <right/>
      <top style="thin">
        <color indexed="21"/>
      </top>
      <bottom/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84">
    <xf numFmtId="0" fontId="0" applyNumberFormat="0" applyFont="1" applyFill="0" applyBorder="0" applyAlignment="1" applyProtection="0">
      <alignment vertical="top" wrapText="1"/>
    </xf>
    <xf numFmtId="0" fontId="2" applyNumberFormat="1" applyFont="1" applyFill="0" applyBorder="0" applyAlignment="1" applyProtection="0">
      <alignment horizontal="center" vertical="top" wrapText="1"/>
    </xf>
    <xf numFmtId="0" fontId="3" applyNumberFormat="0" applyFont="1" applyFill="0" applyBorder="0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top" wrapText="1"/>
    </xf>
    <xf numFmtId="1" fontId="2" fillId="3" borderId="1" applyNumberFormat="1" applyFont="1" applyFill="1" applyBorder="1" applyAlignment="1" applyProtection="0">
      <alignment horizontal="center" vertical="top" wrapText="1"/>
    </xf>
    <xf numFmtId="1" fontId="2" fillId="4" borderId="1" applyNumberFormat="1" applyFont="1" applyFill="1" applyBorder="1" applyAlignment="1" applyProtection="0">
      <alignment horizontal="center" vertical="top" wrapText="1"/>
    </xf>
    <xf numFmtId="1" fontId="5" fillId="3" borderId="1" applyNumberFormat="1" applyFont="1" applyFill="1" applyBorder="1" applyAlignment="1" applyProtection="0">
      <alignment horizontal="center" vertical="top" wrapText="1"/>
    </xf>
    <xf numFmtId="0" fontId="2" applyNumberFormat="1" applyFont="1" applyFill="0" applyBorder="0" applyAlignment="1" applyProtection="0">
      <alignment horizontal="center" vertical="top" wrapText="1"/>
    </xf>
    <xf numFmtId="0" fontId="2" applyNumberFormat="1" applyFont="1" applyFill="0" applyBorder="0" applyAlignment="1" applyProtection="0">
      <alignment horizontal="center" vertical="top" wrapText="1"/>
    </xf>
    <xf numFmtId="0" fontId="2" applyNumberFormat="1" applyFont="1" applyFill="0" applyBorder="0" applyAlignment="1" applyProtection="0">
      <alignment horizontal="center" vertical="top" wrapText="1"/>
    </xf>
    <xf numFmtId="0" fontId="4" fillId="2" borderId="1" applyNumberFormat="0" applyFont="1" applyFill="1" applyBorder="1" applyAlignment="1" applyProtection="0">
      <alignment horizontal="center" vertical="top" wrapText="1"/>
    </xf>
    <xf numFmtId="0" fontId="4" fillId="2" borderId="1" applyNumberFormat="0" applyFont="1" applyFill="1" applyBorder="1" applyAlignment="1" applyProtection="0">
      <alignment horizontal="left" vertical="top" wrapText="1"/>
    </xf>
    <xf numFmtId="49" fontId="4" fillId="2" borderId="1" applyNumberFormat="1" applyFont="1" applyFill="1" applyBorder="1" applyAlignment="1" applyProtection="0">
      <alignment horizontal="left" vertical="top" wrapText="1"/>
    </xf>
    <xf numFmtId="0" fontId="6" fillId="3" borderId="2" applyNumberFormat="1" applyFont="1" applyFill="1" applyBorder="1" applyAlignment="1" applyProtection="0">
      <alignment horizontal="center" vertical="top" wrapText="1"/>
    </xf>
    <xf numFmtId="0" fontId="2" fillId="3" borderId="3" applyNumberFormat="1" applyFont="1" applyFill="1" applyBorder="1" applyAlignment="1" applyProtection="0">
      <alignment horizontal="center" vertical="top" wrapText="1"/>
    </xf>
    <xf numFmtId="0" fontId="2" fillId="3" borderId="1" applyNumberFormat="1" applyFont="1" applyFill="1" applyBorder="1" applyAlignment="1" applyProtection="0">
      <alignment horizontal="center" vertical="top" wrapText="1"/>
    </xf>
    <xf numFmtId="0" fontId="2" fillId="3" borderId="1" applyNumberFormat="0" applyFont="1" applyFill="1" applyBorder="1" applyAlignment="1" applyProtection="0">
      <alignment horizontal="center" vertical="top" wrapText="1"/>
    </xf>
    <xf numFmtId="0" fontId="2" fillId="3" borderId="1" applyNumberFormat="0" applyFont="1" applyFill="1" applyBorder="1" applyAlignment="1" applyProtection="0">
      <alignment horizontal="left" vertical="top" wrapText="1"/>
    </xf>
    <xf numFmtId="0" fontId="2" fillId="4" borderId="3" applyNumberFormat="1" applyFont="1" applyFill="1" applyBorder="1" applyAlignment="1" applyProtection="0">
      <alignment horizontal="center" vertical="top" wrapText="1"/>
    </xf>
    <xf numFmtId="0" fontId="2" fillId="4" borderId="1" applyNumberFormat="1" applyFont="1" applyFill="1" applyBorder="1" applyAlignment="1" applyProtection="0">
      <alignment horizontal="center" vertical="top" wrapText="1"/>
    </xf>
    <xf numFmtId="0" fontId="2" fillId="4" borderId="1" applyNumberFormat="0" applyFont="1" applyFill="1" applyBorder="1" applyAlignment="1" applyProtection="0">
      <alignment horizontal="center" vertical="top" wrapText="1"/>
    </xf>
    <xf numFmtId="0" fontId="2" fillId="4" borderId="1" applyNumberFormat="0" applyFont="1" applyFill="1" applyBorder="1" applyAlignment="1" applyProtection="0">
      <alignment horizontal="left" vertical="top" wrapText="1"/>
    </xf>
    <xf numFmtId="59" fontId="2" fillId="3" borderId="1" applyNumberFormat="1" applyFont="1" applyFill="1" applyBorder="1" applyAlignment="1" applyProtection="0">
      <alignment horizontal="center" vertical="top" wrapText="1"/>
    </xf>
    <xf numFmtId="9" fontId="2" fillId="3" borderId="1" applyNumberFormat="1" applyFont="1" applyFill="1" applyBorder="1" applyAlignment="1" applyProtection="0">
      <alignment horizontal="center" vertical="top" wrapText="1"/>
    </xf>
    <xf numFmtId="0" fontId="2" fillId="5" borderId="1" applyNumberFormat="0" applyFont="1" applyFill="1" applyBorder="1" applyAlignment="1" applyProtection="0">
      <alignment horizontal="center" vertical="top" wrapText="1"/>
    </xf>
    <xf numFmtId="60" fontId="2" fillId="3" borderId="1" applyNumberFormat="1" applyFont="1" applyFill="1" applyBorder="1" applyAlignment="1" applyProtection="0">
      <alignment horizontal="center" vertical="top" wrapText="1"/>
    </xf>
    <xf numFmtId="59" fontId="2" fillId="4" borderId="1" applyNumberFormat="1" applyFont="1" applyFill="1" applyBorder="1" applyAlignment="1" applyProtection="0">
      <alignment horizontal="center" vertical="top" wrapText="1"/>
    </xf>
    <xf numFmtId="9" fontId="2" fillId="4" borderId="1" applyNumberFormat="1" applyFont="1" applyFill="1" applyBorder="1" applyAlignment="1" applyProtection="0">
      <alignment horizontal="center" vertical="top" wrapText="1"/>
    </xf>
    <xf numFmtId="60" fontId="2" fillId="4" borderId="1" applyNumberFormat="1" applyFont="1" applyFill="1" applyBorder="1" applyAlignment="1" applyProtection="0">
      <alignment horizontal="center" vertical="top" wrapText="1"/>
    </xf>
    <xf numFmtId="0" fontId="0" fillId="4" borderId="1" applyNumberFormat="0" applyFont="1" applyFill="1" applyBorder="1" applyAlignment="1" applyProtection="0">
      <alignment horizontal="left" vertical="top" wrapText="1"/>
    </xf>
    <xf numFmtId="0" fontId="2" fillId="4" borderId="3" applyNumberFormat="0" applyFont="1" applyFill="1" applyBorder="1" applyAlignment="1" applyProtection="0">
      <alignment horizontal="center" vertical="top" wrapText="1"/>
    </xf>
    <xf numFmtId="0" fontId="2" fillId="3" borderId="3" applyNumberFormat="0" applyFont="1" applyFill="1" applyBorder="1" applyAlignment="1" applyProtection="0">
      <alignment horizontal="center" vertical="top" wrapText="1"/>
    </xf>
    <xf numFmtId="0" fontId="2" applyNumberFormat="1" applyFont="1" applyFill="0" applyBorder="0" applyAlignment="1" applyProtection="0">
      <alignment horizontal="center" vertical="top" wrapText="1"/>
    </xf>
    <xf numFmtId="0" fontId="4" fillId="2" borderId="4" applyNumberFormat="0" applyFont="1" applyFill="1" applyBorder="1" applyAlignment="1" applyProtection="0">
      <alignment horizontal="center" vertical="top" wrapText="1"/>
    </xf>
    <xf numFmtId="49" fontId="4" fillId="2" borderId="4" applyNumberFormat="1" applyFont="1" applyFill="1" applyBorder="1" applyAlignment="1" applyProtection="0">
      <alignment horizontal="center" vertical="top" wrapText="1"/>
    </xf>
    <xf numFmtId="0" fontId="2" fillId="3" borderId="5" applyNumberFormat="0" applyFont="1" applyFill="1" applyBorder="1" applyAlignment="1" applyProtection="0">
      <alignment horizontal="center" vertical="top" wrapText="1"/>
    </xf>
    <xf numFmtId="0" fontId="2" fillId="6" borderId="5" applyNumberFormat="1" applyFont="1" applyFill="1" applyBorder="1" applyAlignment="1" applyProtection="0">
      <alignment horizontal="center" vertical="top" wrapText="1"/>
    </xf>
    <xf numFmtId="0" fontId="2" fillId="3" borderId="5" applyNumberFormat="1" applyFont="1" applyFill="1" applyBorder="1" applyAlignment="1" applyProtection="0">
      <alignment horizontal="center" vertical="top" wrapText="1"/>
    </xf>
    <xf numFmtId="1" fontId="2" fillId="6" borderId="5" applyNumberFormat="1" applyFont="1" applyFill="1" applyBorder="1" applyAlignment="1" applyProtection="0">
      <alignment horizontal="center" vertical="top" wrapText="1"/>
    </xf>
    <xf numFmtId="0" fontId="2" fillId="3" borderId="5" applyNumberFormat="0" applyFont="1" applyFill="1" applyBorder="1" applyAlignment="1" applyProtection="0">
      <alignment horizontal="left" vertical="top" wrapText="1"/>
    </xf>
    <xf numFmtId="49" fontId="2" fillId="4" borderId="1" applyNumberFormat="1" applyFont="1" applyFill="1" applyBorder="1" applyAlignment="1" applyProtection="0">
      <alignment horizontal="center" vertical="top" wrapText="1"/>
    </xf>
    <xf numFmtId="0" fontId="2" fillId="6" borderId="1" applyNumberFormat="1" applyFont="1" applyFill="1" applyBorder="1" applyAlignment="1" applyProtection="0">
      <alignment horizontal="center" vertical="top" wrapText="1"/>
    </xf>
    <xf numFmtId="1" fontId="2" fillId="6" borderId="1" applyNumberFormat="1" applyFont="1" applyFill="1" applyBorder="1" applyAlignment="1" applyProtection="0">
      <alignment horizontal="center" vertical="top" wrapText="1"/>
    </xf>
    <xf numFmtId="0" fontId="0" fillId="4" borderId="1" applyNumberFormat="0" applyFont="1" applyFill="1" applyBorder="1" applyAlignment="1" applyProtection="0">
      <alignment horizontal="left" vertical="center" wrapText="1" readingOrder="1"/>
    </xf>
    <xf numFmtId="49" fontId="2" fillId="3" borderId="1" applyNumberFormat="1" applyFont="1" applyFill="1" applyBorder="1" applyAlignment="1" applyProtection="0">
      <alignment horizontal="center" vertical="top" wrapText="1"/>
    </xf>
    <xf numFmtId="0" fontId="0" fillId="3" borderId="1" applyNumberFormat="0" applyFont="1" applyFill="1" applyBorder="1" applyAlignment="1" applyProtection="0">
      <alignment horizontal="left" vertical="center" wrapText="1" readingOrder="1"/>
    </xf>
    <xf numFmtId="1" fontId="8" fillId="4" borderId="1" applyNumberFormat="1" applyFont="1" applyFill="1" applyBorder="1" applyAlignment="1" applyProtection="0">
      <alignment horizontal="center" vertical="top" wrapText="1"/>
    </xf>
    <xf numFmtId="0" fontId="2" fillId="4" borderId="1" applyNumberFormat="0" applyFont="1" applyFill="1" applyBorder="1" applyAlignment="1" applyProtection="0">
      <alignment horizontal="center" vertical="center" wrapText="1"/>
    </xf>
    <xf numFmtId="0" fontId="5" fillId="4" borderId="1" applyNumberFormat="0" applyFont="1" applyFill="1" applyBorder="1" applyAlignment="1" applyProtection="0">
      <alignment horizontal="right" vertical="top" wrapText="1"/>
    </xf>
    <xf numFmtId="49" fontId="5" fillId="4" borderId="1" applyNumberFormat="1" applyFont="1" applyFill="1" applyBorder="1" applyAlignment="1" applyProtection="0">
      <alignment horizontal="right" vertical="top" wrapText="1"/>
    </xf>
    <xf numFmtId="0" fontId="5" fillId="4" borderId="1" applyNumberFormat="1" applyFont="1" applyFill="1" applyBorder="1" applyAlignment="1" applyProtection="0">
      <alignment horizontal="left" vertical="top" wrapText="1"/>
    </xf>
    <xf numFmtId="0" fontId="5" fillId="4" borderId="1" applyNumberFormat="0" applyFont="1" applyFill="1" applyBorder="1" applyAlignment="1" applyProtection="0">
      <alignment horizontal="left"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9" fillId="2" borderId="6" applyNumberFormat="0" applyFont="1" applyFill="1" applyBorder="1" applyAlignment="1" applyProtection="0">
      <alignment vertical="top" wrapText="1"/>
    </xf>
    <xf numFmtId="49" fontId="10" borderId="6" applyNumberFormat="1" applyFont="1" applyFill="0" applyBorder="1" applyAlignment="1" applyProtection="0">
      <alignment horizontal="center" vertical="top" wrapText="1"/>
    </xf>
    <xf numFmtId="49" fontId="10" borderId="7" applyNumberFormat="1" applyFont="1" applyFill="0" applyBorder="1" applyAlignment="1" applyProtection="0">
      <alignment vertical="top" wrapText="1"/>
    </xf>
    <xf numFmtId="49" fontId="9" fillId="2" borderId="6" applyNumberFormat="1" applyFont="1" applyFill="1" applyBorder="1" applyAlignment="1" applyProtection="0">
      <alignment vertical="top" wrapText="1"/>
    </xf>
    <xf numFmtId="61" fontId="0" fillId="7" borderId="6" applyNumberFormat="1" applyFont="1" applyFill="1" applyBorder="1" applyAlignment="1" applyProtection="0">
      <alignment horizontal="center" vertical="top" wrapText="1"/>
    </xf>
    <xf numFmtId="1" fontId="0" fillId="6" borderId="8" applyNumberFormat="1" applyFont="1" applyFill="1" applyBorder="1" applyAlignment="1" applyProtection="0">
      <alignment horizontal="center" vertical="top" wrapText="1"/>
    </xf>
    <xf numFmtId="0" fontId="0" fillId="7" borderId="9" applyNumberFormat="0" applyFont="1" applyFill="1" applyBorder="1" applyAlignment="1" applyProtection="0">
      <alignment vertical="top" wrapText="1"/>
    </xf>
    <xf numFmtId="61" fontId="0" borderId="8" applyNumberFormat="1" applyFont="1" applyFill="0" applyBorder="1" applyAlignment="1" applyProtection="0">
      <alignment horizontal="center" vertical="top" wrapText="1"/>
    </xf>
    <xf numFmtId="0" fontId="0" fillId="6" borderId="10" applyNumberFormat="0" applyFont="1" applyFill="1" applyBorder="1" applyAlignment="1" applyProtection="0">
      <alignment horizontal="center" vertical="top" wrapText="1"/>
    </xf>
    <xf numFmtId="0" fontId="0" borderId="10" applyNumberFormat="0" applyFont="1" applyFill="0" applyBorder="1" applyAlignment="1" applyProtection="0">
      <alignment vertical="top" wrapText="1"/>
    </xf>
    <xf numFmtId="0" fontId="0" fillId="7" borderId="8" applyNumberFormat="1" applyFont="1" applyFill="1" applyBorder="1" applyAlignment="1" applyProtection="0">
      <alignment horizontal="center" vertical="top" wrapText="1"/>
    </xf>
    <xf numFmtId="0" fontId="0" fillId="6" borderId="11" applyNumberFormat="0" applyFont="1" applyFill="1" applyBorder="1" applyAlignment="1" applyProtection="0">
      <alignment horizontal="center" vertical="top" wrapText="1"/>
    </xf>
    <xf numFmtId="0" fontId="0" fillId="7" borderId="12" applyNumberFormat="0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horizontal="center" vertical="top" wrapText="1"/>
    </xf>
    <xf numFmtId="0" fontId="0" borderId="13" applyNumberFormat="0" applyFont="1" applyFill="0" applyBorder="1" applyAlignment="1" applyProtection="0">
      <alignment horizontal="center"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fillId="7" borderId="6" applyNumberFormat="1" applyFont="1" applyFill="1" applyBorder="1" applyAlignment="1" applyProtection="0">
      <alignment horizontal="center" vertical="top" wrapText="1"/>
    </xf>
    <xf numFmtId="0" fontId="0" fillId="7" borderId="6" applyNumberFormat="0" applyFont="1" applyFill="1" applyBorder="1" applyAlignment="1" applyProtection="0">
      <alignment horizontal="center" vertical="top" wrapText="1"/>
    </xf>
    <xf numFmtId="0" fontId="0" fillId="7" borderId="6" applyNumberFormat="0" applyFont="1" applyFill="1" applyBorder="1" applyAlignment="1" applyProtection="0">
      <alignment vertical="top" wrapText="1"/>
    </xf>
    <xf numFmtId="1" fontId="0" fillId="6" borderId="6" applyNumberFormat="1" applyFont="1" applyFill="1" applyBorder="1" applyAlignment="1" applyProtection="0">
      <alignment horizontal="center" vertical="top" wrapText="1"/>
    </xf>
    <xf numFmtId="1" fontId="0" fillId="7" borderId="6" applyNumberFormat="1" applyFont="1" applyFill="1" applyBorder="1" applyAlignment="1" applyProtection="0">
      <alignment vertical="top" wrapText="1"/>
    </xf>
    <xf numFmtId="1" fontId="0" borderId="6" applyNumberFormat="1" applyFont="1" applyFill="0" applyBorder="1" applyAlignment="1" applyProtection="0">
      <alignment horizontal="center" vertical="top" wrapText="1"/>
    </xf>
    <xf numFmtId="1" fontId="0" borderId="8" applyNumberFormat="1" applyFont="1" applyFill="0" applyBorder="1" applyAlignment="1" applyProtection="0">
      <alignment horizontal="center" vertical="top" wrapText="1"/>
    </xf>
    <xf numFmtId="60" fontId="0" fillId="7" borderId="6" applyNumberFormat="1" applyFont="1" applyFill="1" applyBorder="1" applyAlignment="1" applyProtection="0">
      <alignment horizontal="center" vertical="top" wrapText="1"/>
    </xf>
    <xf numFmtId="0" fontId="0" fillId="7" borderId="13" applyNumberFormat="0" applyFont="1" applyFill="1" applyBorder="1" applyAlignment="1" applyProtection="0">
      <alignment vertical="top" wrapText="1"/>
    </xf>
    <xf numFmtId="0" fontId="2" applyNumberFormat="1" applyFont="1" applyFill="0" applyBorder="0" applyAlignment="1" applyProtection="0">
      <alignment horizontal="center" vertical="top" wrapText="1"/>
    </xf>
    <xf numFmtId="0" fontId="0" applyNumberFormat="1" applyFont="1" applyFill="0" applyBorder="0" applyAlignment="1" applyProtection="0">
      <alignment vertical="top" wrapText="1"/>
    </xf>
    <xf numFmtId="0" fontId="0" borderId="13" applyNumberFormat="1" applyFont="1" applyFill="0" applyBorder="1" applyAlignment="1" applyProtection="0">
      <alignment horizontal="center" vertical="top" wrapText="1"/>
    </xf>
    <xf numFmtId="49" fontId="0" borderId="10" applyNumberFormat="1" applyFont="1" applyFill="0" applyBorder="1" applyAlignment="1" applyProtection="0">
      <alignment vertical="top" wrapText="1"/>
    </xf>
    <xf numFmtId="49" fontId="0" fillId="7" borderId="13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2">
    <dxf>
      <font>
        <color rgb="ff000000"/>
      </font>
      <fill>
        <patternFill patternType="solid">
          <fgColor indexed="14"/>
          <bgColor indexed="15"/>
        </patternFill>
      </fill>
    </dxf>
    <dxf>
      <font>
        <color rgb="ff000000"/>
      </font>
      <fill>
        <patternFill patternType="solid">
          <fgColor indexed="14"/>
          <bgColor indexed="16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004c7f"/>
      <rgbColor rgb="ffbfbfbf"/>
      <rgbColor rgb="ffececec"/>
      <rgbColor rgb="ff3f3f3f"/>
      <rgbColor rgb="00000000"/>
      <rgbColor rgb="e5afe489"/>
      <rgbColor rgb="e5ff9781"/>
      <rgbColor rgb="ffb8b8b8"/>
      <rgbColor rgb="ff51a7f9"/>
      <rgbColor rgb="ff6fbf40"/>
      <rgbColor rgb="ffeceeff"/>
      <rgbColor rgb="ffefefe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1" i="0" strike="noStrike" sz="1200" u="none">
                <a:solidFill>
                  <a:srgbClr val="000000"/>
                </a:solidFill>
                <a:latin typeface="Helvetica"/>
              </a:rPr>
              <a:t>User Stories</a:t>
            </a:r>
          </a:p>
        </c:rich>
      </c:tx>
      <c:layout>
        <c:manualLayout>
          <c:xMode val="edge"/>
          <c:yMode val="edge"/>
          <c:x val="0.415059"/>
          <c:y val="0"/>
          <c:w val="0.169883"/>
          <c:h val="0.11452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865628"/>
          <c:y val="0.114524"/>
          <c:w val="0.905554"/>
          <c:h val="0.691227"/>
        </c:manualLayout>
      </c:layout>
      <c:lineChart>
        <c:grouping val="standard"/>
        <c:varyColors val="0"/>
        <c:ser>
          <c:idx val="0"/>
          <c:order val="0"/>
          <c:tx>
            <c:v>Planned</c:v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72"/>
            <c:spPr>
              <a:solidFill>
                <a:srgbClr val="FFFFFF"/>
              </a:solidFill>
              <a:ln w="762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Summary'!$G$15:$G$23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Summary'!$H$15:$H$23</c:f>
              <c:numCache>
                <c:ptCount val="5"/>
                <c:pt idx="0">
                  <c:v>19.000000</c:v>
                </c:pt>
                <c:pt idx="1">
                  <c:v>12.000000</c:v>
                </c:pt>
                <c:pt idx="2">
                  <c:v>14.000000</c:v>
                </c:pt>
                <c:pt idx="3">
                  <c:v>13.000000</c:v>
                </c:pt>
                <c:pt idx="4">
                  <c:v>14.000000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Summary'!$I$13:$I$14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72"/>
            <c:spPr>
              <a:solidFill>
                <a:srgbClr val="FFFFFF"/>
              </a:solidFill>
              <a:ln w="762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Summary'!$G$15:$G$23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Summary'!$I$15:$I$23</c:f>
              <c:numCache>
                <c:ptCount val="5"/>
                <c:pt idx="0">
                  <c:v>21.000000</c:v>
                </c:pt>
                <c:pt idx="1">
                  <c:v>15.000000</c:v>
                </c:pt>
                <c:pt idx="2">
                  <c:v>13.000000</c:v>
                </c:pt>
                <c:pt idx="3">
                  <c:v>15.000000</c:v>
                </c:pt>
                <c:pt idx="4">
                  <c:v>14.000000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5.25"/>
        <c:minorUnit val="2.62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614578"/>
          <c:y val="0.934643"/>
          <c:w val="0.927413"/>
          <c:h val="0.065357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1" i="0" strike="noStrike" sz="1200" u="none">
                <a:solidFill>
                  <a:srgbClr val="000000"/>
                </a:solidFill>
                <a:latin typeface="Helvetica"/>
              </a:rPr>
              <a:t>Story Points</a:t>
            </a:r>
          </a:p>
        </c:rich>
      </c:tx>
      <c:layout>
        <c:manualLayout>
          <c:xMode val="edge"/>
          <c:yMode val="edge"/>
          <c:x val="0.404747"/>
          <c:y val="0"/>
          <c:w val="0.190506"/>
          <c:h val="0.11452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96326"/>
          <c:y val="0.114524"/>
          <c:w val="0.931524"/>
          <c:h val="0.691227"/>
        </c:manualLayout>
      </c:layout>
      <c:lineChart>
        <c:grouping val="standard"/>
        <c:varyColors val="0"/>
        <c:ser>
          <c:idx val="0"/>
          <c:order val="0"/>
          <c:tx>
            <c:v>Planned</c:v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72"/>
            <c:spPr>
              <a:solidFill>
                <a:srgbClr val="FFFFFF"/>
              </a:solidFill>
              <a:ln w="762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Summary'!$G$15:$G$23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Summary'!$M$15:$M$23</c:f>
              <c:numCache>
                <c:ptCount val="5"/>
                <c:pt idx="0">
                  <c:v>34.000000</c:v>
                </c:pt>
                <c:pt idx="1">
                  <c:v>55.000000</c:v>
                </c:pt>
                <c:pt idx="2">
                  <c:v>51.000000</c:v>
                </c:pt>
                <c:pt idx="3">
                  <c:v>22.000000</c:v>
                </c:pt>
                <c:pt idx="4">
                  <c:v>47.000000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Summary'!$N$13:$N$14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72"/>
            <c:spPr>
              <a:solidFill>
                <a:srgbClr val="FFFFFF"/>
              </a:solidFill>
              <a:ln w="762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Summary'!$G$15:$G$23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Summary'!$N$15:$N$23</c:f>
              <c:numCache>
                <c:ptCount val="5"/>
                <c:pt idx="0">
                  <c:v>35.000000</c:v>
                </c:pt>
                <c:pt idx="1">
                  <c:v>56.000000</c:v>
                </c:pt>
                <c:pt idx="2">
                  <c:v>52.000000</c:v>
                </c:pt>
                <c:pt idx="3">
                  <c:v>21.000000</c:v>
                </c:pt>
                <c:pt idx="4">
                  <c:v>50.000000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0643052"/>
          <c:y val="0.934643"/>
          <c:w val="0.981016"/>
          <c:h val="0.065357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title>
      <c:tx>
        <c:rich>
          <a:bodyPr rot="0"/>
          <a:lstStyle/>
          <a:p>
            <a:pPr>
              <a:defRPr b="1" i="0" strike="noStrike" sz="1200" u="none">
                <a:solidFill>
                  <a:srgbClr val="000000"/>
                </a:solidFill>
                <a:latin typeface="Helvetica"/>
              </a:defRPr>
            </a:pPr>
            <a:r>
              <a:rPr b="1" i="0" strike="noStrike" sz="1200" u="none">
                <a:solidFill>
                  <a:srgbClr val="000000"/>
                </a:solidFill>
                <a:latin typeface="Helvetica"/>
              </a:rPr>
              <a:t>Adjusted Story Points (Sprint Length)</a:t>
            </a:r>
          </a:p>
        </c:rich>
      </c:tx>
      <c:layout>
        <c:manualLayout>
          <c:xMode val="edge"/>
          <c:yMode val="edge"/>
          <c:x val="0.205559"/>
          <c:y val="0"/>
          <c:w val="0.564508"/>
          <c:h val="0.114524"/>
        </c:manualLayout>
      </c:layout>
      <c:overlay val="1"/>
      <c:spPr>
        <a:noFill/>
        <a:effectLst/>
      </c:spPr>
    </c:title>
    <c:autoTitleDeleted val="1"/>
    <c:plotArea>
      <c:layout>
        <c:manualLayout>
          <c:layoutTarget val="inner"/>
          <c:xMode val="edge"/>
          <c:yMode val="edge"/>
          <c:x val="0.0581792"/>
          <c:y val="0.114524"/>
          <c:w val="0.90882"/>
          <c:h val="0.691227"/>
        </c:manualLayout>
      </c:layout>
      <c:lineChart>
        <c:grouping val="standard"/>
        <c:varyColors val="0"/>
        <c:ser>
          <c:idx val="0"/>
          <c:order val="0"/>
          <c:tx>
            <c:v>Story points (adjusted)</c:v>
          </c:tx>
          <c:spPr>
            <a:solidFill>
              <a:srgbClr val="FFFFFF"/>
            </a:solidFill>
            <a:ln w="50800" cap="flat">
              <a:solidFill>
                <a:srgbClr val="51A7F9"/>
              </a:solidFill>
              <a:prstDash val="solid"/>
              <a:miter lim="400000"/>
            </a:ln>
            <a:effectLst/>
          </c:spPr>
          <c:marker>
            <c:symbol val="circle"/>
            <c:size val="4"/>
            <c:spPr>
              <a:solidFill>
                <a:srgbClr val="FFFFFF"/>
              </a:solidFill>
              <a:ln w="50800" cap="flat">
                <a:solidFill>
                  <a:srgbClr val="51A7F9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Summary'!$G$15:$G$23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'Sprint Summary'!$O$15:$O$23</c:f>
              <c:numCache>
                <c:ptCount val="5"/>
                <c:pt idx="0">
                  <c:v>35.000000</c:v>
                </c:pt>
                <c:pt idx="1">
                  <c:v>56.000000</c:v>
                </c:pt>
                <c:pt idx="2">
                  <c:v>52.000000</c:v>
                </c:pt>
                <c:pt idx="3">
                  <c:v>42.000000</c:v>
                </c:pt>
                <c:pt idx="4">
                  <c:v>50.000000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15"/>
        <c:minorUnit val="7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943664"/>
          <c:y val="0.934643"/>
          <c:w val="0.905634"/>
          <c:h val="0.065357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4504"/>
          <c:y val="0.0356164"/>
          <c:w val="0.91191"/>
          <c:h val="0.7807"/>
        </c:manualLayout>
      </c:layout>
      <c:lineChart>
        <c:grouping val="standard"/>
        <c:varyColors val="0"/>
        <c:ser>
          <c:idx val="0"/>
          <c:order val="0"/>
          <c:tx>
            <c:strRef>
              <c:f>'Sprint Template'!$D$2</c:f>
              <c:strCache>
                <c:ptCount val="1"/>
                <c:pt idx="0">
                  <c:v>Planned Left</c:v>
                </c:pt>
              </c:strCache>
            </c:strRef>
          </c:tx>
          <c:spPr>
            <a:solidFill>
              <a:srgbClr val="FFFFFF"/>
            </a:solidFill>
            <a:ln w="38100" cap="flat">
              <a:solidFill>
                <a:schemeClr val="accent1">
                  <a:hueOff val="-53954"/>
                  <a:satOff val="-4348"/>
                  <a:lumOff val="-1137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hueOff val="-53954"/>
                    <a:satOff val="-4348"/>
                    <a:lumOff val="-1137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Template'!$B$3:$B$13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'Sprint Template'!$D$3:$D$13</c:f>
              <c:numCache>
                <c:ptCount val="11"/>
                <c:pt idx="0">
                  <c:v>37.000000</c:v>
                </c:pt>
                <c:pt idx="1">
                  <c:v>33.300000</c:v>
                </c:pt>
                <c:pt idx="2">
                  <c:v>29.600000</c:v>
                </c:pt>
                <c:pt idx="3">
                  <c:v>25.900000</c:v>
                </c:pt>
                <c:pt idx="4">
                  <c:v>22.200000</c:v>
                </c:pt>
                <c:pt idx="5">
                  <c:v>18.500000</c:v>
                </c:pt>
                <c:pt idx="6">
                  <c:v>14.800000</c:v>
                </c:pt>
                <c:pt idx="7">
                  <c:v>11.100000</c:v>
                </c:pt>
                <c:pt idx="8">
                  <c:v>7.400000</c:v>
                </c:pt>
                <c:pt idx="9">
                  <c:v>3.700000</c:v>
                </c:pt>
                <c:pt idx="10">
                  <c:v>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'Sprint Template'!$G$2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FFFFFF"/>
            </a:solidFill>
            <a:ln w="381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Template'!$B$3:$B$13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'Sprint Template'!$G$3:$G$13</c:f>
              <c:numCache>
                <c:ptCount val="11"/>
                <c:pt idx="0">
                  <c:v>37.000000</c:v>
                </c:pt>
                <c:pt idx="1">
                  <c:v>33.300000</c:v>
                </c:pt>
                <c:pt idx="2">
                  <c:v>29.600000</c:v>
                </c:pt>
                <c:pt idx="3">
                  <c:v>25.900000</c:v>
                </c:pt>
                <c:pt idx="4">
                  <c:v>22.200000</c:v>
                </c:pt>
                <c:pt idx="5">
                  <c:v>18.500000</c:v>
                </c:pt>
                <c:pt idx="6">
                  <c:v>14.800000</c:v>
                </c:pt>
                <c:pt idx="7">
                  <c:v>11.100000</c:v>
                </c:pt>
                <c:pt idx="8">
                  <c:v>7.400000</c:v>
                </c:pt>
                <c:pt idx="9">
                  <c:v>3.700000</c:v>
                </c:pt>
                <c:pt idx="10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'Sprint Template'!$F$2</c:f>
              <c:strCache>
                <c:ptCount val="1"/>
                <c:pt idx="0">
                  <c:v>Actual Left</c:v>
                </c:pt>
              </c:strCache>
            </c:strRef>
          </c:tx>
          <c:spPr>
            <a:solidFill>
              <a:srgbClr val="FFFFFF"/>
            </a:solidFill>
            <a:ln w="38100" cap="flat">
              <a:solidFill>
                <a:schemeClr val="accent5">
                  <a:hueOff val="-361660"/>
                  <a:satOff val="-28656"/>
                  <a:lumOff val="-926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5">
                    <a:hueOff val="-361660"/>
                    <a:satOff val="-28656"/>
                    <a:lumOff val="-926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'Sprint Template'!$B$3:$B$13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'Sprint Template'!$F$3:$F$13</c:f>
              <c:numCache>
                <c:ptCount val="11"/>
                <c:pt idx="0">
                  <c:v>37.000000</c:v>
                </c:pt>
                <c:pt idx="1">
                  <c:v>33.300000</c:v>
                </c:pt>
                <c:pt idx="2">
                  <c:v>29.600000</c:v>
                </c:pt>
                <c:pt idx="3">
                  <c:v>25.900000</c:v>
                </c:pt>
                <c:pt idx="4">
                  <c:v>22.200000</c:v>
                </c:pt>
                <c:pt idx="5">
                  <c:v>18.500000</c:v>
                </c:pt>
                <c:pt idx="6">
                  <c:v>14.800000</c:v>
                </c:pt>
                <c:pt idx="7">
                  <c:v>11.100000</c:v>
                </c:pt>
                <c:pt idx="8">
                  <c:v>7.400000</c:v>
                </c:pt>
                <c:pt idx="9">
                  <c:v>0.000000</c:v>
                </c:pt>
                <c:pt idx="10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custDash>
                <a:ds d="200000" sp="200000"/>
              </a:custDash>
              <a:miter lim="400000"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Days</a:t>
                </a:r>
              </a:p>
            </c:rich>
          </c:tx>
          <c:layout/>
          <c:overlay val="1"/>
        </c:title>
        <c:numFmt formatCode="General" sourceLinked="1"/>
        <c:majorTickMark val="in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Story Points</a:t>
                </a:r>
              </a:p>
            </c:rich>
          </c:tx>
          <c:layout/>
          <c:overlay val="1"/>
        </c:title>
        <c:numFmt formatCode="General" sourceLinked="1"/>
        <c:majorTickMark val="in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4"/>
        <c:minorUnit val="2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575477"/>
          <c:y val="0.951884"/>
          <c:w val="0.871442"/>
          <c:h val="0.048116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774504"/>
          <c:y val="0.0356164"/>
          <c:w val="0.91191"/>
          <c:h val="0.7807"/>
        </c:manualLayout>
      </c:layout>
      <c:lineChart>
        <c:grouping val="standard"/>
        <c:varyColors val="0"/>
        <c:ser>
          <c:idx val="0"/>
          <c:order val="0"/>
          <c:tx>
            <c:strRef>
              <c:f>'Completed Sprint Example'!$D$2</c:f>
              <c:strCache>
                <c:ptCount val="1"/>
                <c:pt idx="0">
                  <c:v>Planned Left</c:v>
                </c:pt>
              </c:strCache>
            </c:strRef>
          </c:tx>
          <c:spPr>
            <a:solidFill>
              <a:srgbClr val="FFFFFF"/>
            </a:solidFill>
            <a:ln w="38100" cap="flat">
              <a:solidFill>
                <a:schemeClr val="accent1">
                  <a:hueOff val="-53954"/>
                  <a:satOff val="-4348"/>
                  <a:lumOff val="-11375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1">
                    <a:hueOff val="-53954"/>
                    <a:satOff val="-4348"/>
                    <a:lumOff val="-11375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'Completed Sprint Example'!$B$3:$B$13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'Completed Sprint Example'!$D$3:$D$13</c:f>
              <c:numCache>
                <c:ptCount val="11"/>
                <c:pt idx="0">
                  <c:v>47.000000</c:v>
                </c:pt>
                <c:pt idx="1">
                  <c:v>37.000000</c:v>
                </c:pt>
                <c:pt idx="2">
                  <c:v>27.000000</c:v>
                </c:pt>
                <c:pt idx="3">
                  <c:v>24.000000</c:v>
                </c:pt>
                <c:pt idx="4">
                  <c:v>16.000000</c:v>
                </c:pt>
                <c:pt idx="5">
                  <c:v>15.000000</c:v>
                </c:pt>
                <c:pt idx="6">
                  <c:v>11.000000</c:v>
                </c:pt>
                <c:pt idx="7">
                  <c:v>7.000000</c:v>
                </c:pt>
                <c:pt idx="8">
                  <c:v>3.000000</c:v>
                </c:pt>
                <c:pt idx="9">
                  <c:v>-1.000000</c:v>
                </c:pt>
                <c:pt idx="10">
                  <c:v>-1.000000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'Completed Sprint Example'!$G$2</c:f>
              <c:strCache>
                <c:ptCount val="1"/>
                <c:pt idx="0">
                  <c:v>Ideal</c:v>
                </c:pt>
              </c:strCache>
            </c:strRef>
          </c:tx>
          <c:spPr>
            <a:solidFill>
              <a:srgbClr val="FFFFFF"/>
            </a:solidFill>
            <a:ln w="38100" cap="flat">
              <a:solidFill>
                <a:srgbClr val="70BF41"/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rgbClr val="70BF41"/>
                </a:solidFill>
                <a:prstDash val="solid"/>
                <a:miter lim="400000"/>
              </a:ln>
              <a:effectLst/>
            </c:spPr>
          </c:marker>
          <c:dLbls>
            <c:numFmt formatCode="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'Completed Sprint Example'!$B$3:$B$13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'Completed Sprint Example'!$G$3:$G$13</c:f>
              <c:numCache>
                <c:ptCount val="11"/>
                <c:pt idx="0">
                  <c:v>47.000000</c:v>
                </c:pt>
                <c:pt idx="1">
                  <c:v>42.300000</c:v>
                </c:pt>
                <c:pt idx="2">
                  <c:v>37.600000</c:v>
                </c:pt>
                <c:pt idx="3">
                  <c:v>32.900000</c:v>
                </c:pt>
                <c:pt idx="4">
                  <c:v>28.200000</c:v>
                </c:pt>
                <c:pt idx="5">
                  <c:v>23.500000</c:v>
                </c:pt>
                <c:pt idx="6">
                  <c:v>18.800000</c:v>
                </c:pt>
                <c:pt idx="7">
                  <c:v>14.100000</c:v>
                </c:pt>
                <c:pt idx="8">
                  <c:v>9.400000</c:v>
                </c:pt>
                <c:pt idx="9">
                  <c:v>4.700000</c:v>
                </c:pt>
                <c:pt idx="10">
                  <c:v>0.000000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'Completed Sprint Example'!$F$2</c:f>
              <c:strCache>
                <c:ptCount val="1"/>
                <c:pt idx="0">
                  <c:v>Actual Left</c:v>
                </c:pt>
              </c:strCache>
            </c:strRef>
          </c:tx>
          <c:spPr>
            <a:solidFill>
              <a:srgbClr val="FFFFFF"/>
            </a:solidFill>
            <a:ln w="38100" cap="flat">
              <a:solidFill>
                <a:schemeClr val="accent5">
                  <a:hueOff val="-361660"/>
                  <a:satOff val="-28656"/>
                  <a:lumOff val="-9266"/>
                </a:schemeClr>
              </a:solidFill>
              <a:prstDash val="solid"/>
              <a:miter lim="400000"/>
            </a:ln>
            <a:effectLst/>
          </c:spPr>
          <c:marker>
            <c:symbol val="circle"/>
            <c:size val="9"/>
            <c:spPr>
              <a:solidFill>
                <a:srgbClr val="FFFFFF"/>
              </a:solidFill>
              <a:ln w="12700" cap="flat">
                <a:solidFill>
                  <a:schemeClr val="accent5">
                    <a:hueOff val="-361660"/>
                    <a:satOff val="-28656"/>
                    <a:lumOff val="-9266"/>
                  </a:schemeClr>
                </a:solidFill>
                <a:prstDash val="solid"/>
                <a:miter lim="400000"/>
              </a:ln>
              <a:effectLst/>
            </c:spPr>
          </c:marker>
          <c:dLbls>
            <c:numFmt formatCode="General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'Completed Sprint Example'!$B$3:$B$13</c:f>
              <c:strCach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'Completed Sprint Example'!$F$3:$F$13</c:f>
              <c:numCache>
                <c:ptCount val="11"/>
                <c:pt idx="0">
                  <c:v>47.000000</c:v>
                </c:pt>
                <c:pt idx="1">
                  <c:v>37.000000</c:v>
                </c:pt>
                <c:pt idx="2">
                  <c:v>27.000000</c:v>
                </c:pt>
                <c:pt idx="3">
                  <c:v>25.000000</c:v>
                </c:pt>
                <c:pt idx="4">
                  <c:v>17.000000</c:v>
                </c:pt>
                <c:pt idx="5">
                  <c:v>16.000000</c:v>
                </c:pt>
                <c:pt idx="6">
                  <c:v>11.000000</c:v>
                </c:pt>
                <c:pt idx="7">
                  <c:v>9.000000</c:v>
                </c:pt>
                <c:pt idx="8">
                  <c:v>4.000000</c:v>
                </c:pt>
                <c:pt idx="9">
                  <c:v>0.000000</c:v>
                </c:pt>
                <c:pt idx="10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majorGridlines>
          <c:spPr>
            <a:ln w="3175" cap="flat">
              <a:solidFill>
                <a:srgbClr val="B8B8B8"/>
              </a:solidFill>
              <a:custDash>
                <a:ds d="200000" sp="200000"/>
              </a:custDash>
              <a:miter lim="400000"/>
            </a:ln>
          </c:spPr>
        </c:majorGridlines>
        <c:title>
          <c:tx>
            <c:rich>
              <a:bodyPr rot="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Days</a:t>
                </a:r>
              </a:p>
            </c:rich>
          </c:tx>
          <c:layout/>
          <c:overlay val="1"/>
        </c:title>
        <c:numFmt formatCode="General" sourceLinked="1"/>
        <c:majorTickMark val="in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  <c:min val="0"/>
        </c:scaling>
        <c:delete val="0"/>
        <c:axPos val="l"/>
        <c:majorGridlines>
          <c:spPr>
            <a:ln w="3175" cap="flat">
              <a:solidFill>
                <a:srgbClr val="B8B8B8"/>
              </a:solidFill>
              <a:prstDash val="solid"/>
              <a:miter lim="400000"/>
            </a:ln>
          </c:spPr>
        </c:majorGridlines>
        <c:title>
          <c:tx>
            <c:rich>
              <a:bodyPr rot="-5400000"/>
              <a:lstStyle/>
              <a:p>
                <a:pPr>
                  <a:defRPr b="0" i="0" strike="noStrike" sz="1100" u="none">
                    <a:solidFill>
                      <a:srgbClr val="000000"/>
                    </a:solidFill>
                    <a:latin typeface="Helvetica"/>
                  </a:defRPr>
                </a:pPr>
                <a:r>
                  <a:rPr b="0" i="0" strike="noStrike" sz="1100" u="none">
                    <a:solidFill>
                      <a:srgbClr val="000000"/>
                    </a:solidFill>
                    <a:latin typeface="Helvetica"/>
                  </a:rPr>
                  <a:t>Story Points</a:t>
                </a:r>
              </a:p>
            </c:rich>
          </c:tx>
          <c:layout/>
          <c:overlay val="1"/>
        </c:title>
        <c:numFmt formatCode="General" sourceLinked="1"/>
        <c:majorTickMark val="in"/>
        <c:minorTickMark val="none"/>
        <c:tickLblPos val="nextTo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"/>
              </a:defRPr>
            </a:pPr>
          </a:p>
        </c:txPr>
        <c:crossAx val="2094734552"/>
        <c:crosses val="autoZero"/>
        <c:crossBetween val="midCat"/>
        <c:majorUnit val="5"/>
        <c:minorUnit val="2.5"/>
      </c:valAx>
      <c:spPr>
        <a:noFill/>
        <a:ln w="12700" cap="flat">
          <a:noFill/>
          <a:miter lim="400000"/>
        </a:ln>
        <a:effectLst/>
      </c:spPr>
    </c:plotArea>
    <c:legend>
      <c:legendPos val="b"/>
      <c:layout>
        <c:manualLayout>
          <c:xMode val="edge"/>
          <c:yMode val="edge"/>
          <c:x val="0.0575477"/>
          <c:y val="0.951884"/>
          <c:w val="0.871442"/>
          <c:h val="0.0481164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5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16</xdr:row>
      <xdr:rowOff>16975</xdr:rowOff>
    </xdr:from>
    <xdr:to>
      <xdr:col>4</xdr:col>
      <xdr:colOff>306894</xdr:colOff>
      <xdr:row>27</xdr:row>
      <xdr:rowOff>111917</xdr:rowOff>
    </xdr:to>
    <xdr:graphicFrame>
      <xdr:nvGraphicFramePr>
        <xdr:cNvPr id="2" name="Chart 2"/>
        <xdr:cNvGraphicFramePr/>
      </xdr:nvGraphicFramePr>
      <xdr:xfrm>
        <a:off x="-237455" y="4110820"/>
        <a:ext cx="5285296" cy="288322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0</xdr:col>
      <xdr:colOff>137687</xdr:colOff>
      <xdr:row>30</xdr:row>
      <xdr:rowOff>62924</xdr:rowOff>
    </xdr:from>
    <xdr:to>
      <xdr:col>3</xdr:col>
      <xdr:colOff>1115445</xdr:colOff>
      <xdr:row>41</xdr:row>
      <xdr:rowOff>166122</xdr:rowOff>
    </xdr:to>
    <xdr:graphicFrame>
      <xdr:nvGraphicFramePr>
        <xdr:cNvPr id="3" name="Chart 3"/>
        <xdr:cNvGraphicFramePr/>
      </xdr:nvGraphicFramePr>
      <xdr:xfrm>
        <a:off x="137687" y="7703244"/>
        <a:ext cx="4711559" cy="288322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4</xdr:col>
      <xdr:colOff>163762</xdr:colOff>
      <xdr:row>16</xdr:row>
      <xdr:rowOff>16975</xdr:rowOff>
    </xdr:from>
    <xdr:to>
      <xdr:col>10</xdr:col>
      <xdr:colOff>179725</xdr:colOff>
      <xdr:row>27</xdr:row>
      <xdr:rowOff>111917</xdr:rowOff>
    </xdr:to>
    <xdr:graphicFrame>
      <xdr:nvGraphicFramePr>
        <xdr:cNvPr id="4" name="Chart 4"/>
        <xdr:cNvGraphicFramePr/>
      </xdr:nvGraphicFramePr>
      <xdr:xfrm>
        <a:off x="5142162" y="4110820"/>
        <a:ext cx="4829264" cy="288322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13</xdr:row>
      <xdr:rowOff>246174</xdr:rowOff>
    </xdr:from>
    <xdr:to>
      <xdr:col>8</xdr:col>
      <xdr:colOff>199317</xdr:colOff>
      <xdr:row>30</xdr:row>
      <xdr:rowOff>101695</xdr:rowOff>
    </xdr:to>
    <xdr:graphicFrame>
      <xdr:nvGraphicFramePr>
        <xdr:cNvPr id="6" name="Chart 6"/>
        <xdr:cNvGraphicFramePr/>
      </xdr:nvGraphicFramePr>
      <xdr:xfrm>
        <a:off x="-99988" y="3796459"/>
        <a:ext cx="7235118" cy="427893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drawings/drawing3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13</xdr:row>
      <xdr:rowOff>246174</xdr:rowOff>
    </xdr:from>
    <xdr:to>
      <xdr:col>8</xdr:col>
      <xdr:colOff>199317</xdr:colOff>
      <xdr:row>30</xdr:row>
      <xdr:rowOff>101695</xdr:rowOff>
    </xdr:to>
    <xdr:graphicFrame>
      <xdr:nvGraphicFramePr>
        <xdr:cNvPr id="8" name="Chart 8"/>
        <xdr:cNvGraphicFramePr/>
      </xdr:nvGraphicFramePr>
      <xdr:xfrm>
        <a:off x="-99988" y="3796459"/>
        <a:ext cx="7235118" cy="4278932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_rels/theme1.xml.rels><?xml version="1.0" encoding="UTF-8"?>
<Relationships xmlns="http://schemas.openxmlformats.org/package/2006/relationships"><Relationship Id="rId1" Type="http://schemas.openxmlformats.org/officeDocument/2006/relationships/image" Target="../media/image1.png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r:embed="rId1"/>
          <a:srcRect l="0" t="0" r="0" b="0"/>
          <a:tile tx="0" ty="0" sx="100000" sy="100000" flip="none" algn="tl"/>
        </a:blipFill>
        <a:ln w="12700" cap="flat">
          <a:noFill/>
          <a:miter lim="400000"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>
              <a:outerShdw sx="100000" sy="100000" kx="0" ky="0" algn="b" rotWithShape="0" blurRad="25400" dist="23998" dir="270000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</Relationships>
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Z23"/>
  <sheetViews>
    <sheetView workbookViewId="0" showGridLines="0" defaultGridColor="1"/>
  </sheetViews>
  <sheetFormatPr defaultColWidth="16.3333" defaultRowHeight="19.9" customHeight="1" outlineLevelRow="0" outlineLevelCol="0"/>
  <cols>
    <col min="1" max="2" width="16.3516" style="1" customWidth="1"/>
    <col min="3" max="4" width="16.3516" style="7" customWidth="1"/>
    <col min="5" max="6" width="16.3516" style="8" customWidth="1"/>
    <col min="7" max="7" width="6.4375" style="9" customWidth="1"/>
    <col min="8" max="8" width="8.99219" style="9" customWidth="1"/>
    <col min="9" max="9" width="8.72656" style="9" customWidth="1"/>
    <col min="10" max="10" width="6.25" style="9" customWidth="1"/>
    <col min="11" max="11" width="8.51562" style="9" customWidth="1"/>
    <col min="12" max="12" width="1.42188" style="9" customWidth="1"/>
    <col min="13" max="15" width="8.72656" style="9" customWidth="1"/>
    <col min="16" max="16" width="6.35156" style="9" customWidth="1"/>
    <col min="17" max="17" width="8.72656" style="9" customWidth="1"/>
    <col min="18" max="18" width="1.375" style="9" customWidth="1"/>
    <col min="19" max="19" width="9.98438" style="9" customWidth="1"/>
    <col min="20" max="20" width="1.375" style="9" customWidth="1"/>
    <col min="21" max="21" width="9.6875" style="9" customWidth="1"/>
    <col min="22" max="22" width="1.375" style="9" customWidth="1"/>
    <col min="23" max="24" width="8.10156" style="9" customWidth="1"/>
    <col min="25" max="25" width="1.375" style="9" customWidth="1"/>
    <col min="26" max="26" width="43.5312" style="9" customWidth="1"/>
    <col min="27" max="16384" width="16.3516" style="9" customWidth="1"/>
  </cols>
  <sheetData>
    <row r="1" ht="27.65" customHeight="1">
      <c r="A1" t="s" s="2">
        <v>0</v>
      </c>
      <c r="B1" s="2"/>
    </row>
    <row r="2" ht="19.95" customHeight="1">
      <c r="A2" t="s" s="3">
        <v>1</v>
      </c>
      <c r="B2" s="4">
        <f>SUM(I19:I21)/3</f>
        <v>14</v>
      </c>
    </row>
    <row r="3" ht="19.95" customHeight="1">
      <c r="A3" t="s" s="3">
        <v>2</v>
      </c>
      <c r="B3" s="5">
        <f>SUM(N19:N21)/3</f>
        <v>41</v>
      </c>
    </row>
    <row r="4" ht="31.95" customHeight="1">
      <c r="A4" t="s" s="3">
        <v>3</v>
      </c>
      <c r="B4" s="6">
        <f>SUM(O19:O21)/3</f>
        <v>48</v>
      </c>
    </row>
    <row r="6" ht="27.65" customHeight="1">
      <c r="C6" t="s" s="2">
        <v>4</v>
      </c>
      <c r="D6" s="2"/>
    </row>
    <row r="7" ht="19.95" customHeight="1">
      <c r="C7" t="s" s="3">
        <v>5</v>
      </c>
      <c r="D7" s="4">
        <v>4</v>
      </c>
    </row>
    <row r="9" ht="27.65" customHeight="1">
      <c r="E9" t="s" s="2">
        <v>6</v>
      </c>
      <c r="F9" s="2"/>
    </row>
    <row r="10" ht="19.95" customHeight="1">
      <c r="E10" t="s" s="3">
        <v>7</v>
      </c>
      <c r="F10" s="4">
        <v>10</v>
      </c>
    </row>
    <row r="12" ht="27.65" customHeight="1">
      <c r="G12" t="s" s="2">
        <v>8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9.95" customHeight="1">
      <c r="G13" s="10"/>
      <c r="H13" t="s" s="3">
        <v>1</v>
      </c>
      <c r="I13" s="10"/>
      <c r="J13" s="10"/>
      <c r="K13" s="10"/>
      <c r="L13" s="10"/>
      <c r="M13" t="s" s="3">
        <v>2</v>
      </c>
      <c r="N13" s="10"/>
      <c r="O13" s="10"/>
      <c r="P13" s="10"/>
      <c r="Q13" s="10"/>
      <c r="R13" s="10"/>
      <c r="S13" t="s" s="3">
        <v>5</v>
      </c>
      <c r="T13" s="10"/>
      <c r="U13" t="s" s="3">
        <v>7</v>
      </c>
      <c r="V13" s="10"/>
      <c r="W13" t="s" s="3">
        <v>9</v>
      </c>
      <c r="X13" s="10"/>
      <c r="Y13" s="10"/>
      <c r="Z13" s="11"/>
    </row>
    <row r="14" ht="20.35" customHeight="1">
      <c r="G14" t="s" s="3">
        <v>10</v>
      </c>
      <c r="H14" t="s" s="3">
        <v>11</v>
      </c>
      <c r="I14" t="s" s="3">
        <v>12</v>
      </c>
      <c r="J14" t="s" s="3">
        <v>13</v>
      </c>
      <c r="K14" t="s" s="3">
        <v>14</v>
      </c>
      <c r="L14" s="10"/>
      <c r="M14" t="s" s="3">
        <v>11</v>
      </c>
      <c r="N14" t="s" s="3">
        <v>12</v>
      </c>
      <c r="O14" t="s" s="3">
        <v>15</v>
      </c>
      <c r="P14" t="s" s="3">
        <v>13</v>
      </c>
      <c r="Q14" t="s" s="3">
        <v>14</v>
      </c>
      <c r="R14" s="10"/>
      <c r="S14" t="s" s="3">
        <v>12</v>
      </c>
      <c r="T14" s="10"/>
      <c r="U14" t="s" s="3">
        <v>12</v>
      </c>
      <c r="V14" s="10"/>
      <c r="W14" t="s" s="3">
        <v>11</v>
      </c>
      <c r="X14" t="s" s="3">
        <v>12</v>
      </c>
      <c r="Y14" s="10"/>
      <c r="Z14" t="s" s="12">
        <v>16</v>
      </c>
    </row>
    <row r="15" ht="20.35" customHeight="1" hidden="1">
      <c r="G15" s="13">
        <v>24</v>
      </c>
      <c r="H15" s="14">
        <v>39</v>
      </c>
      <c r="I15" s="15">
        <v>47</v>
      </c>
      <c r="J15" s="16"/>
      <c r="K15" s="16"/>
      <c r="L15" s="16"/>
      <c r="M15" s="15">
        <v>181</v>
      </c>
      <c r="N15" s="15">
        <v>181</v>
      </c>
      <c r="O15" s="16"/>
      <c r="P15" s="16"/>
      <c r="Q15" s="16"/>
      <c r="R15" s="17"/>
      <c r="S15" s="17"/>
      <c r="T15" s="17"/>
      <c r="U15" s="17"/>
      <c r="V15" s="17"/>
      <c r="W15" s="17"/>
      <c r="X15" s="17"/>
      <c r="Y15" s="17"/>
      <c r="Z15" s="17"/>
    </row>
    <row r="16" ht="20.35" customHeight="1" hidden="1">
      <c r="G16" s="13">
        <v>25</v>
      </c>
      <c r="H16" s="18">
        <v>25</v>
      </c>
      <c r="I16" s="19">
        <v>40</v>
      </c>
      <c r="J16" s="20"/>
      <c r="K16" s="20"/>
      <c r="L16" s="20"/>
      <c r="M16" s="19">
        <v>180</v>
      </c>
      <c r="N16" s="19">
        <v>191</v>
      </c>
      <c r="O16" s="20"/>
      <c r="P16" s="20"/>
      <c r="Q16" s="20"/>
      <c r="R16" s="21"/>
      <c r="S16" s="21"/>
      <c r="T16" s="21"/>
      <c r="U16" s="21"/>
      <c r="V16" s="21"/>
      <c r="W16" s="21"/>
      <c r="X16" s="21"/>
      <c r="Y16" s="21"/>
      <c r="Z16" s="21"/>
    </row>
    <row r="17" ht="19.95" customHeight="1">
      <c r="G17" s="13">
        <v>1</v>
      </c>
      <c r="H17" s="14">
        <v>19</v>
      </c>
      <c r="I17" s="15">
        <v>21</v>
      </c>
      <c r="J17" s="22">
        <f>SUM(I17-H17)</f>
        <v>2</v>
      </c>
      <c r="K17" s="23">
        <f>IF(H17=0,0,SUM(I17-H17)/H17)</f>
        <v>0.105263157894737</v>
      </c>
      <c r="L17" s="24"/>
      <c r="M17" s="15">
        <v>34</v>
      </c>
      <c r="N17" s="15">
        <v>35</v>
      </c>
      <c r="O17" s="15">
        <f>N17/U17*$F$10</f>
        <v>35</v>
      </c>
      <c r="P17" s="22">
        <f>SUM(N17-M17)</f>
        <v>1</v>
      </c>
      <c r="Q17" s="23">
        <f>IF(M17=0,0,SUM(N17-M17)/M17)</f>
        <v>0.0294117647058824</v>
      </c>
      <c r="R17" s="24"/>
      <c r="S17" s="25">
        <v>4</v>
      </c>
      <c r="T17" s="24"/>
      <c r="U17" s="25">
        <v>10</v>
      </c>
      <c r="V17" s="24"/>
      <c r="W17" s="25">
        <v>0</v>
      </c>
      <c r="X17" s="25">
        <v>0</v>
      </c>
      <c r="Y17" s="24"/>
      <c r="Z17" s="17"/>
    </row>
    <row r="18" ht="20.25" customHeight="1">
      <c r="G18" s="13">
        <v>2</v>
      </c>
      <c r="H18" s="18">
        <v>12</v>
      </c>
      <c r="I18" s="19">
        <v>15</v>
      </c>
      <c r="J18" s="26">
        <f>SUM(I18-H18)</f>
        <v>3</v>
      </c>
      <c r="K18" s="27">
        <f>IF(H18=0,0,SUM(I18-H18)/H18)</f>
        <v>0.25</v>
      </c>
      <c r="L18" s="24"/>
      <c r="M18" s="19">
        <v>55</v>
      </c>
      <c r="N18" s="19">
        <v>56</v>
      </c>
      <c r="O18" s="19">
        <f>N18/U18*$F$10</f>
        <v>56</v>
      </c>
      <c r="P18" s="26">
        <f>SUM(N18-M18)</f>
        <v>1</v>
      </c>
      <c r="Q18" s="27">
        <f>IF(M18=0,0,SUM(N18-M18)/M18)</f>
        <v>0.0181818181818182</v>
      </c>
      <c r="R18" s="24"/>
      <c r="S18" s="28">
        <v>4</v>
      </c>
      <c r="T18" s="24"/>
      <c r="U18" s="28">
        <v>10</v>
      </c>
      <c r="V18" s="24"/>
      <c r="W18" s="28">
        <v>1</v>
      </c>
      <c r="X18" s="28">
        <v>2</v>
      </c>
      <c r="Y18" s="24"/>
      <c r="Z18" s="29"/>
    </row>
    <row r="19" ht="19.95" customHeight="1">
      <c r="G19" s="13">
        <v>3</v>
      </c>
      <c r="H19" s="14">
        <v>14</v>
      </c>
      <c r="I19" s="15">
        <v>13</v>
      </c>
      <c r="J19" s="22">
        <f>SUM(I19-H19)</f>
        <v>-1</v>
      </c>
      <c r="K19" s="23">
        <f>IF(H19=0,0,SUM(I19-H19)/H19)</f>
        <v>-0.0714285714285714</v>
      </c>
      <c r="L19" s="24"/>
      <c r="M19" s="15">
        <v>51</v>
      </c>
      <c r="N19" s="15">
        <v>52</v>
      </c>
      <c r="O19" s="15">
        <f>N19/U19*$F$10</f>
        <v>52</v>
      </c>
      <c r="P19" s="22">
        <f>SUM(N19-M19)</f>
        <v>1</v>
      </c>
      <c r="Q19" s="23">
        <f>IF(M19=0,0,SUM(N19-M19)/M19)</f>
        <v>0.0196078431372549</v>
      </c>
      <c r="R19" s="24"/>
      <c r="S19" s="25">
        <v>4</v>
      </c>
      <c r="T19" s="24"/>
      <c r="U19" s="25">
        <v>10</v>
      </c>
      <c r="V19" s="24"/>
      <c r="W19" s="25">
        <v>10</v>
      </c>
      <c r="X19" s="25">
        <v>10</v>
      </c>
      <c r="Y19" s="24"/>
      <c r="Z19" s="17"/>
    </row>
    <row r="20" ht="19.95" customHeight="1">
      <c r="G20" s="13">
        <v>4</v>
      </c>
      <c r="H20" s="18">
        <v>13</v>
      </c>
      <c r="I20" s="19">
        <v>15</v>
      </c>
      <c r="J20" s="26">
        <f>SUM(I20-H20)</f>
        <v>2</v>
      </c>
      <c r="K20" s="27">
        <f>IF(H20=0,0,SUM(I20-H20)/H20)</f>
        <v>0.153846153846154</v>
      </c>
      <c r="L20" s="24"/>
      <c r="M20" s="19">
        <v>22</v>
      </c>
      <c r="N20" s="19">
        <v>21</v>
      </c>
      <c r="O20" s="19">
        <f>N20/U20*$F$10</f>
        <v>42</v>
      </c>
      <c r="P20" s="26">
        <f>SUM(N20-M20)</f>
        <v>-1</v>
      </c>
      <c r="Q20" s="27">
        <f>IF(M20=0,0,SUM(N20-M20)/M20)</f>
        <v>-0.0454545454545455</v>
      </c>
      <c r="R20" s="24"/>
      <c r="S20" s="28">
        <v>4</v>
      </c>
      <c r="T20" s="24"/>
      <c r="U20" s="28">
        <v>5</v>
      </c>
      <c r="V20" s="24"/>
      <c r="W20" s="28">
        <v>2</v>
      </c>
      <c r="X20" s="28">
        <v>2</v>
      </c>
      <c r="Y20" s="24"/>
      <c r="Z20" s="21"/>
    </row>
    <row r="21" ht="19.95" customHeight="1">
      <c r="G21" s="13">
        <v>5</v>
      </c>
      <c r="H21" s="14">
        <v>14</v>
      </c>
      <c r="I21" s="15">
        <v>14</v>
      </c>
      <c r="J21" s="22">
        <f>SUM(I21-H21)</f>
        <v>0</v>
      </c>
      <c r="K21" s="23">
        <f>IF(H21=0,0,SUM(I21-H21)/H21)</f>
        <v>0</v>
      </c>
      <c r="L21" s="24"/>
      <c r="M21" s="15">
        <v>47</v>
      </c>
      <c r="N21" s="15">
        <v>50</v>
      </c>
      <c r="O21" s="15">
        <f>N21/U21*$F$10</f>
        <v>50</v>
      </c>
      <c r="P21" s="22">
        <f>SUM(N21-M21)</f>
        <v>3</v>
      </c>
      <c r="Q21" s="23">
        <f>IF(M21=0,0,SUM(N21-M21)/M21)</f>
        <v>0.0638297872340426</v>
      </c>
      <c r="R21" s="24"/>
      <c r="S21" s="25">
        <v>4</v>
      </c>
      <c r="T21" s="24"/>
      <c r="U21" s="25">
        <v>10</v>
      </c>
      <c r="V21" s="24"/>
      <c r="W21" s="25">
        <v>3</v>
      </c>
      <c r="X21" s="25">
        <v>3</v>
      </c>
      <c r="Y21" s="24"/>
      <c r="Z21" s="17"/>
    </row>
    <row r="22" ht="19.95" customHeight="1">
      <c r="G22" s="13">
        <v>6</v>
      </c>
      <c r="H22" s="30"/>
      <c r="I22" s="20"/>
      <c r="J22" s="26">
        <f>SUM(I22-H22)</f>
        <v>0</v>
      </c>
      <c r="K22" s="27">
        <f>IF(H22=0,0,SUM(I22-H22)/H22)</f>
        <v>0</v>
      </c>
      <c r="L22" s="24"/>
      <c r="M22" s="20"/>
      <c r="N22" s="20"/>
      <c r="O22" s="20"/>
      <c r="P22" s="26">
        <f>SUM(N22-M22)</f>
        <v>0</v>
      </c>
      <c r="Q22" s="27">
        <f>IF(M22=0,0,SUM(N22-M22)/M22)</f>
        <v>0</v>
      </c>
      <c r="R22" s="24"/>
      <c r="S22" s="28"/>
      <c r="T22" s="24"/>
      <c r="U22" s="28"/>
      <c r="V22" s="24"/>
      <c r="W22" s="28"/>
      <c r="X22" s="28"/>
      <c r="Y22" s="24"/>
      <c r="Z22" s="21"/>
    </row>
    <row r="23" ht="19.95" customHeight="1">
      <c r="G23" s="13">
        <v>7</v>
      </c>
      <c r="H23" s="31"/>
      <c r="I23" s="16"/>
      <c r="J23" s="22">
        <f>SUM(I23-H23)</f>
        <v>0</v>
      </c>
      <c r="K23" s="23">
        <f>IF(H23=0,0,SUM(I23-H23)/H23)</f>
        <v>0</v>
      </c>
      <c r="L23" s="24"/>
      <c r="M23" s="16"/>
      <c r="N23" s="16"/>
      <c r="O23" s="16"/>
      <c r="P23" s="22">
        <f>SUM(N23-M23)</f>
        <v>0</v>
      </c>
      <c r="Q23" s="23">
        <f>IF(M23=0,0,SUM(N23-M23)/M23)</f>
        <v>0</v>
      </c>
      <c r="R23" s="24"/>
      <c r="S23" s="25"/>
      <c r="T23" s="24"/>
      <c r="U23" s="25"/>
      <c r="V23" s="24"/>
      <c r="W23" s="25"/>
      <c r="X23" s="25"/>
      <c r="Y23" s="24"/>
      <c r="Z23" s="17"/>
    </row>
  </sheetData>
  <mergeCells count="7">
    <mergeCell ref="A1:B1"/>
    <mergeCell ref="C6:D6"/>
    <mergeCell ref="E9:F9"/>
    <mergeCell ref="G12:Z12"/>
    <mergeCell ref="H13:K13"/>
    <mergeCell ref="M13:Q13"/>
    <mergeCell ref="W13:X13"/>
  </mergeCells>
  <conditionalFormatting sqref="J17:K23 P17:Q23">
    <cfRule type="cellIs" dxfId="0" priority="1" operator="greaterThanOrEqual" stopIfTrue="1">
      <formula>0</formula>
    </cfRule>
    <cfRule type="cellIs" dxfId="1" priority="2" operator="lessThan" stopIfTrue="1">
      <formula>0</formula>
    </cfRule>
  </conditionalFormatting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L26"/>
  <sheetViews>
    <sheetView workbookViewId="0" showGridLines="0" defaultGridColor="1">
      <pane topLeftCell="A3" xSplit="0" ySplit="2" activePane="bottomLeft" state="frozen"/>
    </sheetView>
  </sheetViews>
  <sheetFormatPr defaultColWidth="12.04" defaultRowHeight="19.9" customHeight="1" outlineLevelRow="0" outlineLevelCol="0"/>
  <cols>
    <col min="1" max="2" width="5.875" style="32" customWidth="1"/>
    <col min="3" max="3" width="5.72656" style="32" customWidth="1"/>
    <col min="4" max="4" width="8.92188" style="32" customWidth="1"/>
    <col min="5" max="5" width="6.71094" style="32" customWidth="1"/>
    <col min="6" max="6" width="6.85938" style="32" customWidth="1"/>
    <col min="7" max="7" width="5.375" style="32" customWidth="1"/>
    <col min="8" max="8" width="47.1797" style="32" customWidth="1"/>
    <col min="9" max="9" width="25.3438" style="52" customWidth="1"/>
    <col min="10" max="10" width="9.875" style="52" customWidth="1"/>
    <col min="11" max="11" width="6.54688" style="52" customWidth="1"/>
    <col min="12" max="12" width="44.2891" style="52" customWidth="1"/>
    <col min="13" max="16384" width="12.0469" style="52" customWidth="1"/>
  </cols>
  <sheetData>
    <row r="1" ht="27.65" customHeight="1">
      <c r="A1" t="s" s="2">
        <v>17</v>
      </c>
      <c r="B1" s="2"/>
      <c r="C1" s="2"/>
      <c r="D1" s="2"/>
      <c r="E1" s="2"/>
      <c r="F1" s="2"/>
      <c r="G1" s="2"/>
      <c r="H1" s="2"/>
    </row>
    <row r="2" ht="32.2" customHeight="1">
      <c r="A2" s="33"/>
      <c r="B2" t="s" s="34">
        <v>7</v>
      </c>
      <c r="C2" t="s" s="34">
        <v>18</v>
      </c>
      <c r="D2" t="s" s="34">
        <v>19</v>
      </c>
      <c r="E2" t="s" s="34">
        <v>20</v>
      </c>
      <c r="F2" t="s" s="34">
        <v>21</v>
      </c>
      <c r="G2" t="s" s="34">
        <v>22</v>
      </c>
      <c r="H2" t="s" s="34">
        <v>23</v>
      </c>
    </row>
    <row r="3" ht="20.2" customHeight="1">
      <c r="A3" s="35"/>
      <c r="B3" s="36">
        <v>0</v>
      </c>
      <c r="C3" s="37"/>
      <c r="D3" s="36">
        <f>J21-C3</f>
        <v>37</v>
      </c>
      <c r="E3" s="37"/>
      <c r="F3" s="37">
        <v>37</v>
      </c>
      <c r="G3" s="38">
        <f>$J$21-(B3*$J$23)</f>
        <v>37</v>
      </c>
      <c r="H3" s="39"/>
    </row>
    <row r="4" ht="19.95" customHeight="1">
      <c r="A4" t="s" s="40">
        <v>24</v>
      </c>
      <c r="B4" s="41">
        <v>1</v>
      </c>
      <c r="C4" s="19"/>
      <c r="D4" s="42">
        <f>IF(C4="",D3-$J$23,IF(C4=0,D3,D3-C4))</f>
        <v>33.3</v>
      </c>
      <c r="E4" s="5"/>
      <c r="F4" s="42">
        <f>IF(E4=0,F3-$J$23,E4)</f>
        <v>33.3</v>
      </c>
      <c r="G4" s="42">
        <f>$J$21-(B4*$J$23)</f>
        <v>33.3</v>
      </c>
      <c r="H4" s="43"/>
    </row>
    <row r="5" ht="19.95" customHeight="1">
      <c r="A5" t="s" s="44">
        <v>25</v>
      </c>
      <c r="B5" s="41">
        <v>2</v>
      </c>
      <c r="C5" s="15"/>
      <c r="D5" s="42">
        <f>IF(C5="",D4-$J$23,IF(C5=0,D4,D4-C5))</f>
        <v>29.6</v>
      </c>
      <c r="E5" s="4"/>
      <c r="F5" s="42">
        <f>IF(E5=0,F4-$J$23,E5)</f>
        <v>29.6</v>
      </c>
      <c r="G5" s="42">
        <f>$J$21-(B5*$J$23)</f>
        <v>29.6</v>
      </c>
      <c r="H5" s="45"/>
    </row>
    <row r="6" ht="19.95" customHeight="1">
      <c r="A6" t="s" s="40">
        <v>26</v>
      </c>
      <c r="B6" s="41">
        <v>3</v>
      </c>
      <c r="C6" s="19"/>
      <c r="D6" s="42">
        <f>IF(C6="",D5-$J$23,IF(C6=0,D5,D5-C6))</f>
        <v>25.9</v>
      </c>
      <c r="E6" s="5"/>
      <c r="F6" s="42">
        <f>IF(E6=0,F5-$J$23,E6)</f>
        <v>25.9</v>
      </c>
      <c r="G6" s="42">
        <f>$J$21-(B6*$J$23)</f>
        <v>25.9</v>
      </c>
      <c r="H6" s="43"/>
    </row>
    <row r="7" ht="19.95" customHeight="1">
      <c r="A7" t="s" s="44">
        <v>27</v>
      </c>
      <c r="B7" s="41">
        <v>4</v>
      </c>
      <c r="C7" s="15"/>
      <c r="D7" s="42">
        <f>IF(C7="",D6-$J$23,IF(C7=0,D6,D6-C7))</f>
        <v>22.2</v>
      </c>
      <c r="E7" s="4"/>
      <c r="F7" s="42">
        <f>IF(E7=0,F6-$J$23,E7)</f>
        <v>22.2</v>
      </c>
      <c r="G7" s="42">
        <f>$J$21-(B7*$J$23)</f>
        <v>22.2</v>
      </c>
      <c r="H7" s="45"/>
    </row>
    <row r="8" ht="19.95" customHeight="1">
      <c r="A8" t="s" s="40">
        <v>28</v>
      </c>
      <c r="B8" s="41">
        <v>5</v>
      </c>
      <c r="C8" s="19"/>
      <c r="D8" s="42">
        <f>IF(C8="",D7-$J$23,IF(C8=0,D7,D7-C8))</f>
        <v>18.5</v>
      </c>
      <c r="E8" s="46"/>
      <c r="F8" s="42">
        <f>IF(E8=0,F7-$J$23,E8)</f>
        <v>18.5</v>
      </c>
      <c r="G8" s="42">
        <f>$J$21-(B8*$J$23)</f>
        <v>18.5</v>
      </c>
      <c r="H8" s="43"/>
    </row>
    <row r="9" ht="19.95" customHeight="1">
      <c r="A9" t="s" s="44">
        <v>24</v>
      </c>
      <c r="B9" s="41">
        <v>6</v>
      </c>
      <c r="C9" s="15"/>
      <c r="D9" s="42">
        <f>IF(C9="",D8-$J$23,IF(C9=0,D8,D8-C9))</f>
        <v>14.8</v>
      </c>
      <c r="E9" s="4"/>
      <c r="F9" s="42">
        <f>IF(E9=0,F8-$J$23,E9)</f>
        <v>14.8</v>
      </c>
      <c r="G9" s="42">
        <f>$J$21-(B9*$J$23)</f>
        <v>14.8</v>
      </c>
      <c r="H9" s="45"/>
    </row>
    <row r="10" ht="19.95" customHeight="1">
      <c r="A10" t="s" s="40">
        <v>25</v>
      </c>
      <c r="B10" s="41">
        <v>7</v>
      </c>
      <c r="C10" s="19"/>
      <c r="D10" s="42">
        <f>IF(C10="",D9-$J$23,IF(C10=0,D9,D9-C10))</f>
        <v>11.1</v>
      </c>
      <c r="E10" s="5"/>
      <c r="F10" s="42">
        <f>IF(E10=0,F9-$J$23,E10)</f>
        <v>11.1</v>
      </c>
      <c r="G10" s="42">
        <f>$J$21-(B10*$J$23)</f>
        <v>11.1</v>
      </c>
      <c r="H10" s="47"/>
    </row>
    <row r="11" ht="19.95" customHeight="1">
      <c r="A11" t="s" s="44">
        <v>26</v>
      </c>
      <c r="B11" s="41">
        <v>8</v>
      </c>
      <c r="C11" s="15"/>
      <c r="D11" s="42">
        <f>IF(C11="",D10-$J$23,IF(C11=0,D10,D10-C11))</f>
        <v>7.4</v>
      </c>
      <c r="E11" s="4"/>
      <c r="F11" s="42">
        <f>IF(E11=0,F10-$J$23,E11)</f>
        <v>7.4</v>
      </c>
      <c r="G11" s="42">
        <f>$J$21-(B11*$J$23)</f>
        <v>7.4</v>
      </c>
      <c r="H11" s="45"/>
    </row>
    <row r="12" ht="19.95" customHeight="1">
      <c r="A12" t="s" s="40">
        <v>27</v>
      </c>
      <c r="B12" s="41">
        <v>9</v>
      </c>
      <c r="C12" s="19"/>
      <c r="D12" s="42">
        <f>IF(C12="",D11-$J$23,IF(C12=0,D11,D11-C12))</f>
        <v>3.7</v>
      </c>
      <c r="E12" s="5"/>
      <c r="F12" s="42">
        <v>0</v>
      </c>
      <c r="G12" s="42">
        <f>$J$21-(B12*$J$23)</f>
        <v>3.7</v>
      </c>
      <c r="H12" s="43"/>
    </row>
    <row r="13" ht="19.95" customHeight="1">
      <c r="A13" t="s" s="44">
        <v>28</v>
      </c>
      <c r="B13" s="41">
        <v>10</v>
      </c>
      <c r="C13" s="15"/>
      <c r="D13" s="42">
        <f>IF(C13="",D12-$J$23,IF(C13=0,D12,D12-C13))</f>
        <v>0</v>
      </c>
      <c r="E13" s="4"/>
      <c r="F13" s="42">
        <f>IF(E13=0,0,F12-$J$23)</f>
        <v>0</v>
      </c>
      <c r="G13" s="42">
        <f>$J$21-(B13*$J$23)</f>
        <v>0</v>
      </c>
      <c r="H13" s="17"/>
    </row>
    <row r="14" ht="19.95" customHeight="1">
      <c r="A14" s="48"/>
      <c r="B14" t="s" s="49">
        <v>29</v>
      </c>
      <c r="C14" s="50">
        <f>SUM(C3:C13)</f>
        <v>0</v>
      </c>
      <c r="D14" s="26"/>
      <c r="E14" s="51"/>
      <c r="F14" s="20"/>
      <c r="G14" s="20"/>
      <c r="H14" s="21"/>
    </row>
    <row r="16" ht="28" customHeight="1">
      <c r="I16" t="s" s="53">
        <v>30</v>
      </c>
      <c r="J16" s="53"/>
      <c r="K16" s="53"/>
      <c r="L16" s="53"/>
    </row>
    <row r="17" ht="20.1" customHeight="1">
      <c r="I17" s="54"/>
      <c r="J17" t="s" s="55">
        <v>11</v>
      </c>
      <c r="K17" t="s" s="55">
        <v>12</v>
      </c>
      <c r="L17" t="s" s="56">
        <v>23</v>
      </c>
    </row>
    <row r="18" ht="20.1" customHeight="1">
      <c r="I18" t="s" s="57">
        <v>31</v>
      </c>
      <c r="J18" s="58">
        <v>43962</v>
      </c>
      <c r="K18" s="59"/>
      <c r="L18" s="60"/>
    </row>
    <row r="19" ht="20.1" customHeight="1">
      <c r="I19" t="s" s="57">
        <v>32</v>
      </c>
      <c r="J19" s="61">
        <f>WORKDAY(J18,9)</f>
        <v>43973</v>
      </c>
      <c r="K19" s="62"/>
      <c r="L19" s="63"/>
    </row>
    <row r="20" ht="20.25" customHeight="1">
      <c r="I20" t="s" s="57">
        <v>33</v>
      </c>
      <c r="J20" s="64">
        <v>10</v>
      </c>
      <c r="K20" s="65"/>
      <c r="L20" s="66"/>
    </row>
    <row r="21" ht="20.1" customHeight="1">
      <c r="I21" t="s" s="57">
        <v>34</v>
      </c>
      <c r="J21" s="67">
        <v>37</v>
      </c>
      <c r="K21" s="68"/>
      <c r="L21" s="69"/>
    </row>
    <row r="22" ht="20" customHeight="1">
      <c r="I22" t="s" s="57">
        <v>35</v>
      </c>
      <c r="J22" s="70">
        <v>8</v>
      </c>
      <c r="K22" s="71"/>
      <c r="L22" s="72"/>
    </row>
    <row r="23" ht="20" customHeight="1">
      <c r="I23" t="s" s="57">
        <v>36</v>
      </c>
      <c r="J23" s="73">
        <f>J21/J20</f>
        <v>3.7</v>
      </c>
      <c r="K23" s="73"/>
      <c r="L23" s="69"/>
    </row>
    <row r="24" ht="20" customHeight="1">
      <c r="I24" t="s" s="57">
        <v>37</v>
      </c>
      <c r="J24" s="73">
        <f>J22/J20</f>
        <v>0.8</v>
      </c>
      <c r="K24" s="73"/>
      <c r="L24" s="74"/>
    </row>
    <row r="25" ht="20.1" customHeight="1">
      <c r="I25" t="s" s="57">
        <v>38</v>
      </c>
      <c r="J25" s="75">
        <v>4</v>
      </c>
      <c r="K25" s="76"/>
      <c r="L25" s="63"/>
    </row>
    <row r="26" ht="20.1" customHeight="1">
      <c r="I26" t="s" s="57">
        <v>39</v>
      </c>
      <c r="J26" s="77">
        <v>0</v>
      </c>
      <c r="K26" s="77"/>
      <c r="L26" s="78"/>
    </row>
  </sheetData>
  <mergeCells count="2">
    <mergeCell ref="A1:H1"/>
    <mergeCell ref="I16:L16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L26"/>
  <sheetViews>
    <sheetView workbookViewId="0" showGridLines="0" defaultGridColor="1">
      <pane topLeftCell="A3" xSplit="0" ySplit="2" activePane="bottomLeft" state="frozen"/>
    </sheetView>
  </sheetViews>
  <sheetFormatPr defaultColWidth="12.04" defaultRowHeight="19.9" customHeight="1" outlineLevelRow="0" outlineLevelCol="0"/>
  <cols>
    <col min="1" max="2" width="5.875" style="79" customWidth="1"/>
    <col min="3" max="3" width="5.72656" style="79" customWidth="1"/>
    <col min="4" max="4" width="8.92188" style="79" customWidth="1"/>
    <col min="5" max="5" width="6.71094" style="79" customWidth="1"/>
    <col min="6" max="6" width="6.85938" style="79" customWidth="1"/>
    <col min="7" max="7" width="5.375" style="79" customWidth="1"/>
    <col min="8" max="8" width="47.1797" style="79" customWidth="1"/>
    <col min="9" max="9" width="25.3438" style="80" customWidth="1"/>
    <col min="10" max="10" width="9.875" style="80" customWidth="1"/>
    <col min="11" max="11" width="6.54688" style="80" customWidth="1"/>
    <col min="12" max="12" width="44.2891" style="80" customWidth="1"/>
    <col min="13" max="16384" width="12.0469" style="80" customWidth="1"/>
  </cols>
  <sheetData>
    <row r="1" ht="27.65" customHeight="1">
      <c r="A1" t="s" s="2">
        <v>17</v>
      </c>
      <c r="B1" s="2"/>
      <c r="C1" s="2"/>
      <c r="D1" s="2"/>
      <c r="E1" s="2"/>
      <c r="F1" s="2"/>
      <c r="G1" s="2"/>
      <c r="H1" s="2"/>
    </row>
    <row r="2" ht="32.2" customHeight="1">
      <c r="A2" s="33"/>
      <c r="B2" t="s" s="34">
        <v>7</v>
      </c>
      <c r="C2" t="s" s="34">
        <v>18</v>
      </c>
      <c r="D2" t="s" s="34">
        <v>19</v>
      </c>
      <c r="E2" t="s" s="34">
        <v>20</v>
      </c>
      <c r="F2" t="s" s="34">
        <v>21</v>
      </c>
      <c r="G2" t="s" s="34">
        <v>22</v>
      </c>
      <c r="H2" t="s" s="34">
        <v>23</v>
      </c>
    </row>
    <row r="3" ht="20.2" customHeight="1">
      <c r="A3" s="35"/>
      <c r="B3" s="36">
        <v>0</v>
      </c>
      <c r="C3" s="37"/>
      <c r="D3" s="36">
        <f>J21-C3</f>
        <v>47</v>
      </c>
      <c r="E3" s="37"/>
      <c r="F3" s="37">
        <v>47</v>
      </c>
      <c r="G3" s="38">
        <f>$J$21-(B3*$J$23)</f>
        <v>47</v>
      </c>
      <c r="H3" s="39"/>
    </row>
    <row r="4" ht="19.95" customHeight="1">
      <c r="A4" t="s" s="40">
        <v>24</v>
      </c>
      <c r="B4" s="41">
        <v>1</v>
      </c>
      <c r="C4" s="19">
        <v>10</v>
      </c>
      <c r="D4" s="42">
        <f>IF(C4="",D3-$J$23,IF(C4=0,D3,D3-C4))</f>
        <v>37</v>
      </c>
      <c r="E4" s="5">
        <v>37</v>
      </c>
      <c r="F4" s="42">
        <f>IF(E4=0,F3-$J$23,E4)</f>
        <v>37</v>
      </c>
      <c r="G4" s="42">
        <f>$J$21-(B4*$J$23)</f>
        <v>42.3</v>
      </c>
      <c r="H4" s="43"/>
    </row>
    <row r="5" ht="19.95" customHeight="1">
      <c r="A5" t="s" s="44">
        <v>25</v>
      </c>
      <c r="B5" s="41">
        <v>2</v>
      </c>
      <c r="C5" s="15">
        <v>10</v>
      </c>
      <c r="D5" s="42">
        <f>IF(C5="",D4-$J$23,IF(C5=0,D4,D4-C5))</f>
        <v>27</v>
      </c>
      <c r="E5" s="4">
        <v>27</v>
      </c>
      <c r="F5" s="42">
        <f>IF(E5=0,F4-$J$23,E5)</f>
        <v>27</v>
      </c>
      <c r="G5" s="42">
        <f>$J$21-(B5*$J$23)</f>
        <v>37.6</v>
      </c>
      <c r="H5" s="45"/>
    </row>
    <row r="6" ht="19.95" customHeight="1">
      <c r="A6" t="s" s="40">
        <v>26</v>
      </c>
      <c r="B6" s="41">
        <v>3</v>
      </c>
      <c r="C6" s="19">
        <v>3</v>
      </c>
      <c r="D6" s="42">
        <f>IF(C6="",D5-$J$23,IF(C6=0,D5,D5-C6))</f>
        <v>24</v>
      </c>
      <c r="E6" s="5">
        <v>25</v>
      </c>
      <c r="F6" s="42">
        <f>IF(E6=0,F5-$J$23,E6)</f>
        <v>25</v>
      </c>
      <c r="G6" s="42">
        <f>$J$21-(B6*$J$23)</f>
        <v>32.9</v>
      </c>
      <c r="H6" s="43"/>
    </row>
    <row r="7" ht="19.95" customHeight="1">
      <c r="A7" t="s" s="44">
        <v>27</v>
      </c>
      <c r="B7" s="41">
        <v>4</v>
      </c>
      <c r="C7" s="15">
        <v>8</v>
      </c>
      <c r="D7" s="42">
        <f>IF(C7="",D6-$J$23,IF(C7=0,D6,D6-C7))</f>
        <v>16</v>
      </c>
      <c r="E7" s="4">
        <v>17</v>
      </c>
      <c r="F7" s="42">
        <f>IF(E7=0,F6-$J$23,E7)</f>
        <v>17</v>
      </c>
      <c r="G7" s="42">
        <f>$J$21-(B7*$J$23)</f>
        <v>28.2</v>
      </c>
      <c r="H7" s="45"/>
    </row>
    <row r="8" ht="19.95" customHeight="1">
      <c r="A8" t="s" s="40">
        <v>28</v>
      </c>
      <c r="B8" s="41">
        <v>5</v>
      </c>
      <c r="C8" s="19">
        <v>1</v>
      </c>
      <c r="D8" s="42">
        <f>IF(C8="",D7-$J$23,IF(C8=0,D7,D7-C8))</f>
        <v>15</v>
      </c>
      <c r="E8" s="46">
        <v>16</v>
      </c>
      <c r="F8" s="42">
        <f>IF(E8=0,F7-$J$23,E8)</f>
        <v>16</v>
      </c>
      <c r="G8" s="42">
        <f>$J$21-(B8*$J$23)</f>
        <v>23.5</v>
      </c>
      <c r="H8" s="43"/>
    </row>
    <row r="9" ht="19.95" customHeight="1">
      <c r="A9" t="s" s="44">
        <v>24</v>
      </c>
      <c r="B9" s="41">
        <v>6</v>
      </c>
      <c r="C9" s="15">
        <v>4</v>
      </c>
      <c r="D9" s="42">
        <f>IF(C9="",D8-$J$23,IF(C9=0,D8,D8-C9))</f>
        <v>11</v>
      </c>
      <c r="E9" s="4">
        <v>11</v>
      </c>
      <c r="F9" s="42">
        <f>IF(E9=0,F8-$J$23,E9)</f>
        <v>11</v>
      </c>
      <c r="G9" s="42">
        <f>$J$21-(B9*$J$23)</f>
        <v>18.8</v>
      </c>
      <c r="H9" s="45"/>
    </row>
    <row r="10" ht="19.95" customHeight="1">
      <c r="A10" t="s" s="40">
        <v>25</v>
      </c>
      <c r="B10" s="41">
        <v>7</v>
      </c>
      <c r="C10" s="19">
        <v>4</v>
      </c>
      <c r="D10" s="42">
        <f>IF(C10="",D9-$J$23,IF(C10=0,D9,D9-C10))</f>
        <v>7</v>
      </c>
      <c r="E10" s="5">
        <v>9</v>
      </c>
      <c r="F10" s="42">
        <f>IF(E10=0,F9-$J$23,E10)</f>
        <v>9</v>
      </c>
      <c r="G10" s="42">
        <f>$J$21-(B10*$J$23)</f>
        <v>14.1</v>
      </c>
      <c r="H10" s="47"/>
    </row>
    <row r="11" ht="19.95" customHeight="1">
      <c r="A11" t="s" s="44">
        <v>26</v>
      </c>
      <c r="B11" s="41">
        <v>8</v>
      </c>
      <c r="C11" s="15">
        <v>4</v>
      </c>
      <c r="D11" s="42">
        <f>IF(C11="",D10-$J$23,IF(C11=0,D10,D10-C11))</f>
        <v>3</v>
      </c>
      <c r="E11" s="4">
        <v>4</v>
      </c>
      <c r="F11" s="42">
        <f>IF(E11=0,F10-$J$23,E11)</f>
        <v>4</v>
      </c>
      <c r="G11" s="42">
        <f>$J$21-(B11*$J$23)</f>
        <v>9.4</v>
      </c>
      <c r="H11" s="45"/>
    </row>
    <row r="12" ht="19.95" customHeight="1">
      <c r="A12" t="s" s="40">
        <v>27</v>
      </c>
      <c r="B12" s="41">
        <v>9</v>
      </c>
      <c r="C12" s="19">
        <v>4</v>
      </c>
      <c r="D12" s="42">
        <f>IF(C12="",D11-$J$23,IF(C12=0,D11,D11-C12))</f>
        <v>-1</v>
      </c>
      <c r="E12" s="5">
        <v>1</v>
      </c>
      <c r="F12" s="42">
        <v>0</v>
      </c>
      <c r="G12" s="42">
        <f>$J$21-(B12*$J$23)</f>
        <v>4.7</v>
      </c>
      <c r="H12" s="43"/>
    </row>
    <row r="13" ht="19.95" customHeight="1">
      <c r="A13" t="s" s="44">
        <v>28</v>
      </c>
      <c r="B13" s="41">
        <v>10</v>
      </c>
      <c r="C13" s="15">
        <v>0</v>
      </c>
      <c r="D13" s="42">
        <f>IF(C13="",D12-$J$23,IF(C13=0,D12,D12-C13))</f>
        <v>-1</v>
      </c>
      <c r="E13" s="4">
        <v>0</v>
      </c>
      <c r="F13" s="42">
        <f>IF(E13=0,0,F12-$J$23)</f>
        <v>0</v>
      </c>
      <c r="G13" s="42">
        <f>$J$21-(B13*$J$23)</f>
        <v>0</v>
      </c>
      <c r="H13" s="17"/>
    </row>
    <row r="14" ht="19.95" customHeight="1">
      <c r="A14" s="48"/>
      <c r="B14" t="s" s="49">
        <v>29</v>
      </c>
      <c r="C14" s="50">
        <f>SUM(C3:C13)</f>
        <v>48</v>
      </c>
      <c r="D14" s="26"/>
      <c r="E14" s="51"/>
      <c r="F14" s="20"/>
      <c r="G14" s="20"/>
      <c r="H14" s="21"/>
    </row>
    <row r="16" ht="28" customHeight="1">
      <c r="I16" t="s" s="53">
        <v>30</v>
      </c>
      <c r="J16" s="53"/>
      <c r="K16" s="53"/>
      <c r="L16" s="53"/>
    </row>
    <row r="17" ht="20.1" customHeight="1">
      <c r="I17" s="54"/>
      <c r="J17" t="s" s="55">
        <v>11</v>
      </c>
      <c r="K17" t="s" s="55">
        <v>12</v>
      </c>
      <c r="L17" t="s" s="56">
        <v>23</v>
      </c>
    </row>
    <row r="18" ht="20.1" customHeight="1">
      <c r="I18" t="s" s="57">
        <v>31</v>
      </c>
      <c r="J18" s="58">
        <v>43948</v>
      </c>
      <c r="K18" s="59"/>
      <c r="L18" s="60"/>
    </row>
    <row r="19" ht="20.1" customHeight="1">
      <c r="I19" t="s" s="57">
        <v>32</v>
      </c>
      <c r="J19" s="61">
        <f>WORKDAY(J18,9)</f>
        <v>43959</v>
      </c>
      <c r="K19" s="62"/>
      <c r="L19" s="63"/>
    </row>
    <row r="20" ht="20.25" customHeight="1">
      <c r="I20" t="s" s="57">
        <v>33</v>
      </c>
      <c r="J20" s="64">
        <v>10</v>
      </c>
      <c r="K20" s="65"/>
      <c r="L20" s="66"/>
    </row>
    <row r="21" ht="20.1" customHeight="1">
      <c r="I21" t="s" s="57">
        <v>34</v>
      </c>
      <c r="J21" s="67">
        <v>47</v>
      </c>
      <c r="K21" s="81">
        <v>48</v>
      </c>
      <c r="L21" s="69"/>
    </row>
    <row r="22" ht="20" customHeight="1">
      <c r="I22" t="s" s="57">
        <v>35</v>
      </c>
      <c r="J22" s="70">
        <v>14</v>
      </c>
      <c r="K22" s="70">
        <v>20</v>
      </c>
      <c r="L22" s="72"/>
    </row>
    <row r="23" ht="20" customHeight="1">
      <c r="I23" t="s" s="57">
        <v>36</v>
      </c>
      <c r="J23" s="73">
        <f>J21/J20</f>
        <v>4.7</v>
      </c>
      <c r="K23" s="73"/>
      <c r="L23" s="69"/>
    </row>
    <row r="24" ht="20" customHeight="1">
      <c r="I24" t="s" s="57">
        <v>37</v>
      </c>
      <c r="J24" s="73">
        <f>J22/J20</f>
        <v>1.4</v>
      </c>
      <c r="K24" s="73"/>
      <c r="L24" s="74"/>
    </row>
    <row r="25" ht="20.1" customHeight="1">
      <c r="I25" t="s" s="57">
        <v>38</v>
      </c>
      <c r="J25" s="75">
        <v>4</v>
      </c>
      <c r="K25" s="76">
        <v>4</v>
      </c>
      <c r="L25" t="s" s="82">
        <v>40</v>
      </c>
    </row>
    <row r="26" ht="20.1" customHeight="1">
      <c r="I26" t="s" s="57">
        <v>39</v>
      </c>
      <c r="J26" s="77">
        <v>1</v>
      </c>
      <c r="K26" s="77">
        <v>1</v>
      </c>
      <c r="L26" t="s" s="83">
        <v>41</v>
      </c>
    </row>
  </sheetData>
  <mergeCells count="2">
    <mergeCell ref="A1:H1"/>
    <mergeCell ref="I16:L16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