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30B7E3BF-9EDF-5343-A5A0-18F9B7B2870A}" xr6:coauthVersionLast="47" xr6:coauthVersionMax="47" xr10:uidLastSave="{00000000-0000-0000-0000-000000000000}"/>
  <bookViews>
    <workbookView xWindow="0" yWindow="760" windowWidth="29400" windowHeight="16660"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Volkswagen" sheetId="19" r:id="rId7"/>
    <sheet name="BMW" sheetId="4" r:id="rId8"/>
    <sheet name="Mercedes Benz" sheetId="7" r:id="rId9"/>
    <sheet name="Stellantis" sheetId="9" r:id="rId10"/>
    <sheet name="Stelantis France" sheetId="13" r:id="rId11"/>
    <sheet name="Renault France" sheetId="14" r:id="rId12"/>
    <sheet name="Volvo" sheetId="18" r:id="rId13"/>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5" i="13" l="1"/>
  <c r="O24" i="14"/>
  <c r="P18" i="14"/>
  <c r="O18" i="14"/>
  <c r="O17" i="14"/>
  <c r="E23" i="9"/>
  <c r="S108" i="17"/>
  <c r="S170" i="17"/>
  <c r="D36" i="19"/>
  <c r="R27" i="19"/>
  <c r="E21" i="19"/>
  <c r="E18" i="19"/>
  <c r="N14" i="19"/>
  <c r="O14" i="19"/>
  <c r="P14" i="19"/>
  <c r="Q14" i="19"/>
  <c r="R14" i="19"/>
  <c r="M14" i="19"/>
  <c r="R11" i="18"/>
  <c r="D15" i="18"/>
  <c r="D14" i="18"/>
  <c r="T181" i="17" l="1"/>
  <c r="T236" i="17"/>
  <c r="I41" i="16"/>
  <c r="I20" i="16"/>
  <c r="I10" i="16"/>
  <c r="I7" i="16" s="1"/>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6" i="9"/>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5"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8"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H9"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D13" authorId="0" shapeId="0" xr:uid="{4FE482CA-0ADC-8C4B-B773-F4E4B47D6927}">
      <text>
        <r>
          <rPr>
            <b/>
            <sz val="9"/>
            <color rgb="FF000000"/>
            <rFont val="Tahoma"/>
            <family val="2"/>
          </rPr>
          <t>Ugne Keliauskaite:</t>
        </r>
        <r>
          <rPr>
            <sz val="9"/>
            <color rgb="FF000000"/>
            <rFont val="Tahoma"/>
            <family val="2"/>
          </rPr>
          <t xml:space="preserve">
</t>
        </r>
        <r>
          <rPr>
            <sz val="9"/>
            <color rgb="FF000000"/>
            <rFont val="Tahoma"/>
            <family val="2"/>
          </rPr>
          <t>2013-2022</t>
        </r>
      </text>
    </comment>
    <comment ref="D14" authorId="0" shapeId="0" xr:uid="{28932D39-8FFD-DD45-AA3D-6740EE1F647A}">
      <text>
        <r>
          <rPr>
            <b/>
            <sz val="9"/>
            <color rgb="FF000000"/>
            <rFont val="Tahoma"/>
            <family val="2"/>
          </rPr>
          <t xml:space="preserve">
</t>
        </r>
      </text>
    </comment>
    <comment ref="I20" authorId="0" shapeId="0" xr:uid="{212D0BA5-2590-964B-94B4-A29484F5AA04}">
      <text>
        <r>
          <rPr>
            <b/>
            <sz val="9"/>
            <color rgb="FF000000"/>
            <rFont val="Tahoma"/>
            <family val="2"/>
          </rPr>
          <t>Ugne Keliauskaite:</t>
        </r>
        <r>
          <rPr>
            <sz val="9"/>
            <color rgb="FF000000"/>
            <rFont val="Tahoma"/>
            <family val="2"/>
          </rPr>
          <t xml:space="preserve">
</t>
        </r>
        <r>
          <rPr>
            <sz val="9"/>
            <color rgb="FF000000"/>
            <rFont val="Tahoma"/>
            <family val="2"/>
          </rPr>
          <t>2023: Tucson PHEV+ Kona electric EV</t>
        </r>
      </text>
    </comment>
    <comment ref="I41"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52" authorId="0" shapeId="0" xr:uid="{39646029-FBAA-B440-B731-9434C73CE445}">
      <text>
        <r>
          <rPr>
            <b/>
            <sz val="9"/>
            <color rgb="FF000000"/>
            <rFont val="Tahoma"/>
            <family val="2"/>
          </rPr>
          <t>Ugne Keliauskaite:</t>
        </r>
        <r>
          <rPr>
            <sz val="9"/>
            <color rgb="FF000000"/>
            <rFont val="Tahoma"/>
            <family val="2"/>
          </rPr>
          <t xml:space="preserve">
</t>
        </r>
        <r>
          <rPr>
            <sz val="9"/>
            <color rgb="FF000000"/>
            <rFont val="Tahoma"/>
            <family val="2"/>
          </rPr>
          <t>Turin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rgb="FF000000"/>
            <rFont val="Tahoma"/>
            <family val="2"/>
          </rPr>
          <t>Ugne Keliauskaite:</t>
        </r>
        <r>
          <rPr>
            <sz val="9"/>
            <color rgb="FF000000"/>
            <rFont val="Tahoma"/>
            <family val="2"/>
          </rPr>
          <t xml:space="preserve">
</t>
        </r>
        <r>
          <rPr>
            <sz val="9"/>
            <color rgb="FF000000"/>
            <rFont val="Tahoma"/>
            <family val="2"/>
          </rPr>
          <t xml:space="preserve">EV volumes in 2024 (maximum production reached; in 2024)
</t>
        </r>
        <r>
          <rPr>
            <sz val="9"/>
            <color rgb="FF000000"/>
            <rFont val="Tahoma"/>
            <family val="2"/>
          </rPr>
          <t xml:space="preserve">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<sst xmlns="http://schemas.openxmlformats.org/spreadsheetml/2006/main" count="3402" uniqueCount="1350">
  <si>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</si>
  <si>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</si>
  <si>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</si>
  <si>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</si>
  <si>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</si>
  <si>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</si>
  <si>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</si>
  <si>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</si>
  <si>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</si>
  <si>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</si>
  <si>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</si>
  <si>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</si>
  <si>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</si>
  <si>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</si>
  <si>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</si>
  <si>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</si>
  <si>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</si>
  <si>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</si>
  <si>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</si>
  <si>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</si>
  <si>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</si>
  <si>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</si>
  <si>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</si>
  <si>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</si>
  <si>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</si>
  <si>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</si>
  <si>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</si>
  <si>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</si>
  <si>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</si>
  <si>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</si>
  <si>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</si>
  <si>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</si>
  <si>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</si>
  <si>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</si>
  <si>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</si>
  <si>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</si>
  <si>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</si>
  <si>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</si>
  <si>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</si>
  <si>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</si>
  <si>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</si>
  <si>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</si>
  <si>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</si>
  <si>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</si>
  <si>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</si>
  <si>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</si>
  <si>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</si>
  <si>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</si>
  <si>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</si>
  <si>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</si>
  <si>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</si>
  <si>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</si>
  <si>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</si>
  <si>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</si>
  <si>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</si>
  <si>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</si>
  <si>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</si>
  <si>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</si>
  <si>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</si>
  <si>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</si>
  <si>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</si>
  <si>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</si>
  <si>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</si>
  <si>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</si>
  <si>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</si>
  <si>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</si>
  <si>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</si>
  <si>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</si>
  <si>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</si>
  <si>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</si>
  <si>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</si>
  <si>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</si>
  <si>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</si>
  <si>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</si>
  <si>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</si>
  <si>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</si>
  <si>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</si>
  <si>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</si>
  <si>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</si>
  <si>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</si>
  <si>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</si>
  <si>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</si>
  <si>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</si>
  <si>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</si>
  <si>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</si>
  <si>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</si>
  <si>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</si>
  <si>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</si>
  <si>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</si>
  <si>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</si>
  <si>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</si>
  <si>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</si>
  <si>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</si>
  <si>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</si>
  <si>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</si>
  <si>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</si>
  <si>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</si>
  <si>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</si>
  <si>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</si>
  <si>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</si>
  <si>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</si>
  <si>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</si>
  <si>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</si>
  <si>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</si>
  <si>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</si>
  <si>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</si>
  <si>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</si>
  <si>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</si>
  <si>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</si>
  <si>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</si>
  <si>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</si>
  <si>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</si>
  <si>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</si>
  <si>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</si>
  <si>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</si>
  <si>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</si>
  <si>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</si>
  <si>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</si>
  <si>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</si>
  <si>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</si>
  <si>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</si>
  <si>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</si>
  <si>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</si>
  <si>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</si>
  <si>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</si>
  <si>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</si>
  <si>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</si>
  <si>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</si>
  <si>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</si>
  <si>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</si>
  <si>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</si>
  <si>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</si>
  <si>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</si>
  <si>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</si>
  <si>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</si>
  <si>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</si>
  <si>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</si>
  <si>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</si>
  <si>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</si>
  <si>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</si>
  <si>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</si>
  <si>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</si>
  <si>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</si>
  <si>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</si>
  <si>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</si>
  <si>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</si>
  <si>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</si>
  <si>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</si>
  <si>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</si>
  <si>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</si>
  <si>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</si>
  <si>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</si>
  <si>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</si>
  <si>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</si>
  <si>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</si>
  <si>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</si>
  <si>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</si>
  <si>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</si>
  <si>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</si>
  <si>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</si>
  <si>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</si>
  <si>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</si>
  <si>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</si>
  <si>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</si>
  <si>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</si>
  <si>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</si>
  <si>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</si>
  <si>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</si>
  <si>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</si>
  <si>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</si>
  <si>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</si>
  <si>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</si>
  <si>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</si>
  <si>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</si>
  <si>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</si>
  <si>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</si>
  <si>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</si>
  <si>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</si>
  <si>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</si>
  <si>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</si>
  <si>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</si>
  <si>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</si>
  <si>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</si>
  <si>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</si>
  <si>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</si>
  <si>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</si>
  <si>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</si>
  <si>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</si>
  <si>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</si>
  <si>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</si>
  <si>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</si>
  <si>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</si>
  <si>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</si>
  <si>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</si>
  <si>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</si>
  <si>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</si>
  <si>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</si>
  <si>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</si>
  <si>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</si>
  <si>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</si>
  <si>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</si>
  <si>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</si>
  <si>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</si>
  <si>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</si>
  <si>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</si>
  <si>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</si>
  <si>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</si>
  <si>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</si>
  <si>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</si>
  <si>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</si>
  <si>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</si>
  <si>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</si>
  <si>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</si>
  <si>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</si>
  <si>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</si>
  <si>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</si>
  <si>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</si>
  <si>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</si>
  <si>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</si>
  <si>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</si>
  <si>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</si>
  <si>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</si>
  <si>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</si>
  <si>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</si>
  <si>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</si>
  <si>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</si>
  <si>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</si>
  <si>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</si>
  <si>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</si>
  <si>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</si>
  <si>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</si>
  <si>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</si>
  <si>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</si>
  <si>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</si>
  <si>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</si>
  <si>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</si>
  <si>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</si>
  <si>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</si>
  <si>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</si>
  <si>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</si>
  <si>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</si>
  <si>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</si>
  <si>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</si>
  <si>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</si>
  <si>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</si>
  <si>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</si>
  <si>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</si>
  <si>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</si>
  <si>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</si>
  <si>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</si>
  <si>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</si>
  <si>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</si>
  <si>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</si>
  <si>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</si>
  <si>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</si>
  <si>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</si>
  <si>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</si>
  <si>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</si>
  <si>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</si>
  <si>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</si>
  <si>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</si>
  <si>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</si>
  <si>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</si>
  <si>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</si>
  <si>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</si>
  <si>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</si>
  <si>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</si>
  <si>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</si>
  <si>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</si>
  <si>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</si>
  <si>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</si>
  <si>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</si>
  <si>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</si>
  <si>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</si>
  <si>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</si>
  <si>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</si>
  <si>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</si>
  <si>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</si>
  <si>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</si>
  <si>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</si>
  <si>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</si>
  <si>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</si>
  <si>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</si>
  <si>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</si>
  <si>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</si>
  <si>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</si>
  <si>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</si>
  <si>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</si>
  <si>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</si>
  <si>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</si>
  <si>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</si>
  <si>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</si>
  <si>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</si>
  <si>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</si>
  <si>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</si>
  <si>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</si>
  <si>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</si>
  <si>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</si>
  <si>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</si>
  <si>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</si>
  <si>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</si>
  <si>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</si>
  <si>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</si>
  <si>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</si>
  <si>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</si>
  <si>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</si>
  <si>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</si>
  <si>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</si>
  <si>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</si>
  <si>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</si>
  <si>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</si>
  <si>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</si>
  <si>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</si>
  <si>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</si>
  <si>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</si>
  <si>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</si>
  <si>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</si>
  <si>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</si>
  <si>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</si>
  <si>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</si>
  <si>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</si>
  <si>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</si>
  <si>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</si>
  <si>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</si>
  <si>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</si>
  <si>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</si>
  <si>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</si>
  <si>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</si>
  <si>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</si>
  <si>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</si>
  <si>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</si>
  <si>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</si>
  <si>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</si>
  <si>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</si>
  <si>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</si>
  <si>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</si>
  <si>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</si>
  <si>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</si>
  <si>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</si>
  <si>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</si>
  <si>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</si>
  <si>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</si>
  <si>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</si>
  <si>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</si>
  <si>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</si>
  <si>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</si>
  <si>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</si>
  <si>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</si>
  <si>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</si>
  <si>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</si>
  <si>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</si>
  <si>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</si>
  <si>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</si>
  <si>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</si>
  <si>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</si>
  <si>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</si>
  <si>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</si>
  <si>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</si>
  <si>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</si>
  <si>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</si>
  <si>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</si>
  <si>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</si>
  <si>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</si>
  <si>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</si>
  <si>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</si>
  <si>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</si>
  <si>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</si>
  <si>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</si>
  <si>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</si>
  <si>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</si>
  <si>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</si>
  <si>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</si>
  <si>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</si>
  <si>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</si>
  <si>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</si>
  <si>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</si>
  <si>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</si>
  <si>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</si>
  <si>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</si>
  <si>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</si>
  <si>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</si>
  <si>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</si>
  <si>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</si>
  <si>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</si>
  <si>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</si>
  <si>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</si>
  <si>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</si>
  <si>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</si>
  <si>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</si>
  <si>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</si>
  <si>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</si>
  <si>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</si>
  <si>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</si>
  <si>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</si>
  <si>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</si>
  <si>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</si>
  <si>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</si>
  <si>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</si>
  <si>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</si>
  <si>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</si>
  <si>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</si>
  <si>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</si>
  <si>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</si>
  <si>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</si>
  <si>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</si>
  <si>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</si>
  <si>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</si>
  <si>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</si>
  <si>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</si>
  <si>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</si>
  <si>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</si>
  <si>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</si>
  <si>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</si>
  <si>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</si>
  <si>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</si>
  <si>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</si>
  <si>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</si>
  <si>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</si>
  <si>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</si>
  <si>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</si>
  <si>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</si>
  <si>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</si>
  <si>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</si>
  <si>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</si>
  <si>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</si>
  <si>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</si>
  <si>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</si>
  <si>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</si>
  <si>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</si>
  <si>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</si>
  <si>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</si>
  <si>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</si>
  <si>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</si>
  <si>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</si>
  <si>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</si>
  <si>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</si>
  <si>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</si>
  <si>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</si>
  <si>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</si>
  <si>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</si>
  <si>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</si>
  <si>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</si>
  <si>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</si>
  <si>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</si>
  <si>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</si>
  <si>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</si>
  <si>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</si>
  <si>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</si>
  <si>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</si>
  <si>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</si>
  <si>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</si>
  <si>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</si>
  <si>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</si>
  <si>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</si>
  <si>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</si>
  <si>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</si>
  <si>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</si>
  <si>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</si>
  <si>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</si>
  <si>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</si>
  <si>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</si>
  <si>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</si>
  <si>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</si>
  <si>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</si>
  <si>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</si>
  <si>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</si>
  <si>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</si>
  <si>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</si>
  <si>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</si>
  <si>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</si>
  <si>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</si>
  <si>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</si>
  <si>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</si>
  <si>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</si>
  <si>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</si>
  <si>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</si>
  <si>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</si>
  <si>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</si>
  <si>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</si>
  <si>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</si>
  <si>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</si>
  <si>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</si>
  <si>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</si>
  <si>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</si>
  <si>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</si>
  <si>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</si>
  <si>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</si>
  <si>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</si>
  <si>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</si>
  <si>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</si>
  <si>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</si>
  <si>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</si>
  <si>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</si>
  <si>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</si>
  <si>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</si>
  <si>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</si>
  <si>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</si>
  <si>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</si>
  <si>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</si>
  <si>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</si>
  <si>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</si>
  <si>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</si>
  <si>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</si>
  <si>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</si>
  <si>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</si>
  <si>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</si>
  <si>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</si>
  <si>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</si>
  <si>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</si>
  <si>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</si>
  <si>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</si>
  <si>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</si>
  <si>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</si>
  <si>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</si>
  <si>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</si>
  <si>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</si>
  <si>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</si>
  <si>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</si>
  <si>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</si>
  <si>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</si>
  <si>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</si>
  <si>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</si>
  <si>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</si>
  <si>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</si>
  <si>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</si>
  <si>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</si>
  <si>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</si>
  <si>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</si>
  <si>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</si>
  <si>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</si>
  <si>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</si>
  <si>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</si>
  <si>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</si>
  <si>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</si>
  <si>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</si>
  <si>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</si>
  <si>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</si>
  <si>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</si>
  <si>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</si>
  <si>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</si>
  <si>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</si>
  <si>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</si>
  <si>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</si>
  <si>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</si>
  <si>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</si>
  <si>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</si>
  <si>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</si>
  <si>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</si>
  <si>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</si>
  <si>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</si>
  <si>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</si>
  <si>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</si>
  <si>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</si>
  <si>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</si>
  <si>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</si>
  <si>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</si>
  <si>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</si>
  <si>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</si>
  <si>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</si>
  <si>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</si>
  <si>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</si>
  <si>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</si>
  <si>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</si>
  <si>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</si>
  <si>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</si>
  <si>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</si>
  <si>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</si>
  <si>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</si>
  <si>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</si>
  <si>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</si>
  <si>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</si>
  <si>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</si>
  <si>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</si>
  <si>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</si>
  <si>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</si>
  <si>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</si>
  <si>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</si>
  <si>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</si>
  <si>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</si>
  <si>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</si>
  <si>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</si>
  <si>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</si>
  <si>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</si>
  <si>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</si>
  <si>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</si>
  <si>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</si>
  <si>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</si>
  <si>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</si>
  <si>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</si>
  <si>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</si>
  <si>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</si>
  <si>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</si>
  <si>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</si>
  <si>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</si>
  <si>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</si>
  <si>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</si>
  <si>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</si>
  <si>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</si>
  <si>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</si>
  <si>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</si>
  <si>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</si>
  <si>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</si>
  <si>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</si>
  <si>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</si>
  <si>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</si>
  <si>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</si>
  <si>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</si>
  <si>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</si>
  <si>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</si>
  <si>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</si>
  <si>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</si>
  <si>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</si>
  <si>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</si>
  <si>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</si>
  <si>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</si>
  <si>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</si>
  <si>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</si>
  <si>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</si>
  <si>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</si>
  <si>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</si>
  <si>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</si>
  <si>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</si>
  <si>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</si>
  <si>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</si>
  <si>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</si>
  <si>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</si>
  <si>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</si>
  <si>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</si>
  <si>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</si>
  <si>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</si>
  <si>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</si>
  <si>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</si>
  <si>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</si>
  <si>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</si>
  <si>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</si>
  <si>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</si>
  <si>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</si>
  <si>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</si>
  <si>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</si>
  <si>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</si>
  <si>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</si>
  <si>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</si>
  <si>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</si>
  <si>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</si>
  <si>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</si>
  <si>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</si>
  <si>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</si>
  <si>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</si>
  <si>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</si>
  <si>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</si>
  <si>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</si>
  <si>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</si>
  <si>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</si>
  <si>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</si>
  <si>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</si>
  <si>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</si>
  <si>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</si>
  <si>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</si>
  <si>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</si>
  <si>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</si>
  <si>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</si>
  <si>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</si>
  <si>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</si>
  <si>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</si>
  <si>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</si>
  <si>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</si>
  <si>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</si>
  <si>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</si>
  <si>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</si>
  <si>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</si>
  <si>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</si>
  <si>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</si>
  <si>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</si>
  <si>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</si>
  <si>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</si>
  <si>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</si>
  <si>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</si>
  <si>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</si>
  <si>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</si>
  <si>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</si>
  <si>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</si>
  <si>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</si>
  <si>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</si>
  <si>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</si>
  <si>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</si>
  <si>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</si>
  <si>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</si>
  <si>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</si>
  <si>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</si>
  <si>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</si>
  <si>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</si>
  <si>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</si>
  <si>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</si>
  <si>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</si>
  <si>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</si>
  <si>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</si>
  <si>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</si>
  <si>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</si>
  <si>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</si>
  <si>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</si>
  <si>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</si>
  <si>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</si>
  <si>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</si>
  <si>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</si>
  <si>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</si>
  <si>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</si>
  <si>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</si>
  <si>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</si>
  <si>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</si>
  <si>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</si>
  <si>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</si>
  <si>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</si>
  <si>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</si>
  <si>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</si>
  <si>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</si>
  <si>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</si>
  <si>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</si>
  <si>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</si>
  <si>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</si>
  <si>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</si>
  <si>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</si>
  <si>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</si>
  <si>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</si>
  <si>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</si>
  <si>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</si>
  <si>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</si>
  <si>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</si>
  <si>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</si>
  <si>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</si>
  <si>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</si>
  <si>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</si>
  <si>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</si>
  <si>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</si>
  <si>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</si>
  <si>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</si>
  <si>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</si>
  <si>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</si>
  <si>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</si>
  <si>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</si>
  <si>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</si>
  <si>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</si>
  <si>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</si>
  <si>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</si>
  <si>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</si>
  <si>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</si>
  <si>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</si>
  <si>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</si>
  <si>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</si>
  <si>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</si>
  <si>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</si>
  <si>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</si>
  <si>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</si>
  <si>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</si>
  <si>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</si>
  <si>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</si>
  <si>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</si>
  <si>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</si>
  <si>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</si>
  <si>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</si>
  <si>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</si>
  <si>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</si>
  <si>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</si>
  <si>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</si>
  <si>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</si>
  <si>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</si>
  <si>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</si>
  <si>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</si>
  <si>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</si>
  <si>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</si>
  <si>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</si>
  <si>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</si>
  <si>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</si>
  <si>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</si>
  <si>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</si>
  <si>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</si>
  <si>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</si>
  <si>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</si>
  <si>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</si>
  <si>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</si>
  <si>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</si>
  <si>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</si>
  <si>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</si>
  <si>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</si>
  <si>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</si>
  <si>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</si>
  <si>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</si>
  <si>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</si>
  <si>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</si>
  <si>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</si>
  <si>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</si>
  <si>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</si>
  <si>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</si>
  <si>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</si>
  <si>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</si>
  <si>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</si>
  <si>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</si>
  <si>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</si>
  <si>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</si>
  <si>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</si>
  <si>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</si>
  <si>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</si>
  <si>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</si>
  <si>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</si>
  <si>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</si>
  <si>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</si>
  <si>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</si>
  <si>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</si>
  <si>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</si>
  <si>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</si>
  <si>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</si>
  <si>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</si>
  <si>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</si>
  <si>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</si>
  <si>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</si>
  <si>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</si>
  <si>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</si>
  <si>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</si>
  <si>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</si>
  <si>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</si>
  <si>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</si>
  <si>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</si>
  <si>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</si>
  <si>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</si>
  <si>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</si>
  <si>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</si>
  <si>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</si>
  <si>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</si>
  <si>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</si>
  <si>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</si>
  <si>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</si>
  <si>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</si>
  <si>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</si>
  <si>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</si>
  <si>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</si>
  <si>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</si>
  <si>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</si>
  <si>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</si>
  <si>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</si>
  <si>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</si>
  <si>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</si>
  <si>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</si>
  <si>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</si>
  <si>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</si>
  <si>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</si>
  <si>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</si>
  <si>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</si>
  <si>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</si>
  <si>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</si>
  <si>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</si>
  <si>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</si>
  <si>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</si>
  <si>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</si>
  <si>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</si>
  <si>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</si>
  <si>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</si>
  <si>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</si>
  <si>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</si>
  <si>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</si>
  <si>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</si>
  <si>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</si>
  <si>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</si>
  <si>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</si>
  <si>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</si>
  <si>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</si>
  <si>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</si>
  <si>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</si>
  <si>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</si>
  <si>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</si>
  <si>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</si>
  <si>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</si>
  <si>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</si>
  <si>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</si>
  <si>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</si>
  <si>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</si>
  <si>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</si>
  <si>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</si>
  <si>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</si>
  <si>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</si>
  <si>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</si>
  <si>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</si>
  <si>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</si>
  <si>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</si>
  <si>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</si>
  <si>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</si>
  <si>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</si>
  <si>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</si>
  <si>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</si>
  <si>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</si>
  <si>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</si>
  <si>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</si>
  <si>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</si>
  <si>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</si>
  <si>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</si>
  <si>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</si>
  <si>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</si>
  <si>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</si>
  <si>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</si>
  <si>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</si>
  <si>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</si>
  <si>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</si>
  <si>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</si>
  <si>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</si>
  <si>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</si>
  <si>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</si>
  <si>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</si>
  <si>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</si>
  <si>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</si>
  <si>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</si>
  <si>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</si>
  <si>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</si>
  <si>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</si>
  <si>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</si>
  <si>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</si>
  <si>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</si>
  <si>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</si>
  <si>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</si>
  <si>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</si>
  <si>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</si>
  <si>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</si>
  <si>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</si>
  <si>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</si>
  <si>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</si>
  <si>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</si>
  <si>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</si>
  <si>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</si>
  <si>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</si>
  <si>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</si>
  <si>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</si>
  <si>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</si>
  <si>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</si>
  <si>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</si>
  <si>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</si>
  <si>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</si>
  <si>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</si>
  <si>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</si>
  <si>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</si>
  <si>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</si>
  <si>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</si>
  <si>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</si>
  <si>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</si>
  <si>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</si>
  <si>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</si>
  <si>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</si>
  <si>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</si>
  <si>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</si>
  <si>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</si>
  <si>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</si>
  <si>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</si>
  <si>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</si>
  <si>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</si>
  <si>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</si>
  <si>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</si>
  <si>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</si>
  <si>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</si>
  <si>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</si>
  <si>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</si>
  <si>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</si>
  <si>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</si>
  <si>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</si>
  <si>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</si>
  <si>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</si>
  <si>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</si>
  <si>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</si>
  <si>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</si>
  <si>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</si>
  <si>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</si>
  <si>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</si>
  <si>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</si>
  <si>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</si>
  <si>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</si>
  <si>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</si>
  <si>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</si>
  <si>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</si>
  <si>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</si>
  <si>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</si>
  <si>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</si>
  <si>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</si>
  <si>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</si>
  <si>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</si>
  <si>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</si>
  <si>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</si>
  <si>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</si>
  <si>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</si>
  <si>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</si>
  <si>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</si>
  <si>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</si>
  <si>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</si>
  <si>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</si>
  <si>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</si>
  <si>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</si>
  <si>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</si>
  <si>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</si>
  <si>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</si>
  <si>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</si>
  <si>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</si>
  <si>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</si>
  <si>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</si>
  <si>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</si>
  <si>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</si>
  <si>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</si>
  <si>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</si>
  <si>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</si>
  <si>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</si>
  <si>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</si>
  <si>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</si>
  <si>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</si>
  <si>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</si>
  <si>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</si>
  <si>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</si>
  <si>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</si>
  <si>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</si>
  <si>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</si>
  <si>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</si>
  <si>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</si>
  <si>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</si>
  <si>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</si>
  <si>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</si>
  <si>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</si>
  <si>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</si>
  <si>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</si>
  <si>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</si>
  <si>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</si>
  <si>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</si>
  <si>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</si>
  <si>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</si>
  <si>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</si>
  <si>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</si>
  <si>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</si>
  <si>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</si>
  <si>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</si>
  <si>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</si>
  <si>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</si>
  <si>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</si>
  <si>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</si>
  <si>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</si>
  <si>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</si>
  <si>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</si>
  <si>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</si>
  <si>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</si>
  <si>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</si>
  <si>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</si>
  <si>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</si>
  <si>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</si>
  <si>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</si>
  <si>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</si>
  <si>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</si>
  <si>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</si>
  <si>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</si>
  <si>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</si>
  <si>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</si>
  <si>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</si>
  <si>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</si>
  <si>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</si>
  <si>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</si>
  <si>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</si>
  <si>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</si>
  <si>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</si>
  <si>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</si>
  <si>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</si>
  <si>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</si>
  <si>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</si>
  <si>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</si>
  <si>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</si>
  <si>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</si>
  <si>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</si>
  <si>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</si>
  <si>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</si>
  <si>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</si>
  <si>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</si>
  <si>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</si>
  <si>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</si>
  <si>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</si>
  <si>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</si>
  <si>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</si>
  <si>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</si>
  <si>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</si>
  <si>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</si>
  <si>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</si>
  <si>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</si>
  <si>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</si>
  <si>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</si>
  <si>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</si>
  <si>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</si>
  <si>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</si>
  <si>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</si>
  <si>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</si>
  <si>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</si>
  <si>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</si>
  <si>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</si>
  <si>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</si>
  <si>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</si>
  <si>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</si>
  <si>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</si>
  <si>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</si>
  <si>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</si>
  <si>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</si>
  <si>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</si>
  <si>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</si>
  <si>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</si>
  <si>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</si>
  <si>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</si>
  <si>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</si>
  <si>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</si>
  <si>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</si>
  <si>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</si>
  <si>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</si>
  <si>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</si>
  <si>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</si>
  <si>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</si>
  <si>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</si>
  <si>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</si>
  <si>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</si>
  <si>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</si>
  <si>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</si>
  <si>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</si>
  <si>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</si>
  <si>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</si>
  <si>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</si>
  <si>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</si>
  <si>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</si>
  <si>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</si>
  <si>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</si>
  <si>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</si>
  <si>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</si>
  <si>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</si>
  <si>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</si>
  <si>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</si>
  <si>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</si>
  <si>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</si>
  <si>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</si>
  <si>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</si>
  <si>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</si>
  <si>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</si>
  <si>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</si>
  <si>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</si>
  <si>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</si>
  <si>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</si>
  <si>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</si>
  <si>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</si>
  <si>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</si>
  <si>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</si>
  <si>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</si>
  <si>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</si>
  <si>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</si>
  <si>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</si>
  <si>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</si>
  <si>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</si>
  <si>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</si>
  <si>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</si>
  <si>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</si>
  <si>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</si>
  <si>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</si>
  <si>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</si>
  <si>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</si>
  <si>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</si>
  <si>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</si>
  <si>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</si>
  <si>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</si>
  <si>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</si>
  <si>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</si>
  <si>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</si>
  <si>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</si>
  <si>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</si>
  <si>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</si>
  <si>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</si>
  <si>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</si>
  <si>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</si>
  <si>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</si>
  <si>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</si>
  <si>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</si>
  <si>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</si>
  <si>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</si>
  <si>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</si>
  <si>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</si>
  <si>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</si>
  <si>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</si>
  <si>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</si>
  <si>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</si>
  <si>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</si>
  <si>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</si>
  <si>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</si>
  <si>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</si>
  <si>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</si>
  <si>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</si>
  <si>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</si>
  <si>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</si>
  <si>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</si>
  <si>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</si>
  <si>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</si>
  <si>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</si>
  <si>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</si>
  <si>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</si>
  <si>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</si>
  <si>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</si>
  <si>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</si>
  <si>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</si>
  <si>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</si>
  <si>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</si>
  <si>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</si>
  <si>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</si>
  <si>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</si>
  <si>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</si>
  <si>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</si>
  <si>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</si>
  <si>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</si>
  <si>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</si>
  <si>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</si>
  <si>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</si>
  <si>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</si>
  <si>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</si>
  <si>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</si>
  <si>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</si>
  <si>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</si>
  <si>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</si>
  <si>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</si>
  <si>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</si>
  <si>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</si>
  <si>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</si>
  <si>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</si>
  <si>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</si>
  <si>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</si>
  <si>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</si>
  <si>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</si>
  <si>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</si>
  <si>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</si>
  <si>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</si>
  <si>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</si>
  <si>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</si>
  <si>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</si>
  <si>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</si>
  <si>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</si>
  <si>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</si>
  <si>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</si>
  <si>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</si>
  <si>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</si>
  <si>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</si>
  <si>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</si>
  <si>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</si>
  <si>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</si>
  <si>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</si>
  <si>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</si>
  <si>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</si>
  <si>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</si>
  <si>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</si>
  <si>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</si>
  <si>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</si>
  <si>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</si>
  <si>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</si>
  <si>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</si>
  <si>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</si>
  <si>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</si>
  <si>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</si>
  <si>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</si>
  <si>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</si>
  <si>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</si>
  <si>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</si>
  <si>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</si>
  <si>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</si>
  <si>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</si>
  <si>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</si>
  <si>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</si>
  <si>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</si>
  <si>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</si>
  <si>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</si>
  <si>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</si>
  <si>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</si>
  <si>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</si>
  <si>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</si>
  <si>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</si>
  <si>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</si>
  <si>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</si>
  <si>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</si>
  <si>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</si>
  <si>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</si>
  <si>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</si>
  <si>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</si>
  <si>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</si>
  <si>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</si>
  <si>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</si>
  <si>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</si>
  <si>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</si>
  <si>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</si>
  <si>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</si>
  <si>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</si>
  <si>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</si>
  <si>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</si>
  <si>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</si>
  <si>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</si>
  <si>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</si>
  <si>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</si>
  <si>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</si>
  <si>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</si>
  <si>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</si>
  <si>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</si>
  <si>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</si>
  <si>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</si>
  <si>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</si>
  <si>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</si>
  <si>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</si>
  <si>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</si>
  <si>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</si>
  <si>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</si>
  <si>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</si>
  <si>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</si>
  <si>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</si>
  <si>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</si>
  <si>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</si>
  <si>
    <t>note</t>
  </si>
  <si>
    <t>BMW Series 1 and 2; Mini Countryman</t>
  </si>
  <si>
    <t>Grünheide</t>
  </si>
  <si>
    <t>Ford has been assembling the Kuga PHEV since 2020</t>
  </si>
  <si>
    <t>first production of Model Y in 2021</t>
  </si>
  <si>
    <t>these are PHEVs; phase 1</t>
  </si>
  <si>
    <t>Seat</t>
  </si>
  <si>
    <t>Producing the electric Mini since 2019</t>
  </si>
  <si>
    <t>From the 2018 report (BMW 2 Series; i3 BEV; i8 PHEV)</t>
  </si>
  <si>
    <t>Phase 1 Belgium</t>
  </si>
  <si>
    <t>until 2020</t>
  </si>
  <si>
    <t>Phase 2 Belgium</t>
  </si>
  <si>
    <t>until 2024 (tripling capacity)</t>
  </si>
  <si>
    <t>Latest Sweden</t>
  </si>
  <si>
    <t>BMW Series 3 PHEV; BMW i4 BEV</t>
  </si>
  <si>
    <t>BMW Series 3 PHEV</t>
  </si>
  <si>
    <t>Oxford</t>
  </si>
  <si>
    <t>phase 1</t>
  </si>
  <si>
    <t>set baseline as 13k manufactured by 2019</t>
  </si>
  <si>
    <t>phase 2</t>
  </si>
  <si>
    <t>2023 starting</t>
  </si>
  <si>
    <t>ID Buzz production in Hanover, Germany</t>
  </si>
  <si>
    <t>phase1</t>
  </si>
  <si>
    <t>Vitoria-Gasteiz</t>
  </si>
  <si>
    <t>EQB production in the first phase</t>
  </si>
  <si>
    <t>leapmotor T03 production</t>
  </si>
  <si>
    <t>production of the EV Jeep Avenger; Fiat; Alfa Romeo</t>
  </si>
  <si>
    <t>the BEV and Opel Grandland models</t>
  </si>
  <si>
    <t>Megane E-Tech production starts mid-2022; Scenic starts 2024; and the Renault 5</t>
  </si>
  <si>
    <t>Kangoo BEV (van) production begins in 2011</t>
  </si>
  <si>
    <t>Mabuege</t>
  </si>
  <si>
    <t>Original production of the Kangoo</t>
  </si>
  <si>
    <t>Production of new Kangoo van &amp; Nissa</t>
  </si>
  <si>
    <t>v2 Kangoo and some Nissan vans</t>
  </si>
  <si>
    <t>Og production of the Zoe</t>
  </si>
  <si>
    <t xml:space="preserve">2018 announcement (inside €1 billion FR investment) of Zoe doubling </t>
  </si>
  <si>
    <t>Flins site transitioning away from Zoe production</t>
  </si>
  <si>
    <t>first production of the BEV Zoe</t>
  </si>
  <si>
    <t>doubling capacity for the Zoe</t>
  </si>
  <si>
    <t>Produces the Master BEV van</t>
  </si>
  <si>
    <t>TOTAL</t>
  </si>
  <si>
    <t>production of the C5 aircross PHEV</t>
  </si>
  <si>
    <t>legacy built the 3008 PHEV, recently ramped the 3008 and 5008 BEVs (we are considering the latter for investment impute purposes)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</si>
</sst>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2"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
      <sz val="11"/>
      <color rgb="FF000000"/>
      <name val="Aptos Narrow"/>
      <scheme val="minor"/>
    </font>
    <font>
      <b/>
      <sz val="12"/>
      <color theme="1"/>
      <name val="Aptos Narrow"/>
      <scheme val="minor"/>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54">
    <xf numFmtId="0" fontId="0" fillId="0" borderId="0" xfId="0"/>
    <xf numFmtId="0" fontId="7" fillId="0" borderId="0" xfId="1" applyFont="1" applyBorder="1"/>
    <xf numFmtId="0" fontId="6" fillId="0" borderId="0" xfId="0"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3" fontId="21" fillId="0" borderId="0" xfId="0" applyNumberFormat="1" applyFont="1" applyAlignment="1">
      <alignment vertical="top" wrapText="1"/>
    </xf>
    <xf numFmtId="0" fontId="30" fillId="0" borderId="0" xfId="0" applyFont="1"/>
    <xf numFmtId="0" fontId="30" fillId="0" borderId="0" xfId="0" applyFont="1" applyAlignment="1">
      <alignment horizontal="right"/>
    </xf>
    <xf numFmtId="14" fontId="30" fillId="0" borderId="0" xfId="0" applyNumberFormat="1" applyFont="1"/>
    <xf numFmtId="3" fontId="30" fillId="0" borderId="0" xfId="0" applyNumberFormat="1" applyFont="1"/>
    <xf numFmtId="0" fontId="30" fillId="0" borderId="0" xfId="0" applyFont="1" applyAlignment="1">
      <alignment vertical="top" wrapText="1"/>
    </xf>
    <xf numFmtId="0" fontId="30" fillId="0" borderId="0" xfId="0" applyFont="1" applyAlignment="1">
      <alignment horizontal="right" vertical="top" wrapText="1"/>
    </xf>
    <xf numFmtId="14" fontId="30" fillId="0" borderId="0" xfId="0" applyNumberFormat="1" applyFont="1" applyAlignment="1">
      <alignment vertical="top" wrapText="1"/>
    </xf>
    <xf numFmtId="3" fontId="30" fillId="0" borderId="0" xfId="0" applyNumberFormat="1" applyFont="1" applyAlignment="1">
      <alignment vertical="top" wrapText="1"/>
    </xf>
    <xf numFmtId="0" fontId="31" fillId="0" borderId="0" xfId="0" applyFont="1"/>
    <xf numFmtId="0" fontId="21" fillId="0" borderId="0" xfId="0" applyFont="1" applyAlignment="1">
      <alignment vertical="top" wrapText="1"/>
    </xf>
    <xf numFmtId="14" fontId="21" fillId="16" borderId="0" xfId="0" applyNumberFormat="1" applyFont="1" applyFill="1" applyAlignment="1">
      <alignment horizontal="right"/>
    </xf>
    <xf numFmtId="0" fontId="21" fillId="3" borderId="0" xfId="0" applyFont="1" applyFill="1"/>
    <xf numFmtId="0" fontId="5" fillId="8" borderId="0" xfId="1" applyFill="1" applyBorder="1"/>
    <xf numFmtId="0" fontId="23" fillId="4" borderId="0" xfId="0" applyFont="1" applyFill="1"/>
    <xf numFmtId="14" fontId="23" fillId="0" borderId="0" xfId="0" applyNumberFormat="1" applyFont="1"/>
    <xf numFmtId="14" fontId="6" fillId="0" borderId="0" xfId="0" applyNumberFormat="1" applyFont="1"/>
    <xf numFmtId="14" fontId="21" fillId="0" borderId="0" xfId="0" applyNumberFormat="1" applyFont="1" applyAlignment="1">
      <alignment vertical="top" wrapText="1"/>
    </xf>
  </cellXfs>
  <cellStyles count="3">
    <cellStyle name="Hyperlink" xfId="1" builtinId="8"/>
    <cellStyle name="Normal" xfId="0" builtinId="0"/>
    <cellStyle name="Normal 2" xfId="2" xr:uid="{E9361510-FC41-794E-963D-B228D8116D9F}"/>
  </cellStyles>
  <dxfs count="12">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1592579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815340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149860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534669</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J64" totalsRowShown="0" headerRowDxfId="11" dataDxfId="10">
  <autoFilter ref="A1:J64" xr:uid="{412528DA-AF97-D649-A38F-E0F2FFD8069D}"/>
  <sortState xmlns:xlrd2="http://schemas.microsoft.com/office/spreadsheetml/2017/richdata2" ref="A2:J64">
    <sortCondition ref="A1:A64"/>
  </sortState>
  <tableColumns count="10">
    <tableColumn id="1" xr3:uid="{88F84DCB-9434-3D44-9E03-D4FD2CDBE33E}" name="company_name" dataDxfId="9"/>
    <tableColumn id="2" xr3:uid="{8195EC2C-EAFD-0248-8064-890DEBB2CF88}" name="country" dataDxfId="8"/>
    <tableColumn id="3" xr3:uid="{6D1EA899-5C16-9C45-99E8-4DEB01873247}" name="city" dataDxfId="7"/>
    <tableColumn id="4" xr3:uid="{370650D5-6DD9-6B4E-9175-7EFEE1896586}" name="investment_type" dataDxfId="6"/>
    <tableColumn id="5" xr3:uid="{9E50EEA0-4B08-C24B-B9DD-82808F97FE2D}" name="investment_status" dataDxfId="5"/>
    <tableColumn id="6" xr3:uid="{64210756-8BE1-8E41-AE97-DED54BB2C3A7}" name="reported_production" dataDxfId="4"/>
    <tableColumn id="7" xr3:uid="{D1ECD513-C00E-5A41-8FCD-5B5994F74BDB}" name="production_date_original" dataDxfId="3"/>
    <tableColumn id="8" xr3:uid="{16C1B018-C17F-1D42-9D20-14601B26CA45}" name="production_date_current" dataDxfId="2"/>
    <tableColumn id="9" xr3:uid="{CF19F16F-E593-1846-973E-64DBF9B072F7}" name="production_reported" dataDxfId="1"/>
    <tableColumn id="10" xr3:uid="{7532BFA3-1489-6548-843B-B432F7653BCB}" name="no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hyperlink" Target="https://www.navarra.es/es/-/nota-prensa/la-presidenta-chivite-celebra-la-declaracion-de-interes-foral-del-proyecto-de-electrificacion-de-la-planta-de-volskwagen-navarra" TargetMode="Externa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448" Type="http://schemas.openxmlformats.org/officeDocument/2006/relationships/hyperlink" Target="https://www.hungarianconservative.com/articles/current/mercedes_benz_ceo_future_kecskemet_factory_investment_hungar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450" Type="http://schemas.openxmlformats.org/officeDocument/2006/relationships/comments" Target="../comments2.xm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265" Type="http://schemas.openxmlformats.org/officeDocument/2006/relationships/hyperlink" Target="https://www.reuters.com/business/autos-transportation/new-byd-bmw-car-plants-hungary-start-production-h2-2025-2024-11-14/"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hyperlink" Target="https://www.marklines.com/en/news/320311" TargetMode="Externa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openxmlformats.org/officeDocument/2006/relationships/hyperlink" Target="https://group.mercedes-benz.com/documents/investors/reports/annual-report/mercedes-benz/mercedes-benz-annual-report-2024-incl-combined-management-report-mbg-ag.pdf" TargetMode="Externa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449" Type="http://schemas.openxmlformats.org/officeDocument/2006/relationships/vmlDrawing" Target="../drawings/vmlDrawing2.vm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 Id="rId39" Type="http://schemas.openxmlformats.org/officeDocument/2006/relationships/hyperlink" Target="https://www.bmwgroup-werke.com/leipzig/en/news/EoP_BMW_i3.html" TargetMode="External"/><Relationship Id="rId286" Type="http://schemas.openxmlformats.org/officeDocument/2006/relationships/hyperlink" Target="https://catalonia.com/w/chinese-company-chery-chooses-barcelona-for-its-first-electric-car-plant-in-europe" TargetMode="External"/><Relationship Id="rId451"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65"/>
  <sheetViews>
    <sheetView tabSelected="1" topLeftCell="A6" zoomScale="114" workbookViewId="0">
      <selection activeCell="A20" sqref="A20:XFD20"/>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 min="10" max="10" width="40.83203125" bestFit="1" customWidth="1"/>
  </cols>
  <sheetData>
    <row r="1" spans="1:10" x14ac:dyDescent="0.2">
      <c r="A1" s="145" t="s">
        <v>2</v>
      </c>
      <c r="B1" s="145" t="s">
        <v>4</v>
      </c>
      <c r="C1" s="145" t="s">
        <v>5</v>
      </c>
      <c r="D1" s="145" t="s">
        <v>6</v>
      </c>
      <c r="E1" s="145" t="s">
        <v>7</v>
      </c>
      <c r="F1" s="145" t="s">
        <v>29</v>
      </c>
      <c r="G1" s="145" t="s">
        <v>30</v>
      </c>
      <c r="H1" s="145" t="s">
        <v>31</v>
      </c>
      <c r="I1" s="145" t="s">
        <v>41</v>
      </c>
      <c r="J1" s="152" t="s">
        <v>1307</v>
      </c>
    </row>
    <row r="2" spans="1:10" x14ac:dyDescent="0.2">
      <c r="A2" s="341" t="s">
        <v>211</v>
      </c>
      <c r="B2" s="341" t="s">
        <v>161</v>
      </c>
      <c r="C2" s="341" t="s">
        <v>1082</v>
      </c>
      <c r="D2" s="341" t="s">
        <v>60</v>
      </c>
      <c r="E2" s="341" t="s">
        <v>61</v>
      </c>
      <c r="F2" s="342"/>
      <c r="G2" s="341"/>
      <c r="H2" s="343">
        <v>45657</v>
      </c>
      <c r="I2" s="344">
        <v>17646</v>
      </c>
      <c r="J2" s="336"/>
    </row>
    <row r="3" spans="1:10" x14ac:dyDescent="0.2">
      <c r="A3" s="104" t="s">
        <v>211</v>
      </c>
      <c r="B3" s="162" t="s">
        <v>212</v>
      </c>
      <c r="C3" s="162" t="s">
        <v>213</v>
      </c>
      <c r="D3" s="104" t="s">
        <v>214</v>
      </c>
      <c r="E3" s="162" t="s">
        <v>192</v>
      </c>
      <c r="F3" s="334">
        <v>2018</v>
      </c>
      <c r="G3" s="125">
        <v>43252</v>
      </c>
      <c r="H3" s="104"/>
      <c r="I3" s="123">
        <v>50339</v>
      </c>
      <c r="J3" s="336"/>
    </row>
    <row r="4" spans="1:10" x14ac:dyDescent="0.2">
      <c r="A4" s="104" t="s">
        <v>211</v>
      </c>
      <c r="B4" s="162" t="s">
        <v>58</v>
      </c>
      <c r="C4" s="162" t="s">
        <v>220</v>
      </c>
      <c r="D4" s="104" t="s">
        <v>143</v>
      </c>
      <c r="E4" s="162" t="s">
        <v>61</v>
      </c>
      <c r="F4" s="334">
        <v>2024</v>
      </c>
      <c r="G4" s="125">
        <v>45292</v>
      </c>
      <c r="H4" s="104"/>
      <c r="I4" s="123">
        <v>15411</v>
      </c>
      <c r="J4" s="336"/>
    </row>
    <row r="5" spans="1:10" x14ac:dyDescent="0.2">
      <c r="A5" s="104" t="s">
        <v>211</v>
      </c>
      <c r="B5" s="162" t="s">
        <v>58</v>
      </c>
      <c r="C5" s="104" t="s">
        <v>224</v>
      </c>
      <c r="D5" s="162" t="s">
        <v>214</v>
      </c>
      <c r="E5" s="162" t="s">
        <v>61</v>
      </c>
      <c r="F5" s="334">
        <v>2020</v>
      </c>
      <c r="G5" s="125">
        <v>43983</v>
      </c>
      <c r="H5" s="104"/>
      <c r="I5" s="123">
        <v>28334</v>
      </c>
      <c r="J5" s="160"/>
    </row>
    <row r="6" spans="1:10" x14ac:dyDescent="0.2">
      <c r="A6" s="162" t="s">
        <v>253</v>
      </c>
      <c r="B6" s="162" t="s">
        <v>141</v>
      </c>
      <c r="C6" s="162" t="s">
        <v>254</v>
      </c>
      <c r="D6" s="162" t="s">
        <v>143</v>
      </c>
      <c r="E6" s="162" t="s">
        <v>124</v>
      </c>
      <c r="F6" s="333" t="s">
        <v>256</v>
      </c>
      <c r="G6" s="163">
        <v>46203</v>
      </c>
      <c r="H6" s="163">
        <v>46203</v>
      </c>
      <c r="I6" s="160"/>
      <c r="J6" s="160"/>
    </row>
    <row r="7" spans="1:10" x14ac:dyDescent="0.2">
      <c r="A7" s="162" t="s">
        <v>57</v>
      </c>
      <c r="B7" s="162" t="s">
        <v>58</v>
      </c>
      <c r="C7" s="162" t="s">
        <v>130</v>
      </c>
      <c r="D7" s="104" t="s">
        <v>71</v>
      </c>
      <c r="E7" s="162" t="s">
        <v>61</v>
      </c>
      <c r="F7" s="334"/>
      <c r="G7" s="163">
        <v>45744</v>
      </c>
      <c r="H7" s="163">
        <v>45744</v>
      </c>
      <c r="I7" s="123">
        <f>I6+120*365</f>
        <v>43800</v>
      </c>
      <c r="J7" s="160"/>
    </row>
    <row r="8" spans="1:10" x14ac:dyDescent="0.2">
      <c r="A8" s="162" t="s">
        <v>57</v>
      </c>
      <c r="B8" s="162" t="s">
        <v>58</v>
      </c>
      <c r="C8" s="162" t="s">
        <v>59</v>
      </c>
      <c r="D8" s="162" t="s">
        <v>71</v>
      </c>
      <c r="E8" s="162" t="s">
        <v>61</v>
      </c>
      <c r="F8" s="332">
        <v>45128</v>
      </c>
      <c r="G8" s="162"/>
      <c r="H8" s="163">
        <v>45657</v>
      </c>
      <c r="I8" s="160">
        <v>123209</v>
      </c>
      <c r="J8" s="160"/>
    </row>
    <row r="9" spans="1:10" x14ac:dyDescent="0.2">
      <c r="A9" s="162" t="s">
        <v>57</v>
      </c>
      <c r="B9" s="162" t="s">
        <v>141</v>
      </c>
      <c r="C9" s="162" t="s">
        <v>1140</v>
      </c>
      <c r="D9" s="162" t="s">
        <v>60</v>
      </c>
      <c r="E9" s="162" t="s">
        <v>61</v>
      </c>
      <c r="F9" s="334"/>
      <c r="G9" s="163">
        <v>45291</v>
      </c>
      <c r="H9" s="163">
        <v>45291</v>
      </c>
      <c r="I9" s="160">
        <v>1076</v>
      </c>
      <c r="J9" s="160"/>
    </row>
    <row r="10" spans="1:10" x14ac:dyDescent="0.2">
      <c r="A10" s="162" t="s">
        <v>57</v>
      </c>
      <c r="B10" s="162" t="s">
        <v>58</v>
      </c>
      <c r="C10" s="162" t="s">
        <v>130</v>
      </c>
      <c r="D10" s="242" t="s">
        <v>71</v>
      </c>
      <c r="E10" s="162" t="s">
        <v>61</v>
      </c>
      <c r="F10" s="334"/>
      <c r="G10" s="163">
        <v>44876</v>
      </c>
      <c r="H10" s="163">
        <v>44876</v>
      </c>
      <c r="I10" s="123">
        <f>342521*0.33</f>
        <v>113031.93000000001</v>
      </c>
      <c r="J10" s="160"/>
    </row>
    <row r="11" spans="1:10" x14ac:dyDescent="0.2">
      <c r="A11" s="162" t="s">
        <v>57</v>
      </c>
      <c r="B11" s="162" t="s">
        <v>58</v>
      </c>
      <c r="C11" s="162" t="s">
        <v>109</v>
      </c>
      <c r="D11" s="162" t="s">
        <v>60</v>
      </c>
      <c r="E11" s="162" t="s">
        <v>61</v>
      </c>
      <c r="F11" s="333">
        <v>2015</v>
      </c>
      <c r="G11" s="163">
        <v>42185</v>
      </c>
      <c r="H11" s="163">
        <v>42185</v>
      </c>
      <c r="I11" s="160">
        <v>20016</v>
      </c>
      <c r="J11" s="160" t="s">
        <v>1322</v>
      </c>
    </row>
    <row r="12" spans="1:10" x14ac:dyDescent="0.2">
      <c r="A12" s="162" t="s">
        <v>57</v>
      </c>
      <c r="B12" s="162" t="s">
        <v>58</v>
      </c>
      <c r="C12" s="162" t="s">
        <v>59</v>
      </c>
      <c r="D12" s="162" t="s">
        <v>60</v>
      </c>
      <c r="E12" s="162" t="s">
        <v>61</v>
      </c>
      <c r="F12" s="332">
        <v>42370</v>
      </c>
      <c r="G12" s="163">
        <v>42370</v>
      </c>
      <c r="I12" s="160">
        <v>28225</v>
      </c>
      <c r="J12" s="160"/>
    </row>
    <row r="13" spans="1:10" x14ac:dyDescent="0.2">
      <c r="A13" s="162" t="s">
        <v>57</v>
      </c>
      <c r="B13" s="162" t="s">
        <v>58</v>
      </c>
      <c r="C13" s="162" t="s">
        <v>99</v>
      </c>
      <c r="D13" s="162" t="s">
        <v>60</v>
      </c>
      <c r="E13" s="162" t="s">
        <v>61</v>
      </c>
      <c r="F13" s="332"/>
      <c r="G13" s="163">
        <v>42369</v>
      </c>
      <c r="H13" s="163"/>
      <c r="I13" s="123">
        <v>51082</v>
      </c>
      <c r="J13" s="160" t="s">
        <v>1315</v>
      </c>
    </row>
    <row r="14" spans="1:10" x14ac:dyDescent="0.2">
      <c r="A14" s="162" t="s">
        <v>57</v>
      </c>
      <c r="B14" s="162" t="s">
        <v>58</v>
      </c>
      <c r="C14" s="162" t="s">
        <v>99</v>
      </c>
      <c r="D14" s="162" t="s">
        <v>60</v>
      </c>
      <c r="E14" s="162" t="s">
        <v>61</v>
      </c>
      <c r="F14" s="332"/>
      <c r="G14" s="163">
        <v>45657</v>
      </c>
      <c r="H14" s="163"/>
      <c r="I14" s="123">
        <v>32192</v>
      </c>
      <c r="J14" s="160" t="s">
        <v>1308</v>
      </c>
    </row>
    <row r="15" spans="1:10" x14ac:dyDescent="0.2">
      <c r="A15" s="162" t="s">
        <v>57</v>
      </c>
      <c r="B15" s="162" t="s">
        <v>58</v>
      </c>
      <c r="C15" s="162" t="s">
        <v>109</v>
      </c>
      <c r="D15" s="162" t="s">
        <v>71</v>
      </c>
      <c r="E15" s="162" t="s">
        <v>61</v>
      </c>
      <c r="F15" s="333"/>
      <c r="G15" s="163">
        <v>44742</v>
      </c>
      <c r="H15" s="163"/>
      <c r="I15" s="160">
        <v>111890</v>
      </c>
      <c r="J15" s="160" t="s">
        <v>1321</v>
      </c>
    </row>
    <row r="16" spans="1:10" x14ac:dyDescent="0.2">
      <c r="A16" s="162" t="s">
        <v>57</v>
      </c>
      <c r="B16" s="162" t="s">
        <v>141</v>
      </c>
      <c r="C16" s="162" t="s">
        <v>142</v>
      </c>
      <c r="D16" s="162" t="s">
        <v>71</v>
      </c>
      <c r="E16" s="162" t="s">
        <v>61</v>
      </c>
      <c r="F16" s="333"/>
      <c r="G16" s="343">
        <v>43830</v>
      </c>
      <c r="H16" s="331"/>
      <c r="I16" s="123">
        <v>46387</v>
      </c>
      <c r="J16" s="160" t="s">
        <v>1314</v>
      </c>
    </row>
    <row r="17" spans="1:10" x14ac:dyDescent="0.2">
      <c r="A17" s="162" t="s">
        <v>356</v>
      </c>
      <c r="B17" s="162" t="s">
        <v>357</v>
      </c>
      <c r="C17" s="162" t="s">
        <v>358</v>
      </c>
      <c r="D17" s="162" t="s">
        <v>143</v>
      </c>
      <c r="E17" s="162" t="s">
        <v>148</v>
      </c>
      <c r="F17" s="333" t="s">
        <v>362</v>
      </c>
      <c r="G17" s="163">
        <v>46203</v>
      </c>
      <c r="H17" s="163">
        <v>46203</v>
      </c>
      <c r="I17" s="160">
        <v>150000</v>
      </c>
      <c r="J17" s="160"/>
    </row>
    <row r="18" spans="1:10" x14ac:dyDescent="0.2">
      <c r="A18" s="162" t="s">
        <v>385</v>
      </c>
      <c r="B18" s="162" t="s">
        <v>182</v>
      </c>
      <c r="C18" s="162" t="s">
        <v>386</v>
      </c>
      <c r="D18" s="162" t="s">
        <v>143</v>
      </c>
      <c r="E18" s="162" t="s">
        <v>61</v>
      </c>
      <c r="F18" s="333" t="s">
        <v>387</v>
      </c>
      <c r="G18" s="163">
        <v>46053</v>
      </c>
      <c r="H18" s="163">
        <v>46053</v>
      </c>
      <c r="I18" s="160">
        <v>5591</v>
      </c>
      <c r="J18" s="160"/>
    </row>
    <row r="19" spans="1:10" x14ac:dyDescent="0.2">
      <c r="A19" s="162" t="s">
        <v>399</v>
      </c>
      <c r="B19" s="162" t="s">
        <v>318</v>
      </c>
      <c r="C19" s="162" t="s">
        <v>414</v>
      </c>
      <c r="D19" s="162" t="s">
        <v>143</v>
      </c>
      <c r="E19" s="162" t="s">
        <v>61</v>
      </c>
      <c r="F19" s="333"/>
      <c r="G19" s="162"/>
      <c r="H19" s="163">
        <v>44196</v>
      </c>
      <c r="I19" s="160">
        <v>55297</v>
      </c>
      <c r="J19" s="160" t="s">
        <v>1310</v>
      </c>
    </row>
    <row r="20" spans="1:10" x14ac:dyDescent="0.2">
      <c r="A20" s="162" t="s">
        <v>434</v>
      </c>
      <c r="B20" s="162" t="s">
        <v>435</v>
      </c>
      <c r="C20" s="162" t="s">
        <v>436</v>
      </c>
      <c r="D20" s="162" t="s">
        <v>143</v>
      </c>
      <c r="E20" s="162" t="s">
        <v>61</v>
      </c>
      <c r="F20" s="334"/>
      <c r="G20" s="125">
        <v>43891</v>
      </c>
      <c r="H20" s="125">
        <v>43891</v>
      </c>
      <c r="I20" s="123">
        <f>28213+43839</f>
        <v>72052</v>
      </c>
      <c r="J20" s="160"/>
    </row>
    <row r="21" spans="1:10" x14ac:dyDescent="0.2">
      <c r="A21" s="162" t="s">
        <v>443</v>
      </c>
      <c r="B21" s="162" t="s">
        <v>444</v>
      </c>
      <c r="C21" s="162" t="s">
        <v>445</v>
      </c>
      <c r="D21" s="162" t="s">
        <v>143</v>
      </c>
      <c r="E21" s="162" t="s">
        <v>61</v>
      </c>
      <c r="F21" s="334">
        <v>2020</v>
      </c>
      <c r="G21" s="125"/>
      <c r="H21" s="125">
        <v>44196</v>
      </c>
      <c r="I21" s="123">
        <v>37239</v>
      </c>
      <c r="J21" s="160" t="s">
        <v>1312</v>
      </c>
    </row>
    <row r="22" spans="1:10" x14ac:dyDescent="0.2">
      <c r="A22" s="162" t="s">
        <v>462</v>
      </c>
      <c r="B22" s="162" t="s">
        <v>58</v>
      </c>
      <c r="C22" s="162" t="s">
        <v>477</v>
      </c>
      <c r="D22" s="162" t="s">
        <v>71</v>
      </c>
      <c r="E22" s="162" t="s">
        <v>61</v>
      </c>
      <c r="F22" s="334"/>
      <c r="G22" s="125">
        <v>45260</v>
      </c>
      <c r="H22" s="125">
        <v>45261</v>
      </c>
      <c r="I22" s="123"/>
      <c r="J22" s="160"/>
    </row>
    <row r="23" spans="1:10" x14ac:dyDescent="0.2">
      <c r="A23" s="162" t="s">
        <v>462</v>
      </c>
      <c r="B23" s="162" t="s">
        <v>58</v>
      </c>
      <c r="C23" s="162" t="s">
        <v>477</v>
      </c>
      <c r="D23" s="162" t="s">
        <v>143</v>
      </c>
      <c r="E23" s="162" t="s">
        <v>61</v>
      </c>
      <c r="F23" s="334">
        <v>2020</v>
      </c>
      <c r="G23" s="125">
        <v>43831</v>
      </c>
      <c r="H23" s="125">
        <v>43831</v>
      </c>
      <c r="I23" s="160">
        <v>4760</v>
      </c>
      <c r="J23" s="160"/>
    </row>
    <row r="24" spans="1:10" x14ac:dyDescent="0.2">
      <c r="A24" s="162" t="s">
        <v>462</v>
      </c>
      <c r="B24" s="162" t="s">
        <v>58</v>
      </c>
      <c r="C24" s="162" t="s">
        <v>490</v>
      </c>
      <c r="D24" s="162" t="s">
        <v>214</v>
      </c>
      <c r="E24" s="162" t="s">
        <v>61</v>
      </c>
      <c r="F24" s="334">
        <v>2018</v>
      </c>
      <c r="G24" s="125">
        <v>43101</v>
      </c>
      <c r="H24" s="125">
        <v>43102</v>
      </c>
      <c r="I24" s="123">
        <v>83195</v>
      </c>
      <c r="J24" s="160"/>
    </row>
    <row r="25" spans="1:10" x14ac:dyDescent="0.2">
      <c r="A25" s="162" t="s">
        <v>462</v>
      </c>
      <c r="B25" s="162" t="s">
        <v>58</v>
      </c>
      <c r="C25" s="162" t="s">
        <v>492</v>
      </c>
      <c r="D25" s="162" t="s">
        <v>143</v>
      </c>
      <c r="E25" s="162" t="s">
        <v>61</v>
      </c>
      <c r="F25" s="333">
        <v>2016</v>
      </c>
      <c r="G25" s="163">
        <v>42370</v>
      </c>
      <c r="H25" s="125">
        <v>42370</v>
      </c>
      <c r="I25" s="123">
        <v>62577.5</v>
      </c>
      <c r="J25" s="160"/>
    </row>
    <row r="26" spans="1:10" x14ac:dyDescent="0.2">
      <c r="A26" s="162" t="s">
        <v>462</v>
      </c>
      <c r="B26" s="162" t="s">
        <v>58</v>
      </c>
      <c r="C26" s="162" t="s">
        <v>463</v>
      </c>
      <c r="D26" s="162" t="s">
        <v>214</v>
      </c>
      <c r="E26" s="162" t="s">
        <v>61</v>
      </c>
      <c r="F26" s="334">
        <v>2015</v>
      </c>
      <c r="G26" s="125">
        <v>42005</v>
      </c>
      <c r="H26" s="125">
        <v>42005</v>
      </c>
      <c r="I26" s="335">
        <v>18427</v>
      </c>
      <c r="J26" s="160"/>
    </row>
    <row r="27" spans="1:10" x14ac:dyDescent="0.2">
      <c r="A27" s="162" t="s">
        <v>462</v>
      </c>
      <c r="B27" s="162" t="s">
        <v>58</v>
      </c>
      <c r="C27" s="162" t="s">
        <v>463</v>
      </c>
      <c r="D27" s="162" t="s">
        <v>71</v>
      </c>
      <c r="E27" s="162" t="s">
        <v>61</v>
      </c>
      <c r="F27" s="333">
        <v>2019</v>
      </c>
      <c r="G27" s="162"/>
      <c r="H27" s="162"/>
      <c r="I27" s="335">
        <v>2650</v>
      </c>
      <c r="J27" s="160"/>
    </row>
    <row r="28" spans="1:10" x14ac:dyDescent="0.2">
      <c r="A28" s="162" t="s">
        <v>462</v>
      </c>
      <c r="B28" s="162" t="s">
        <v>58</v>
      </c>
      <c r="C28" s="162" t="s">
        <v>463</v>
      </c>
      <c r="D28" s="162" t="s">
        <v>71</v>
      </c>
      <c r="E28" s="162" t="s">
        <v>61</v>
      </c>
      <c r="F28" s="333"/>
      <c r="G28" s="162"/>
      <c r="H28" s="162"/>
      <c r="I28" s="335">
        <v>73662.5</v>
      </c>
      <c r="J28" s="160"/>
    </row>
    <row r="29" spans="1:10" x14ac:dyDescent="0.2">
      <c r="A29" s="162" t="s">
        <v>462</v>
      </c>
      <c r="B29" s="162" t="s">
        <v>161</v>
      </c>
      <c r="C29" s="162" t="s">
        <v>510</v>
      </c>
      <c r="D29" s="162" t="s">
        <v>214</v>
      </c>
      <c r="E29" s="162" t="s">
        <v>61</v>
      </c>
      <c r="F29" s="333" t="s">
        <v>511</v>
      </c>
      <c r="G29" s="163">
        <v>44530</v>
      </c>
      <c r="H29" s="162"/>
      <c r="I29" s="123">
        <v>50444</v>
      </c>
      <c r="J29" s="160" t="s">
        <v>1331</v>
      </c>
    </row>
    <row r="30" spans="1:10" x14ac:dyDescent="0.2">
      <c r="A30" s="162" t="s">
        <v>462</v>
      </c>
      <c r="B30" s="162" t="s">
        <v>318</v>
      </c>
      <c r="C30" s="162" t="s">
        <v>1330</v>
      </c>
      <c r="D30" s="162" t="s">
        <v>143</v>
      </c>
      <c r="E30" s="162" t="s">
        <v>61</v>
      </c>
      <c r="F30" s="333">
        <v>2019</v>
      </c>
      <c r="G30" s="163">
        <v>43617</v>
      </c>
      <c r="H30" s="104"/>
      <c r="I30" s="123">
        <v>10739</v>
      </c>
      <c r="J30" s="160"/>
    </row>
    <row r="31" spans="1:10" x14ac:dyDescent="0.2">
      <c r="A31" s="337" t="s">
        <v>521</v>
      </c>
      <c r="B31" s="337" t="s">
        <v>141</v>
      </c>
      <c r="C31" s="337" t="s">
        <v>522</v>
      </c>
      <c r="D31" s="337" t="s">
        <v>60</v>
      </c>
      <c r="E31" s="337" t="s">
        <v>61</v>
      </c>
      <c r="F31" s="338">
        <v>2013</v>
      </c>
      <c r="G31" s="339">
        <v>41275</v>
      </c>
      <c r="H31" s="337"/>
      <c r="I31" s="340">
        <v>40710</v>
      </c>
      <c r="J31" s="160"/>
    </row>
    <row r="32" spans="1:10" x14ac:dyDescent="0.2">
      <c r="A32" s="341" t="s">
        <v>1063</v>
      </c>
      <c r="B32" s="341" t="s">
        <v>265</v>
      </c>
      <c r="C32" s="341" t="s">
        <v>1076</v>
      </c>
      <c r="D32" s="162" t="s">
        <v>143</v>
      </c>
      <c r="E32" s="162" t="s">
        <v>61</v>
      </c>
      <c r="F32" s="333"/>
      <c r="G32" s="163">
        <v>40908</v>
      </c>
      <c r="H32" s="162"/>
      <c r="I32" s="160">
        <v>11872</v>
      </c>
      <c r="J32" s="160" t="s">
        <v>1336</v>
      </c>
    </row>
    <row r="33" spans="1:10" x14ac:dyDescent="0.2">
      <c r="A33" s="341" t="s">
        <v>1063</v>
      </c>
      <c r="B33" s="341" t="s">
        <v>265</v>
      </c>
      <c r="C33" s="341" t="s">
        <v>1076</v>
      </c>
      <c r="D33" s="346" t="s">
        <v>71</v>
      </c>
      <c r="E33" s="341" t="s">
        <v>61</v>
      </c>
      <c r="F33" s="342"/>
      <c r="G33" s="343">
        <v>45291</v>
      </c>
      <c r="H33" s="343"/>
      <c r="I33" s="344">
        <v>17562</v>
      </c>
      <c r="J33" s="160" t="s">
        <v>1340</v>
      </c>
    </row>
    <row r="34" spans="1:10" x14ac:dyDescent="0.2">
      <c r="A34" s="341" t="s">
        <v>1063</v>
      </c>
      <c r="B34" s="341" t="s">
        <v>265</v>
      </c>
      <c r="C34" s="341" t="s">
        <v>1133</v>
      </c>
      <c r="D34" s="341" t="s">
        <v>60</v>
      </c>
      <c r="E34" s="341" t="s">
        <v>61</v>
      </c>
      <c r="F34" s="342"/>
      <c r="G34" s="343">
        <v>43830</v>
      </c>
      <c r="H34" s="343"/>
      <c r="I34" s="344">
        <v>2117</v>
      </c>
      <c r="J34" s="160"/>
    </row>
    <row r="35" spans="1:10" x14ac:dyDescent="0.2">
      <c r="A35" s="341" t="s">
        <v>1063</v>
      </c>
      <c r="B35" s="341" t="s">
        <v>265</v>
      </c>
      <c r="C35" s="341" t="s">
        <v>1064</v>
      </c>
      <c r="D35" s="346" t="s">
        <v>143</v>
      </c>
      <c r="E35" s="341" t="s">
        <v>61</v>
      </c>
      <c r="F35" s="342"/>
      <c r="G35" s="341"/>
      <c r="H35" s="339">
        <v>44926</v>
      </c>
      <c r="I35" s="344">
        <v>71051</v>
      </c>
      <c r="J35" s="160" t="s">
        <v>1335</v>
      </c>
    </row>
    <row r="36" spans="1:10" x14ac:dyDescent="0.2">
      <c r="A36" s="341" t="s">
        <v>1063</v>
      </c>
      <c r="B36" s="341" t="s">
        <v>265</v>
      </c>
      <c r="C36" s="341" t="s">
        <v>1136</v>
      </c>
      <c r="D36" s="346" t="s">
        <v>214</v>
      </c>
      <c r="E36" s="341" t="s">
        <v>61</v>
      </c>
      <c r="F36" s="342"/>
      <c r="G36" s="163">
        <v>41639</v>
      </c>
      <c r="H36" s="162"/>
      <c r="I36" s="160">
        <v>48013</v>
      </c>
      <c r="J36" s="160" t="s">
        <v>1344</v>
      </c>
    </row>
    <row r="37" spans="1:10" x14ac:dyDescent="0.2">
      <c r="A37" s="341" t="s">
        <v>1063</v>
      </c>
      <c r="B37" s="341" t="s">
        <v>265</v>
      </c>
      <c r="C37" s="341" t="s">
        <v>1136</v>
      </c>
      <c r="D37" s="346" t="s">
        <v>214</v>
      </c>
      <c r="E37" s="341" t="s">
        <v>61</v>
      </c>
      <c r="F37" s="333"/>
      <c r="G37" s="353">
        <v>44196</v>
      </c>
      <c r="H37" s="162"/>
      <c r="I37" s="336">
        <v>102187</v>
      </c>
      <c r="J37" s="160" t="s">
        <v>1345</v>
      </c>
    </row>
    <row r="38" spans="1:10" x14ac:dyDescent="0.2">
      <c r="A38" s="341" t="s">
        <v>1063</v>
      </c>
      <c r="B38" s="341" t="s">
        <v>265</v>
      </c>
      <c r="C38" s="341" t="s">
        <v>1136</v>
      </c>
      <c r="D38" s="346" t="s">
        <v>71</v>
      </c>
      <c r="E38" s="341" t="s">
        <v>61</v>
      </c>
      <c r="F38" s="333"/>
      <c r="G38" s="343">
        <v>45657</v>
      </c>
      <c r="H38" s="162"/>
      <c r="I38" s="344">
        <v>0</v>
      </c>
      <c r="J38" s="160" t="s">
        <v>1343</v>
      </c>
    </row>
    <row r="39" spans="1:10" x14ac:dyDescent="0.2">
      <c r="A39" s="337" t="s">
        <v>541</v>
      </c>
      <c r="B39" s="337" t="s">
        <v>542</v>
      </c>
      <c r="C39" s="337" t="s">
        <v>543</v>
      </c>
      <c r="D39" s="337" t="s">
        <v>143</v>
      </c>
      <c r="E39" s="337" t="s">
        <v>61</v>
      </c>
      <c r="F39" s="338"/>
      <c r="G39" s="339">
        <v>44196</v>
      </c>
      <c r="H39" s="337"/>
      <c r="I39" s="340">
        <v>26699</v>
      </c>
      <c r="J39" s="160"/>
    </row>
    <row r="40" spans="1:10" x14ac:dyDescent="0.2">
      <c r="A40" s="162" t="s">
        <v>1313</v>
      </c>
      <c r="B40" s="162" t="s">
        <v>318</v>
      </c>
      <c r="C40" s="162" t="s">
        <v>579</v>
      </c>
      <c r="D40" s="162" t="s">
        <v>143</v>
      </c>
      <c r="E40" s="162" t="s">
        <v>61</v>
      </c>
      <c r="F40" s="334"/>
      <c r="G40" s="125">
        <v>44197</v>
      </c>
      <c r="H40" s="125"/>
      <c r="I40" s="123">
        <v>46589</v>
      </c>
      <c r="J40" s="160"/>
    </row>
    <row r="41" spans="1:10" x14ac:dyDescent="0.2">
      <c r="A41" s="104" t="s">
        <v>590</v>
      </c>
      <c r="B41" s="162" t="s">
        <v>435</v>
      </c>
      <c r="C41" s="162" t="s">
        <v>591</v>
      </c>
      <c r="D41" s="162" t="s">
        <v>143</v>
      </c>
      <c r="E41" s="162" t="s">
        <v>61</v>
      </c>
      <c r="F41" s="334"/>
      <c r="G41" s="125">
        <v>44075</v>
      </c>
      <c r="H41" s="104"/>
      <c r="I41" s="123">
        <f>67243+12264</f>
        <v>79507</v>
      </c>
      <c r="J41" s="160"/>
    </row>
    <row r="42" spans="1:10" x14ac:dyDescent="0.2">
      <c r="A42" s="162" t="s">
        <v>613</v>
      </c>
      <c r="B42" s="162" t="s">
        <v>265</v>
      </c>
      <c r="C42" s="162" t="s">
        <v>1083</v>
      </c>
      <c r="D42" s="162" t="s">
        <v>214</v>
      </c>
      <c r="E42" s="162" t="s">
        <v>61</v>
      </c>
      <c r="F42" s="333"/>
      <c r="G42" s="125">
        <v>44561</v>
      </c>
      <c r="H42" s="162"/>
      <c r="I42" s="160">
        <v>33335</v>
      </c>
      <c r="J42" s="160"/>
    </row>
    <row r="43" spans="1:10" x14ac:dyDescent="0.2">
      <c r="A43" s="162" t="s">
        <v>613</v>
      </c>
      <c r="B43" s="162" t="s">
        <v>444</v>
      </c>
      <c r="C43" s="322" t="s">
        <v>628</v>
      </c>
      <c r="D43" s="162" t="s">
        <v>143</v>
      </c>
      <c r="E43" s="162" t="s">
        <v>61</v>
      </c>
      <c r="F43" s="334"/>
      <c r="G43" s="125">
        <v>43559</v>
      </c>
      <c r="H43" s="125">
        <v>43559</v>
      </c>
      <c r="I43" s="123">
        <v>49264</v>
      </c>
      <c r="J43" s="160"/>
    </row>
    <row r="44" spans="1:10" x14ac:dyDescent="0.2">
      <c r="A44" s="162" t="s">
        <v>613</v>
      </c>
      <c r="B44" s="162" t="s">
        <v>318</v>
      </c>
      <c r="C44" s="104" t="s">
        <v>638</v>
      </c>
      <c r="D44" s="162" t="s">
        <v>143</v>
      </c>
      <c r="E44" s="162" t="s">
        <v>61</v>
      </c>
      <c r="F44" s="334">
        <v>2012</v>
      </c>
      <c r="G44" s="125">
        <v>44562</v>
      </c>
      <c r="H44" s="125">
        <v>44562</v>
      </c>
      <c r="I44" s="123">
        <v>51498</v>
      </c>
      <c r="J44" s="160"/>
    </row>
    <row r="45" spans="1:10" x14ac:dyDescent="0.2">
      <c r="A45" s="162" t="s">
        <v>613</v>
      </c>
      <c r="B45" s="162" t="s">
        <v>318</v>
      </c>
      <c r="C45" s="321" t="s">
        <v>1013</v>
      </c>
      <c r="D45" s="162" t="s">
        <v>143</v>
      </c>
      <c r="E45" s="162" t="s">
        <v>61</v>
      </c>
      <c r="F45" s="333"/>
      <c r="G45" s="163"/>
      <c r="H45" s="163"/>
      <c r="I45" s="160"/>
      <c r="J45" s="160"/>
    </row>
    <row r="46" spans="1:10" x14ac:dyDescent="0.2">
      <c r="A46" s="162" t="s">
        <v>613</v>
      </c>
      <c r="B46" s="162" t="s">
        <v>58</v>
      </c>
      <c r="C46" s="162" t="s">
        <v>614</v>
      </c>
      <c r="D46" s="162" t="s">
        <v>143</v>
      </c>
      <c r="E46" s="162" t="s">
        <v>61</v>
      </c>
      <c r="F46" s="334">
        <v>2020</v>
      </c>
      <c r="G46" s="125">
        <v>45658</v>
      </c>
      <c r="H46" s="104"/>
      <c r="I46" s="123">
        <v>5888</v>
      </c>
      <c r="J46" s="160" t="s">
        <v>1334</v>
      </c>
    </row>
    <row r="47" spans="1:10" x14ac:dyDescent="0.2">
      <c r="A47" s="162" t="s">
        <v>613</v>
      </c>
      <c r="B47" s="162" t="s">
        <v>141</v>
      </c>
      <c r="C47" s="162" t="s">
        <v>621</v>
      </c>
      <c r="D47" s="162" t="s">
        <v>71</v>
      </c>
      <c r="E47" s="162" t="s">
        <v>61</v>
      </c>
      <c r="F47" s="333"/>
      <c r="G47" s="163">
        <v>44742</v>
      </c>
      <c r="H47" s="162"/>
      <c r="I47" s="160">
        <v>15000</v>
      </c>
      <c r="J47" s="160"/>
    </row>
    <row r="48" spans="1:10" x14ac:dyDescent="0.2">
      <c r="A48" s="162" t="s">
        <v>652</v>
      </c>
      <c r="B48" s="162" t="s">
        <v>265</v>
      </c>
      <c r="C48" s="137" t="s">
        <v>663</v>
      </c>
      <c r="D48" s="162" t="s">
        <v>214</v>
      </c>
      <c r="E48" s="162" t="s">
        <v>61</v>
      </c>
      <c r="F48" s="334"/>
      <c r="G48" s="125"/>
      <c r="H48" s="125">
        <v>45292</v>
      </c>
      <c r="I48" s="123">
        <v>24008</v>
      </c>
      <c r="J48" s="160" t="s">
        <v>1349</v>
      </c>
    </row>
    <row r="49" spans="1:10" x14ac:dyDescent="0.2">
      <c r="A49" s="162" t="s">
        <v>652</v>
      </c>
      <c r="B49" s="162" t="s">
        <v>265</v>
      </c>
      <c r="C49" s="162" t="s">
        <v>668</v>
      </c>
      <c r="D49" s="162" t="s">
        <v>214</v>
      </c>
      <c r="E49" s="162" t="s">
        <v>61</v>
      </c>
      <c r="F49" s="334"/>
      <c r="G49" s="125"/>
      <c r="H49" s="125">
        <v>44203</v>
      </c>
      <c r="I49" s="123">
        <v>23534</v>
      </c>
      <c r="J49" s="160"/>
    </row>
    <row r="50" spans="1:10" x14ac:dyDescent="0.2">
      <c r="A50" s="162" t="s">
        <v>652</v>
      </c>
      <c r="B50" s="162" t="s">
        <v>265</v>
      </c>
      <c r="C50" s="162" t="s">
        <v>653</v>
      </c>
      <c r="D50" s="162" t="s">
        <v>214</v>
      </c>
      <c r="E50" s="162" t="s">
        <v>61</v>
      </c>
      <c r="F50" s="334"/>
      <c r="G50" s="125"/>
      <c r="H50" s="125">
        <v>44926</v>
      </c>
      <c r="I50" s="123">
        <v>42533</v>
      </c>
      <c r="J50" s="160"/>
    </row>
    <row r="51" spans="1:10" x14ac:dyDescent="0.2">
      <c r="A51" s="162" t="s">
        <v>613</v>
      </c>
      <c r="B51" s="162" t="s">
        <v>265</v>
      </c>
      <c r="C51" s="162" t="s">
        <v>657</v>
      </c>
      <c r="D51" s="162" t="s">
        <v>214</v>
      </c>
      <c r="E51" s="162" t="s">
        <v>61</v>
      </c>
      <c r="F51" s="333"/>
      <c r="G51" s="163">
        <v>44196</v>
      </c>
      <c r="H51" s="162"/>
      <c r="I51" s="160">
        <v>15433</v>
      </c>
      <c r="J51" s="160" t="s">
        <v>1348</v>
      </c>
    </row>
    <row r="52" spans="1:10" x14ac:dyDescent="0.2">
      <c r="A52" s="162" t="s">
        <v>652</v>
      </c>
      <c r="B52" s="162" t="s">
        <v>182</v>
      </c>
      <c r="C52" s="162" t="s">
        <v>680</v>
      </c>
      <c r="D52" s="162" t="s">
        <v>143</v>
      </c>
      <c r="E52" s="162" t="s">
        <v>61</v>
      </c>
      <c r="F52" s="333" t="s">
        <v>682</v>
      </c>
      <c r="G52" s="162"/>
      <c r="H52" s="162"/>
      <c r="I52" s="160">
        <v>111872</v>
      </c>
      <c r="J52" s="160"/>
    </row>
    <row r="53" spans="1:10" x14ac:dyDescent="0.2">
      <c r="A53" s="162" t="s">
        <v>652</v>
      </c>
      <c r="B53" s="162" t="s">
        <v>357</v>
      </c>
      <c r="C53" s="162" t="s">
        <v>691</v>
      </c>
      <c r="D53" s="162" t="s">
        <v>143</v>
      </c>
      <c r="E53" s="162" t="s">
        <v>61</v>
      </c>
      <c r="F53" s="333"/>
      <c r="G53" s="163">
        <v>44927</v>
      </c>
      <c r="H53" s="162"/>
      <c r="I53" s="160">
        <v>28788</v>
      </c>
      <c r="J53" s="160" t="s">
        <v>1333</v>
      </c>
    </row>
    <row r="54" spans="1:10" x14ac:dyDescent="0.2">
      <c r="A54" s="162" t="s">
        <v>613</v>
      </c>
      <c r="B54" s="162" t="s">
        <v>357</v>
      </c>
      <c r="C54" s="162" t="s">
        <v>691</v>
      </c>
      <c r="D54" s="162" t="s">
        <v>71</v>
      </c>
      <c r="E54" s="162" t="s">
        <v>61</v>
      </c>
      <c r="F54" s="333"/>
      <c r="G54" s="163">
        <v>45658</v>
      </c>
      <c r="H54" s="162"/>
      <c r="I54" s="160">
        <v>976</v>
      </c>
      <c r="J54" s="160" t="s">
        <v>1332</v>
      </c>
    </row>
    <row r="55" spans="1:10" x14ac:dyDescent="0.2">
      <c r="A55" s="162" t="s">
        <v>1028</v>
      </c>
      <c r="B55" s="162" t="s">
        <v>141</v>
      </c>
      <c r="C55" s="162" t="s">
        <v>1029</v>
      </c>
      <c r="D55" s="162" t="s">
        <v>143</v>
      </c>
      <c r="E55" s="162" t="s">
        <v>61</v>
      </c>
      <c r="F55" s="333">
        <v>2018</v>
      </c>
      <c r="G55" s="163">
        <v>43101</v>
      </c>
      <c r="H55" s="163">
        <v>43101</v>
      </c>
      <c r="I55" s="160">
        <v>14287</v>
      </c>
      <c r="J55" s="160"/>
    </row>
    <row r="56" spans="1:10" x14ac:dyDescent="0.2">
      <c r="A56" s="162" t="s">
        <v>1028</v>
      </c>
      <c r="B56" s="162" t="s">
        <v>141</v>
      </c>
      <c r="C56" s="162" t="s">
        <v>1029</v>
      </c>
      <c r="D56" s="162" t="s">
        <v>71</v>
      </c>
      <c r="E56" s="162" t="s">
        <v>61</v>
      </c>
      <c r="F56" s="333"/>
      <c r="G56" s="163"/>
      <c r="H56" s="163"/>
      <c r="I56" s="160">
        <v>10881</v>
      </c>
      <c r="J56" s="160"/>
    </row>
    <row r="57" spans="1:10" x14ac:dyDescent="0.2">
      <c r="A57" s="162" t="s">
        <v>718</v>
      </c>
      <c r="B57" s="162" t="s">
        <v>58</v>
      </c>
      <c r="C57" s="162" t="s">
        <v>1309</v>
      </c>
      <c r="D57" s="162" t="s">
        <v>143</v>
      </c>
      <c r="E57" s="162" t="s">
        <v>61</v>
      </c>
      <c r="F57" s="333"/>
      <c r="G57" s="163"/>
      <c r="H57" s="163">
        <v>44561</v>
      </c>
      <c r="I57" s="123">
        <v>206097</v>
      </c>
      <c r="J57" s="160" t="s">
        <v>1311</v>
      </c>
    </row>
    <row r="58" spans="1:10" x14ac:dyDescent="0.2">
      <c r="A58" s="162" t="s">
        <v>575</v>
      </c>
      <c r="B58" s="162" t="s">
        <v>58</v>
      </c>
      <c r="C58" s="162" t="s">
        <v>754</v>
      </c>
      <c r="D58" s="162" t="s">
        <v>214</v>
      </c>
      <c r="E58" s="162" t="s">
        <v>61</v>
      </c>
      <c r="F58" s="333"/>
      <c r="G58" s="162"/>
      <c r="H58" s="162"/>
      <c r="I58" s="160">
        <v>140000</v>
      </c>
      <c r="J58" s="160"/>
    </row>
    <row r="59" spans="1:10" x14ac:dyDescent="0.2">
      <c r="A59" s="162" t="s">
        <v>575</v>
      </c>
      <c r="B59" s="162" t="s">
        <v>58</v>
      </c>
      <c r="C59" s="162" t="s">
        <v>764</v>
      </c>
      <c r="D59" s="162" t="s">
        <v>214</v>
      </c>
      <c r="E59" s="162" t="s">
        <v>61</v>
      </c>
      <c r="F59" s="333"/>
      <c r="G59" s="163">
        <v>44926</v>
      </c>
      <c r="H59" s="162"/>
      <c r="I59" s="160">
        <v>29724</v>
      </c>
      <c r="J59" s="160"/>
    </row>
    <row r="60" spans="1:10" x14ac:dyDescent="0.2">
      <c r="A60" s="181" t="s">
        <v>575</v>
      </c>
      <c r="B60" s="181" t="s">
        <v>444</v>
      </c>
      <c r="C60" s="181" t="s">
        <v>745</v>
      </c>
      <c r="D60" s="181" t="s">
        <v>143</v>
      </c>
      <c r="E60" s="181" t="s">
        <v>61</v>
      </c>
      <c r="F60" s="334"/>
      <c r="G60" s="125">
        <v>43830</v>
      </c>
      <c r="H60" s="125"/>
      <c r="I60" s="123">
        <v>13528</v>
      </c>
      <c r="J60" s="160"/>
    </row>
    <row r="61" spans="1:10" x14ac:dyDescent="0.2">
      <c r="A61" s="181" t="s">
        <v>575</v>
      </c>
      <c r="B61" s="181" t="s">
        <v>444</v>
      </c>
      <c r="C61" s="181" t="s">
        <v>745</v>
      </c>
      <c r="D61" s="181" t="s">
        <v>71</v>
      </c>
      <c r="E61" s="181" t="s">
        <v>61</v>
      </c>
      <c r="F61" s="333"/>
      <c r="G61" s="163">
        <v>45291</v>
      </c>
      <c r="H61" s="163"/>
      <c r="I61" s="160">
        <v>94839</v>
      </c>
      <c r="J61" s="160"/>
    </row>
    <row r="62" spans="1:10" x14ac:dyDescent="0.2">
      <c r="A62" s="162" t="s">
        <v>824</v>
      </c>
      <c r="B62" s="162" t="s">
        <v>825</v>
      </c>
      <c r="C62" s="162" t="s">
        <v>826</v>
      </c>
      <c r="D62" s="104" t="s">
        <v>60</v>
      </c>
      <c r="E62" s="162" t="s">
        <v>61</v>
      </c>
      <c r="F62" s="334"/>
      <c r="G62" s="104"/>
      <c r="H62" s="125">
        <v>45657</v>
      </c>
      <c r="I62" s="123">
        <v>85654</v>
      </c>
      <c r="J62" s="160"/>
    </row>
    <row r="63" spans="1:10" x14ac:dyDescent="0.2">
      <c r="A63" s="162" t="s">
        <v>810</v>
      </c>
      <c r="B63" s="162" t="s">
        <v>212</v>
      </c>
      <c r="C63" s="162" t="s">
        <v>817</v>
      </c>
      <c r="D63" s="162" t="s">
        <v>143</v>
      </c>
      <c r="E63" s="162" t="s">
        <v>61</v>
      </c>
      <c r="F63" s="333"/>
      <c r="G63" s="163">
        <v>44196</v>
      </c>
      <c r="H63" s="163"/>
      <c r="I63" s="160">
        <v>34001</v>
      </c>
      <c r="J63" s="160"/>
    </row>
    <row r="64" spans="1:10" x14ac:dyDescent="0.2">
      <c r="A64" s="162" t="s">
        <v>810</v>
      </c>
      <c r="B64" s="162" t="s">
        <v>212</v>
      </c>
      <c r="C64" s="162" t="s">
        <v>817</v>
      </c>
      <c r="D64" s="162" t="s">
        <v>71</v>
      </c>
      <c r="E64" s="162" t="s">
        <v>61</v>
      </c>
      <c r="F64" s="333"/>
      <c r="G64" s="163">
        <v>45657</v>
      </c>
      <c r="H64" s="163"/>
      <c r="I64" s="160">
        <v>133505</v>
      </c>
      <c r="J64" s="160"/>
    </row>
    <row r="65" spans="1:5" x14ac:dyDescent="0.2">
      <c r="A65" s="162"/>
      <c r="B65" s="162"/>
      <c r="C65" s="162"/>
      <c r="D65" s="162"/>
      <c r="E65" s="162"/>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sheetPr>
    <tabColor theme="9"/>
  </sheetPr>
  <dimension ref="A1:T258"/>
  <sheetViews>
    <sheetView topLeftCell="A26" zoomScale="107" workbookViewId="0">
      <selection activeCell="A50" sqref="A50:XFD50"/>
    </sheetView>
  </sheetViews>
  <sheetFormatPr baseColWidth="10" defaultColWidth="8.83203125" defaultRowHeight="15" x14ac:dyDescent="0.2"/>
  <cols>
    <col min="1" max="1" width="12.83203125" style="324" customWidth="1"/>
    <col min="2" max="2" width="19.83203125" style="324" customWidth="1"/>
    <col min="3" max="3" width="29" style="324" customWidth="1"/>
    <col min="4" max="4" width="9.6640625" style="324" customWidth="1"/>
    <col min="5" max="5" width="9.83203125" style="324" customWidth="1"/>
    <col min="6" max="11" width="11.6640625" style="324" customWidth="1"/>
    <col min="12" max="12" width="13" style="324" customWidth="1"/>
    <col min="13" max="13" width="12.33203125" style="324" customWidth="1"/>
    <col min="14" max="17" width="14.6640625" style="324" customWidth="1"/>
    <col min="18" max="18" width="16.1640625" style="324" customWidth="1"/>
    <col min="19" max="20" width="10.1640625" style="324" bestFit="1" customWidth="1"/>
    <col min="21" max="16384" width="8.83203125" style="324"/>
  </cols>
  <sheetData>
    <row r="1" spans="1:18" x14ac:dyDescent="0.2">
      <c r="A1" s="323" t="s">
        <v>859</v>
      </c>
      <c r="B1" s="323"/>
      <c r="C1" s="323"/>
      <c r="D1" s="323" t="s">
        <v>860</v>
      </c>
      <c r="E1" s="323"/>
      <c r="F1" s="323"/>
      <c r="G1" s="323"/>
      <c r="H1" s="323"/>
      <c r="I1" s="323"/>
      <c r="J1" s="323"/>
      <c r="K1" s="323"/>
      <c r="L1" s="323"/>
      <c r="M1" s="323"/>
      <c r="N1" s="323"/>
      <c r="O1" s="323"/>
      <c r="P1" s="323"/>
      <c r="Q1" s="323"/>
      <c r="R1" s="323"/>
    </row>
    <row r="2" spans="1:18" x14ac:dyDescent="0.2">
      <c r="A2" s="325" t="s">
        <v>861</v>
      </c>
      <c r="B2" s="325" t="s">
        <v>862</v>
      </c>
      <c r="C2" s="325" t="s">
        <v>863</v>
      </c>
      <c r="D2" s="325">
        <v>2010</v>
      </c>
      <c r="E2" s="325">
        <v>2011</v>
      </c>
      <c r="F2" s="325">
        <v>2012</v>
      </c>
      <c r="G2" s="325">
        <v>2013</v>
      </c>
      <c r="H2" s="325">
        <v>2014</v>
      </c>
      <c r="I2" s="325">
        <v>2015</v>
      </c>
      <c r="J2" s="325">
        <v>2016</v>
      </c>
      <c r="K2" s="325">
        <v>2017</v>
      </c>
      <c r="L2" s="325">
        <v>2018</v>
      </c>
      <c r="M2" s="325">
        <v>2019</v>
      </c>
      <c r="N2" s="325">
        <v>2020</v>
      </c>
      <c r="O2" s="325">
        <v>2021</v>
      </c>
      <c r="P2" s="325">
        <v>2022</v>
      </c>
      <c r="Q2" s="325">
        <v>2023</v>
      </c>
      <c r="R2" s="325">
        <v>2024</v>
      </c>
    </row>
    <row r="3" spans="1:18" x14ac:dyDescent="0.2">
      <c r="A3" s="326" t="s">
        <v>1141</v>
      </c>
      <c r="B3" s="326" t="s">
        <v>1142</v>
      </c>
      <c r="C3" s="324" t="s">
        <v>1143</v>
      </c>
      <c r="D3" s="327"/>
      <c r="E3" s="327"/>
      <c r="F3" s="327"/>
      <c r="G3" s="327"/>
      <c r="H3" s="327"/>
      <c r="I3" s="327"/>
      <c r="J3" s="327"/>
      <c r="K3" s="327"/>
      <c r="L3" s="327"/>
      <c r="M3" s="327"/>
      <c r="N3" s="327"/>
      <c r="O3" s="327"/>
      <c r="P3" s="327"/>
      <c r="Q3" s="327">
        <v>1873</v>
      </c>
      <c r="R3" s="327">
        <v>4579</v>
      </c>
    </row>
    <row r="4" spans="1:18" x14ac:dyDescent="0.2">
      <c r="A4" s="326"/>
      <c r="B4" s="326" t="s">
        <v>940</v>
      </c>
      <c r="C4" s="324" t="s">
        <v>1144</v>
      </c>
      <c r="D4" s="327"/>
      <c r="E4" s="327"/>
      <c r="F4" s="327"/>
      <c r="G4" s="327"/>
      <c r="H4" s="327"/>
      <c r="I4" s="327"/>
      <c r="J4" s="327"/>
      <c r="K4" s="327"/>
      <c r="L4" s="327"/>
      <c r="M4" s="327"/>
      <c r="N4" s="327"/>
      <c r="O4" s="327"/>
      <c r="P4" s="327"/>
      <c r="Q4" s="327"/>
      <c r="R4" s="327">
        <v>618</v>
      </c>
    </row>
    <row r="5" spans="1:18" x14ac:dyDescent="0.2">
      <c r="A5" s="326"/>
      <c r="B5" s="326" t="s">
        <v>1145</v>
      </c>
      <c r="C5" s="324" t="s">
        <v>1146</v>
      </c>
      <c r="D5" s="327"/>
      <c r="E5" s="327"/>
      <c r="F5" s="327"/>
      <c r="G5" s="327"/>
      <c r="H5" s="327"/>
      <c r="I5" s="327"/>
      <c r="J5" s="327"/>
      <c r="K5" s="327"/>
      <c r="L5" s="327"/>
      <c r="M5" s="327"/>
      <c r="N5" s="327"/>
      <c r="O5" s="327">
        <v>1359</v>
      </c>
      <c r="P5" s="327">
        <v>1265</v>
      </c>
      <c r="Q5" s="327">
        <v>2379</v>
      </c>
      <c r="R5" s="327">
        <v>1768</v>
      </c>
    </row>
    <row r="6" spans="1:18" x14ac:dyDescent="0.2">
      <c r="A6" s="328"/>
      <c r="B6" s="326"/>
      <c r="C6" s="324" t="s">
        <v>1147</v>
      </c>
      <c r="D6" s="327"/>
      <c r="E6" s="327"/>
      <c r="F6" s="327"/>
      <c r="G6" s="327"/>
      <c r="H6" s="327"/>
      <c r="I6" s="327"/>
      <c r="J6" s="327"/>
      <c r="K6" s="327"/>
      <c r="L6" s="327">
        <v>6844</v>
      </c>
      <c r="M6" s="327">
        <v>16951</v>
      </c>
      <c r="N6" s="327">
        <v>17088</v>
      </c>
      <c r="O6" s="327">
        <v>10011</v>
      </c>
      <c r="P6" s="327">
        <v>7327</v>
      </c>
      <c r="Q6" s="327">
        <v>4915</v>
      </c>
      <c r="R6" s="327">
        <v>6316</v>
      </c>
    </row>
    <row r="7" spans="1:18" x14ac:dyDescent="0.2">
      <c r="A7" s="326" t="s">
        <v>212</v>
      </c>
      <c r="B7" s="326" t="s">
        <v>1148</v>
      </c>
      <c r="C7" s="324" t="s">
        <v>1149</v>
      </c>
      <c r="D7" s="327"/>
      <c r="E7" s="327"/>
      <c r="F7" s="327"/>
      <c r="G7" s="327"/>
      <c r="H7" s="327"/>
      <c r="I7" s="327"/>
      <c r="J7" s="327"/>
      <c r="K7" s="327"/>
      <c r="L7" s="327"/>
      <c r="M7" s="327"/>
      <c r="N7" s="327"/>
      <c r="O7" s="327">
        <v>1155</v>
      </c>
      <c r="P7" s="327">
        <v>23082</v>
      </c>
      <c r="Q7" s="327">
        <v>34314</v>
      </c>
      <c r="R7" s="327">
        <v>21189</v>
      </c>
    </row>
    <row r="8" spans="1:18" x14ac:dyDescent="0.2">
      <c r="A8" s="326"/>
      <c r="B8" s="326"/>
      <c r="C8" s="324" t="s">
        <v>1150</v>
      </c>
      <c r="D8" s="327"/>
      <c r="E8" s="327"/>
      <c r="F8" s="327"/>
      <c r="G8" s="327"/>
      <c r="H8" s="327"/>
      <c r="I8" s="327"/>
      <c r="J8" s="327"/>
      <c r="K8" s="327"/>
      <c r="L8" s="327"/>
      <c r="M8" s="327"/>
      <c r="N8" s="327">
        <v>4793</v>
      </c>
      <c r="O8" s="327">
        <v>23443</v>
      </c>
      <c r="P8" s="327">
        <v>42673</v>
      </c>
      <c r="Q8" s="327">
        <v>74993</v>
      </c>
      <c r="R8" s="327">
        <v>55545</v>
      </c>
    </row>
    <row r="9" spans="1:18" x14ac:dyDescent="0.2">
      <c r="A9" s="326"/>
      <c r="B9" s="326"/>
      <c r="C9" s="324" t="s">
        <v>1151</v>
      </c>
      <c r="D9" s="327"/>
      <c r="E9" s="327"/>
      <c r="F9" s="327"/>
      <c r="G9" s="327"/>
      <c r="H9" s="327"/>
      <c r="I9" s="327"/>
      <c r="J9" s="327"/>
      <c r="K9" s="327"/>
      <c r="L9" s="327"/>
      <c r="M9" s="327">
        <v>252</v>
      </c>
      <c r="N9" s="327">
        <v>29208</v>
      </c>
      <c r="O9" s="327">
        <v>46494</v>
      </c>
      <c r="P9" s="327">
        <v>32758</v>
      </c>
      <c r="Q9" s="327">
        <v>24198</v>
      </c>
      <c r="R9" s="327">
        <v>2772</v>
      </c>
    </row>
    <row r="10" spans="1:18" x14ac:dyDescent="0.2">
      <c r="A10" s="326"/>
      <c r="B10" s="326" t="s">
        <v>934</v>
      </c>
      <c r="C10" s="324" t="s">
        <v>1152</v>
      </c>
      <c r="D10" s="327"/>
      <c r="E10" s="327"/>
      <c r="F10" s="327"/>
      <c r="G10" s="327"/>
      <c r="H10" s="327"/>
      <c r="I10" s="327"/>
      <c r="J10" s="327"/>
      <c r="K10" s="327"/>
      <c r="L10" s="327"/>
      <c r="M10" s="327"/>
      <c r="N10" s="327"/>
      <c r="O10" s="327"/>
      <c r="P10" s="327"/>
      <c r="Q10" s="327">
        <v>11</v>
      </c>
      <c r="R10" s="327">
        <v>51</v>
      </c>
    </row>
    <row r="11" spans="1:18" x14ac:dyDescent="0.2">
      <c r="A11" s="326"/>
      <c r="B11" s="326" t="s">
        <v>920</v>
      </c>
      <c r="C11" s="324" t="s">
        <v>1153</v>
      </c>
      <c r="D11" s="327"/>
      <c r="E11" s="327"/>
      <c r="F11" s="327"/>
      <c r="G11" s="327"/>
      <c r="H11" s="327"/>
      <c r="I11" s="327"/>
      <c r="J11" s="327"/>
      <c r="K11" s="327"/>
      <c r="L11" s="327">
        <v>940</v>
      </c>
      <c r="M11" s="327">
        <v>25124</v>
      </c>
      <c r="N11" s="327">
        <v>47929</v>
      </c>
      <c r="O11" s="327">
        <v>47169</v>
      </c>
      <c r="P11" s="327">
        <v>50318</v>
      </c>
      <c r="Q11" s="327">
        <v>3540</v>
      </c>
      <c r="R11" s="327"/>
    </row>
    <row r="12" spans="1:18" x14ac:dyDescent="0.2">
      <c r="A12" s="328"/>
      <c r="B12" s="326"/>
      <c r="C12" s="324" t="s">
        <v>1154</v>
      </c>
      <c r="D12" s="327"/>
      <c r="E12" s="327"/>
      <c r="F12" s="327"/>
      <c r="G12" s="327"/>
      <c r="H12" s="327"/>
      <c r="I12" s="327"/>
      <c r="J12" s="327"/>
      <c r="K12" s="327"/>
      <c r="L12" s="327"/>
      <c r="M12" s="327"/>
      <c r="N12" s="327"/>
      <c r="O12" s="327"/>
      <c r="P12" s="327">
        <v>21</v>
      </c>
      <c r="Q12" s="327">
        <v>43930</v>
      </c>
      <c r="R12" s="327">
        <v>29998</v>
      </c>
    </row>
    <row r="13" spans="1:18" x14ac:dyDescent="0.2">
      <c r="A13" s="328" t="s">
        <v>429</v>
      </c>
      <c r="B13" s="326" t="s">
        <v>934</v>
      </c>
      <c r="C13" s="324" t="s">
        <v>1155</v>
      </c>
      <c r="D13" s="327"/>
      <c r="E13" s="327"/>
      <c r="F13" s="327"/>
      <c r="G13" s="327"/>
      <c r="H13" s="327"/>
      <c r="I13" s="327"/>
      <c r="J13" s="327"/>
      <c r="K13" s="327"/>
      <c r="L13" s="327"/>
      <c r="M13" s="327"/>
      <c r="N13" s="327"/>
      <c r="O13" s="327"/>
      <c r="P13" s="327">
        <v>2</v>
      </c>
      <c r="Q13" s="327">
        <v>2</v>
      </c>
      <c r="R13" s="327">
        <v>3</v>
      </c>
    </row>
    <row r="14" spans="1:18" x14ac:dyDescent="0.2">
      <c r="A14" s="326" t="s">
        <v>1156</v>
      </c>
      <c r="B14" s="326" t="s">
        <v>1157</v>
      </c>
      <c r="C14" s="324" t="s">
        <v>1158</v>
      </c>
      <c r="D14" s="327"/>
      <c r="E14" s="327"/>
      <c r="F14" s="327"/>
      <c r="G14" s="327"/>
      <c r="H14" s="327"/>
      <c r="I14" s="327"/>
      <c r="J14" s="327"/>
      <c r="K14" s="327"/>
      <c r="L14" s="327"/>
      <c r="M14" s="327"/>
      <c r="N14" s="327">
        <v>36614</v>
      </c>
      <c r="O14" s="327">
        <v>40077</v>
      </c>
      <c r="P14" s="327">
        <v>38026</v>
      </c>
      <c r="Q14" s="327">
        <v>33515</v>
      </c>
      <c r="R14" s="327">
        <v>37091</v>
      </c>
    </row>
    <row r="15" spans="1:18" x14ac:dyDescent="0.2">
      <c r="A15" s="326"/>
      <c r="B15" s="326"/>
      <c r="C15" s="324" t="s">
        <v>1159</v>
      </c>
      <c r="D15" s="327"/>
      <c r="E15" s="327"/>
      <c r="F15" s="327"/>
      <c r="G15" s="327"/>
      <c r="H15" s="327"/>
      <c r="I15" s="327"/>
      <c r="J15" s="327"/>
      <c r="K15" s="327"/>
      <c r="L15" s="327"/>
      <c r="M15" s="327"/>
      <c r="N15" s="327"/>
      <c r="O15" s="327">
        <v>19706</v>
      </c>
      <c r="P15" s="327">
        <v>31329</v>
      </c>
      <c r="Q15" s="327">
        <v>28788</v>
      </c>
      <c r="R15" s="327">
        <v>25601</v>
      </c>
    </row>
    <row r="16" spans="1:18" x14ac:dyDescent="0.2">
      <c r="A16" s="326"/>
      <c r="B16" s="326" t="s">
        <v>934</v>
      </c>
      <c r="C16" s="324" t="s">
        <v>1160</v>
      </c>
      <c r="D16" s="327"/>
      <c r="E16" s="327"/>
      <c r="F16" s="327"/>
      <c r="G16" s="327"/>
      <c r="H16" s="327"/>
      <c r="I16" s="327"/>
      <c r="J16" s="327"/>
      <c r="K16" s="327"/>
      <c r="L16" s="327"/>
      <c r="M16" s="327"/>
      <c r="N16" s="327"/>
      <c r="O16" s="327"/>
      <c r="P16" s="327"/>
      <c r="Q16" s="327">
        <v>1</v>
      </c>
      <c r="R16" s="327"/>
    </row>
    <row r="17" spans="1:18" x14ac:dyDescent="0.2">
      <c r="A17" s="326"/>
      <c r="B17" s="326" t="s">
        <v>920</v>
      </c>
      <c r="C17" s="324" t="s">
        <v>1161</v>
      </c>
      <c r="D17" s="327"/>
      <c r="E17" s="327"/>
      <c r="F17" s="327"/>
      <c r="G17" s="327"/>
      <c r="H17" s="327"/>
      <c r="I17" s="327"/>
      <c r="J17" s="327"/>
      <c r="K17" s="327"/>
      <c r="L17" s="327"/>
      <c r="M17" s="327">
        <v>2</v>
      </c>
      <c r="N17" s="327"/>
      <c r="O17" s="327"/>
      <c r="P17" s="327"/>
      <c r="Q17" s="327"/>
      <c r="R17" s="327"/>
    </row>
    <row r="18" spans="1:18" x14ac:dyDescent="0.2">
      <c r="A18" s="326"/>
      <c r="B18" s="326"/>
      <c r="C18" s="324" t="s">
        <v>1162</v>
      </c>
      <c r="D18" s="327"/>
      <c r="E18" s="327"/>
      <c r="F18" s="327"/>
      <c r="G18" s="327"/>
      <c r="H18" s="327"/>
      <c r="I18" s="327"/>
      <c r="J18" s="327"/>
      <c r="K18" s="327"/>
      <c r="L18" s="327"/>
      <c r="M18" s="327"/>
      <c r="N18" s="327"/>
      <c r="O18" s="327"/>
      <c r="P18" s="327"/>
      <c r="Q18" s="327"/>
      <c r="R18" s="327">
        <v>47</v>
      </c>
    </row>
    <row r="19" spans="1:18" x14ac:dyDescent="0.2">
      <c r="A19" s="326"/>
      <c r="B19" s="326"/>
      <c r="C19" s="324" t="s">
        <v>1163</v>
      </c>
      <c r="D19" s="327"/>
      <c r="E19" s="327"/>
      <c r="F19" s="327"/>
      <c r="G19" s="327"/>
      <c r="H19" s="327"/>
      <c r="I19" s="327"/>
      <c r="J19" s="327"/>
      <c r="K19" s="327"/>
      <c r="L19" s="327"/>
      <c r="M19" s="327"/>
      <c r="N19" s="327">
        <v>741</v>
      </c>
      <c r="O19" s="327">
        <v>44438</v>
      </c>
      <c r="P19" s="327">
        <v>53946</v>
      </c>
      <c r="Q19" s="327">
        <v>80699</v>
      </c>
      <c r="R19" s="327">
        <v>80328</v>
      </c>
    </row>
    <row r="20" spans="1:18" x14ac:dyDescent="0.2">
      <c r="A20" s="326"/>
      <c r="B20" s="326"/>
      <c r="C20" s="324" t="s">
        <v>1164</v>
      </c>
      <c r="D20" s="327"/>
      <c r="E20" s="327"/>
      <c r="F20" s="327"/>
      <c r="G20" s="327"/>
      <c r="H20" s="327"/>
      <c r="I20" s="327"/>
      <c r="J20" s="327"/>
      <c r="K20" s="327"/>
      <c r="L20" s="327"/>
      <c r="M20" s="327"/>
      <c r="N20" s="327"/>
      <c r="O20" s="327"/>
      <c r="P20" s="327"/>
      <c r="Q20" s="327"/>
      <c r="R20" s="327">
        <v>8498</v>
      </c>
    </row>
    <row r="21" spans="1:18" x14ac:dyDescent="0.2">
      <c r="A21" s="326"/>
      <c r="B21" s="326"/>
      <c r="C21" s="324" t="s">
        <v>1165</v>
      </c>
      <c r="D21" s="327"/>
      <c r="E21" s="327"/>
      <c r="F21" s="327"/>
      <c r="G21" s="327"/>
      <c r="H21" s="327"/>
      <c r="I21" s="327"/>
      <c r="J21" s="327"/>
      <c r="K21" s="327"/>
      <c r="L21" s="327"/>
      <c r="M21" s="327"/>
      <c r="N21" s="327">
        <v>3359</v>
      </c>
      <c r="O21" s="327">
        <v>19909</v>
      </c>
      <c r="P21" s="327">
        <v>10303</v>
      </c>
      <c r="Q21" s="327">
        <v>11640</v>
      </c>
      <c r="R21" s="327">
        <v>7827</v>
      </c>
    </row>
    <row r="22" spans="1:18" x14ac:dyDescent="0.2">
      <c r="A22" s="328"/>
      <c r="B22" s="326"/>
      <c r="C22" s="324" t="s">
        <v>1166</v>
      </c>
      <c r="D22" s="327"/>
      <c r="E22" s="327"/>
      <c r="F22" s="327"/>
      <c r="G22" s="327"/>
      <c r="H22" s="327"/>
      <c r="I22" s="327"/>
      <c r="J22" s="327"/>
      <c r="K22" s="327"/>
      <c r="L22" s="327"/>
      <c r="M22" s="327">
        <v>93</v>
      </c>
      <c r="N22" s="327">
        <v>16216</v>
      </c>
      <c r="O22" s="327">
        <v>11992</v>
      </c>
      <c r="P22" s="327">
        <v>6371</v>
      </c>
      <c r="Q22" s="327">
        <v>7281</v>
      </c>
      <c r="R22" s="327">
        <v>496</v>
      </c>
    </row>
    <row r="23" spans="1:18" x14ac:dyDescent="0.2">
      <c r="A23" s="328" t="s">
        <v>1167</v>
      </c>
      <c r="B23" s="326" t="s">
        <v>1142</v>
      </c>
      <c r="C23" s="324" t="s">
        <v>1168</v>
      </c>
      <c r="D23" s="327"/>
      <c r="E23" s="327">
        <v>49</v>
      </c>
      <c r="F23" s="327">
        <v>1877</v>
      </c>
      <c r="G23" s="327">
        <v>256</v>
      </c>
      <c r="H23" s="327">
        <v>20</v>
      </c>
      <c r="I23" s="327"/>
      <c r="J23" s="327"/>
      <c r="K23" s="327"/>
      <c r="L23" s="327"/>
      <c r="M23" s="327"/>
      <c r="N23" s="327"/>
      <c r="O23" s="327"/>
      <c r="P23" s="327"/>
      <c r="Q23" s="327"/>
      <c r="R23" s="327"/>
    </row>
    <row r="24" spans="1:18" x14ac:dyDescent="0.2">
      <c r="A24" s="326" t="s">
        <v>265</v>
      </c>
      <c r="B24" s="326" t="s">
        <v>940</v>
      </c>
      <c r="C24" s="324" t="s">
        <v>1169</v>
      </c>
      <c r="D24" s="327"/>
      <c r="E24" s="327"/>
      <c r="F24" s="327"/>
      <c r="G24" s="327"/>
      <c r="H24" s="327"/>
      <c r="I24" s="327"/>
      <c r="J24" s="327"/>
      <c r="K24" s="327"/>
      <c r="L24" s="327"/>
      <c r="M24" s="327"/>
      <c r="N24" s="327"/>
      <c r="O24" s="327"/>
      <c r="P24" s="327">
        <v>65</v>
      </c>
      <c r="Q24" s="327">
        <v>2466</v>
      </c>
      <c r="R24" s="327">
        <v>3925</v>
      </c>
    </row>
    <row r="25" spans="1:18" x14ac:dyDescent="0.2">
      <c r="A25" s="326"/>
      <c r="B25" s="326"/>
      <c r="C25" s="324" t="s">
        <v>1170</v>
      </c>
      <c r="D25" s="327">
        <v>395</v>
      </c>
      <c r="E25" s="327">
        <v>1269</v>
      </c>
      <c r="F25" s="327">
        <v>1121</v>
      </c>
      <c r="G25" s="327">
        <v>4292</v>
      </c>
      <c r="H25" s="327">
        <v>5879</v>
      </c>
      <c r="I25" s="327">
        <v>3753</v>
      </c>
      <c r="J25" s="327">
        <v>1003</v>
      </c>
      <c r="K25" s="327">
        <v>5709</v>
      </c>
      <c r="L25" s="327">
        <v>10158</v>
      </c>
      <c r="M25" s="327">
        <v>12687</v>
      </c>
      <c r="N25" s="327">
        <v>19641</v>
      </c>
      <c r="O25" s="327">
        <v>27970</v>
      </c>
      <c r="P25" s="327">
        <v>17694</v>
      </c>
      <c r="Q25" s="327">
        <v>17821</v>
      </c>
      <c r="R25" s="327">
        <v>5870</v>
      </c>
    </row>
    <row r="26" spans="1:18" x14ac:dyDescent="0.2">
      <c r="A26" s="326"/>
      <c r="B26" s="326" t="s">
        <v>934</v>
      </c>
      <c r="C26" s="324" t="s">
        <v>1171</v>
      </c>
      <c r="D26" s="327"/>
      <c r="E26" s="327">
        <v>399</v>
      </c>
      <c r="F26" s="327">
        <v>1543</v>
      </c>
      <c r="G26" s="327">
        <v>654</v>
      </c>
      <c r="H26" s="327">
        <v>1170</v>
      </c>
      <c r="I26" s="327">
        <v>1276</v>
      </c>
      <c r="J26" s="327">
        <v>1154</v>
      </c>
      <c r="K26" s="327">
        <v>251</v>
      </c>
      <c r="L26" s="327">
        <v>279</v>
      </c>
      <c r="M26" s="327">
        <v>266</v>
      </c>
      <c r="N26" s="327"/>
      <c r="O26" s="327"/>
      <c r="P26" s="327"/>
      <c r="Q26" s="327"/>
      <c r="R26" s="327"/>
    </row>
    <row r="27" spans="1:18" x14ac:dyDescent="0.2">
      <c r="A27" s="326"/>
      <c r="B27" s="326"/>
      <c r="C27" s="324" t="s">
        <v>1172</v>
      </c>
      <c r="D27" s="327"/>
      <c r="E27" s="327"/>
      <c r="F27" s="327"/>
      <c r="G27" s="327"/>
      <c r="H27" s="327"/>
      <c r="I27" s="327"/>
      <c r="J27" s="327">
        <v>189</v>
      </c>
      <c r="K27" s="327"/>
      <c r="L27" s="327"/>
      <c r="M27" s="327"/>
      <c r="N27" s="327"/>
      <c r="O27" s="327"/>
      <c r="P27" s="327"/>
      <c r="Q27" s="327"/>
      <c r="R27" s="327"/>
    </row>
    <row r="28" spans="1:18" x14ac:dyDescent="0.2">
      <c r="A28" s="326"/>
      <c r="B28" s="326"/>
      <c r="C28" s="324" t="s">
        <v>1173</v>
      </c>
      <c r="D28" s="327"/>
      <c r="E28" s="327"/>
      <c r="F28" s="327"/>
      <c r="G28" s="327"/>
      <c r="H28" s="327"/>
      <c r="I28" s="327"/>
      <c r="J28" s="327"/>
      <c r="K28" s="327"/>
      <c r="L28" s="327"/>
      <c r="M28" s="327"/>
      <c r="N28" s="327"/>
      <c r="O28" s="327"/>
      <c r="P28" s="327"/>
      <c r="Q28" s="327">
        <v>1</v>
      </c>
      <c r="R28" s="327">
        <v>2</v>
      </c>
    </row>
    <row r="29" spans="1:18" x14ac:dyDescent="0.2">
      <c r="A29" s="326"/>
      <c r="B29" s="326"/>
      <c r="C29" s="324" t="s">
        <v>1174</v>
      </c>
      <c r="D29" s="327">
        <v>356</v>
      </c>
      <c r="E29" s="327">
        <v>345</v>
      </c>
      <c r="F29" s="327">
        <v>293</v>
      </c>
      <c r="G29" s="327">
        <v>582</v>
      </c>
      <c r="H29" s="327">
        <v>379</v>
      </c>
      <c r="I29" s="327">
        <v>441</v>
      </c>
      <c r="J29" s="327">
        <v>502</v>
      </c>
      <c r="K29" s="327">
        <v>629</v>
      </c>
      <c r="L29" s="327">
        <v>697</v>
      </c>
      <c r="M29" s="327">
        <v>686</v>
      </c>
      <c r="N29" s="327">
        <v>829</v>
      </c>
      <c r="O29" s="327">
        <v>812</v>
      </c>
      <c r="P29" s="327">
        <v>1240</v>
      </c>
      <c r="Q29" s="327">
        <v>1240</v>
      </c>
      <c r="R29" s="327">
        <v>473</v>
      </c>
    </row>
    <row r="30" spans="1:18" x14ac:dyDescent="0.2">
      <c r="A30" s="326"/>
      <c r="B30" s="326"/>
      <c r="C30" s="324" t="s">
        <v>1175</v>
      </c>
      <c r="D30" s="327"/>
      <c r="E30" s="327"/>
      <c r="F30" s="327"/>
      <c r="G30" s="327"/>
      <c r="H30" s="327"/>
      <c r="I30" s="327"/>
      <c r="J30" s="327"/>
      <c r="K30" s="327"/>
      <c r="L30" s="327"/>
      <c r="M30" s="327"/>
      <c r="N30" s="327"/>
      <c r="O30" s="327">
        <v>4</v>
      </c>
      <c r="P30" s="327">
        <v>125</v>
      </c>
      <c r="Q30" s="327">
        <v>122</v>
      </c>
      <c r="R30" s="327">
        <v>179</v>
      </c>
    </row>
    <row r="31" spans="1:18" x14ac:dyDescent="0.2">
      <c r="A31" s="326"/>
      <c r="B31" s="326"/>
      <c r="C31" s="324" t="s">
        <v>1176</v>
      </c>
      <c r="D31" s="327"/>
      <c r="E31" s="327"/>
      <c r="F31" s="327"/>
      <c r="G31" s="327"/>
      <c r="H31" s="327"/>
      <c r="I31" s="327"/>
      <c r="J31" s="327"/>
      <c r="K31" s="327"/>
      <c r="L31" s="327"/>
      <c r="M31" s="327"/>
      <c r="N31" s="327"/>
      <c r="O31" s="327"/>
      <c r="P31" s="327"/>
      <c r="Q31" s="327">
        <v>8</v>
      </c>
      <c r="R31" s="327">
        <v>14</v>
      </c>
    </row>
    <row r="32" spans="1:18" x14ac:dyDescent="0.2">
      <c r="A32" s="326"/>
      <c r="B32" s="326" t="s">
        <v>1118</v>
      </c>
      <c r="C32" s="324" t="s">
        <v>1119</v>
      </c>
      <c r="D32" s="327"/>
      <c r="E32" s="327"/>
      <c r="F32" s="327"/>
      <c r="G32" s="327"/>
      <c r="H32" s="327"/>
      <c r="I32" s="327"/>
      <c r="J32" s="327"/>
      <c r="K32" s="327"/>
      <c r="L32" s="327"/>
      <c r="M32" s="327"/>
      <c r="N32" s="327"/>
      <c r="O32" s="327"/>
      <c r="P32" s="327">
        <v>9</v>
      </c>
      <c r="Q32" s="327">
        <v>36</v>
      </c>
      <c r="R32" s="327">
        <v>215</v>
      </c>
    </row>
    <row r="33" spans="1:19" x14ac:dyDescent="0.2">
      <c r="A33" s="326"/>
      <c r="B33" s="326"/>
      <c r="C33" s="324" t="s">
        <v>1120</v>
      </c>
      <c r="D33" s="327"/>
      <c r="E33" s="327"/>
      <c r="F33" s="327"/>
      <c r="G33" s="327"/>
      <c r="H33" s="327"/>
      <c r="I33" s="327"/>
      <c r="J33" s="327"/>
      <c r="K33" s="327"/>
      <c r="L33" s="327"/>
      <c r="M33" s="327"/>
      <c r="N33" s="327"/>
      <c r="O33" s="327"/>
      <c r="P33" s="327">
        <v>681</v>
      </c>
      <c r="Q33" s="327">
        <v>3578</v>
      </c>
      <c r="R33" s="327">
        <v>4081</v>
      </c>
    </row>
    <row r="34" spans="1:19" x14ac:dyDescent="0.2">
      <c r="A34" s="326"/>
      <c r="B34" s="326"/>
      <c r="C34" s="324" t="s">
        <v>1121</v>
      </c>
      <c r="D34" s="327"/>
      <c r="E34" s="327"/>
      <c r="F34" s="327"/>
      <c r="G34" s="327"/>
      <c r="H34" s="327"/>
      <c r="I34" s="327"/>
      <c r="J34" s="327"/>
      <c r="K34" s="327"/>
      <c r="L34" s="327"/>
      <c r="M34" s="327"/>
      <c r="N34" s="327"/>
      <c r="O34" s="327"/>
      <c r="P34" s="327"/>
      <c r="Q34" s="327"/>
      <c r="R34" s="327">
        <v>13349</v>
      </c>
    </row>
    <row r="35" spans="1:19" x14ac:dyDescent="0.2">
      <c r="A35" s="326"/>
      <c r="B35" s="326"/>
      <c r="C35" s="324" t="s">
        <v>1122</v>
      </c>
      <c r="D35" s="327">
        <v>15</v>
      </c>
      <c r="E35" s="327">
        <v>993</v>
      </c>
      <c r="F35" s="327">
        <v>5379</v>
      </c>
      <c r="G35" s="327">
        <v>4946</v>
      </c>
      <c r="H35" s="327">
        <v>3472</v>
      </c>
      <c r="I35" s="327">
        <v>3673</v>
      </c>
      <c r="J35" s="327">
        <v>3779</v>
      </c>
      <c r="K35" s="327">
        <v>4038</v>
      </c>
      <c r="L35" s="327">
        <v>8558</v>
      </c>
      <c r="M35" s="327">
        <v>9951</v>
      </c>
      <c r="N35" s="327">
        <v>9978</v>
      </c>
      <c r="O35" s="327">
        <v>10951</v>
      </c>
      <c r="P35" s="327">
        <v>8582</v>
      </c>
      <c r="Q35" s="327">
        <v>11872</v>
      </c>
      <c r="R35" s="327">
        <v>11184</v>
      </c>
    </row>
    <row r="36" spans="1:19" x14ac:dyDescent="0.2">
      <c r="A36" s="326"/>
      <c r="B36" s="326"/>
      <c r="C36" s="324" t="s">
        <v>1123</v>
      </c>
      <c r="D36" s="327"/>
      <c r="E36" s="327"/>
      <c r="F36" s="327"/>
      <c r="G36" s="327"/>
      <c r="H36" s="327"/>
      <c r="I36" s="327"/>
      <c r="J36" s="327"/>
      <c r="K36" s="327"/>
      <c r="L36" s="327"/>
      <c r="M36" s="327"/>
      <c r="N36" s="327"/>
      <c r="O36" s="327"/>
      <c r="P36" s="327"/>
      <c r="Q36" s="327">
        <v>959</v>
      </c>
      <c r="R36" s="327">
        <v>1394</v>
      </c>
    </row>
    <row r="37" spans="1:19" x14ac:dyDescent="0.2">
      <c r="A37" s="326"/>
      <c r="B37" s="326"/>
      <c r="C37" s="324" t="s">
        <v>1124</v>
      </c>
      <c r="D37" s="327"/>
      <c r="E37" s="327"/>
      <c r="F37" s="327"/>
      <c r="G37" s="327"/>
      <c r="H37" s="327"/>
      <c r="I37" s="327"/>
      <c r="J37" s="327"/>
      <c r="K37" s="327"/>
      <c r="L37" s="327">
        <v>39</v>
      </c>
      <c r="M37" s="327">
        <v>394</v>
      </c>
      <c r="N37" s="327">
        <v>369</v>
      </c>
      <c r="O37" s="327">
        <v>614</v>
      </c>
      <c r="P37" s="327">
        <v>804</v>
      </c>
      <c r="Q37" s="327">
        <v>1770</v>
      </c>
      <c r="R37" s="327">
        <v>2117</v>
      </c>
    </row>
    <row r="38" spans="1:19" x14ac:dyDescent="0.2">
      <c r="A38" s="326"/>
      <c r="B38" s="326"/>
      <c r="C38" s="324" t="s">
        <v>1125</v>
      </c>
      <c r="D38" s="327"/>
      <c r="E38" s="327"/>
      <c r="F38" s="327"/>
      <c r="G38" s="327"/>
      <c r="H38" s="327"/>
      <c r="I38" s="327"/>
      <c r="J38" s="327"/>
      <c r="K38" s="327"/>
      <c r="L38" s="327"/>
      <c r="M38" s="327"/>
      <c r="N38" s="327"/>
      <c r="O38" s="327">
        <v>45</v>
      </c>
      <c r="P38" s="327">
        <v>33151</v>
      </c>
      <c r="Q38" s="327">
        <v>47018</v>
      </c>
      <c r="R38" s="327">
        <v>34732</v>
      </c>
    </row>
    <row r="39" spans="1:19" x14ac:dyDescent="0.2">
      <c r="A39" s="326"/>
      <c r="B39" s="326"/>
      <c r="C39" s="324" t="s">
        <v>1126</v>
      </c>
      <c r="D39" s="327"/>
      <c r="E39" s="327"/>
      <c r="F39" s="327"/>
      <c r="G39" s="327"/>
      <c r="H39" s="327"/>
      <c r="I39" s="327"/>
      <c r="J39" s="327"/>
      <c r="K39" s="327"/>
      <c r="L39" s="327"/>
      <c r="M39" s="327"/>
      <c r="N39" s="327"/>
      <c r="O39" s="327"/>
      <c r="P39" s="327"/>
      <c r="Q39" s="327">
        <v>31</v>
      </c>
      <c r="R39" s="327">
        <v>22970</v>
      </c>
    </row>
    <row r="40" spans="1:19" x14ac:dyDescent="0.2">
      <c r="A40" s="326"/>
      <c r="B40" s="326"/>
      <c r="C40" s="324" t="s">
        <v>1127</v>
      </c>
      <c r="D40" s="327"/>
      <c r="E40" s="327"/>
      <c r="F40" s="327"/>
      <c r="G40" s="327"/>
      <c r="H40" s="327"/>
      <c r="I40" s="327"/>
      <c r="J40" s="327"/>
      <c r="K40" s="327"/>
      <c r="L40" s="327"/>
      <c r="M40" s="327"/>
      <c r="N40" s="327"/>
      <c r="O40" s="327"/>
      <c r="P40" s="327"/>
      <c r="Q40" s="327">
        <v>12</v>
      </c>
      <c r="R40" s="327">
        <v>615</v>
      </c>
    </row>
    <row r="41" spans="1:19" x14ac:dyDescent="0.2">
      <c r="A41" s="326"/>
      <c r="B41" s="326"/>
      <c r="C41" s="324" t="s">
        <v>1128</v>
      </c>
      <c r="D41" s="327"/>
      <c r="E41" s="327"/>
      <c r="F41" s="327">
        <v>68</v>
      </c>
      <c r="G41" s="327">
        <v>8761</v>
      </c>
      <c r="H41" s="327">
        <v>11108</v>
      </c>
      <c r="I41" s="327">
        <v>18698</v>
      </c>
      <c r="J41" s="327">
        <v>21646</v>
      </c>
      <c r="K41" s="327">
        <v>31533</v>
      </c>
      <c r="L41" s="327">
        <v>39990</v>
      </c>
      <c r="M41" s="327">
        <v>48013</v>
      </c>
      <c r="N41" s="327">
        <v>102187</v>
      </c>
      <c r="O41" s="327">
        <v>77149</v>
      </c>
      <c r="P41" s="327">
        <v>40238</v>
      </c>
      <c r="Q41" s="327">
        <v>18174</v>
      </c>
      <c r="R41" s="327">
        <v>5005</v>
      </c>
    </row>
    <row r="42" spans="1:19" x14ac:dyDescent="0.2">
      <c r="A42" s="326"/>
      <c r="B42" s="326" t="s">
        <v>613</v>
      </c>
      <c r="C42" s="324" t="s">
        <v>1084</v>
      </c>
      <c r="D42" s="327"/>
      <c r="E42" s="327"/>
      <c r="F42" s="327"/>
      <c r="G42" s="327"/>
      <c r="H42" s="327"/>
      <c r="I42" s="327"/>
      <c r="J42" s="327"/>
      <c r="K42" s="327"/>
      <c r="L42" s="327"/>
      <c r="M42" s="327"/>
      <c r="N42" s="327">
        <v>6562</v>
      </c>
      <c r="O42" s="327">
        <v>15171</v>
      </c>
      <c r="P42" s="327">
        <v>14998</v>
      </c>
      <c r="Q42" s="327">
        <v>15433</v>
      </c>
      <c r="R42" s="327">
        <v>7592</v>
      </c>
      <c r="S42" s="327"/>
    </row>
    <row r="43" spans="1:19" x14ac:dyDescent="0.2">
      <c r="A43" s="326"/>
      <c r="B43" s="326"/>
      <c r="C43" s="324" t="s">
        <v>1086</v>
      </c>
      <c r="D43" s="327"/>
      <c r="E43" s="327"/>
      <c r="F43" s="327"/>
      <c r="G43" s="327"/>
      <c r="H43" s="327"/>
      <c r="I43" s="327"/>
      <c r="J43" s="327"/>
      <c r="K43" s="327"/>
      <c r="L43" s="327"/>
      <c r="M43" s="327"/>
      <c r="N43" s="327">
        <v>546</v>
      </c>
      <c r="O43" s="327">
        <v>3566</v>
      </c>
      <c r="P43" s="327">
        <v>4287</v>
      </c>
      <c r="Q43" s="327">
        <v>4321</v>
      </c>
      <c r="R43" s="327">
        <v>3967</v>
      </c>
    </row>
    <row r="44" spans="1:19" x14ac:dyDescent="0.2">
      <c r="A44" s="326"/>
      <c r="B44" s="326"/>
      <c r="C44" s="324" t="s">
        <v>1087</v>
      </c>
      <c r="D44" s="327"/>
      <c r="E44" s="327"/>
      <c r="F44" s="327"/>
      <c r="G44" s="327"/>
      <c r="H44" s="327"/>
      <c r="I44" s="327"/>
      <c r="J44" s="327">
        <v>544</v>
      </c>
      <c r="K44" s="327">
        <v>337</v>
      </c>
      <c r="L44" s="327">
        <v>324</v>
      </c>
      <c r="M44" s="327">
        <v>156</v>
      </c>
      <c r="N44" s="327">
        <v>69</v>
      </c>
      <c r="O44" s="327"/>
      <c r="P44" s="327"/>
      <c r="Q44" s="327"/>
      <c r="R44" s="327"/>
    </row>
    <row r="45" spans="1:19" x14ac:dyDescent="0.2">
      <c r="A45" s="326"/>
      <c r="B45" s="326"/>
      <c r="C45" s="324" t="s">
        <v>1089</v>
      </c>
      <c r="D45" s="327"/>
      <c r="E45" s="327"/>
      <c r="F45" s="327"/>
      <c r="G45" s="327"/>
      <c r="H45" s="327"/>
      <c r="I45" s="327"/>
      <c r="J45" s="327"/>
      <c r="K45" s="327"/>
      <c r="L45" s="327"/>
      <c r="M45" s="327"/>
      <c r="N45" s="327">
        <v>163</v>
      </c>
      <c r="O45" s="327">
        <v>1325</v>
      </c>
      <c r="P45" s="327">
        <v>1103</v>
      </c>
      <c r="Q45" s="327">
        <v>2010</v>
      </c>
      <c r="R45" s="327">
        <v>1058</v>
      </c>
    </row>
    <row r="46" spans="1:19" x14ac:dyDescent="0.2">
      <c r="A46" s="326"/>
      <c r="B46" s="326"/>
      <c r="C46" s="324" t="s">
        <v>1091</v>
      </c>
      <c r="D46" s="327"/>
      <c r="E46" s="327"/>
      <c r="F46" s="327"/>
      <c r="G46" s="327"/>
      <c r="H46" s="327"/>
      <c r="I46" s="327"/>
      <c r="J46" s="327"/>
      <c r="K46" s="327"/>
      <c r="L46" s="327"/>
      <c r="M46" s="327">
        <v>277</v>
      </c>
      <c r="N46" s="327">
        <v>4850</v>
      </c>
      <c r="O46" s="327">
        <v>3857</v>
      </c>
      <c r="P46" s="327">
        <v>3882</v>
      </c>
      <c r="Q46" s="327">
        <v>3192</v>
      </c>
      <c r="R46" s="327">
        <v>1578</v>
      </c>
    </row>
    <row r="47" spans="1:19" x14ac:dyDescent="0.2">
      <c r="A47" s="326"/>
      <c r="B47" s="326"/>
      <c r="C47" s="324" t="s">
        <v>1092</v>
      </c>
      <c r="D47" s="327"/>
      <c r="E47" s="327"/>
      <c r="F47" s="327"/>
      <c r="G47" s="327"/>
      <c r="H47" s="327"/>
      <c r="I47" s="327"/>
      <c r="J47" s="327"/>
      <c r="K47" s="327"/>
      <c r="L47" s="327"/>
      <c r="M47" s="327">
        <v>266</v>
      </c>
      <c r="N47" s="327">
        <v>8055</v>
      </c>
      <c r="O47" s="327">
        <v>11207</v>
      </c>
      <c r="P47" s="327">
        <v>10492</v>
      </c>
      <c r="Q47" s="327">
        <v>11254</v>
      </c>
      <c r="R47" s="327">
        <v>7618</v>
      </c>
    </row>
    <row r="48" spans="1:19" x14ac:dyDescent="0.2">
      <c r="A48" s="326"/>
      <c r="B48" s="326"/>
      <c r="C48" s="324" t="s">
        <v>1094</v>
      </c>
      <c r="D48" s="327"/>
      <c r="E48" s="327"/>
      <c r="F48" s="327"/>
      <c r="G48" s="327"/>
      <c r="H48" s="327"/>
      <c r="I48" s="327"/>
      <c r="J48" s="327"/>
      <c r="K48" s="327"/>
      <c r="L48" s="327"/>
      <c r="M48" s="327"/>
      <c r="N48" s="327"/>
      <c r="O48" s="327"/>
      <c r="P48" s="327">
        <v>1499</v>
      </c>
      <c r="Q48" s="327">
        <v>1761</v>
      </c>
      <c r="R48" s="327">
        <v>1263</v>
      </c>
    </row>
    <row r="49" spans="1:18" x14ac:dyDescent="0.2">
      <c r="A49" s="326"/>
      <c r="B49" s="326"/>
      <c r="C49" s="324" t="s">
        <v>1095</v>
      </c>
      <c r="D49" s="327"/>
      <c r="E49" s="327"/>
      <c r="F49" s="327"/>
      <c r="G49" s="327"/>
      <c r="H49" s="327"/>
      <c r="I49" s="327"/>
      <c r="J49" s="327"/>
      <c r="K49" s="327"/>
      <c r="L49" s="327"/>
      <c r="M49" s="327"/>
      <c r="N49" s="327"/>
      <c r="O49" s="327"/>
      <c r="P49" s="327">
        <v>667</v>
      </c>
      <c r="Q49" s="327">
        <v>316</v>
      </c>
      <c r="R49" s="327">
        <v>96</v>
      </c>
    </row>
    <row r="50" spans="1:18" x14ac:dyDescent="0.2">
      <c r="A50" s="326"/>
      <c r="B50" s="326"/>
      <c r="C50" s="324" t="s">
        <v>1096</v>
      </c>
      <c r="D50" s="327"/>
      <c r="E50" s="327"/>
      <c r="F50" s="327"/>
      <c r="G50" s="327"/>
      <c r="H50" s="327"/>
      <c r="I50" s="327"/>
      <c r="J50" s="327"/>
      <c r="K50" s="327"/>
      <c r="L50" s="327"/>
      <c r="M50" s="327"/>
      <c r="N50" s="327">
        <v>18</v>
      </c>
      <c r="O50" s="327">
        <v>15185</v>
      </c>
      <c r="P50" s="327">
        <v>28629</v>
      </c>
      <c r="Q50" s="327">
        <v>30143</v>
      </c>
      <c r="R50" s="327">
        <v>16745</v>
      </c>
    </row>
    <row r="51" spans="1:18" x14ac:dyDescent="0.2">
      <c r="A51" s="326"/>
      <c r="B51" s="326"/>
      <c r="C51" s="324" t="s">
        <v>1098</v>
      </c>
      <c r="D51" s="327"/>
      <c r="E51" s="327"/>
      <c r="F51" s="327"/>
      <c r="G51" s="327"/>
      <c r="H51" s="327"/>
      <c r="I51" s="327"/>
      <c r="J51" s="327"/>
      <c r="K51" s="327"/>
      <c r="L51" s="327"/>
      <c r="M51" s="327">
        <v>91</v>
      </c>
      <c r="N51" s="327">
        <v>15934</v>
      </c>
      <c r="O51" s="327">
        <v>41526</v>
      </c>
      <c r="P51" s="327">
        <v>29532</v>
      </c>
      <c r="Q51" s="327">
        <v>22401</v>
      </c>
      <c r="R51" s="327">
        <v>6513</v>
      </c>
    </row>
    <row r="52" spans="1:18" x14ac:dyDescent="0.2">
      <c r="A52" s="326"/>
      <c r="B52" s="326"/>
      <c r="C52" s="324" t="s">
        <v>1099</v>
      </c>
      <c r="D52" s="327"/>
      <c r="E52" s="327"/>
      <c r="F52" s="327"/>
      <c r="G52" s="327"/>
      <c r="H52" s="327"/>
      <c r="I52" s="327"/>
      <c r="J52" s="327"/>
      <c r="K52" s="327"/>
      <c r="L52" s="327"/>
      <c r="M52" s="327"/>
      <c r="N52" s="327"/>
      <c r="O52" s="327">
        <v>1256</v>
      </c>
      <c r="P52" s="327">
        <v>14370</v>
      </c>
      <c r="Q52" s="327">
        <v>17805</v>
      </c>
      <c r="R52" s="327">
        <v>13167</v>
      </c>
    </row>
    <row r="53" spans="1:18" x14ac:dyDescent="0.2">
      <c r="A53" s="326"/>
      <c r="B53" s="326"/>
      <c r="C53" s="324" t="s">
        <v>1100</v>
      </c>
      <c r="D53" s="327"/>
      <c r="E53" s="327"/>
      <c r="F53" s="327"/>
      <c r="G53" s="327"/>
      <c r="H53" s="327"/>
      <c r="I53" s="327"/>
      <c r="J53" s="327"/>
      <c r="K53" s="327"/>
      <c r="L53" s="327"/>
      <c r="M53" s="327"/>
      <c r="N53" s="327"/>
      <c r="O53" s="327"/>
      <c r="P53" s="327">
        <v>780</v>
      </c>
      <c r="Q53" s="327">
        <v>7491</v>
      </c>
      <c r="R53" s="327">
        <v>5928</v>
      </c>
    </row>
    <row r="54" spans="1:18" x14ac:dyDescent="0.2">
      <c r="A54" s="326"/>
      <c r="B54" s="326"/>
      <c r="C54" s="324" t="s">
        <v>1101</v>
      </c>
      <c r="D54" s="327"/>
      <c r="E54" s="327"/>
      <c r="F54" s="327"/>
      <c r="G54" s="327"/>
      <c r="H54" s="327"/>
      <c r="I54" s="327"/>
      <c r="J54" s="327"/>
      <c r="K54" s="327"/>
      <c r="L54" s="327"/>
      <c r="M54" s="327"/>
      <c r="N54" s="327"/>
      <c r="O54" s="327"/>
      <c r="P54" s="327"/>
      <c r="Q54" s="327"/>
      <c r="R54" s="327">
        <v>16</v>
      </c>
    </row>
    <row r="55" spans="1:18" x14ac:dyDescent="0.2">
      <c r="A55" s="326"/>
      <c r="B55" s="326"/>
      <c r="C55" s="324" t="s">
        <v>1102</v>
      </c>
      <c r="D55" s="327"/>
      <c r="E55" s="327"/>
      <c r="F55" s="327"/>
      <c r="G55" s="327"/>
      <c r="H55" s="327"/>
      <c r="I55" s="327"/>
      <c r="J55" s="327"/>
      <c r="K55" s="327"/>
      <c r="L55" s="327"/>
      <c r="M55" s="327">
        <v>124</v>
      </c>
      <c r="N55" s="327">
        <v>7305</v>
      </c>
      <c r="O55" s="327">
        <v>8502</v>
      </c>
      <c r="P55" s="327">
        <v>5220</v>
      </c>
      <c r="Q55" s="327">
        <v>4922</v>
      </c>
      <c r="R55" s="327">
        <v>3792</v>
      </c>
    </row>
    <row r="56" spans="1:18" x14ac:dyDescent="0.2">
      <c r="A56" s="326"/>
      <c r="B56" s="326"/>
      <c r="C56" s="324" t="s">
        <v>1104</v>
      </c>
      <c r="D56" s="327"/>
      <c r="E56" s="327"/>
      <c r="F56" s="327"/>
      <c r="G56" s="327"/>
      <c r="H56" s="327"/>
      <c r="I56" s="327"/>
      <c r="J56" s="327"/>
      <c r="K56" s="327"/>
      <c r="L56" s="327"/>
      <c r="M56" s="327"/>
      <c r="N56" s="327"/>
      <c r="O56" s="327"/>
      <c r="P56" s="327"/>
      <c r="Q56" s="327">
        <v>1</v>
      </c>
      <c r="R56" s="327">
        <v>14781</v>
      </c>
    </row>
    <row r="57" spans="1:18" x14ac:dyDescent="0.2">
      <c r="A57" s="326"/>
      <c r="B57" s="326"/>
      <c r="C57" s="324" t="s">
        <v>1105</v>
      </c>
      <c r="D57" s="327"/>
      <c r="E57" s="327"/>
      <c r="F57" s="327"/>
      <c r="G57" s="327"/>
      <c r="H57" s="327"/>
      <c r="I57" s="327"/>
      <c r="J57" s="327"/>
      <c r="K57" s="327"/>
      <c r="L57" s="327"/>
      <c r="M57" s="327"/>
      <c r="N57" s="327"/>
      <c r="O57" s="327"/>
      <c r="P57" s="327">
        <v>1</v>
      </c>
      <c r="Q57" s="327">
        <v>1061</v>
      </c>
      <c r="R57" s="327">
        <v>6416</v>
      </c>
    </row>
    <row r="58" spans="1:18" x14ac:dyDescent="0.2">
      <c r="A58" s="326"/>
      <c r="B58" s="326"/>
      <c r="C58" s="324" t="s">
        <v>1106</v>
      </c>
      <c r="D58" s="327"/>
      <c r="E58" s="327"/>
      <c r="F58" s="327"/>
      <c r="G58" s="327"/>
      <c r="H58" s="327"/>
      <c r="I58" s="327"/>
      <c r="J58" s="327"/>
      <c r="K58" s="327"/>
      <c r="L58" s="327"/>
      <c r="M58" s="327"/>
      <c r="N58" s="327"/>
      <c r="O58" s="327"/>
      <c r="P58" s="327"/>
      <c r="Q58" s="327"/>
      <c r="R58" s="327">
        <v>3</v>
      </c>
    </row>
    <row r="59" spans="1:18" x14ac:dyDescent="0.2">
      <c r="A59" s="326"/>
      <c r="B59" s="326"/>
      <c r="C59" s="324" t="s">
        <v>1107</v>
      </c>
      <c r="D59" s="327"/>
      <c r="E59" s="327"/>
      <c r="F59" s="327"/>
      <c r="G59" s="327"/>
      <c r="H59" s="327"/>
      <c r="I59" s="327"/>
      <c r="J59" s="327"/>
      <c r="K59" s="327"/>
      <c r="L59" s="327"/>
      <c r="M59" s="327"/>
      <c r="N59" s="327"/>
      <c r="O59" s="327"/>
      <c r="P59" s="327"/>
      <c r="Q59" s="327">
        <v>1</v>
      </c>
      <c r="R59" s="327">
        <v>2698</v>
      </c>
    </row>
    <row r="60" spans="1:18" x14ac:dyDescent="0.2">
      <c r="A60" s="326"/>
      <c r="B60" s="326"/>
      <c r="C60" s="324" t="s">
        <v>1108</v>
      </c>
      <c r="D60" s="327"/>
      <c r="E60" s="327"/>
      <c r="F60" s="327"/>
      <c r="G60" s="327"/>
      <c r="H60" s="327"/>
      <c r="I60" s="327"/>
      <c r="J60" s="327"/>
      <c r="K60" s="327"/>
      <c r="L60" s="327"/>
      <c r="M60" s="327"/>
      <c r="N60" s="327">
        <v>521</v>
      </c>
      <c r="O60" s="327">
        <v>5182</v>
      </c>
      <c r="P60" s="327">
        <v>7332</v>
      </c>
      <c r="Q60" s="327">
        <v>7133</v>
      </c>
      <c r="R60" s="327">
        <v>5228</v>
      </c>
    </row>
    <row r="61" spans="1:18" x14ac:dyDescent="0.2">
      <c r="A61" s="326"/>
      <c r="B61" s="326"/>
      <c r="C61" s="324" t="s">
        <v>1109</v>
      </c>
      <c r="D61" s="327"/>
      <c r="E61" s="327"/>
      <c r="F61" s="327"/>
      <c r="G61" s="327"/>
      <c r="H61" s="327"/>
      <c r="I61" s="327"/>
      <c r="J61" s="327"/>
      <c r="K61" s="327"/>
      <c r="L61" s="327"/>
      <c r="M61" s="327"/>
      <c r="N61" s="327">
        <v>137</v>
      </c>
      <c r="O61" s="327">
        <v>1228</v>
      </c>
      <c r="P61" s="327">
        <v>863</v>
      </c>
      <c r="Q61" s="327">
        <v>1319</v>
      </c>
      <c r="R61" s="327">
        <v>1301</v>
      </c>
    </row>
    <row r="62" spans="1:18" x14ac:dyDescent="0.2">
      <c r="A62" s="326"/>
      <c r="B62" s="326" t="s">
        <v>1137</v>
      </c>
      <c r="C62" s="324" t="s">
        <v>1138</v>
      </c>
      <c r="D62" s="327"/>
      <c r="E62" s="327"/>
      <c r="F62" s="327"/>
      <c r="G62" s="327"/>
      <c r="H62" s="327"/>
      <c r="I62" s="327"/>
      <c r="J62" s="327"/>
      <c r="K62" s="327"/>
      <c r="L62" s="327"/>
      <c r="M62" s="327"/>
      <c r="N62" s="327">
        <v>238</v>
      </c>
      <c r="O62" s="327">
        <v>5082</v>
      </c>
      <c r="P62" s="327">
        <v>5606</v>
      </c>
      <c r="Q62" s="327">
        <v>5924</v>
      </c>
      <c r="R62" s="327">
        <v>4499</v>
      </c>
    </row>
    <row r="63" spans="1:18" x14ac:dyDescent="0.2">
      <c r="A63" s="328"/>
      <c r="B63" s="326"/>
      <c r="C63" s="324" t="s">
        <v>1139</v>
      </c>
      <c r="D63" s="327"/>
      <c r="E63" s="327"/>
      <c r="F63" s="327"/>
      <c r="G63" s="327"/>
      <c r="H63" s="327"/>
      <c r="I63" s="327"/>
      <c r="J63" s="327"/>
      <c r="K63" s="327"/>
      <c r="L63" s="327"/>
      <c r="M63" s="327"/>
      <c r="N63" s="327"/>
      <c r="O63" s="327">
        <v>698</v>
      </c>
      <c r="P63" s="327">
        <v>872</v>
      </c>
      <c r="Q63" s="327">
        <v>750</v>
      </c>
      <c r="R63" s="327">
        <v>1487</v>
      </c>
    </row>
    <row r="64" spans="1:18" x14ac:dyDescent="0.2">
      <c r="A64" s="326" t="s">
        <v>58</v>
      </c>
      <c r="B64" s="326" t="s">
        <v>865</v>
      </c>
      <c r="C64" s="324" t="s">
        <v>866</v>
      </c>
      <c r="D64" s="327"/>
      <c r="E64" s="327"/>
      <c r="F64" s="327"/>
      <c r="G64" s="327"/>
      <c r="H64" s="327"/>
      <c r="I64" s="327">
        <v>428</v>
      </c>
      <c r="J64" s="327">
        <v>5916</v>
      </c>
      <c r="K64" s="327">
        <v>12547</v>
      </c>
      <c r="L64" s="327">
        <v>14125</v>
      </c>
      <c r="M64" s="327">
        <v>14874</v>
      </c>
      <c r="N64" s="327">
        <v>6309</v>
      </c>
      <c r="O64" s="327">
        <v>2652</v>
      </c>
      <c r="P64" s="327">
        <v>4955</v>
      </c>
      <c r="Q64" s="327">
        <v>13097</v>
      </c>
      <c r="R64" s="327">
        <v>7270</v>
      </c>
    </row>
    <row r="65" spans="1:18" x14ac:dyDescent="0.2">
      <c r="A65" s="326"/>
      <c r="B65" s="326"/>
      <c r="C65" s="324" t="s">
        <v>868</v>
      </c>
      <c r="D65" s="327"/>
      <c r="E65" s="327"/>
      <c r="F65" s="327"/>
      <c r="G65" s="327"/>
      <c r="H65" s="327"/>
      <c r="I65" s="327">
        <v>87</v>
      </c>
      <c r="J65" s="327">
        <v>9627</v>
      </c>
      <c r="K65" s="327">
        <v>20016</v>
      </c>
      <c r="L65" s="327">
        <v>15662</v>
      </c>
      <c r="M65" s="327">
        <v>11374</v>
      </c>
      <c r="N65" s="327">
        <v>28864</v>
      </c>
      <c r="O65" s="327">
        <v>45486</v>
      </c>
      <c r="P65" s="327">
        <v>46191</v>
      </c>
      <c r="Q65" s="327">
        <v>35158</v>
      </c>
      <c r="R65" s="327">
        <v>30209</v>
      </c>
    </row>
    <row r="66" spans="1:18" x14ac:dyDescent="0.2">
      <c r="A66" s="326"/>
      <c r="B66" s="326"/>
      <c r="C66" s="324" t="s">
        <v>870</v>
      </c>
      <c r="D66" s="327"/>
      <c r="E66" s="327"/>
      <c r="F66" s="327"/>
      <c r="G66" s="327"/>
      <c r="H66" s="327"/>
      <c r="I66" s="327"/>
      <c r="J66" s="327">
        <v>14</v>
      </c>
      <c r="K66" s="327">
        <v>10002</v>
      </c>
      <c r="L66" s="327">
        <v>26108</v>
      </c>
      <c r="M66" s="327">
        <v>23514</v>
      </c>
      <c r="N66" s="327">
        <v>15834</v>
      </c>
      <c r="O66" s="327">
        <v>24620</v>
      </c>
      <c r="P66" s="327">
        <v>30891</v>
      </c>
      <c r="Q66" s="327">
        <v>18433</v>
      </c>
      <c r="R66" s="327">
        <v>18414</v>
      </c>
    </row>
    <row r="67" spans="1:18" x14ac:dyDescent="0.2">
      <c r="A67" s="326"/>
      <c r="B67" s="326"/>
      <c r="C67" s="324" t="s">
        <v>872</v>
      </c>
      <c r="D67" s="327"/>
      <c r="E67" s="327"/>
      <c r="F67" s="327"/>
      <c r="G67" s="327"/>
      <c r="H67" s="327"/>
      <c r="I67" s="327"/>
      <c r="J67" s="327">
        <v>908</v>
      </c>
      <c r="K67" s="327">
        <v>2787</v>
      </c>
      <c r="L67" s="327">
        <v>2117</v>
      </c>
      <c r="M67" s="327">
        <v>2499</v>
      </c>
      <c r="N67" s="327">
        <v>2318</v>
      </c>
      <c r="O67" s="327">
        <v>1978</v>
      </c>
      <c r="P67" s="327">
        <v>1276</v>
      </c>
      <c r="Q67" s="327">
        <v>2284</v>
      </c>
      <c r="R67" s="327">
        <v>3049</v>
      </c>
    </row>
    <row r="68" spans="1:18" x14ac:dyDescent="0.2">
      <c r="A68" s="326"/>
      <c r="B68" s="326"/>
      <c r="C68" s="324" t="s">
        <v>874</v>
      </c>
      <c r="D68" s="327"/>
      <c r="E68" s="327"/>
      <c r="F68" s="327">
        <v>843</v>
      </c>
      <c r="G68" s="327">
        <v>35</v>
      </c>
      <c r="H68" s="327"/>
      <c r="I68" s="327"/>
      <c r="J68" s="327"/>
      <c r="K68" s="327"/>
      <c r="L68" s="327"/>
      <c r="M68" s="327"/>
      <c r="N68" s="327"/>
      <c r="O68" s="327"/>
      <c r="P68" s="327"/>
      <c r="Q68" s="327"/>
      <c r="R68" s="327"/>
    </row>
    <row r="69" spans="1:18" x14ac:dyDescent="0.2">
      <c r="A69" s="326"/>
      <c r="B69" s="326"/>
      <c r="C69" s="324" t="s">
        <v>875</v>
      </c>
      <c r="D69" s="327"/>
      <c r="E69" s="327"/>
      <c r="F69" s="327"/>
      <c r="G69" s="327">
        <v>1315</v>
      </c>
      <c r="H69" s="327">
        <v>16467</v>
      </c>
      <c r="I69" s="327">
        <v>25612</v>
      </c>
      <c r="J69" s="327">
        <v>25608</v>
      </c>
      <c r="K69" s="327">
        <v>31440</v>
      </c>
      <c r="L69" s="327">
        <v>34047</v>
      </c>
      <c r="M69" s="327">
        <v>41733</v>
      </c>
      <c r="N69" s="327">
        <v>27150</v>
      </c>
      <c r="O69" s="327">
        <v>27536</v>
      </c>
      <c r="P69" s="327">
        <v>20218</v>
      </c>
      <c r="Q69" s="327">
        <v>140</v>
      </c>
      <c r="R69" s="327"/>
    </row>
    <row r="70" spans="1:18" x14ac:dyDescent="0.2">
      <c r="A70" s="326"/>
      <c r="B70" s="326"/>
      <c r="C70" s="324" t="s">
        <v>876</v>
      </c>
      <c r="D70" s="327"/>
      <c r="E70" s="327"/>
      <c r="F70" s="327"/>
      <c r="G70" s="327"/>
      <c r="H70" s="327"/>
      <c r="I70" s="327"/>
      <c r="J70" s="327"/>
      <c r="K70" s="327"/>
      <c r="L70" s="327"/>
      <c r="M70" s="327"/>
      <c r="N70" s="327"/>
      <c r="O70" s="327">
        <v>496</v>
      </c>
      <c r="P70" s="327">
        <v>40850</v>
      </c>
      <c r="Q70" s="327">
        <v>83417</v>
      </c>
      <c r="R70" s="327">
        <v>81681</v>
      </c>
    </row>
    <row r="71" spans="1:18" x14ac:dyDescent="0.2">
      <c r="A71" s="326"/>
      <c r="B71" s="326"/>
      <c r="C71" s="324" t="s">
        <v>878</v>
      </c>
      <c r="D71" s="327"/>
      <c r="E71" s="327"/>
      <c r="F71" s="327"/>
      <c r="G71" s="327"/>
      <c r="H71" s="327"/>
      <c r="I71" s="327"/>
      <c r="J71" s="327"/>
      <c r="K71" s="327"/>
      <c r="L71" s="327"/>
      <c r="M71" s="327"/>
      <c r="N71" s="327"/>
      <c r="O71" s="327"/>
      <c r="P71" s="327"/>
      <c r="Q71" s="327">
        <v>7227</v>
      </c>
      <c r="R71" s="327">
        <v>38902</v>
      </c>
    </row>
    <row r="72" spans="1:18" x14ac:dyDescent="0.2">
      <c r="A72" s="326"/>
      <c r="B72" s="326"/>
      <c r="C72" s="324" t="s">
        <v>879</v>
      </c>
      <c r="D72" s="327"/>
      <c r="E72" s="327"/>
      <c r="F72" s="327"/>
      <c r="G72" s="327"/>
      <c r="H72" s="327"/>
      <c r="I72" s="327"/>
      <c r="J72" s="327"/>
      <c r="K72" s="327"/>
      <c r="L72" s="327"/>
      <c r="M72" s="327"/>
      <c r="N72" s="327"/>
      <c r="O72" s="327"/>
      <c r="P72" s="327">
        <v>1177</v>
      </c>
      <c r="Q72" s="327">
        <v>9491</v>
      </c>
      <c r="R72" s="327">
        <v>11249</v>
      </c>
    </row>
    <row r="73" spans="1:18" x14ac:dyDescent="0.2">
      <c r="A73" s="326"/>
      <c r="B73" s="326"/>
      <c r="C73" s="324" t="s">
        <v>880</v>
      </c>
      <c r="D73" s="327"/>
      <c r="E73" s="327"/>
      <c r="F73" s="327"/>
      <c r="G73" s="327"/>
      <c r="H73" s="327">
        <v>2051</v>
      </c>
      <c r="I73" s="327">
        <v>5894</v>
      </c>
      <c r="J73" s="327">
        <v>4069</v>
      </c>
      <c r="K73" s="327">
        <v>2360</v>
      </c>
      <c r="L73" s="327">
        <v>2910</v>
      </c>
      <c r="M73" s="327">
        <v>2491</v>
      </c>
      <c r="N73" s="327">
        <v>982</v>
      </c>
      <c r="O73" s="327">
        <v>88</v>
      </c>
      <c r="P73" s="327">
        <v>12</v>
      </c>
      <c r="Q73" s="327">
        <v>1</v>
      </c>
      <c r="R73" s="327">
        <v>5</v>
      </c>
    </row>
    <row r="74" spans="1:18" x14ac:dyDescent="0.2">
      <c r="A74" s="326"/>
      <c r="B74" s="326"/>
      <c r="C74" s="324" t="s">
        <v>881</v>
      </c>
      <c r="D74" s="327"/>
      <c r="E74" s="327"/>
      <c r="F74" s="327"/>
      <c r="G74" s="327"/>
      <c r="H74" s="327"/>
      <c r="I74" s="327"/>
      <c r="J74" s="327"/>
      <c r="K74" s="327"/>
      <c r="L74" s="327"/>
      <c r="M74" s="327"/>
      <c r="N74" s="327"/>
      <c r="O74" s="327">
        <v>4418</v>
      </c>
      <c r="P74" s="327">
        <v>38982</v>
      </c>
      <c r="Q74" s="327">
        <v>50944</v>
      </c>
      <c r="R74" s="327">
        <v>40675</v>
      </c>
    </row>
    <row r="75" spans="1:18" x14ac:dyDescent="0.2">
      <c r="A75" s="326"/>
      <c r="B75" s="326"/>
      <c r="C75" s="324" t="s">
        <v>883</v>
      </c>
      <c r="D75" s="327"/>
      <c r="E75" s="327"/>
      <c r="F75" s="327"/>
      <c r="G75" s="327"/>
      <c r="H75" s="327"/>
      <c r="I75" s="327"/>
      <c r="J75" s="327"/>
      <c r="K75" s="327"/>
      <c r="L75" s="327"/>
      <c r="M75" s="327"/>
      <c r="N75" s="327"/>
      <c r="O75" s="327"/>
      <c r="P75" s="327">
        <v>1802</v>
      </c>
      <c r="Q75" s="327">
        <v>51497</v>
      </c>
      <c r="R75" s="327">
        <v>68327</v>
      </c>
    </row>
    <row r="76" spans="1:18" x14ac:dyDescent="0.2">
      <c r="A76" s="326"/>
      <c r="B76" s="326"/>
      <c r="C76" s="324" t="s">
        <v>885</v>
      </c>
      <c r="D76" s="327"/>
      <c r="E76" s="327"/>
      <c r="F76" s="327"/>
      <c r="G76" s="327"/>
      <c r="H76" s="327"/>
      <c r="I76" s="327"/>
      <c r="J76" s="327"/>
      <c r="K76" s="327"/>
      <c r="L76" s="327"/>
      <c r="M76" s="327"/>
      <c r="N76" s="327"/>
      <c r="O76" s="327"/>
      <c r="P76" s="327"/>
      <c r="Q76" s="327">
        <v>80</v>
      </c>
      <c r="R76" s="327">
        <v>21840</v>
      </c>
    </row>
    <row r="77" spans="1:18" x14ac:dyDescent="0.2">
      <c r="A77" s="326"/>
      <c r="B77" s="326"/>
      <c r="C77" s="324" t="s">
        <v>887</v>
      </c>
      <c r="D77" s="327"/>
      <c r="E77" s="327"/>
      <c r="F77" s="327"/>
      <c r="G77" s="327"/>
      <c r="H77" s="327"/>
      <c r="I77" s="327"/>
      <c r="J77" s="327"/>
      <c r="K77" s="327"/>
      <c r="L77" s="327"/>
      <c r="M77" s="327">
        <v>16</v>
      </c>
      <c r="N77" s="327">
        <v>15037</v>
      </c>
      <c r="O77" s="327">
        <v>28778</v>
      </c>
      <c r="P77" s="327">
        <v>17129</v>
      </c>
      <c r="Q77" s="327">
        <v>26108</v>
      </c>
      <c r="R77" s="327">
        <v>39535</v>
      </c>
    </row>
    <row r="78" spans="1:18" x14ac:dyDescent="0.2">
      <c r="A78" s="326"/>
      <c r="B78" s="326"/>
      <c r="C78" s="324" t="s">
        <v>889</v>
      </c>
      <c r="D78" s="327"/>
      <c r="E78" s="327"/>
      <c r="F78" s="327"/>
      <c r="G78" s="327"/>
      <c r="H78" s="327"/>
      <c r="I78" s="327"/>
      <c r="J78" s="327"/>
      <c r="K78" s="327"/>
      <c r="L78" s="327"/>
      <c r="M78" s="327">
        <v>30</v>
      </c>
      <c r="N78" s="327">
        <v>1996</v>
      </c>
      <c r="O78" s="327">
        <v>6368</v>
      </c>
      <c r="P78" s="327">
        <v>6188</v>
      </c>
      <c r="Q78" s="327">
        <v>4340</v>
      </c>
      <c r="R78" s="327">
        <v>706</v>
      </c>
    </row>
    <row r="79" spans="1:18" x14ac:dyDescent="0.2">
      <c r="A79" s="326"/>
      <c r="B79" s="326"/>
      <c r="C79" s="324" t="s">
        <v>890</v>
      </c>
      <c r="D79" s="327"/>
      <c r="E79" s="327"/>
      <c r="F79" s="327"/>
      <c r="G79" s="327"/>
      <c r="H79" s="327"/>
      <c r="I79" s="327"/>
      <c r="J79" s="327"/>
      <c r="K79" s="327"/>
      <c r="L79" s="327"/>
      <c r="M79" s="327"/>
      <c r="N79" s="327"/>
      <c r="O79" s="327"/>
      <c r="P79" s="327"/>
      <c r="Q79" s="327">
        <v>330</v>
      </c>
      <c r="R79" s="327">
        <v>24922</v>
      </c>
    </row>
    <row r="80" spans="1:18" x14ac:dyDescent="0.2">
      <c r="A80" s="326"/>
      <c r="B80" s="326" t="s">
        <v>1177</v>
      </c>
      <c r="C80" s="324" t="s">
        <v>1178</v>
      </c>
      <c r="D80" s="327"/>
      <c r="E80" s="327"/>
      <c r="F80" s="327"/>
      <c r="G80" s="327"/>
      <c r="H80" s="327"/>
      <c r="I80" s="327"/>
      <c r="J80" s="327">
        <v>1800</v>
      </c>
      <c r="K80" s="327">
        <v>4092</v>
      </c>
      <c r="L80" s="327">
        <v>4793</v>
      </c>
      <c r="M80" s="327">
        <v>3424</v>
      </c>
      <c r="N80" s="327">
        <v>3851</v>
      </c>
      <c r="O80" s="327">
        <v>3802</v>
      </c>
      <c r="P80" s="327">
        <v>2963</v>
      </c>
      <c r="Q80" s="327">
        <v>665</v>
      </c>
      <c r="R80" s="327">
        <v>77</v>
      </c>
    </row>
    <row r="81" spans="1:18" x14ac:dyDescent="0.2">
      <c r="A81" s="326"/>
      <c r="B81" s="326" t="s">
        <v>399</v>
      </c>
      <c r="C81" s="324" t="s">
        <v>1179</v>
      </c>
      <c r="D81" s="327"/>
      <c r="E81" s="327"/>
      <c r="F81" s="327"/>
      <c r="G81" s="327"/>
      <c r="H81" s="327"/>
      <c r="I81" s="327"/>
      <c r="J81" s="327"/>
      <c r="K81" s="327"/>
      <c r="L81" s="327"/>
      <c r="M81" s="327"/>
      <c r="N81" s="327"/>
      <c r="O81" s="327"/>
      <c r="P81" s="327"/>
      <c r="Q81" s="327"/>
      <c r="R81" s="327">
        <v>1931</v>
      </c>
    </row>
    <row r="82" spans="1:18" x14ac:dyDescent="0.2">
      <c r="A82" s="326"/>
      <c r="B82" s="326"/>
      <c r="C82" s="324" t="s">
        <v>1180</v>
      </c>
      <c r="D82" s="327"/>
      <c r="E82" s="327"/>
      <c r="F82" s="327"/>
      <c r="G82" s="327"/>
      <c r="H82" s="327"/>
      <c r="I82" s="327"/>
      <c r="J82" s="327"/>
      <c r="K82" s="327"/>
      <c r="L82" s="327"/>
      <c r="M82" s="327"/>
      <c r="N82" s="327"/>
      <c r="O82" s="327"/>
      <c r="P82" s="327"/>
      <c r="Q82" s="327">
        <v>3</v>
      </c>
      <c r="R82" s="327">
        <v>15872</v>
      </c>
    </row>
    <row r="83" spans="1:18" x14ac:dyDescent="0.2">
      <c r="A83" s="326"/>
      <c r="B83" s="326" t="s">
        <v>940</v>
      </c>
      <c r="C83" s="324" t="s">
        <v>941</v>
      </c>
      <c r="D83" s="327"/>
      <c r="E83" s="327"/>
      <c r="F83" s="327"/>
      <c r="G83" s="327"/>
      <c r="H83" s="327"/>
      <c r="I83" s="327"/>
      <c r="J83" s="327"/>
      <c r="K83" s="327"/>
      <c r="L83" s="327">
        <v>18</v>
      </c>
      <c r="M83" s="327">
        <v>108</v>
      </c>
      <c r="N83" s="327">
        <v>29534</v>
      </c>
      <c r="O83" s="327">
        <v>30291</v>
      </c>
      <c r="P83" s="327">
        <v>21789</v>
      </c>
      <c r="Q83" s="327">
        <v>14207</v>
      </c>
      <c r="R83" s="327">
        <v>13654</v>
      </c>
    </row>
    <row r="84" spans="1:18" x14ac:dyDescent="0.2">
      <c r="A84" s="326"/>
      <c r="B84" s="326"/>
      <c r="C84" s="324" t="s">
        <v>942</v>
      </c>
      <c r="D84" s="327"/>
      <c r="E84" s="327"/>
      <c r="F84" s="327"/>
      <c r="G84" s="327"/>
      <c r="H84" s="327"/>
      <c r="I84" s="327"/>
      <c r="J84" s="327"/>
      <c r="K84" s="327"/>
      <c r="L84" s="327"/>
      <c r="M84" s="327"/>
      <c r="N84" s="327">
        <v>22</v>
      </c>
      <c r="O84" s="327">
        <v>37</v>
      </c>
      <c r="P84" s="327">
        <v>268</v>
      </c>
      <c r="Q84" s="327">
        <v>702</v>
      </c>
      <c r="R84" s="327">
        <v>617</v>
      </c>
    </row>
    <row r="85" spans="1:18" x14ac:dyDescent="0.2">
      <c r="A85" s="326"/>
      <c r="B85" s="326"/>
      <c r="C85" s="324" t="s">
        <v>946</v>
      </c>
      <c r="D85" s="327"/>
      <c r="E85" s="327"/>
      <c r="F85" s="327"/>
      <c r="G85" s="327"/>
      <c r="H85" s="327"/>
      <c r="I85" s="327"/>
      <c r="J85" s="327"/>
      <c r="K85" s="327"/>
      <c r="L85" s="327"/>
      <c r="M85" s="327"/>
      <c r="N85" s="327"/>
      <c r="O85" s="327"/>
      <c r="P85" s="327">
        <v>24</v>
      </c>
      <c r="Q85" s="327">
        <v>20</v>
      </c>
      <c r="R85" s="327">
        <v>23</v>
      </c>
    </row>
    <row r="86" spans="1:18" x14ac:dyDescent="0.2">
      <c r="A86" s="326"/>
      <c r="B86" s="326"/>
      <c r="C86" s="324" t="s">
        <v>950</v>
      </c>
      <c r="D86" s="327"/>
      <c r="E86" s="327"/>
      <c r="F86" s="327"/>
      <c r="G86" s="327"/>
      <c r="H86" s="327">
        <v>916</v>
      </c>
      <c r="I86" s="327">
        <v>4682</v>
      </c>
      <c r="J86" s="327">
        <v>4169</v>
      </c>
      <c r="K86" s="327">
        <v>3422</v>
      </c>
      <c r="L86" s="327">
        <v>290</v>
      </c>
      <c r="M86" s="327">
        <v>17</v>
      </c>
      <c r="N86" s="327"/>
      <c r="O86" s="327"/>
      <c r="P86" s="327"/>
      <c r="Q86" s="327"/>
      <c r="R86" s="327"/>
    </row>
    <row r="87" spans="1:18" x14ac:dyDescent="0.2">
      <c r="A87" s="326"/>
      <c r="B87" s="326"/>
      <c r="C87" s="324" t="s">
        <v>954</v>
      </c>
      <c r="D87" s="327"/>
      <c r="E87" s="327"/>
      <c r="F87" s="327"/>
      <c r="G87" s="327"/>
      <c r="H87" s="327"/>
      <c r="I87" s="327"/>
      <c r="J87" s="327"/>
      <c r="K87" s="327"/>
      <c r="L87" s="327"/>
      <c r="M87" s="327">
        <v>46</v>
      </c>
      <c r="N87" s="327">
        <v>3360</v>
      </c>
      <c r="O87" s="327">
        <v>6792</v>
      </c>
      <c r="P87" s="327">
        <v>6333</v>
      </c>
      <c r="Q87" s="327">
        <v>2787</v>
      </c>
      <c r="R87" s="327">
        <v>2256</v>
      </c>
    </row>
    <row r="88" spans="1:18" x14ac:dyDescent="0.2">
      <c r="A88" s="326"/>
      <c r="B88" s="326"/>
      <c r="C88" s="324" t="s">
        <v>958</v>
      </c>
      <c r="D88" s="327"/>
      <c r="E88" s="327"/>
      <c r="F88" s="327"/>
      <c r="G88" s="327"/>
      <c r="H88" s="327"/>
      <c r="I88" s="327">
        <v>5543</v>
      </c>
      <c r="J88" s="327">
        <v>9947</v>
      </c>
      <c r="K88" s="327">
        <v>8616</v>
      </c>
      <c r="L88" s="327">
        <v>6766</v>
      </c>
      <c r="M88" s="327">
        <v>4091</v>
      </c>
      <c r="N88" s="327">
        <v>16363</v>
      </c>
      <c r="O88" s="327">
        <v>8579</v>
      </c>
      <c r="P88" s="327">
        <v>15281</v>
      </c>
      <c r="Q88" s="327">
        <v>23816</v>
      </c>
      <c r="R88" s="327">
        <v>18427</v>
      </c>
    </row>
    <row r="89" spans="1:18" x14ac:dyDescent="0.2">
      <c r="A89" s="326"/>
      <c r="B89" s="326"/>
      <c r="C89" s="324" t="s">
        <v>961</v>
      </c>
      <c r="D89" s="327"/>
      <c r="E89" s="327"/>
      <c r="F89" s="327"/>
      <c r="G89" s="327"/>
      <c r="H89" s="327"/>
      <c r="I89" s="327"/>
      <c r="J89" s="327"/>
      <c r="K89" s="327"/>
      <c r="L89" s="327"/>
      <c r="M89" s="327"/>
      <c r="N89" s="327"/>
      <c r="O89" s="327"/>
      <c r="P89" s="327"/>
      <c r="Q89" s="327"/>
      <c r="R89" s="327">
        <v>5</v>
      </c>
    </row>
    <row r="90" spans="1:18" x14ac:dyDescent="0.2">
      <c r="A90" s="326"/>
      <c r="B90" s="326"/>
      <c r="C90" s="324" t="s">
        <v>962</v>
      </c>
      <c r="D90" s="327"/>
      <c r="E90" s="327"/>
      <c r="F90" s="327"/>
      <c r="G90" s="327"/>
      <c r="H90" s="327"/>
      <c r="I90" s="327"/>
      <c r="J90" s="327"/>
      <c r="K90" s="327"/>
      <c r="L90" s="327"/>
      <c r="M90" s="327">
        <v>14</v>
      </c>
      <c r="N90" s="327">
        <v>6861</v>
      </c>
      <c r="O90" s="327">
        <v>13605</v>
      </c>
      <c r="P90" s="327">
        <v>14351</v>
      </c>
      <c r="Q90" s="327">
        <v>14727</v>
      </c>
      <c r="R90" s="327">
        <v>10731</v>
      </c>
    </row>
    <row r="91" spans="1:18" x14ac:dyDescent="0.2">
      <c r="A91" s="326"/>
      <c r="B91" s="326"/>
      <c r="C91" s="324" t="s">
        <v>965</v>
      </c>
      <c r="D91" s="327"/>
      <c r="E91" s="327"/>
      <c r="F91" s="327"/>
      <c r="G91" s="327"/>
      <c r="H91" s="327"/>
      <c r="I91" s="327"/>
      <c r="J91" s="327"/>
      <c r="K91" s="327"/>
      <c r="L91" s="327"/>
      <c r="M91" s="327"/>
      <c r="N91" s="327"/>
      <c r="O91" s="327"/>
      <c r="P91" s="327"/>
      <c r="Q91" s="327">
        <v>14</v>
      </c>
      <c r="R91" s="327">
        <v>1079</v>
      </c>
    </row>
    <row r="92" spans="1:18" x14ac:dyDescent="0.2">
      <c r="A92" s="326"/>
      <c r="B92" s="326"/>
      <c r="C92" s="324" t="s">
        <v>967</v>
      </c>
      <c r="D92" s="327"/>
      <c r="E92" s="327"/>
      <c r="F92" s="327"/>
      <c r="G92" s="327"/>
      <c r="H92" s="327"/>
      <c r="I92" s="327"/>
      <c r="J92" s="327">
        <v>1116</v>
      </c>
      <c r="K92" s="327">
        <v>3056</v>
      </c>
      <c r="L92" s="327">
        <v>3234</v>
      </c>
      <c r="M92" s="327">
        <v>12256</v>
      </c>
      <c r="N92" s="327">
        <v>20334</v>
      </c>
      <c r="O92" s="327">
        <v>19098</v>
      </c>
      <c r="P92" s="327">
        <v>15649</v>
      </c>
      <c r="Q92" s="327">
        <v>8483</v>
      </c>
      <c r="R92" s="327">
        <v>22932</v>
      </c>
    </row>
    <row r="93" spans="1:18" x14ac:dyDescent="0.2">
      <c r="A93" s="326"/>
      <c r="B93" s="326"/>
      <c r="C93" s="324" t="s">
        <v>969</v>
      </c>
      <c r="D93" s="327"/>
      <c r="E93" s="327"/>
      <c r="F93" s="327"/>
      <c r="G93" s="327"/>
      <c r="H93" s="327"/>
      <c r="I93" s="327"/>
      <c r="J93" s="327"/>
      <c r="K93" s="327"/>
      <c r="L93" s="327"/>
      <c r="M93" s="327"/>
      <c r="N93" s="327">
        <v>83</v>
      </c>
      <c r="O93" s="327">
        <v>23450</v>
      </c>
      <c r="P93" s="327">
        <v>29709</v>
      </c>
      <c r="Q93" s="327">
        <v>47765</v>
      </c>
      <c r="R93" s="327">
        <v>50359</v>
      </c>
    </row>
    <row r="94" spans="1:18" x14ac:dyDescent="0.2">
      <c r="A94" s="326"/>
      <c r="B94" s="326"/>
      <c r="C94" s="324" t="s">
        <v>971</v>
      </c>
      <c r="D94" s="327"/>
      <c r="E94" s="327"/>
      <c r="F94" s="327"/>
      <c r="G94" s="327"/>
      <c r="H94" s="327"/>
      <c r="I94" s="327"/>
      <c r="J94" s="327"/>
      <c r="K94" s="327"/>
      <c r="L94" s="327"/>
      <c r="M94" s="327">
        <v>1459</v>
      </c>
      <c r="N94" s="327">
        <v>15901</v>
      </c>
      <c r="O94" s="327">
        <v>17745</v>
      </c>
      <c r="P94" s="327">
        <v>18953</v>
      </c>
      <c r="Q94" s="327">
        <v>14817</v>
      </c>
      <c r="R94" s="327">
        <v>2650</v>
      </c>
    </row>
    <row r="95" spans="1:18" x14ac:dyDescent="0.2">
      <c r="A95" s="326"/>
      <c r="B95" s="326"/>
      <c r="C95" s="324" t="s">
        <v>973</v>
      </c>
      <c r="D95" s="327"/>
      <c r="E95" s="327"/>
      <c r="F95" s="327"/>
      <c r="G95" s="327"/>
      <c r="H95" s="327"/>
      <c r="I95" s="327"/>
      <c r="J95" s="327"/>
      <c r="K95" s="327"/>
      <c r="L95" s="327"/>
      <c r="M95" s="327"/>
      <c r="N95" s="327"/>
      <c r="O95" s="327"/>
      <c r="P95" s="327">
        <v>10764</v>
      </c>
      <c r="Q95" s="327">
        <v>29850</v>
      </c>
      <c r="R95" s="327">
        <v>27915</v>
      </c>
    </row>
    <row r="96" spans="1:18" x14ac:dyDescent="0.2">
      <c r="A96" s="326"/>
      <c r="B96" s="326"/>
      <c r="C96" s="324" t="s">
        <v>974</v>
      </c>
      <c r="D96" s="327"/>
      <c r="E96" s="327"/>
      <c r="F96" s="327"/>
      <c r="G96" s="327"/>
      <c r="H96" s="327"/>
      <c r="I96" s="327"/>
      <c r="J96" s="327"/>
      <c r="K96" s="327"/>
      <c r="L96" s="327"/>
      <c r="M96" s="327"/>
      <c r="N96" s="327"/>
      <c r="O96" s="327">
        <v>1607</v>
      </c>
      <c r="P96" s="327">
        <v>21229</v>
      </c>
      <c r="Q96" s="327">
        <v>17238</v>
      </c>
      <c r="R96" s="327">
        <v>10701</v>
      </c>
    </row>
    <row r="97" spans="1:19" x14ac:dyDescent="0.2">
      <c r="A97" s="326"/>
      <c r="B97" s="326"/>
      <c r="C97" s="324" t="s">
        <v>976</v>
      </c>
      <c r="D97" s="327"/>
      <c r="E97" s="327"/>
      <c r="F97" s="327"/>
      <c r="G97" s="327"/>
      <c r="H97" s="327"/>
      <c r="I97" s="327"/>
      <c r="J97" s="327"/>
      <c r="K97" s="327"/>
      <c r="L97" s="327"/>
      <c r="M97" s="327"/>
      <c r="N97" s="327">
        <v>3078</v>
      </c>
      <c r="O97" s="327">
        <v>4625</v>
      </c>
      <c r="P97" s="327">
        <v>4760</v>
      </c>
      <c r="Q97" s="327">
        <v>4367</v>
      </c>
      <c r="R97" s="327">
        <v>2767</v>
      </c>
    </row>
    <row r="98" spans="1:19" x14ac:dyDescent="0.2">
      <c r="A98" s="326"/>
      <c r="B98" s="326"/>
      <c r="C98" s="324" t="s">
        <v>977</v>
      </c>
      <c r="D98" s="327"/>
      <c r="E98" s="327"/>
      <c r="F98" s="327"/>
      <c r="G98" s="327"/>
      <c r="H98" s="327"/>
      <c r="I98" s="327"/>
      <c r="J98" s="327"/>
      <c r="K98" s="327"/>
      <c r="L98" s="327"/>
      <c r="M98" s="327"/>
      <c r="N98" s="327">
        <v>6166</v>
      </c>
      <c r="O98" s="327">
        <v>13411</v>
      </c>
      <c r="P98" s="327">
        <v>15071</v>
      </c>
      <c r="Q98" s="327">
        <v>17336</v>
      </c>
      <c r="R98" s="327">
        <v>16926</v>
      </c>
    </row>
    <row r="99" spans="1:19" x14ac:dyDescent="0.2">
      <c r="A99" s="326"/>
      <c r="B99" s="326"/>
      <c r="C99" s="324" t="s">
        <v>978</v>
      </c>
      <c r="D99" s="327"/>
      <c r="E99" s="327"/>
      <c r="F99" s="327"/>
      <c r="G99" s="327"/>
      <c r="H99" s="327"/>
      <c r="I99" s="327"/>
      <c r="J99" s="327"/>
      <c r="K99" s="327"/>
      <c r="L99" s="327"/>
      <c r="M99" s="327">
        <v>58</v>
      </c>
      <c r="N99" s="327">
        <v>51</v>
      </c>
      <c r="O99" s="327">
        <v>5</v>
      </c>
      <c r="P99" s="327"/>
      <c r="Q99" s="327"/>
      <c r="R99" s="327"/>
    </row>
    <row r="100" spans="1:19" x14ac:dyDescent="0.2">
      <c r="A100" s="326"/>
      <c r="B100" s="326"/>
      <c r="C100" s="324" t="s">
        <v>979</v>
      </c>
      <c r="D100" s="327"/>
      <c r="E100" s="327"/>
      <c r="F100" s="327"/>
      <c r="G100" s="327"/>
      <c r="H100" s="327"/>
      <c r="I100" s="327"/>
      <c r="J100" s="327">
        <v>1690</v>
      </c>
      <c r="K100" s="327">
        <v>11646</v>
      </c>
      <c r="L100" s="327">
        <v>8991</v>
      </c>
      <c r="M100" s="327">
        <v>4402</v>
      </c>
      <c r="N100" s="327">
        <v>27466</v>
      </c>
      <c r="O100" s="327">
        <v>46561</v>
      </c>
      <c r="P100" s="327">
        <v>25927</v>
      </c>
      <c r="Q100" s="327">
        <v>35951</v>
      </c>
      <c r="R100" s="327">
        <v>45903</v>
      </c>
    </row>
    <row r="101" spans="1:19" x14ac:dyDescent="0.2">
      <c r="A101" s="326"/>
      <c r="B101" s="326"/>
      <c r="C101" s="324" t="s">
        <v>981</v>
      </c>
      <c r="D101" s="327"/>
      <c r="E101" s="327"/>
      <c r="F101" s="327"/>
      <c r="G101" s="327"/>
      <c r="H101" s="327">
        <v>82</v>
      </c>
      <c r="I101" s="327">
        <v>950</v>
      </c>
      <c r="J101" s="327">
        <v>1500</v>
      </c>
      <c r="K101" s="327">
        <v>1321</v>
      </c>
      <c r="L101" s="327">
        <v>281</v>
      </c>
      <c r="M101" s="327">
        <v>984</v>
      </c>
      <c r="N101" s="327">
        <v>4339</v>
      </c>
      <c r="O101" s="327">
        <v>1379</v>
      </c>
      <c r="P101" s="327">
        <v>3097</v>
      </c>
      <c r="Q101" s="327">
        <v>3186</v>
      </c>
      <c r="R101" s="327">
        <v>5993</v>
      </c>
    </row>
    <row r="102" spans="1:19" x14ac:dyDescent="0.2">
      <c r="A102" s="326"/>
      <c r="B102" s="326" t="s">
        <v>934</v>
      </c>
      <c r="C102" s="324" t="s">
        <v>1181</v>
      </c>
      <c r="D102" s="327"/>
      <c r="E102" s="327"/>
      <c r="F102" s="327"/>
      <c r="G102" s="327"/>
      <c r="H102" s="327"/>
      <c r="I102" s="327"/>
      <c r="J102" s="327"/>
      <c r="K102" s="327"/>
      <c r="L102" s="327"/>
      <c r="M102" s="327"/>
      <c r="N102" s="327"/>
      <c r="O102" s="327"/>
      <c r="P102" s="327">
        <v>415</v>
      </c>
      <c r="Q102" s="327">
        <v>3</v>
      </c>
      <c r="R102" s="327"/>
    </row>
    <row r="103" spans="1:19" x14ac:dyDescent="0.2">
      <c r="A103" s="326"/>
      <c r="B103" s="326"/>
      <c r="C103" s="324" t="s">
        <v>1182</v>
      </c>
      <c r="D103" s="327"/>
      <c r="E103" s="327"/>
      <c r="F103" s="327"/>
      <c r="G103" s="327"/>
      <c r="H103" s="327"/>
      <c r="I103" s="327"/>
      <c r="J103" s="327"/>
      <c r="K103" s="327"/>
      <c r="L103" s="327"/>
      <c r="M103" s="327"/>
      <c r="N103" s="327"/>
      <c r="O103" s="327"/>
      <c r="P103" s="327"/>
      <c r="Q103" s="327">
        <v>115</v>
      </c>
      <c r="R103" s="327">
        <v>98</v>
      </c>
    </row>
    <row r="104" spans="1:19" x14ac:dyDescent="0.2">
      <c r="A104" s="326"/>
      <c r="B104" s="326" t="s">
        <v>613</v>
      </c>
      <c r="C104" s="324" t="s">
        <v>1183</v>
      </c>
      <c r="D104" s="327"/>
      <c r="E104" s="327"/>
      <c r="F104" s="327"/>
      <c r="G104" s="327"/>
      <c r="H104" s="327"/>
      <c r="I104" s="327"/>
      <c r="J104" s="327"/>
      <c r="K104" s="327"/>
      <c r="L104" s="327"/>
      <c r="M104" s="327"/>
      <c r="N104" s="327"/>
      <c r="O104" s="327">
        <v>473</v>
      </c>
      <c r="P104" s="327">
        <v>5723</v>
      </c>
      <c r="Q104" s="327">
        <v>7404</v>
      </c>
      <c r="R104" s="327">
        <v>3335</v>
      </c>
    </row>
    <row r="105" spans="1:19" x14ac:dyDescent="0.2">
      <c r="A105" s="326"/>
      <c r="B105" s="326"/>
      <c r="C105" s="324" t="s">
        <v>1184</v>
      </c>
      <c r="D105" s="327"/>
      <c r="E105" s="327"/>
      <c r="F105" s="327"/>
      <c r="G105" s="327"/>
      <c r="H105" s="327"/>
      <c r="I105" s="327"/>
      <c r="J105" s="327"/>
      <c r="K105" s="327"/>
      <c r="L105" s="327"/>
      <c r="M105" s="327"/>
      <c r="N105" s="327"/>
      <c r="O105" s="327">
        <v>19</v>
      </c>
      <c r="P105" s="327">
        <v>6161</v>
      </c>
      <c r="Q105" s="327">
        <v>9136</v>
      </c>
      <c r="R105" s="327">
        <v>8038</v>
      </c>
    </row>
    <row r="106" spans="1:19" x14ac:dyDescent="0.2">
      <c r="A106" s="326"/>
      <c r="B106" s="326"/>
      <c r="C106" s="324" t="s">
        <v>1185</v>
      </c>
      <c r="D106" s="327"/>
      <c r="E106" s="327"/>
      <c r="F106" s="327"/>
      <c r="G106" s="327"/>
      <c r="H106" s="327"/>
      <c r="I106" s="327"/>
      <c r="J106" s="327"/>
      <c r="K106" s="327"/>
      <c r="L106" s="327"/>
      <c r="M106" s="327"/>
      <c r="N106" s="327"/>
      <c r="O106" s="327"/>
      <c r="P106" s="327"/>
      <c r="Q106" s="327">
        <v>1906</v>
      </c>
      <c r="R106" s="327">
        <v>5493</v>
      </c>
    </row>
    <row r="107" spans="1:19" x14ac:dyDescent="0.2">
      <c r="A107" s="326"/>
      <c r="B107" s="326"/>
      <c r="C107" s="324" t="s">
        <v>615</v>
      </c>
      <c r="D107" s="327"/>
      <c r="E107" s="327"/>
      <c r="F107" s="327"/>
      <c r="G107" s="327"/>
      <c r="H107" s="327"/>
      <c r="I107" s="327"/>
      <c r="J107" s="327"/>
      <c r="K107" s="327"/>
      <c r="L107" s="327"/>
      <c r="M107" s="327">
        <v>94</v>
      </c>
      <c r="N107" s="327">
        <v>9653</v>
      </c>
      <c r="O107" s="327">
        <v>10897</v>
      </c>
      <c r="P107" s="327">
        <v>8357</v>
      </c>
      <c r="Q107" s="327">
        <v>9430</v>
      </c>
      <c r="R107" s="327">
        <v>3990</v>
      </c>
    </row>
    <row r="108" spans="1:19" x14ac:dyDescent="0.2">
      <c r="A108" s="326"/>
      <c r="B108" s="326"/>
      <c r="C108" s="324" t="s">
        <v>1186</v>
      </c>
      <c r="D108" s="327"/>
      <c r="E108" s="327"/>
      <c r="F108" s="327"/>
      <c r="G108" s="327"/>
      <c r="H108" s="327"/>
      <c r="I108" s="327"/>
      <c r="J108" s="327"/>
      <c r="K108" s="327"/>
      <c r="L108" s="327"/>
      <c r="M108" s="327"/>
      <c r="N108" s="327"/>
      <c r="O108" s="327"/>
      <c r="P108" s="327"/>
      <c r="Q108" s="327"/>
      <c r="R108" s="327">
        <v>395</v>
      </c>
      <c r="S108" s="327">
        <f>R108+R106</f>
        <v>5888</v>
      </c>
    </row>
    <row r="109" spans="1:19" x14ac:dyDescent="0.2">
      <c r="A109" s="326"/>
      <c r="B109" s="326" t="s">
        <v>1187</v>
      </c>
      <c r="C109" s="324" t="s">
        <v>1188</v>
      </c>
      <c r="D109" s="327"/>
      <c r="E109" s="327"/>
      <c r="F109" s="327"/>
      <c r="G109" s="327"/>
      <c r="H109" s="327"/>
      <c r="I109" s="327"/>
      <c r="J109" s="327"/>
      <c r="K109" s="327"/>
      <c r="L109" s="327"/>
      <c r="M109" s="327"/>
      <c r="N109" s="327"/>
      <c r="O109" s="327">
        <v>63</v>
      </c>
      <c r="P109" s="327">
        <v>39512</v>
      </c>
      <c r="Q109" s="327">
        <v>178527</v>
      </c>
      <c r="R109" s="327">
        <v>206097</v>
      </c>
    </row>
    <row r="110" spans="1:19" x14ac:dyDescent="0.2">
      <c r="A110" s="326"/>
      <c r="B110" s="326" t="s">
        <v>920</v>
      </c>
      <c r="C110" s="324" t="s">
        <v>921</v>
      </c>
      <c r="D110" s="327"/>
      <c r="E110" s="327"/>
      <c r="F110" s="327"/>
      <c r="G110" s="327"/>
      <c r="H110" s="327">
        <v>705</v>
      </c>
      <c r="I110" s="327">
        <v>12163</v>
      </c>
      <c r="J110" s="327">
        <v>11307</v>
      </c>
      <c r="K110" s="327">
        <v>11879</v>
      </c>
      <c r="L110" s="327">
        <v>7810</v>
      </c>
      <c r="M110" s="327">
        <v>753</v>
      </c>
      <c r="N110" s="327">
        <v>12185</v>
      </c>
      <c r="O110" s="327">
        <v>23094</v>
      </c>
      <c r="P110" s="327">
        <v>19588</v>
      </c>
      <c r="Q110" s="327">
        <v>15004</v>
      </c>
      <c r="R110" s="327">
        <v>20877</v>
      </c>
    </row>
    <row r="111" spans="1:19" x14ac:dyDescent="0.2">
      <c r="A111" s="326"/>
      <c r="B111" s="326"/>
      <c r="C111" s="324" t="s">
        <v>922</v>
      </c>
      <c r="D111" s="327"/>
      <c r="E111" s="327"/>
      <c r="F111" s="327"/>
      <c r="G111" s="327"/>
      <c r="H111" s="327"/>
      <c r="I111" s="327"/>
      <c r="J111" s="327"/>
      <c r="K111" s="327"/>
      <c r="L111" s="327"/>
      <c r="M111" s="327"/>
      <c r="N111" s="327"/>
      <c r="O111" s="327"/>
      <c r="P111" s="327"/>
      <c r="Q111" s="327"/>
      <c r="R111" s="327">
        <v>21</v>
      </c>
    </row>
    <row r="112" spans="1:19" x14ac:dyDescent="0.2">
      <c r="A112" s="326"/>
      <c r="B112" s="326"/>
      <c r="C112" s="324" t="s">
        <v>923</v>
      </c>
      <c r="D112" s="327"/>
      <c r="E112" s="327"/>
      <c r="F112" s="327"/>
      <c r="G112" s="327"/>
      <c r="H112" s="327"/>
      <c r="I112" s="327"/>
      <c r="J112" s="327"/>
      <c r="K112" s="327"/>
      <c r="L112" s="327"/>
      <c r="M112" s="327"/>
      <c r="N112" s="327"/>
      <c r="O112" s="327"/>
      <c r="P112" s="327"/>
      <c r="Q112" s="327"/>
      <c r="R112" s="327">
        <v>329</v>
      </c>
    </row>
    <row r="113" spans="1:18" x14ac:dyDescent="0.2">
      <c r="A113" s="326"/>
      <c r="B113" s="326"/>
      <c r="C113" s="324" t="s">
        <v>924</v>
      </c>
      <c r="D113" s="327"/>
      <c r="E113" s="327"/>
      <c r="F113" s="327"/>
      <c r="G113" s="327"/>
      <c r="H113" s="327"/>
      <c r="I113" s="327"/>
      <c r="J113" s="327"/>
      <c r="K113" s="327"/>
      <c r="L113" s="327"/>
      <c r="M113" s="327">
        <v>31</v>
      </c>
      <c r="N113" s="327">
        <v>8252</v>
      </c>
      <c r="O113" s="327">
        <v>10232</v>
      </c>
      <c r="P113" s="327">
        <v>7125</v>
      </c>
      <c r="Q113" s="327">
        <v>10047</v>
      </c>
      <c r="R113" s="327">
        <v>8770</v>
      </c>
    </row>
    <row r="114" spans="1:18" x14ac:dyDescent="0.2">
      <c r="A114" s="326"/>
      <c r="B114" s="326"/>
      <c r="C114" s="324" t="s">
        <v>925</v>
      </c>
      <c r="D114" s="327"/>
      <c r="E114" s="327"/>
      <c r="F114" s="327"/>
      <c r="G114" s="327"/>
      <c r="H114" s="327"/>
      <c r="I114" s="327"/>
      <c r="J114" s="327"/>
      <c r="K114" s="327"/>
      <c r="L114" s="327">
        <v>66</v>
      </c>
      <c r="M114" s="327">
        <v>116</v>
      </c>
      <c r="N114" s="327">
        <v>2142</v>
      </c>
      <c r="O114" s="327">
        <v>1818</v>
      </c>
      <c r="P114" s="327">
        <v>401</v>
      </c>
      <c r="Q114" s="327">
        <v>960</v>
      </c>
      <c r="R114" s="327">
        <v>847</v>
      </c>
    </row>
    <row r="115" spans="1:18" x14ac:dyDescent="0.2">
      <c r="A115" s="326"/>
      <c r="B115" s="326"/>
      <c r="C115" s="324" t="s">
        <v>926</v>
      </c>
      <c r="D115" s="327"/>
      <c r="E115" s="327"/>
      <c r="F115" s="327"/>
      <c r="G115" s="327"/>
      <c r="H115" s="327"/>
      <c r="I115" s="327"/>
      <c r="J115" s="327"/>
      <c r="K115" s="327"/>
      <c r="L115" s="327">
        <v>47</v>
      </c>
      <c r="M115" s="327">
        <v>126</v>
      </c>
      <c r="N115" s="327">
        <v>868</v>
      </c>
      <c r="O115" s="327">
        <v>1056</v>
      </c>
      <c r="P115" s="327">
        <v>740</v>
      </c>
      <c r="Q115" s="327">
        <v>915</v>
      </c>
      <c r="R115" s="327">
        <v>869</v>
      </c>
    </row>
    <row r="116" spans="1:18" x14ac:dyDescent="0.2">
      <c r="A116" s="326"/>
      <c r="B116" s="326"/>
      <c r="C116" s="324" t="s">
        <v>927</v>
      </c>
      <c r="D116" s="327"/>
      <c r="E116" s="327"/>
      <c r="F116" s="327"/>
      <c r="G116" s="327"/>
      <c r="H116" s="327"/>
      <c r="I116" s="327"/>
      <c r="J116" s="327"/>
      <c r="K116" s="327"/>
      <c r="L116" s="327"/>
      <c r="M116" s="327"/>
      <c r="N116" s="327"/>
      <c r="O116" s="327">
        <v>6594</v>
      </c>
      <c r="P116" s="327">
        <v>9723</v>
      </c>
      <c r="Q116" s="327">
        <v>11166</v>
      </c>
      <c r="R116" s="327">
        <v>7848</v>
      </c>
    </row>
    <row r="117" spans="1:18" x14ac:dyDescent="0.2">
      <c r="A117" s="326"/>
      <c r="B117" s="326"/>
      <c r="C117" s="324" t="s">
        <v>928</v>
      </c>
      <c r="D117" s="327"/>
      <c r="E117" s="327"/>
      <c r="F117" s="327"/>
      <c r="G117" s="327"/>
      <c r="H117" s="327"/>
      <c r="I117" s="327"/>
      <c r="J117" s="327"/>
      <c r="K117" s="327"/>
      <c r="L117" s="327"/>
      <c r="M117" s="327"/>
      <c r="N117" s="327"/>
      <c r="O117" s="327">
        <v>21051</v>
      </c>
      <c r="P117" s="327">
        <v>49373</v>
      </c>
      <c r="Q117" s="327">
        <v>87044</v>
      </c>
      <c r="R117" s="327">
        <v>91951</v>
      </c>
    </row>
    <row r="118" spans="1:18" x14ac:dyDescent="0.2">
      <c r="A118" s="326"/>
      <c r="B118" s="326"/>
      <c r="C118" s="324" t="s">
        <v>929</v>
      </c>
      <c r="D118" s="327"/>
      <c r="E118" s="327"/>
      <c r="F118" s="327"/>
      <c r="G118" s="327"/>
      <c r="H118" s="327"/>
      <c r="I118" s="327"/>
      <c r="J118" s="327"/>
      <c r="K118" s="327"/>
      <c r="L118" s="327"/>
      <c r="M118" s="327"/>
      <c r="N118" s="327"/>
      <c r="O118" s="327"/>
      <c r="P118" s="327"/>
      <c r="Q118" s="327"/>
      <c r="R118" s="327">
        <v>15082</v>
      </c>
    </row>
    <row r="119" spans="1:18" x14ac:dyDescent="0.2">
      <c r="A119" s="326"/>
      <c r="B119" s="326"/>
      <c r="C119" s="324" t="s">
        <v>1189</v>
      </c>
      <c r="D119" s="327"/>
      <c r="E119" s="327"/>
      <c r="F119" s="327"/>
      <c r="G119" s="327"/>
      <c r="H119" s="327"/>
      <c r="I119" s="327"/>
      <c r="J119" s="327"/>
      <c r="K119" s="327"/>
      <c r="L119" s="327"/>
      <c r="M119" s="327"/>
      <c r="N119" s="327">
        <v>5</v>
      </c>
      <c r="O119" s="327">
        <v>3412</v>
      </c>
      <c r="P119" s="327">
        <v>32633</v>
      </c>
      <c r="Q119" s="327">
        <v>44388</v>
      </c>
      <c r="R119" s="327">
        <v>41978</v>
      </c>
    </row>
    <row r="120" spans="1:18" x14ac:dyDescent="0.2">
      <c r="A120" s="326"/>
      <c r="B120" s="326"/>
      <c r="C120" s="324" t="s">
        <v>1190</v>
      </c>
      <c r="D120" s="327"/>
      <c r="E120" s="327"/>
      <c r="F120" s="327"/>
      <c r="G120" s="327"/>
      <c r="H120" s="327">
        <v>193</v>
      </c>
      <c r="I120" s="327">
        <v>418</v>
      </c>
      <c r="J120" s="327">
        <v>151</v>
      </c>
      <c r="K120" s="327">
        <v>5</v>
      </c>
      <c r="L120" s="327"/>
      <c r="M120" s="327"/>
      <c r="N120" s="327"/>
      <c r="O120" s="327"/>
      <c r="P120" s="327"/>
      <c r="Q120" s="327"/>
      <c r="R120" s="327"/>
    </row>
    <row r="121" spans="1:18" x14ac:dyDescent="0.2">
      <c r="A121" s="326"/>
      <c r="B121" s="326"/>
      <c r="C121" s="324" t="s">
        <v>1191</v>
      </c>
      <c r="D121" s="327"/>
      <c r="E121" s="327"/>
      <c r="F121" s="327"/>
      <c r="G121" s="327"/>
      <c r="H121" s="327"/>
      <c r="I121" s="327"/>
      <c r="J121" s="327"/>
      <c r="K121" s="327"/>
      <c r="L121" s="327"/>
      <c r="M121" s="327"/>
      <c r="N121" s="327"/>
      <c r="O121" s="327"/>
      <c r="P121" s="327"/>
      <c r="Q121" s="327"/>
      <c r="R121" s="327">
        <v>15035</v>
      </c>
    </row>
    <row r="122" spans="1:18" x14ac:dyDescent="0.2">
      <c r="A122" s="326"/>
      <c r="B122" s="326"/>
      <c r="C122" s="324" t="s">
        <v>1192</v>
      </c>
      <c r="D122" s="327"/>
      <c r="E122" s="327"/>
      <c r="F122" s="327"/>
      <c r="G122" s="327">
        <v>272</v>
      </c>
      <c r="H122" s="327">
        <v>1758</v>
      </c>
      <c r="I122" s="327">
        <v>1362</v>
      </c>
      <c r="J122" s="327">
        <v>917</v>
      </c>
      <c r="K122" s="327">
        <v>4500</v>
      </c>
      <c r="L122" s="327">
        <v>10075</v>
      </c>
      <c r="M122" s="327">
        <v>8052</v>
      </c>
      <c r="N122" s="327">
        <v>5164</v>
      </c>
      <c r="O122" s="327">
        <v>6362</v>
      </c>
      <c r="P122" s="327">
        <v>7672</v>
      </c>
      <c r="Q122" s="327">
        <v>6111</v>
      </c>
      <c r="R122" s="327">
        <v>6645</v>
      </c>
    </row>
    <row r="123" spans="1:18" x14ac:dyDescent="0.2">
      <c r="A123" s="326"/>
      <c r="B123" s="326"/>
      <c r="C123" s="324" t="s">
        <v>1193</v>
      </c>
      <c r="D123" s="327"/>
      <c r="E123" s="327"/>
      <c r="F123" s="327"/>
      <c r="G123" s="327"/>
      <c r="H123" s="327"/>
      <c r="I123" s="327"/>
      <c r="J123" s="327"/>
      <c r="K123" s="327"/>
      <c r="L123" s="327"/>
      <c r="M123" s="327">
        <v>382</v>
      </c>
      <c r="N123" s="327">
        <v>19738</v>
      </c>
      <c r="O123" s="327">
        <v>40567</v>
      </c>
      <c r="P123" s="327">
        <v>35039</v>
      </c>
      <c r="Q123" s="327">
        <v>39816</v>
      </c>
      <c r="R123" s="327">
        <v>21899</v>
      </c>
    </row>
    <row r="124" spans="1:18" x14ac:dyDescent="0.2">
      <c r="A124" s="326"/>
      <c r="B124" s="326"/>
      <c r="C124" s="324" t="s">
        <v>1194</v>
      </c>
      <c r="D124" s="327"/>
      <c r="E124" s="327"/>
      <c r="F124" s="327"/>
      <c r="G124" s="327"/>
      <c r="H124" s="327"/>
      <c r="I124" s="327"/>
      <c r="J124" s="327"/>
      <c r="K124" s="327"/>
      <c r="L124" s="327"/>
      <c r="M124" s="327">
        <v>2</v>
      </c>
      <c r="N124" s="327">
        <v>33</v>
      </c>
      <c r="O124" s="327">
        <v>4593</v>
      </c>
      <c r="P124" s="327">
        <v>1444</v>
      </c>
      <c r="Q124" s="327">
        <v>3708</v>
      </c>
      <c r="R124" s="327">
        <v>3347</v>
      </c>
    </row>
    <row r="125" spans="1:18" x14ac:dyDescent="0.2">
      <c r="A125" s="326"/>
      <c r="B125" s="326"/>
      <c r="C125" s="324" t="s">
        <v>1195</v>
      </c>
      <c r="D125" s="327"/>
      <c r="E125" s="327"/>
      <c r="F125" s="327"/>
      <c r="G125" s="327"/>
      <c r="H125" s="327"/>
      <c r="I125" s="327"/>
      <c r="J125" s="327"/>
      <c r="K125" s="327"/>
      <c r="L125" s="327"/>
      <c r="M125" s="327"/>
      <c r="N125" s="327">
        <v>59</v>
      </c>
      <c r="O125" s="327">
        <v>4678</v>
      </c>
      <c r="P125" s="327">
        <v>4808</v>
      </c>
      <c r="Q125" s="327">
        <v>3193</v>
      </c>
      <c r="R125" s="327">
        <v>967</v>
      </c>
    </row>
    <row r="126" spans="1:18" x14ac:dyDescent="0.2">
      <c r="A126" s="326"/>
      <c r="B126" s="326"/>
      <c r="C126" s="324" t="s">
        <v>1196</v>
      </c>
      <c r="D126" s="327"/>
      <c r="E126" s="327"/>
      <c r="F126" s="327"/>
      <c r="G126" s="327"/>
      <c r="H126" s="327"/>
      <c r="I126" s="327"/>
      <c r="J126" s="327"/>
      <c r="K126" s="327"/>
      <c r="L126" s="327"/>
      <c r="M126" s="327"/>
      <c r="N126" s="327">
        <v>46</v>
      </c>
      <c r="O126" s="327">
        <v>94</v>
      </c>
      <c r="P126" s="327">
        <v>101</v>
      </c>
      <c r="Q126" s="327"/>
      <c r="R126" s="327"/>
    </row>
    <row r="127" spans="1:18" x14ac:dyDescent="0.2">
      <c r="A127" s="326"/>
      <c r="B127" s="326"/>
      <c r="C127" s="324" t="s">
        <v>1197</v>
      </c>
      <c r="D127" s="327"/>
      <c r="E127" s="327"/>
      <c r="F127" s="327"/>
      <c r="G127" s="327"/>
      <c r="H127" s="327">
        <v>3264</v>
      </c>
      <c r="I127" s="327">
        <v>15476</v>
      </c>
      <c r="J127" s="327">
        <v>10635</v>
      </c>
      <c r="K127" s="327">
        <v>17023</v>
      </c>
      <c r="L127" s="327">
        <v>23926</v>
      </c>
      <c r="M127" s="327">
        <v>36025</v>
      </c>
      <c r="N127" s="327">
        <v>35526</v>
      </c>
      <c r="O127" s="327">
        <v>1845</v>
      </c>
      <c r="P127" s="327">
        <v>1</v>
      </c>
      <c r="Q127" s="327">
        <v>85</v>
      </c>
      <c r="R127" s="327">
        <v>44</v>
      </c>
    </row>
    <row r="128" spans="1:18" x14ac:dyDescent="0.2">
      <c r="A128" s="326"/>
      <c r="B128" s="326"/>
      <c r="C128" s="324" t="s">
        <v>1198</v>
      </c>
      <c r="D128" s="327"/>
      <c r="E128" s="327"/>
      <c r="F128" s="327"/>
      <c r="G128" s="327"/>
      <c r="H128" s="327"/>
      <c r="I128" s="327"/>
      <c r="J128" s="327"/>
      <c r="K128" s="327"/>
      <c r="L128" s="327"/>
      <c r="M128" s="327">
        <v>3</v>
      </c>
      <c r="N128" s="327">
        <v>285</v>
      </c>
      <c r="O128" s="327">
        <v>1818</v>
      </c>
      <c r="P128" s="327">
        <v>894</v>
      </c>
      <c r="Q128" s="327"/>
      <c r="R128" s="327"/>
    </row>
    <row r="129" spans="1:18" x14ac:dyDescent="0.2">
      <c r="A129" s="326"/>
      <c r="B129" s="326"/>
      <c r="C129" s="324" t="s">
        <v>1199</v>
      </c>
      <c r="D129" s="327"/>
      <c r="E129" s="327"/>
      <c r="F129" s="327"/>
      <c r="G129" s="327"/>
      <c r="H129" s="327">
        <v>769</v>
      </c>
      <c r="I129" s="327">
        <v>17199</v>
      </c>
      <c r="J129" s="327">
        <v>12184</v>
      </c>
      <c r="K129" s="327">
        <v>9340</v>
      </c>
      <c r="L129" s="327">
        <v>9534</v>
      </c>
      <c r="M129" s="327">
        <v>893</v>
      </c>
      <c r="N129" s="327">
        <v>16394</v>
      </c>
      <c r="O129" s="327">
        <v>23444</v>
      </c>
      <c r="P129" s="327">
        <v>15560</v>
      </c>
      <c r="Q129" s="327">
        <v>8217</v>
      </c>
      <c r="R129" s="327">
        <v>9510</v>
      </c>
    </row>
    <row r="130" spans="1:18" x14ac:dyDescent="0.2">
      <c r="A130" s="326"/>
      <c r="B130" s="326"/>
      <c r="C130" s="324" t="s">
        <v>1200</v>
      </c>
      <c r="D130" s="327"/>
      <c r="E130" s="327"/>
      <c r="F130" s="327"/>
      <c r="G130" s="327"/>
      <c r="H130" s="327"/>
      <c r="I130" s="327"/>
      <c r="J130" s="327"/>
      <c r="K130" s="327"/>
      <c r="L130" s="327"/>
      <c r="M130" s="327">
        <v>115</v>
      </c>
      <c r="N130" s="327">
        <v>56963</v>
      </c>
      <c r="O130" s="327">
        <v>69588</v>
      </c>
      <c r="P130" s="327">
        <v>53348</v>
      </c>
      <c r="Q130" s="327">
        <v>63537</v>
      </c>
      <c r="R130" s="327">
        <v>55998</v>
      </c>
    </row>
    <row r="131" spans="1:18" x14ac:dyDescent="0.2">
      <c r="A131" s="326"/>
      <c r="B131" s="326"/>
      <c r="C131" s="324" t="s">
        <v>1201</v>
      </c>
      <c r="D131" s="327"/>
      <c r="E131" s="327"/>
      <c r="F131" s="327"/>
      <c r="G131" s="327"/>
      <c r="H131" s="327"/>
      <c r="I131" s="327"/>
      <c r="J131" s="327"/>
      <c r="K131" s="327"/>
      <c r="L131" s="327"/>
      <c r="M131" s="327"/>
      <c r="N131" s="327">
        <v>4808</v>
      </c>
      <c r="O131" s="327">
        <v>72346</v>
      </c>
      <c r="P131" s="327">
        <v>82077</v>
      </c>
      <c r="Q131" s="327">
        <v>86252</v>
      </c>
      <c r="R131" s="327">
        <v>70245</v>
      </c>
    </row>
    <row r="132" spans="1:18" x14ac:dyDescent="0.2">
      <c r="A132" s="326"/>
      <c r="B132" s="326"/>
      <c r="C132" s="324" t="s">
        <v>1202</v>
      </c>
      <c r="D132" s="327"/>
      <c r="E132" s="327"/>
      <c r="F132" s="327"/>
      <c r="G132" s="327"/>
      <c r="H132" s="327"/>
      <c r="I132" s="327"/>
      <c r="J132" s="327"/>
      <c r="K132" s="327"/>
      <c r="L132" s="327"/>
      <c r="M132" s="327"/>
      <c r="N132" s="327"/>
      <c r="O132" s="327"/>
      <c r="P132" s="327">
        <v>20421</v>
      </c>
      <c r="Q132" s="327">
        <v>27129</v>
      </c>
      <c r="R132" s="327">
        <v>14801</v>
      </c>
    </row>
    <row r="133" spans="1:18" x14ac:dyDescent="0.2">
      <c r="A133" s="326"/>
      <c r="B133" s="326"/>
      <c r="C133" s="324" t="s">
        <v>1203</v>
      </c>
      <c r="D133" s="327"/>
      <c r="E133" s="327"/>
      <c r="F133" s="327"/>
      <c r="G133" s="327"/>
      <c r="H133" s="327"/>
      <c r="I133" s="327"/>
      <c r="J133" s="327"/>
      <c r="K133" s="327"/>
      <c r="L133" s="327"/>
      <c r="M133" s="327"/>
      <c r="N133" s="327"/>
      <c r="O133" s="327"/>
      <c r="P133" s="327"/>
      <c r="Q133" s="327">
        <v>1921</v>
      </c>
      <c r="R133" s="327">
        <v>32389</v>
      </c>
    </row>
    <row r="134" spans="1:18" x14ac:dyDescent="0.2">
      <c r="A134" s="326"/>
      <c r="B134" s="326"/>
      <c r="C134" s="324" t="s">
        <v>1204</v>
      </c>
      <c r="D134" s="327"/>
      <c r="E134" s="327"/>
      <c r="F134" s="327"/>
      <c r="G134" s="327"/>
      <c r="H134" s="327"/>
      <c r="I134" s="327"/>
      <c r="J134" s="327"/>
      <c r="K134" s="327"/>
      <c r="L134" s="327"/>
      <c r="M134" s="327"/>
      <c r="N134" s="327"/>
      <c r="O134" s="327"/>
      <c r="P134" s="327">
        <v>2474</v>
      </c>
      <c r="Q134" s="327">
        <v>14035</v>
      </c>
      <c r="R134" s="327">
        <v>16562</v>
      </c>
    </row>
    <row r="135" spans="1:18" x14ac:dyDescent="0.2">
      <c r="A135" s="326"/>
      <c r="B135" s="326"/>
      <c r="C135" s="324" t="s">
        <v>1205</v>
      </c>
      <c r="D135" s="327"/>
      <c r="E135" s="327"/>
      <c r="F135" s="327"/>
      <c r="G135" s="327"/>
      <c r="H135" s="327"/>
      <c r="I135" s="327"/>
      <c r="J135" s="327"/>
      <c r="K135" s="327"/>
      <c r="L135" s="327"/>
      <c r="M135" s="327"/>
      <c r="N135" s="327"/>
      <c r="O135" s="327"/>
      <c r="P135" s="327">
        <v>3387</v>
      </c>
      <c r="Q135" s="327">
        <v>14508</v>
      </c>
      <c r="R135" s="327">
        <v>13162</v>
      </c>
    </row>
    <row r="136" spans="1:18" x14ac:dyDescent="0.2">
      <c r="A136" s="326"/>
      <c r="B136" s="326"/>
      <c r="C136" s="324" t="s">
        <v>1206</v>
      </c>
      <c r="D136" s="327"/>
      <c r="E136" s="327"/>
      <c r="F136" s="327"/>
      <c r="G136" s="327"/>
      <c r="H136" s="327"/>
      <c r="I136" s="327"/>
      <c r="J136" s="327"/>
      <c r="K136" s="327"/>
      <c r="L136" s="327"/>
      <c r="M136" s="327"/>
      <c r="N136" s="327"/>
      <c r="O136" s="327">
        <v>688</v>
      </c>
      <c r="P136" s="327">
        <v>6871</v>
      </c>
      <c r="Q136" s="327">
        <v>7886</v>
      </c>
      <c r="R136" s="327">
        <v>6346</v>
      </c>
    </row>
    <row r="137" spans="1:18" x14ac:dyDescent="0.2">
      <c r="A137" s="326"/>
      <c r="B137" s="326"/>
      <c r="C137" s="324" t="s">
        <v>1207</v>
      </c>
      <c r="D137" s="327"/>
      <c r="E137" s="327"/>
      <c r="F137" s="327"/>
      <c r="G137" s="327"/>
      <c r="H137" s="327"/>
      <c r="I137" s="327">
        <v>4690</v>
      </c>
      <c r="J137" s="327">
        <v>13334</v>
      </c>
      <c r="K137" s="327">
        <v>13493</v>
      </c>
      <c r="L137" s="327">
        <v>11397</v>
      </c>
      <c r="M137" s="327">
        <v>5367</v>
      </c>
      <c r="N137" s="327">
        <v>27832</v>
      </c>
      <c r="O137" s="327">
        <v>19679</v>
      </c>
      <c r="P137" s="327">
        <v>10434</v>
      </c>
      <c r="Q137" s="327">
        <v>4521</v>
      </c>
      <c r="R137" s="327">
        <v>533</v>
      </c>
    </row>
    <row r="138" spans="1:18" x14ac:dyDescent="0.2">
      <c r="A138" s="326"/>
      <c r="B138" s="326"/>
      <c r="C138" s="324" t="s">
        <v>1208</v>
      </c>
      <c r="D138" s="327"/>
      <c r="E138" s="327"/>
      <c r="F138" s="327"/>
      <c r="G138" s="327"/>
      <c r="H138" s="327"/>
      <c r="I138" s="327"/>
      <c r="J138" s="327"/>
      <c r="K138" s="327"/>
      <c r="L138" s="327"/>
      <c r="M138" s="327"/>
      <c r="N138" s="327"/>
      <c r="O138" s="327"/>
      <c r="P138" s="327"/>
      <c r="Q138" s="327"/>
      <c r="R138" s="327">
        <v>10</v>
      </c>
    </row>
    <row r="139" spans="1:18" x14ac:dyDescent="0.2">
      <c r="A139" s="328"/>
      <c r="B139" s="326"/>
      <c r="C139" s="324" t="s">
        <v>1209</v>
      </c>
      <c r="D139" s="327"/>
      <c r="E139" s="327"/>
      <c r="F139" s="327"/>
      <c r="G139" s="327"/>
      <c r="H139" s="327"/>
      <c r="I139" s="327"/>
      <c r="J139" s="327"/>
      <c r="K139" s="327"/>
      <c r="L139" s="327"/>
      <c r="M139" s="327">
        <v>23</v>
      </c>
      <c r="N139" s="327">
        <v>60</v>
      </c>
      <c r="O139" s="327">
        <v>12544</v>
      </c>
      <c r="P139" s="327">
        <v>17247</v>
      </c>
      <c r="Q139" s="327">
        <v>20851</v>
      </c>
      <c r="R139" s="327">
        <v>21698</v>
      </c>
    </row>
    <row r="140" spans="1:18" x14ac:dyDescent="0.2">
      <c r="A140" s="326" t="s">
        <v>161</v>
      </c>
      <c r="B140" s="326" t="s">
        <v>940</v>
      </c>
      <c r="C140" s="324" t="s">
        <v>512</v>
      </c>
      <c r="D140" s="327"/>
      <c r="E140" s="327"/>
      <c r="F140" s="327"/>
      <c r="G140" s="327"/>
      <c r="H140" s="327"/>
      <c r="I140" s="327"/>
      <c r="J140" s="327"/>
      <c r="K140" s="327"/>
      <c r="L140" s="327"/>
      <c r="M140" s="327"/>
      <c r="N140" s="327"/>
      <c r="O140" s="327">
        <v>211</v>
      </c>
      <c r="P140" s="327">
        <v>20729</v>
      </c>
      <c r="Q140" s="327">
        <v>41966</v>
      </c>
      <c r="R140" s="327">
        <v>50444</v>
      </c>
    </row>
    <row r="141" spans="1:18" x14ac:dyDescent="0.2">
      <c r="A141" s="326"/>
      <c r="B141" s="326" t="s">
        <v>920</v>
      </c>
      <c r="C141" s="324" t="s">
        <v>1079</v>
      </c>
      <c r="D141" s="327"/>
      <c r="E141" s="327"/>
      <c r="F141" s="327"/>
      <c r="G141" s="327"/>
      <c r="H141" s="327"/>
      <c r="I141" s="327"/>
      <c r="J141" s="327"/>
      <c r="K141" s="327"/>
      <c r="L141" s="327"/>
      <c r="M141" s="327">
        <v>17</v>
      </c>
      <c r="N141" s="327">
        <v>76</v>
      </c>
      <c r="O141" s="327">
        <v>18013</v>
      </c>
      <c r="P141" s="327">
        <v>22584</v>
      </c>
      <c r="Q141" s="327">
        <v>19645</v>
      </c>
      <c r="R141" s="327">
        <v>15657</v>
      </c>
    </row>
    <row r="142" spans="1:18" x14ac:dyDescent="0.2">
      <c r="A142" s="328"/>
      <c r="B142" s="326"/>
      <c r="C142" s="324" t="s">
        <v>1080</v>
      </c>
      <c r="D142" s="327"/>
      <c r="E142" s="327"/>
      <c r="F142" s="327"/>
      <c r="G142" s="327"/>
      <c r="H142" s="327"/>
      <c r="I142" s="327"/>
      <c r="J142" s="327"/>
      <c r="K142" s="327"/>
      <c r="L142" s="327"/>
      <c r="M142" s="327"/>
      <c r="N142" s="327"/>
      <c r="O142" s="327"/>
      <c r="P142" s="327"/>
      <c r="Q142" s="327"/>
      <c r="R142" s="327">
        <v>1989</v>
      </c>
    </row>
    <row r="143" spans="1:18" x14ac:dyDescent="0.2">
      <c r="A143" s="326" t="s">
        <v>182</v>
      </c>
      <c r="B143" s="326" t="s">
        <v>1210</v>
      </c>
      <c r="C143" s="324" t="s">
        <v>1211</v>
      </c>
      <c r="D143" s="327"/>
      <c r="E143" s="327"/>
      <c r="F143" s="327"/>
      <c r="G143" s="327"/>
      <c r="H143" s="327"/>
      <c r="I143" s="327"/>
      <c r="J143" s="327"/>
      <c r="K143" s="327"/>
      <c r="L143" s="327">
        <v>19</v>
      </c>
      <c r="M143" s="327">
        <v>23</v>
      </c>
      <c r="N143" s="327">
        <v>9</v>
      </c>
      <c r="O143" s="327">
        <v>2</v>
      </c>
      <c r="P143" s="327">
        <v>39</v>
      </c>
      <c r="Q143" s="327">
        <v>390</v>
      </c>
      <c r="R143" s="327">
        <v>1069</v>
      </c>
    </row>
    <row r="144" spans="1:18" x14ac:dyDescent="0.2">
      <c r="A144" s="326"/>
      <c r="B144" s="326" t="s">
        <v>934</v>
      </c>
      <c r="C144" s="324" t="s">
        <v>1212</v>
      </c>
      <c r="D144" s="327"/>
      <c r="E144" s="327"/>
      <c r="F144" s="327"/>
      <c r="G144" s="327"/>
      <c r="H144" s="327"/>
      <c r="I144" s="327"/>
      <c r="J144" s="327"/>
      <c r="K144" s="327"/>
      <c r="L144" s="327"/>
      <c r="M144" s="327"/>
      <c r="N144" s="327"/>
      <c r="O144" s="327"/>
      <c r="P144" s="327"/>
      <c r="Q144" s="327">
        <v>33</v>
      </c>
      <c r="R144" s="327">
        <v>67</v>
      </c>
    </row>
    <row r="145" spans="1:18" x14ac:dyDescent="0.2">
      <c r="A145" s="326"/>
      <c r="B145" s="326"/>
      <c r="C145" s="324" t="s">
        <v>1213</v>
      </c>
      <c r="D145" s="327"/>
      <c r="E145" s="327"/>
      <c r="F145" s="327"/>
      <c r="G145" s="327"/>
      <c r="H145" s="327"/>
      <c r="I145" s="327"/>
      <c r="J145" s="327"/>
      <c r="K145" s="327"/>
      <c r="L145" s="327"/>
      <c r="M145" s="327"/>
      <c r="N145" s="327"/>
      <c r="O145" s="327"/>
      <c r="P145" s="327">
        <v>516</v>
      </c>
      <c r="Q145" s="327">
        <v>2455</v>
      </c>
      <c r="R145" s="327">
        <v>3897</v>
      </c>
    </row>
    <row r="146" spans="1:18" x14ac:dyDescent="0.2">
      <c r="A146" s="326"/>
      <c r="B146" s="326"/>
      <c r="C146" s="324" t="s">
        <v>1214</v>
      </c>
      <c r="D146" s="327"/>
      <c r="E146" s="327"/>
      <c r="F146" s="327"/>
      <c r="G146" s="327"/>
      <c r="H146" s="327"/>
      <c r="I146" s="327"/>
      <c r="J146" s="327"/>
      <c r="K146" s="327"/>
      <c r="L146" s="327"/>
      <c r="M146" s="327"/>
      <c r="N146" s="327">
        <v>34</v>
      </c>
      <c r="O146" s="327">
        <v>1138</v>
      </c>
      <c r="P146" s="327">
        <v>1283</v>
      </c>
      <c r="Q146" s="327">
        <v>1754</v>
      </c>
      <c r="R146" s="327">
        <v>1694</v>
      </c>
    </row>
    <row r="147" spans="1:18" x14ac:dyDescent="0.2">
      <c r="A147" s="326"/>
      <c r="B147" s="326"/>
      <c r="C147" s="324" t="s">
        <v>1215</v>
      </c>
      <c r="D147" s="327"/>
      <c r="E147" s="327"/>
      <c r="F147" s="327"/>
      <c r="G147" s="327"/>
      <c r="H147" s="327"/>
      <c r="I147" s="327"/>
      <c r="J147" s="327"/>
      <c r="K147" s="327"/>
      <c r="L147" s="327"/>
      <c r="M147" s="327"/>
      <c r="N147" s="327"/>
      <c r="O147" s="327"/>
      <c r="P147" s="327"/>
      <c r="Q147" s="327">
        <v>864</v>
      </c>
      <c r="R147" s="327">
        <v>810</v>
      </c>
    </row>
    <row r="148" spans="1:18" x14ac:dyDescent="0.2">
      <c r="A148" s="326"/>
      <c r="B148" s="326" t="s">
        <v>613</v>
      </c>
      <c r="C148" s="324" t="s">
        <v>1216</v>
      </c>
      <c r="D148" s="327"/>
      <c r="E148" s="327"/>
      <c r="F148" s="327"/>
      <c r="G148" s="327"/>
      <c r="H148" s="327"/>
      <c r="I148" s="327"/>
      <c r="J148" s="327"/>
      <c r="K148" s="327"/>
      <c r="L148" s="327"/>
      <c r="M148" s="327"/>
      <c r="N148" s="327"/>
      <c r="O148" s="327"/>
      <c r="P148" s="327">
        <v>162</v>
      </c>
      <c r="Q148" s="327">
        <v>8969</v>
      </c>
      <c r="R148" s="327">
        <v>6910</v>
      </c>
    </row>
    <row r="149" spans="1:18" x14ac:dyDescent="0.2">
      <c r="A149" s="326"/>
      <c r="B149" s="326"/>
      <c r="C149" s="324" t="s">
        <v>1217</v>
      </c>
      <c r="D149" s="327"/>
      <c r="E149" s="327"/>
      <c r="F149" s="327"/>
      <c r="G149" s="327"/>
      <c r="H149" s="327"/>
      <c r="I149" s="327"/>
      <c r="J149" s="327"/>
      <c r="K149" s="327"/>
      <c r="L149" s="327"/>
      <c r="M149" s="327"/>
      <c r="N149" s="327"/>
      <c r="O149" s="327">
        <v>3</v>
      </c>
      <c r="P149" s="327">
        <v>135</v>
      </c>
      <c r="Q149" s="327">
        <v>125</v>
      </c>
      <c r="R149" s="327">
        <v>257</v>
      </c>
    </row>
    <row r="150" spans="1:18" x14ac:dyDescent="0.2">
      <c r="A150" s="326"/>
      <c r="B150" s="326"/>
      <c r="C150" s="324" t="s">
        <v>1218</v>
      </c>
      <c r="D150" s="327"/>
      <c r="E150" s="327"/>
      <c r="F150" s="327"/>
      <c r="G150" s="327"/>
      <c r="H150" s="327"/>
      <c r="I150" s="327"/>
      <c r="J150" s="327"/>
      <c r="K150" s="327"/>
      <c r="L150" s="327"/>
      <c r="M150" s="327"/>
      <c r="N150" s="327"/>
      <c r="O150" s="327"/>
      <c r="P150" s="327"/>
      <c r="Q150" s="327">
        <v>4176</v>
      </c>
      <c r="R150" s="327">
        <v>13407</v>
      </c>
    </row>
    <row r="151" spans="1:18" x14ac:dyDescent="0.2">
      <c r="A151" s="326"/>
      <c r="B151" s="326"/>
      <c r="C151" s="324" t="s">
        <v>1219</v>
      </c>
      <c r="D151" s="327"/>
      <c r="E151" s="327"/>
      <c r="F151" s="327"/>
      <c r="G151" s="327"/>
      <c r="H151" s="327"/>
      <c r="I151" s="327"/>
      <c r="J151" s="327"/>
      <c r="K151" s="327"/>
      <c r="L151" s="327"/>
      <c r="M151" s="327"/>
      <c r="N151" s="327">
        <v>6557</v>
      </c>
      <c r="O151" s="327">
        <v>44736</v>
      </c>
      <c r="P151" s="327">
        <v>67010</v>
      </c>
      <c r="Q151" s="327">
        <v>66659</v>
      </c>
      <c r="R151" s="327">
        <v>33196</v>
      </c>
    </row>
    <row r="152" spans="1:18" x14ac:dyDescent="0.2">
      <c r="A152" s="326"/>
      <c r="B152" s="326"/>
      <c r="C152" s="324" t="s">
        <v>1220</v>
      </c>
      <c r="D152" s="327"/>
      <c r="E152" s="327"/>
      <c r="F152" s="327"/>
      <c r="G152" s="327"/>
      <c r="H152" s="327"/>
      <c r="I152" s="327"/>
      <c r="J152" s="327"/>
      <c r="K152" s="327"/>
      <c r="L152" s="327"/>
      <c r="M152" s="327"/>
      <c r="N152" s="327"/>
      <c r="O152" s="327"/>
      <c r="P152" s="327"/>
      <c r="Q152" s="327">
        <v>333</v>
      </c>
      <c r="R152" s="327">
        <v>187</v>
      </c>
    </row>
    <row r="153" spans="1:18" x14ac:dyDescent="0.2">
      <c r="A153" s="326"/>
      <c r="B153" s="326"/>
      <c r="C153" s="324" t="s">
        <v>1221</v>
      </c>
      <c r="D153" s="327"/>
      <c r="E153" s="327"/>
      <c r="F153" s="327"/>
      <c r="G153" s="327"/>
      <c r="H153" s="327"/>
      <c r="I153" s="327"/>
      <c r="J153" s="327"/>
      <c r="K153" s="327"/>
      <c r="L153" s="327"/>
      <c r="M153" s="327">
        <v>34</v>
      </c>
      <c r="N153" s="327">
        <v>17</v>
      </c>
      <c r="O153" s="327">
        <v>813</v>
      </c>
      <c r="P153" s="327">
        <v>1782</v>
      </c>
      <c r="Q153" s="327">
        <v>940</v>
      </c>
      <c r="R153" s="327">
        <v>624</v>
      </c>
    </row>
    <row r="154" spans="1:18" x14ac:dyDescent="0.2">
      <c r="A154" s="326"/>
      <c r="B154" s="326"/>
      <c r="C154" s="324" t="s">
        <v>1222</v>
      </c>
      <c r="D154" s="327"/>
      <c r="E154" s="327"/>
      <c r="F154" s="327"/>
      <c r="G154" s="327"/>
      <c r="H154" s="327"/>
      <c r="I154" s="327"/>
      <c r="J154" s="327"/>
      <c r="K154" s="327"/>
      <c r="L154" s="327"/>
      <c r="M154" s="327"/>
      <c r="N154" s="327">
        <v>5164</v>
      </c>
      <c r="O154" s="327">
        <v>18558</v>
      </c>
      <c r="P154" s="327">
        <v>26934</v>
      </c>
      <c r="Q154" s="327">
        <v>16619</v>
      </c>
      <c r="R154" s="327">
        <v>5102</v>
      </c>
    </row>
    <row r="155" spans="1:18" x14ac:dyDescent="0.2">
      <c r="A155" s="326"/>
      <c r="B155" s="326"/>
      <c r="C155" s="324" t="s">
        <v>1223</v>
      </c>
      <c r="D155" s="327"/>
      <c r="E155" s="327"/>
      <c r="F155" s="327"/>
      <c r="G155" s="327"/>
      <c r="H155" s="327"/>
      <c r="I155" s="327"/>
      <c r="J155" s="327"/>
      <c r="K155" s="327"/>
      <c r="L155" s="327"/>
      <c r="M155" s="327"/>
      <c r="N155" s="327">
        <v>4041</v>
      </c>
      <c r="O155" s="327">
        <v>12046</v>
      </c>
      <c r="P155" s="327">
        <v>15769</v>
      </c>
      <c r="Q155" s="327">
        <v>8303</v>
      </c>
      <c r="R155" s="327">
        <v>4153</v>
      </c>
    </row>
    <row r="156" spans="1:18" x14ac:dyDescent="0.2">
      <c r="A156" s="326"/>
      <c r="B156" s="326"/>
      <c r="C156" s="324" t="s">
        <v>1224</v>
      </c>
      <c r="D156" s="327"/>
      <c r="E156" s="327"/>
      <c r="F156" s="327"/>
      <c r="G156" s="327"/>
      <c r="H156" s="327"/>
      <c r="I156" s="327"/>
      <c r="J156" s="327"/>
      <c r="K156" s="327"/>
      <c r="L156" s="327"/>
      <c r="M156" s="327"/>
      <c r="N156" s="327"/>
      <c r="O156" s="327"/>
      <c r="P156" s="327"/>
      <c r="Q156" s="327">
        <v>4</v>
      </c>
      <c r="R156" s="327">
        <v>92</v>
      </c>
    </row>
    <row r="157" spans="1:18" x14ac:dyDescent="0.2">
      <c r="A157" s="326"/>
      <c r="B157" s="326"/>
      <c r="C157" s="324" t="s">
        <v>1225</v>
      </c>
      <c r="D157" s="327"/>
      <c r="E157" s="327"/>
      <c r="F157" s="327"/>
      <c r="G157" s="327"/>
      <c r="H157" s="327"/>
      <c r="I157" s="327"/>
      <c r="J157" s="327"/>
      <c r="K157" s="327"/>
      <c r="L157" s="327"/>
      <c r="M157" s="327"/>
      <c r="N157" s="327"/>
      <c r="O157" s="327"/>
      <c r="P157" s="327"/>
      <c r="Q157" s="327">
        <v>2</v>
      </c>
      <c r="R157" s="327">
        <v>332</v>
      </c>
    </row>
    <row r="158" spans="1:18" x14ac:dyDescent="0.2">
      <c r="A158" s="326"/>
      <c r="B158" s="326"/>
      <c r="C158" s="324" t="s">
        <v>1226</v>
      </c>
      <c r="D158" s="327"/>
      <c r="E158" s="327"/>
      <c r="F158" s="327"/>
      <c r="G158" s="327"/>
      <c r="H158" s="327"/>
      <c r="I158" s="327"/>
      <c r="J158" s="327"/>
      <c r="K158" s="327"/>
      <c r="L158" s="327"/>
      <c r="M158" s="327"/>
      <c r="N158" s="327"/>
      <c r="O158" s="327">
        <v>6</v>
      </c>
      <c r="P158" s="327">
        <v>7</v>
      </c>
      <c r="Q158" s="327">
        <v>10</v>
      </c>
      <c r="R158" s="327">
        <v>27</v>
      </c>
    </row>
    <row r="159" spans="1:18" x14ac:dyDescent="0.2">
      <c r="A159" s="326"/>
      <c r="B159" s="326"/>
      <c r="C159" s="324" t="s">
        <v>1227</v>
      </c>
      <c r="D159" s="327"/>
      <c r="E159" s="327"/>
      <c r="F159" s="327"/>
      <c r="G159" s="327"/>
      <c r="H159" s="327"/>
      <c r="I159" s="327"/>
      <c r="J159" s="327"/>
      <c r="K159" s="327"/>
      <c r="L159" s="327"/>
      <c r="M159" s="327"/>
      <c r="N159" s="327">
        <v>1</v>
      </c>
      <c r="O159" s="327">
        <v>7</v>
      </c>
      <c r="P159" s="327">
        <v>73</v>
      </c>
      <c r="Q159" s="327">
        <v>224</v>
      </c>
      <c r="R159" s="327">
        <v>537</v>
      </c>
    </row>
    <row r="160" spans="1:18" x14ac:dyDescent="0.2">
      <c r="A160" s="326"/>
      <c r="B160" s="326" t="s">
        <v>1137</v>
      </c>
      <c r="C160" s="324" t="s">
        <v>1228</v>
      </c>
      <c r="D160" s="327"/>
      <c r="E160" s="327"/>
      <c r="F160" s="327"/>
      <c r="G160" s="327"/>
      <c r="H160" s="327"/>
      <c r="I160" s="327"/>
      <c r="J160" s="327"/>
      <c r="K160" s="327"/>
      <c r="L160" s="327"/>
      <c r="M160" s="327"/>
      <c r="N160" s="327"/>
      <c r="O160" s="327"/>
      <c r="P160" s="327"/>
      <c r="Q160" s="327"/>
      <c r="R160" s="327">
        <v>1</v>
      </c>
    </row>
    <row r="161" spans="1:19" x14ac:dyDescent="0.2">
      <c r="A161" s="326"/>
      <c r="B161" s="326" t="s">
        <v>920</v>
      </c>
      <c r="C161" s="324" t="s">
        <v>1229</v>
      </c>
      <c r="D161" s="327"/>
      <c r="E161" s="327"/>
      <c r="F161" s="327"/>
      <c r="G161" s="327"/>
      <c r="H161" s="327"/>
      <c r="I161" s="327"/>
      <c r="J161" s="327"/>
      <c r="K161" s="327"/>
      <c r="L161" s="327"/>
      <c r="M161" s="327"/>
      <c r="N161" s="327"/>
      <c r="O161" s="327"/>
      <c r="P161" s="327"/>
      <c r="Q161" s="327"/>
      <c r="R161" s="327">
        <v>420</v>
      </c>
    </row>
    <row r="162" spans="1:19" x14ac:dyDescent="0.2">
      <c r="A162" s="328"/>
      <c r="B162" s="326"/>
      <c r="C162" s="324" t="s">
        <v>1230</v>
      </c>
      <c r="D162" s="327"/>
      <c r="E162" s="327"/>
      <c r="F162" s="327"/>
      <c r="G162" s="327"/>
      <c r="H162" s="327"/>
      <c r="I162" s="327"/>
      <c r="J162" s="327"/>
      <c r="K162" s="327"/>
      <c r="L162" s="327"/>
      <c r="M162" s="327"/>
      <c r="N162" s="327"/>
      <c r="O162" s="327"/>
      <c r="P162" s="327"/>
      <c r="Q162" s="327">
        <v>4</v>
      </c>
      <c r="R162" s="327">
        <v>71</v>
      </c>
    </row>
    <row r="163" spans="1:19" x14ac:dyDescent="0.2">
      <c r="A163" s="326" t="s">
        <v>335</v>
      </c>
      <c r="B163" s="326" t="s">
        <v>865</v>
      </c>
      <c r="C163" s="324" t="s">
        <v>1231</v>
      </c>
      <c r="D163" s="327"/>
      <c r="E163" s="327"/>
      <c r="F163" s="327"/>
      <c r="G163" s="327"/>
      <c r="H163" s="327"/>
      <c r="I163" s="327"/>
      <c r="J163" s="327">
        <v>9</v>
      </c>
      <c r="K163" s="327">
        <v>5895</v>
      </c>
      <c r="L163" s="327">
        <v>13268</v>
      </c>
      <c r="M163" s="327">
        <v>17983</v>
      </c>
      <c r="N163" s="327">
        <v>14697</v>
      </c>
      <c r="O163" s="327">
        <v>17484</v>
      </c>
      <c r="P163" s="327">
        <v>16848</v>
      </c>
      <c r="Q163" s="327">
        <v>15828</v>
      </c>
      <c r="R163" s="327">
        <v>3255</v>
      </c>
    </row>
    <row r="164" spans="1:19" x14ac:dyDescent="0.2">
      <c r="A164" s="328"/>
      <c r="B164" s="326" t="s">
        <v>934</v>
      </c>
      <c r="C164" s="324" t="s">
        <v>1232</v>
      </c>
      <c r="D164" s="327"/>
      <c r="E164" s="327"/>
      <c r="F164" s="327"/>
      <c r="G164" s="327"/>
      <c r="H164" s="327"/>
      <c r="I164" s="327"/>
      <c r="J164" s="327"/>
      <c r="K164" s="327"/>
      <c r="L164" s="327"/>
      <c r="M164" s="327"/>
      <c r="N164" s="327"/>
      <c r="O164" s="327"/>
      <c r="P164" s="327">
        <v>2</v>
      </c>
      <c r="Q164" s="327"/>
      <c r="R164" s="327"/>
    </row>
    <row r="165" spans="1:19" x14ac:dyDescent="0.2">
      <c r="A165" s="328" t="s">
        <v>1233</v>
      </c>
      <c r="B165" s="326" t="s">
        <v>934</v>
      </c>
      <c r="C165" s="324" t="s">
        <v>1234</v>
      </c>
      <c r="D165" s="327">
        <v>755</v>
      </c>
      <c r="E165" s="327">
        <v>574</v>
      </c>
      <c r="F165" s="327">
        <v>93</v>
      </c>
      <c r="G165" s="327">
        <v>14</v>
      </c>
      <c r="H165" s="327"/>
      <c r="I165" s="327"/>
      <c r="J165" s="327"/>
      <c r="K165" s="327"/>
      <c r="L165" s="327"/>
      <c r="M165" s="327"/>
      <c r="N165" s="327"/>
      <c r="O165" s="327"/>
      <c r="P165" s="327"/>
      <c r="Q165" s="327"/>
      <c r="R165" s="327"/>
    </row>
    <row r="166" spans="1:19" x14ac:dyDescent="0.2">
      <c r="A166" s="326" t="s">
        <v>357</v>
      </c>
      <c r="B166" s="326" t="s">
        <v>399</v>
      </c>
      <c r="C166" s="324" t="s">
        <v>1235</v>
      </c>
      <c r="D166" s="327"/>
      <c r="E166" s="327"/>
      <c r="F166" s="327"/>
      <c r="G166" s="327"/>
      <c r="H166" s="327"/>
      <c r="I166" s="327"/>
      <c r="J166" s="327"/>
      <c r="K166" s="327"/>
      <c r="L166" s="327"/>
      <c r="M166" s="327"/>
      <c r="N166" s="327"/>
      <c r="O166" s="327"/>
      <c r="P166" s="327"/>
      <c r="Q166" s="327"/>
      <c r="R166" s="327">
        <v>13</v>
      </c>
    </row>
    <row r="167" spans="1:19" x14ac:dyDescent="0.2">
      <c r="A167" s="326"/>
      <c r="B167" s="326" t="s">
        <v>1236</v>
      </c>
      <c r="C167" s="324" t="s">
        <v>1237</v>
      </c>
      <c r="D167" s="327"/>
      <c r="E167" s="327"/>
      <c r="F167" s="327"/>
      <c r="G167" s="327"/>
      <c r="H167" s="327"/>
      <c r="I167" s="327"/>
      <c r="J167" s="327"/>
      <c r="K167" s="327"/>
      <c r="L167" s="327"/>
      <c r="M167" s="327"/>
      <c r="N167" s="327"/>
      <c r="O167" s="327"/>
      <c r="P167" s="327"/>
      <c r="Q167" s="327"/>
      <c r="R167" s="327">
        <v>976</v>
      </c>
    </row>
    <row r="168" spans="1:19" x14ac:dyDescent="0.2">
      <c r="A168" s="326"/>
      <c r="B168" s="326" t="s">
        <v>613</v>
      </c>
      <c r="C168" s="324" t="s">
        <v>1238</v>
      </c>
      <c r="D168" s="327"/>
      <c r="E168" s="327"/>
      <c r="F168" s="327"/>
      <c r="G168" s="327"/>
      <c r="H168" s="327"/>
      <c r="I168" s="327"/>
      <c r="J168" s="327"/>
      <c r="K168" s="327"/>
      <c r="L168" s="327"/>
      <c r="M168" s="327"/>
      <c r="N168" s="327"/>
      <c r="O168" s="327"/>
      <c r="P168" s="327"/>
      <c r="Q168" s="327"/>
      <c r="R168" s="327">
        <v>2058</v>
      </c>
    </row>
    <row r="169" spans="1:19" x14ac:dyDescent="0.2">
      <c r="A169" s="326"/>
      <c r="B169" s="326"/>
      <c r="C169" s="324" t="s">
        <v>1239</v>
      </c>
      <c r="D169" s="327"/>
      <c r="E169" s="327"/>
      <c r="F169" s="327"/>
      <c r="G169" s="327"/>
      <c r="H169" s="327"/>
      <c r="I169" s="327"/>
      <c r="J169" s="327"/>
      <c r="K169" s="327"/>
      <c r="L169" s="327"/>
      <c r="M169" s="327"/>
      <c r="N169" s="327"/>
      <c r="O169" s="327"/>
      <c r="P169" s="327"/>
      <c r="Q169" s="327">
        <v>1654</v>
      </c>
      <c r="R169" s="327">
        <v>9427</v>
      </c>
    </row>
    <row r="170" spans="1:19" x14ac:dyDescent="0.2">
      <c r="A170" s="326"/>
      <c r="B170" s="326"/>
      <c r="C170" s="324" t="s">
        <v>1240</v>
      </c>
      <c r="D170" s="327"/>
      <c r="E170" s="327"/>
      <c r="F170" s="327"/>
      <c r="G170" s="327"/>
      <c r="H170" s="327"/>
      <c r="I170" s="327"/>
      <c r="J170" s="327"/>
      <c r="K170" s="327"/>
      <c r="L170" s="327"/>
      <c r="M170" s="327"/>
      <c r="N170" s="327"/>
      <c r="O170" s="327"/>
      <c r="P170" s="327">
        <v>1</v>
      </c>
      <c r="Q170" s="327">
        <v>12608</v>
      </c>
      <c r="R170" s="327">
        <v>17303</v>
      </c>
      <c r="S170" s="327">
        <f>SUM(R168:R170)</f>
        <v>28788</v>
      </c>
    </row>
    <row r="171" spans="1:19" x14ac:dyDescent="0.2">
      <c r="A171" s="326"/>
      <c r="B171" s="326" t="s">
        <v>920</v>
      </c>
      <c r="C171" s="324" t="s">
        <v>1241</v>
      </c>
      <c r="D171" s="327"/>
      <c r="E171" s="327"/>
      <c r="F171" s="327"/>
      <c r="G171" s="327"/>
      <c r="H171" s="327"/>
      <c r="I171" s="327"/>
      <c r="J171" s="327"/>
      <c r="K171" s="327"/>
      <c r="L171" s="327">
        <v>23</v>
      </c>
      <c r="M171" s="327">
        <v>147</v>
      </c>
      <c r="N171" s="327">
        <v>476</v>
      </c>
      <c r="O171" s="327">
        <v>999</v>
      </c>
      <c r="P171" s="327">
        <v>1450</v>
      </c>
      <c r="Q171" s="327">
        <v>732</v>
      </c>
      <c r="R171" s="327">
        <v>813</v>
      </c>
    </row>
    <row r="172" spans="1:19" x14ac:dyDescent="0.2">
      <c r="A172" s="326"/>
      <c r="B172" s="326"/>
      <c r="C172" s="324" t="s">
        <v>1242</v>
      </c>
      <c r="D172" s="327"/>
      <c r="E172" s="327"/>
      <c r="F172" s="327"/>
      <c r="G172" s="327"/>
      <c r="H172" s="327"/>
      <c r="I172" s="327"/>
      <c r="J172" s="327"/>
      <c r="K172" s="327"/>
      <c r="L172" s="327"/>
      <c r="M172" s="327"/>
      <c r="N172" s="327"/>
      <c r="O172" s="327"/>
      <c r="P172" s="327">
        <v>19</v>
      </c>
      <c r="Q172" s="327">
        <v>82</v>
      </c>
      <c r="R172" s="327">
        <v>165</v>
      </c>
    </row>
    <row r="173" spans="1:19" x14ac:dyDescent="0.2">
      <c r="A173" s="326"/>
      <c r="B173" s="326"/>
      <c r="C173" s="324" t="s">
        <v>1243</v>
      </c>
      <c r="D173" s="327"/>
      <c r="E173" s="327"/>
      <c r="F173" s="327"/>
      <c r="G173" s="327"/>
      <c r="H173" s="327"/>
      <c r="I173" s="327"/>
      <c r="J173" s="327"/>
      <c r="K173" s="327"/>
      <c r="L173" s="327"/>
      <c r="M173" s="327"/>
      <c r="N173" s="327"/>
      <c r="O173" s="327"/>
      <c r="P173" s="327">
        <v>42</v>
      </c>
      <c r="Q173" s="327">
        <v>63</v>
      </c>
      <c r="R173" s="327">
        <v>237</v>
      </c>
    </row>
    <row r="174" spans="1:19" x14ac:dyDescent="0.2">
      <c r="A174" s="326"/>
      <c r="B174" s="326"/>
      <c r="C174" s="324" t="s">
        <v>1244</v>
      </c>
      <c r="D174" s="327"/>
      <c r="E174" s="327"/>
      <c r="F174" s="327"/>
      <c r="G174" s="327"/>
      <c r="H174" s="327"/>
      <c r="I174" s="327"/>
      <c r="J174" s="327"/>
      <c r="K174" s="327"/>
      <c r="L174" s="327"/>
      <c r="M174" s="327">
        <v>1</v>
      </c>
      <c r="N174" s="327">
        <v>868</v>
      </c>
      <c r="O174" s="327">
        <v>694</v>
      </c>
      <c r="P174" s="327">
        <v>299</v>
      </c>
      <c r="Q174" s="327"/>
      <c r="R174" s="327"/>
    </row>
    <row r="175" spans="1:19" x14ac:dyDescent="0.2">
      <c r="A175" s="326"/>
      <c r="B175" s="326"/>
      <c r="C175" s="324" t="s">
        <v>1245</v>
      </c>
      <c r="D175" s="327"/>
      <c r="E175" s="327"/>
      <c r="F175" s="327"/>
      <c r="G175" s="327"/>
      <c r="H175" s="327"/>
      <c r="I175" s="327"/>
      <c r="J175" s="327"/>
      <c r="K175" s="327"/>
      <c r="L175" s="327"/>
      <c r="M175" s="327"/>
      <c r="N175" s="327">
        <v>11</v>
      </c>
      <c r="O175" s="327">
        <v>71</v>
      </c>
      <c r="P175" s="327">
        <v>48</v>
      </c>
      <c r="Q175" s="327">
        <v>1</v>
      </c>
      <c r="R175" s="327"/>
    </row>
    <row r="176" spans="1:19" x14ac:dyDescent="0.2">
      <c r="A176" s="328"/>
      <c r="B176" s="326"/>
      <c r="C176" s="324" t="s">
        <v>1246</v>
      </c>
      <c r="D176" s="327"/>
      <c r="E176" s="327"/>
      <c r="F176" s="327"/>
      <c r="G176" s="327"/>
      <c r="H176" s="327"/>
      <c r="I176" s="327"/>
      <c r="J176" s="327"/>
      <c r="K176" s="327"/>
      <c r="L176" s="327">
        <v>74</v>
      </c>
      <c r="M176" s="327">
        <v>1029</v>
      </c>
      <c r="N176" s="327">
        <v>1067</v>
      </c>
      <c r="O176" s="327">
        <v>1115</v>
      </c>
      <c r="P176" s="327">
        <v>1376</v>
      </c>
      <c r="Q176" s="327">
        <v>577</v>
      </c>
      <c r="R176" s="327">
        <v>780</v>
      </c>
    </row>
    <row r="177" spans="1:20" x14ac:dyDescent="0.2">
      <c r="A177" s="326" t="s">
        <v>1247</v>
      </c>
      <c r="B177" s="326" t="s">
        <v>399</v>
      </c>
      <c r="C177" s="324" t="s">
        <v>1248</v>
      </c>
      <c r="D177" s="327"/>
      <c r="E177" s="327"/>
      <c r="F177" s="327"/>
      <c r="G177" s="327"/>
      <c r="H177" s="327"/>
      <c r="I177" s="327"/>
      <c r="J177" s="327"/>
      <c r="K177" s="327"/>
      <c r="L177" s="327"/>
      <c r="M177" s="327"/>
      <c r="N177" s="327"/>
      <c r="O177" s="327"/>
      <c r="P177" s="327"/>
      <c r="Q177" s="327"/>
      <c r="R177" s="327">
        <v>1</v>
      </c>
    </row>
    <row r="178" spans="1:20" x14ac:dyDescent="0.2">
      <c r="A178" s="328"/>
      <c r="B178" s="326"/>
      <c r="C178" s="324" t="s">
        <v>1249</v>
      </c>
      <c r="D178" s="327"/>
      <c r="E178" s="327"/>
      <c r="F178" s="327"/>
      <c r="G178" s="327"/>
      <c r="H178" s="327"/>
      <c r="I178" s="327"/>
      <c r="J178" s="327"/>
      <c r="K178" s="327"/>
      <c r="L178" s="327"/>
      <c r="M178" s="327"/>
      <c r="N178" s="327"/>
      <c r="O178" s="327"/>
      <c r="P178" s="327"/>
      <c r="Q178" s="327"/>
      <c r="R178" s="327">
        <v>3</v>
      </c>
    </row>
    <row r="179" spans="1:20" x14ac:dyDescent="0.2">
      <c r="A179" s="326" t="s">
        <v>444</v>
      </c>
      <c r="B179" s="326" t="s">
        <v>1157</v>
      </c>
      <c r="C179" s="324" t="s">
        <v>1250</v>
      </c>
      <c r="D179" s="327"/>
      <c r="E179" s="327"/>
      <c r="F179" s="327"/>
      <c r="G179" s="327"/>
      <c r="H179" s="327"/>
      <c r="I179" s="327"/>
      <c r="J179" s="327"/>
      <c r="K179" s="327"/>
      <c r="L179" s="327"/>
      <c r="M179" s="327"/>
      <c r="N179" s="327">
        <v>9922</v>
      </c>
      <c r="O179" s="327">
        <v>19052</v>
      </c>
      <c r="P179" s="327">
        <v>16307</v>
      </c>
      <c r="Q179" s="327">
        <v>10680</v>
      </c>
      <c r="R179" s="327">
        <v>9425</v>
      </c>
    </row>
    <row r="180" spans="1:20" x14ac:dyDescent="0.2">
      <c r="A180" s="326"/>
      <c r="B180" s="326"/>
      <c r="C180" s="324" t="s">
        <v>1251</v>
      </c>
      <c r="D180" s="327"/>
      <c r="E180" s="327"/>
      <c r="F180" s="327"/>
      <c r="G180" s="327"/>
      <c r="H180" s="327"/>
      <c r="I180" s="327"/>
      <c r="J180" s="327"/>
      <c r="K180" s="327"/>
      <c r="L180" s="327"/>
      <c r="M180" s="327"/>
      <c r="N180" s="327"/>
      <c r="O180" s="327"/>
      <c r="P180" s="327">
        <v>23414</v>
      </c>
      <c r="Q180" s="327">
        <v>29259</v>
      </c>
      <c r="R180" s="327">
        <v>24649</v>
      </c>
    </row>
    <row r="181" spans="1:20" x14ac:dyDescent="0.2">
      <c r="A181" s="326"/>
      <c r="B181" s="326"/>
      <c r="C181" s="324" t="s">
        <v>1252</v>
      </c>
      <c r="D181" s="327"/>
      <c r="E181" s="327"/>
      <c r="F181" s="327"/>
      <c r="G181" s="327"/>
      <c r="H181" s="327"/>
      <c r="I181" s="327"/>
      <c r="J181" s="327"/>
      <c r="K181" s="327"/>
      <c r="L181" s="327"/>
      <c r="M181" s="327">
        <v>22</v>
      </c>
      <c r="N181" s="327">
        <v>5552</v>
      </c>
      <c r="O181" s="327">
        <v>12045</v>
      </c>
      <c r="P181" s="327">
        <v>10534</v>
      </c>
      <c r="Q181" s="327">
        <v>6072</v>
      </c>
      <c r="R181" s="327">
        <v>3165</v>
      </c>
      <c r="T181" s="327">
        <f>SUM(R179:R181)</f>
        <v>37239</v>
      </c>
    </row>
    <row r="182" spans="1:20" x14ac:dyDescent="0.2">
      <c r="A182" s="326"/>
      <c r="B182" s="326" t="s">
        <v>613</v>
      </c>
      <c r="C182" s="324" t="s">
        <v>1253</v>
      </c>
      <c r="D182" s="327"/>
      <c r="E182" s="327"/>
      <c r="F182" s="327"/>
      <c r="G182" s="327"/>
      <c r="H182" s="327"/>
      <c r="I182" s="327"/>
      <c r="J182" s="327"/>
      <c r="K182" s="327"/>
      <c r="L182" s="327"/>
      <c r="M182" s="327"/>
      <c r="N182" s="327"/>
      <c r="O182" s="327"/>
      <c r="P182" s="327"/>
      <c r="Q182" s="327"/>
      <c r="R182" s="327">
        <v>11026</v>
      </c>
    </row>
    <row r="183" spans="1:20" x14ac:dyDescent="0.2">
      <c r="A183" s="326"/>
      <c r="B183" s="326"/>
      <c r="C183" s="324" t="s">
        <v>1022</v>
      </c>
      <c r="D183" s="327"/>
      <c r="E183" s="327"/>
      <c r="F183" s="327"/>
      <c r="G183" s="327"/>
      <c r="H183" s="327"/>
      <c r="I183" s="327"/>
      <c r="J183" s="327"/>
      <c r="K183" s="327"/>
      <c r="L183" s="327"/>
      <c r="M183" s="327">
        <v>109</v>
      </c>
      <c r="N183" s="327">
        <v>32408</v>
      </c>
      <c r="O183" s="327">
        <v>44624</v>
      </c>
      <c r="P183" s="327">
        <v>49264</v>
      </c>
      <c r="Q183" s="327">
        <v>45395</v>
      </c>
      <c r="R183" s="327"/>
    </row>
    <row r="184" spans="1:20" x14ac:dyDescent="0.2">
      <c r="A184" s="326"/>
      <c r="B184" s="326" t="s">
        <v>1145</v>
      </c>
      <c r="C184" s="324" t="s">
        <v>1254</v>
      </c>
      <c r="D184" s="327"/>
      <c r="E184" s="327"/>
      <c r="F184" s="327"/>
      <c r="G184" s="327"/>
      <c r="H184" s="327"/>
      <c r="I184" s="327"/>
      <c r="J184" s="327"/>
      <c r="K184" s="327"/>
      <c r="L184" s="327"/>
      <c r="M184" s="327"/>
      <c r="N184" s="327"/>
      <c r="O184" s="327">
        <v>1911</v>
      </c>
      <c r="P184" s="327">
        <v>2840</v>
      </c>
      <c r="Q184" s="327">
        <v>4881</v>
      </c>
      <c r="R184" s="327">
        <v>6316</v>
      </c>
    </row>
    <row r="185" spans="1:20" x14ac:dyDescent="0.2">
      <c r="A185" s="326"/>
      <c r="B185" s="326" t="s">
        <v>920</v>
      </c>
      <c r="C185" s="324" t="s">
        <v>1255</v>
      </c>
      <c r="D185" s="327"/>
      <c r="E185" s="327"/>
      <c r="F185" s="327"/>
      <c r="G185" s="327"/>
      <c r="H185" s="327"/>
      <c r="I185" s="327">
        <v>155</v>
      </c>
      <c r="J185" s="327">
        <v>3884</v>
      </c>
      <c r="K185" s="327">
        <v>3666</v>
      </c>
      <c r="L185" s="327">
        <v>2863</v>
      </c>
      <c r="M185" s="327">
        <v>2208</v>
      </c>
      <c r="N185" s="327">
        <v>3496</v>
      </c>
      <c r="O185" s="327">
        <v>4321</v>
      </c>
      <c r="P185" s="327">
        <v>902</v>
      </c>
      <c r="Q185" s="327">
        <v>1653</v>
      </c>
      <c r="R185" s="327">
        <v>3602</v>
      </c>
    </row>
    <row r="186" spans="1:20" x14ac:dyDescent="0.2">
      <c r="A186" s="326"/>
      <c r="B186" s="326"/>
      <c r="C186" s="324" t="s">
        <v>1256</v>
      </c>
      <c r="D186" s="327"/>
      <c r="E186" s="327"/>
      <c r="F186" s="327"/>
      <c r="G186" s="327"/>
      <c r="H186" s="327"/>
      <c r="I186" s="327"/>
      <c r="J186" s="327"/>
      <c r="K186" s="327"/>
      <c r="L186" s="327"/>
      <c r="M186" s="327">
        <v>18</v>
      </c>
      <c r="N186" s="327">
        <v>144</v>
      </c>
      <c r="O186" s="327">
        <v>3186</v>
      </c>
      <c r="P186" s="327">
        <v>1397</v>
      </c>
      <c r="Q186" s="327">
        <v>2562</v>
      </c>
      <c r="R186" s="327">
        <v>4372</v>
      </c>
    </row>
    <row r="187" spans="1:20" x14ac:dyDescent="0.2">
      <c r="A187" s="326"/>
      <c r="B187" s="326"/>
      <c r="C187" s="324" t="s">
        <v>1257</v>
      </c>
      <c r="D187" s="327"/>
      <c r="E187" s="327"/>
      <c r="F187" s="327"/>
      <c r="G187" s="327"/>
      <c r="H187" s="327">
        <v>336</v>
      </c>
      <c r="I187" s="327">
        <v>5152</v>
      </c>
      <c r="J187" s="327">
        <v>8400</v>
      </c>
      <c r="K187" s="327">
        <v>7134</v>
      </c>
      <c r="L187" s="327">
        <v>5916</v>
      </c>
      <c r="M187" s="327">
        <v>9162</v>
      </c>
      <c r="N187" s="327">
        <v>19795</v>
      </c>
      <c r="O187" s="327">
        <v>28054</v>
      </c>
      <c r="P187" s="327">
        <v>25208</v>
      </c>
      <c r="Q187" s="327">
        <v>23568</v>
      </c>
      <c r="R187" s="327">
        <v>33108</v>
      </c>
    </row>
    <row r="188" spans="1:20" x14ac:dyDescent="0.2">
      <c r="A188" s="326"/>
      <c r="B188" s="326"/>
      <c r="C188" s="324" t="s">
        <v>1258</v>
      </c>
      <c r="D188" s="327"/>
      <c r="E188" s="327"/>
      <c r="F188" s="327"/>
      <c r="G188" s="327"/>
      <c r="H188" s="327"/>
      <c r="I188" s="327"/>
      <c r="J188" s="327"/>
      <c r="K188" s="327"/>
      <c r="L188" s="327"/>
      <c r="M188" s="327">
        <v>33</v>
      </c>
      <c r="N188" s="327">
        <v>7117</v>
      </c>
      <c r="O188" s="327">
        <v>9916</v>
      </c>
      <c r="P188" s="327">
        <v>99</v>
      </c>
      <c r="Q188" s="327">
        <v>1</v>
      </c>
      <c r="R188" s="327"/>
    </row>
    <row r="189" spans="1:20" x14ac:dyDescent="0.2">
      <c r="A189" s="326"/>
      <c r="B189" s="326"/>
      <c r="C189" s="324" t="s">
        <v>1259</v>
      </c>
      <c r="D189" s="327"/>
      <c r="E189" s="327"/>
      <c r="F189" s="327"/>
      <c r="G189" s="327"/>
      <c r="H189" s="327"/>
      <c r="I189" s="327"/>
      <c r="J189" s="327"/>
      <c r="K189" s="327"/>
      <c r="L189" s="327"/>
      <c r="M189" s="327">
        <v>31</v>
      </c>
      <c r="N189" s="327">
        <v>13624</v>
      </c>
      <c r="O189" s="327">
        <v>5057</v>
      </c>
      <c r="P189" s="327">
        <v>46</v>
      </c>
      <c r="Q189" s="327">
        <v>44</v>
      </c>
      <c r="R189" s="327">
        <v>2</v>
      </c>
    </row>
    <row r="190" spans="1:20" x14ac:dyDescent="0.2">
      <c r="A190" s="326"/>
      <c r="B190" s="326"/>
      <c r="C190" s="324" t="s">
        <v>1166</v>
      </c>
      <c r="D190" s="327"/>
      <c r="E190" s="327"/>
      <c r="F190" s="327"/>
      <c r="G190" s="327"/>
      <c r="H190" s="327"/>
      <c r="I190" s="327"/>
      <c r="J190" s="327"/>
      <c r="K190" s="327"/>
      <c r="L190" s="327"/>
      <c r="M190" s="327"/>
      <c r="N190" s="327"/>
      <c r="O190" s="327"/>
      <c r="P190" s="327"/>
      <c r="Q190" s="327"/>
      <c r="R190" s="327">
        <v>5683</v>
      </c>
    </row>
    <row r="191" spans="1:20" x14ac:dyDescent="0.2">
      <c r="A191" s="326"/>
      <c r="B191" s="326"/>
      <c r="C191" s="324" t="s">
        <v>1260</v>
      </c>
      <c r="D191" s="327"/>
      <c r="E191" s="327"/>
      <c r="F191" s="327"/>
      <c r="G191" s="327">
        <v>1495</v>
      </c>
      <c r="H191" s="327">
        <v>5737</v>
      </c>
      <c r="I191" s="327">
        <v>2868</v>
      </c>
      <c r="J191" s="327">
        <v>2571</v>
      </c>
      <c r="K191" s="327">
        <v>3095</v>
      </c>
      <c r="L191" s="327">
        <v>2633</v>
      </c>
      <c r="M191" s="327">
        <v>1985</v>
      </c>
      <c r="N191" s="327">
        <v>22016</v>
      </c>
      <c r="O191" s="327">
        <v>40815</v>
      </c>
      <c r="P191" s="327">
        <v>17355</v>
      </c>
      <c r="Q191" s="327">
        <v>8672</v>
      </c>
      <c r="R191" s="327">
        <v>1503</v>
      </c>
    </row>
    <row r="192" spans="1:20" x14ac:dyDescent="0.2">
      <c r="A192" s="326"/>
      <c r="B192" s="326"/>
      <c r="C192" s="324" t="s">
        <v>1207</v>
      </c>
      <c r="D192" s="327"/>
      <c r="E192" s="327"/>
      <c r="F192" s="327"/>
      <c r="G192" s="327"/>
      <c r="H192" s="327"/>
      <c r="I192" s="327"/>
      <c r="J192" s="327"/>
      <c r="K192" s="327"/>
      <c r="L192" s="327"/>
      <c r="M192" s="327"/>
      <c r="N192" s="327"/>
      <c r="O192" s="327"/>
      <c r="P192" s="327"/>
      <c r="Q192" s="327"/>
      <c r="R192" s="327">
        <v>7062</v>
      </c>
    </row>
    <row r="193" spans="1:18" x14ac:dyDescent="0.2">
      <c r="A193" s="328"/>
      <c r="B193" s="326"/>
      <c r="C193" s="324" t="s">
        <v>1261</v>
      </c>
      <c r="D193" s="327"/>
      <c r="E193" s="327"/>
      <c r="F193" s="327"/>
      <c r="G193" s="327"/>
      <c r="H193" s="327"/>
      <c r="I193" s="327"/>
      <c r="J193" s="327"/>
      <c r="K193" s="327"/>
      <c r="L193" s="327">
        <v>25</v>
      </c>
      <c r="M193" s="327">
        <v>91</v>
      </c>
      <c r="N193" s="327">
        <v>1211</v>
      </c>
      <c r="O193" s="327">
        <v>3490</v>
      </c>
      <c r="P193" s="327">
        <v>1346</v>
      </c>
      <c r="Q193" s="327">
        <v>3169</v>
      </c>
      <c r="R193" s="327">
        <v>4667</v>
      </c>
    </row>
    <row r="194" spans="1:18" x14ac:dyDescent="0.2">
      <c r="A194" s="326" t="s">
        <v>542</v>
      </c>
      <c r="B194" s="326" t="s">
        <v>940</v>
      </c>
      <c r="C194" s="324" t="s">
        <v>1262</v>
      </c>
      <c r="D194" s="327"/>
      <c r="E194" s="327"/>
      <c r="F194" s="327"/>
      <c r="G194" s="327"/>
      <c r="H194" s="327"/>
      <c r="I194" s="327"/>
      <c r="J194" s="327"/>
      <c r="K194" s="327">
        <v>1445</v>
      </c>
      <c r="L194" s="327">
        <v>4443</v>
      </c>
      <c r="M194" s="327">
        <v>5329</v>
      </c>
      <c r="N194" s="327">
        <v>7626</v>
      </c>
      <c r="O194" s="327">
        <v>9268</v>
      </c>
      <c r="P194" s="327">
        <v>3656</v>
      </c>
      <c r="Q194" s="327">
        <v>66</v>
      </c>
      <c r="R194" s="327">
        <v>9</v>
      </c>
    </row>
    <row r="195" spans="1:18" x14ac:dyDescent="0.2">
      <c r="A195" s="328"/>
      <c r="B195" s="326" t="s">
        <v>1118</v>
      </c>
      <c r="C195" s="324" t="s">
        <v>1263</v>
      </c>
      <c r="D195" s="327"/>
      <c r="E195" s="327"/>
      <c r="F195" s="327"/>
      <c r="G195" s="327"/>
      <c r="H195" s="327"/>
      <c r="I195" s="327"/>
      <c r="J195" s="327"/>
      <c r="K195" s="327"/>
      <c r="L195" s="327"/>
      <c r="M195" s="327"/>
      <c r="N195" s="327">
        <v>5067</v>
      </c>
      <c r="O195" s="327">
        <v>25190</v>
      </c>
      <c r="P195" s="327">
        <v>26699</v>
      </c>
      <c r="Q195" s="327">
        <v>17761</v>
      </c>
      <c r="R195" s="327">
        <v>14156</v>
      </c>
    </row>
    <row r="196" spans="1:18" x14ac:dyDescent="0.2">
      <c r="A196" s="326" t="s">
        <v>318</v>
      </c>
      <c r="B196" s="326" t="s">
        <v>399</v>
      </c>
      <c r="C196" s="324" t="s">
        <v>1264</v>
      </c>
      <c r="D196" s="327"/>
      <c r="E196" s="327"/>
      <c r="F196" s="327"/>
      <c r="G196" s="327"/>
      <c r="H196" s="327"/>
      <c r="I196" s="327"/>
      <c r="J196" s="327"/>
      <c r="K196" s="327"/>
      <c r="L196" s="327"/>
      <c r="M196" s="327"/>
      <c r="N196" s="327">
        <v>22859</v>
      </c>
      <c r="O196" s="327">
        <v>46321</v>
      </c>
      <c r="P196" s="327">
        <v>55297</v>
      </c>
      <c r="Q196" s="327">
        <v>53542</v>
      </c>
      <c r="R196" s="327">
        <v>44286</v>
      </c>
    </row>
    <row r="197" spans="1:18" x14ac:dyDescent="0.2">
      <c r="A197" s="326"/>
      <c r="B197" s="326" t="s">
        <v>940</v>
      </c>
      <c r="C197" s="324" t="s">
        <v>1265</v>
      </c>
      <c r="D197" s="327"/>
      <c r="E197" s="327"/>
      <c r="F197" s="327"/>
      <c r="G197" s="327"/>
      <c r="H197" s="327"/>
      <c r="I197" s="327"/>
      <c r="J197" s="327"/>
      <c r="K197" s="327"/>
      <c r="L197" s="327"/>
      <c r="M197" s="327"/>
      <c r="N197" s="327"/>
      <c r="O197" s="327"/>
      <c r="P197" s="327">
        <v>20</v>
      </c>
      <c r="Q197" s="327">
        <v>721</v>
      </c>
      <c r="R197" s="327">
        <v>1101</v>
      </c>
    </row>
    <row r="198" spans="1:18" x14ac:dyDescent="0.2">
      <c r="A198" s="326"/>
      <c r="B198" s="326"/>
      <c r="C198" s="324" t="s">
        <v>1266</v>
      </c>
      <c r="D198" s="327"/>
      <c r="E198" s="327"/>
      <c r="F198" s="327"/>
      <c r="G198" s="327"/>
      <c r="H198" s="327"/>
      <c r="I198" s="327"/>
      <c r="J198" s="327"/>
      <c r="K198" s="327"/>
      <c r="L198" s="327"/>
      <c r="M198" s="327">
        <v>256</v>
      </c>
      <c r="N198" s="327">
        <v>2705</v>
      </c>
      <c r="O198" s="327">
        <v>4561</v>
      </c>
      <c r="P198" s="327">
        <v>4179</v>
      </c>
      <c r="Q198" s="327">
        <v>4900</v>
      </c>
      <c r="R198" s="327">
        <v>4515</v>
      </c>
    </row>
    <row r="199" spans="1:18" x14ac:dyDescent="0.2">
      <c r="A199" s="326"/>
      <c r="B199" s="326"/>
      <c r="C199" s="324" t="s">
        <v>1267</v>
      </c>
      <c r="D199" s="327"/>
      <c r="E199" s="327"/>
      <c r="F199" s="327"/>
      <c r="G199" s="327"/>
      <c r="H199" s="327"/>
      <c r="I199" s="327"/>
      <c r="J199" s="327"/>
      <c r="K199" s="327"/>
      <c r="L199" s="327">
        <v>23</v>
      </c>
      <c r="M199" s="327">
        <v>937</v>
      </c>
      <c r="N199" s="327">
        <v>2109</v>
      </c>
      <c r="O199" s="327">
        <v>4959</v>
      </c>
      <c r="P199" s="327">
        <v>7054</v>
      </c>
      <c r="Q199" s="327">
        <v>6745</v>
      </c>
      <c r="R199" s="327">
        <v>5123</v>
      </c>
    </row>
    <row r="200" spans="1:18" x14ac:dyDescent="0.2">
      <c r="A200" s="326"/>
      <c r="B200" s="326" t="s">
        <v>1118</v>
      </c>
      <c r="C200" s="324" t="s">
        <v>1268</v>
      </c>
      <c r="D200" s="327"/>
      <c r="E200" s="327"/>
      <c r="F200" s="327"/>
      <c r="G200" s="327"/>
      <c r="H200" s="327"/>
      <c r="I200" s="327"/>
      <c r="J200" s="327"/>
      <c r="K200" s="327"/>
      <c r="L200" s="327"/>
      <c r="M200" s="327"/>
      <c r="N200" s="327"/>
      <c r="O200" s="327"/>
      <c r="P200" s="327">
        <v>1</v>
      </c>
      <c r="Q200" s="327">
        <v>1161</v>
      </c>
      <c r="R200" s="327">
        <v>2285</v>
      </c>
    </row>
    <row r="201" spans="1:18" x14ac:dyDescent="0.2">
      <c r="A201" s="326"/>
      <c r="B201" s="326"/>
      <c r="C201" s="324" t="s">
        <v>1269</v>
      </c>
      <c r="D201" s="327"/>
      <c r="E201" s="327"/>
      <c r="F201" s="327"/>
      <c r="G201" s="327">
        <v>28</v>
      </c>
      <c r="H201" s="327">
        <v>1276</v>
      </c>
      <c r="I201" s="327">
        <v>3896</v>
      </c>
      <c r="J201" s="327">
        <v>5296</v>
      </c>
      <c r="K201" s="327">
        <v>4561</v>
      </c>
      <c r="L201" s="327">
        <v>3898</v>
      </c>
      <c r="M201" s="327">
        <v>6888</v>
      </c>
      <c r="N201" s="327">
        <v>6575</v>
      </c>
      <c r="O201" s="327">
        <v>4882</v>
      </c>
      <c r="P201" s="327">
        <v>959</v>
      </c>
      <c r="Q201" s="327">
        <v>7</v>
      </c>
      <c r="R201" s="327">
        <v>1</v>
      </c>
    </row>
    <row r="202" spans="1:18" x14ac:dyDescent="0.2">
      <c r="A202" s="326"/>
      <c r="B202" s="326"/>
      <c r="C202" s="324" t="s">
        <v>1270</v>
      </c>
      <c r="D202" s="327"/>
      <c r="E202" s="327"/>
      <c r="F202" s="327"/>
      <c r="G202" s="327"/>
      <c r="H202" s="327"/>
      <c r="I202" s="327"/>
      <c r="J202" s="327"/>
      <c r="K202" s="327"/>
      <c r="L202" s="327">
        <v>1165</v>
      </c>
      <c r="M202" s="327">
        <v>2568</v>
      </c>
      <c r="N202" s="327">
        <v>1806</v>
      </c>
      <c r="O202" s="327">
        <v>1305</v>
      </c>
      <c r="P202" s="327">
        <v>254</v>
      </c>
      <c r="Q202" s="327">
        <v>12</v>
      </c>
      <c r="R202" s="327"/>
    </row>
    <row r="203" spans="1:18" x14ac:dyDescent="0.2">
      <c r="A203" s="326"/>
      <c r="B203" s="326"/>
      <c r="C203" s="324" t="s">
        <v>1271</v>
      </c>
      <c r="D203" s="327"/>
      <c r="E203" s="327"/>
      <c r="F203" s="327"/>
      <c r="G203" s="327"/>
      <c r="H203" s="327"/>
      <c r="I203" s="327"/>
      <c r="J203" s="327"/>
      <c r="K203" s="327"/>
      <c r="L203" s="327"/>
      <c r="M203" s="327"/>
      <c r="N203" s="327">
        <v>15185</v>
      </c>
      <c r="O203" s="327">
        <v>27712</v>
      </c>
      <c r="P203" s="327">
        <v>12477</v>
      </c>
      <c r="Q203" s="327">
        <v>8225</v>
      </c>
      <c r="R203" s="327">
        <v>1652</v>
      </c>
    </row>
    <row r="204" spans="1:18" x14ac:dyDescent="0.2">
      <c r="A204" s="326"/>
      <c r="B204" s="326"/>
      <c r="C204" s="324" t="s">
        <v>1272</v>
      </c>
      <c r="D204" s="327"/>
      <c r="E204" s="327"/>
      <c r="F204" s="327"/>
      <c r="G204" s="327"/>
      <c r="H204" s="327"/>
      <c r="I204" s="327"/>
      <c r="J204" s="327"/>
      <c r="K204" s="327"/>
      <c r="L204" s="327"/>
      <c r="M204" s="327"/>
      <c r="N204" s="327">
        <v>2772</v>
      </c>
      <c r="O204" s="327">
        <v>9856</v>
      </c>
      <c r="P204" s="327">
        <v>3995</v>
      </c>
      <c r="Q204" s="327">
        <v>2719</v>
      </c>
      <c r="R204" s="327">
        <v>226</v>
      </c>
    </row>
    <row r="205" spans="1:18" x14ac:dyDescent="0.2">
      <c r="A205" s="326"/>
      <c r="B205" s="326"/>
      <c r="C205" s="324" t="s">
        <v>1273</v>
      </c>
      <c r="D205" s="327"/>
      <c r="E205" s="327"/>
      <c r="F205" s="327"/>
      <c r="G205" s="327"/>
      <c r="H205" s="327"/>
      <c r="I205" s="327"/>
      <c r="J205" s="327"/>
      <c r="K205" s="327"/>
      <c r="L205" s="327"/>
      <c r="M205" s="327"/>
      <c r="N205" s="327"/>
      <c r="O205" s="327"/>
      <c r="P205" s="327"/>
      <c r="Q205" s="327"/>
      <c r="R205" s="327">
        <v>1434</v>
      </c>
    </row>
    <row r="206" spans="1:18" x14ac:dyDescent="0.2">
      <c r="A206" s="326"/>
      <c r="B206" s="326"/>
      <c r="C206" s="324" t="s">
        <v>1274</v>
      </c>
      <c r="D206" s="327"/>
      <c r="E206" s="327"/>
      <c r="F206" s="327">
        <v>9036</v>
      </c>
      <c r="G206" s="327">
        <v>3063</v>
      </c>
      <c r="H206" s="327">
        <v>2432</v>
      </c>
      <c r="I206" s="327">
        <v>2250</v>
      </c>
      <c r="J206" s="327">
        <v>2312</v>
      </c>
      <c r="K206" s="327">
        <v>2160</v>
      </c>
      <c r="L206" s="327">
        <v>2890</v>
      </c>
      <c r="M206" s="327">
        <v>2372</v>
      </c>
      <c r="N206" s="327">
        <v>1419</v>
      </c>
      <c r="O206" s="327">
        <v>665</v>
      </c>
      <c r="P206" s="327">
        <v>133</v>
      </c>
      <c r="Q206" s="327">
        <v>109</v>
      </c>
      <c r="R206" s="327">
        <v>59</v>
      </c>
    </row>
    <row r="207" spans="1:18" x14ac:dyDescent="0.2">
      <c r="A207" s="326"/>
      <c r="B207" s="326" t="s">
        <v>613</v>
      </c>
      <c r="C207" s="324" t="s">
        <v>992</v>
      </c>
      <c r="D207" s="327">
        <v>202</v>
      </c>
      <c r="E207" s="327">
        <v>149</v>
      </c>
      <c r="F207" s="327">
        <v>39</v>
      </c>
      <c r="G207" s="327"/>
      <c r="H207" s="327">
        <v>255</v>
      </c>
      <c r="I207" s="327">
        <v>249</v>
      </c>
      <c r="J207" s="327">
        <v>444</v>
      </c>
      <c r="K207" s="327">
        <v>1091</v>
      </c>
      <c r="L207" s="327">
        <v>1086</v>
      </c>
      <c r="M207" s="327">
        <v>803</v>
      </c>
      <c r="N207" s="327">
        <v>462</v>
      </c>
      <c r="O207" s="327">
        <v>33</v>
      </c>
      <c r="P207" s="327">
        <v>2</v>
      </c>
      <c r="Q207" s="327"/>
      <c r="R207" s="327">
        <v>1</v>
      </c>
    </row>
    <row r="208" spans="1:18" x14ac:dyDescent="0.2">
      <c r="A208" s="326"/>
      <c r="B208" s="326"/>
      <c r="C208" s="324" t="s">
        <v>994</v>
      </c>
      <c r="D208" s="327"/>
      <c r="E208" s="327"/>
      <c r="F208" s="327"/>
      <c r="G208" s="327"/>
      <c r="H208" s="327"/>
      <c r="I208" s="327"/>
      <c r="J208" s="327"/>
      <c r="K208" s="327"/>
      <c r="L208" s="327">
        <v>427</v>
      </c>
      <c r="M208" s="327">
        <v>204</v>
      </c>
      <c r="N208" s="327">
        <v>96</v>
      </c>
      <c r="O208" s="327"/>
      <c r="P208" s="327"/>
      <c r="Q208" s="327"/>
      <c r="R208" s="327"/>
    </row>
    <row r="209" spans="1:18" x14ac:dyDescent="0.2">
      <c r="A209" s="326"/>
      <c r="B209" s="326"/>
      <c r="C209" s="324" t="s">
        <v>996</v>
      </c>
      <c r="D209" s="327"/>
      <c r="E209" s="327"/>
      <c r="F209" s="327"/>
      <c r="G209" s="327"/>
      <c r="H209" s="327"/>
      <c r="I209" s="327"/>
      <c r="J209" s="327"/>
      <c r="K209" s="327"/>
      <c r="L209" s="327"/>
      <c r="M209" s="327"/>
      <c r="N209" s="327"/>
      <c r="O209" s="327">
        <v>723</v>
      </c>
      <c r="P209" s="327">
        <v>2250</v>
      </c>
      <c r="Q209" s="327">
        <v>6261</v>
      </c>
      <c r="R209" s="327">
        <v>3330</v>
      </c>
    </row>
    <row r="210" spans="1:18" x14ac:dyDescent="0.2">
      <c r="A210" s="326"/>
      <c r="B210" s="326"/>
      <c r="C210" s="324" t="s">
        <v>998</v>
      </c>
      <c r="D210" s="327"/>
      <c r="E210" s="327"/>
      <c r="F210" s="327"/>
      <c r="G210" s="327"/>
      <c r="H210" s="327"/>
      <c r="I210" s="327"/>
      <c r="J210" s="327"/>
      <c r="K210" s="327"/>
      <c r="L210" s="327"/>
      <c r="M210" s="327"/>
      <c r="N210" s="327"/>
      <c r="O210" s="327">
        <v>361</v>
      </c>
      <c r="P210" s="327">
        <v>3404</v>
      </c>
      <c r="Q210" s="327">
        <v>6950</v>
      </c>
      <c r="R210" s="327">
        <v>4568</v>
      </c>
    </row>
    <row r="211" spans="1:18" x14ac:dyDescent="0.2">
      <c r="A211" s="326"/>
      <c r="B211" s="326"/>
      <c r="C211" s="324" t="s">
        <v>1001</v>
      </c>
      <c r="D211" s="327"/>
      <c r="E211" s="327"/>
      <c r="F211" s="327"/>
      <c r="G211" s="327"/>
      <c r="H211" s="327"/>
      <c r="I211" s="327"/>
      <c r="J211" s="327"/>
      <c r="K211" s="327"/>
      <c r="L211" s="327"/>
      <c r="M211" s="327"/>
      <c r="N211" s="327">
        <v>660</v>
      </c>
      <c r="O211" s="327">
        <v>11542</v>
      </c>
      <c r="P211" s="327">
        <v>20566</v>
      </c>
      <c r="Q211" s="327">
        <v>18761</v>
      </c>
      <c r="R211" s="327">
        <v>14559</v>
      </c>
    </row>
    <row r="212" spans="1:18" x14ac:dyDescent="0.2">
      <c r="A212" s="326"/>
      <c r="B212" s="326"/>
      <c r="C212" s="324" t="s">
        <v>1003</v>
      </c>
      <c r="D212" s="327"/>
      <c r="E212" s="327"/>
      <c r="F212" s="327"/>
      <c r="G212" s="327"/>
      <c r="H212" s="327"/>
      <c r="I212" s="327"/>
      <c r="J212" s="327"/>
      <c r="K212" s="327"/>
      <c r="L212" s="327"/>
      <c r="M212" s="327"/>
      <c r="N212" s="327"/>
      <c r="O212" s="327"/>
      <c r="P212" s="327">
        <v>112</v>
      </c>
      <c r="Q212" s="327">
        <v>3237</v>
      </c>
      <c r="R212" s="327">
        <v>2067</v>
      </c>
    </row>
    <row r="213" spans="1:18" x14ac:dyDescent="0.2">
      <c r="A213" s="326"/>
      <c r="B213" s="326"/>
      <c r="C213" s="324" t="s">
        <v>1004</v>
      </c>
      <c r="D213" s="327"/>
      <c r="E213" s="327"/>
      <c r="F213" s="327"/>
      <c r="G213" s="327"/>
      <c r="H213" s="327"/>
      <c r="I213" s="327"/>
      <c r="J213" s="327"/>
      <c r="K213" s="327"/>
      <c r="L213" s="327"/>
      <c r="M213" s="327"/>
      <c r="N213" s="327"/>
      <c r="O213" s="327"/>
      <c r="P213" s="327">
        <v>693</v>
      </c>
      <c r="Q213" s="327">
        <v>2287</v>
      </c>
      <c r="R213" s="327">
        <v>1310</v>
      </c>
    </row>
    <row r="214" spans="1:18" x14ac:dyDescent="0.2">
      <c r="A214" s="326"/>
      <c r="B214" s="326"/>
      <c r="C214" s="324" t="s">
        <v>1005</v>
      </c>
      <c r="D214" s="327"/>
      <c r="E214" s="327"/>
      <c r="F214" s="327"/>
      <c r="G214" s="327"/>
      <c r="H214" s="327"/>
      <c r="I214" s="327"/>
      <c r="J214" s="327"/>
      <c r="K214" s="327"/>
      <c r="L214" s="327"/>
      <c r="M214" s="327"/>
      <c r="N214" s="327"/>
      <c r="O214" s="327"/>
      <c r="P214" s="327">
        <v>119</v>
      </c>
      <c r="Q214" s="327">
        <v>417</v>
      </c>
      <c r="R214" s="327">
        <v>242</v>
      </c>
    </row>
    <row r="215" spans="1:18" x14ac:dyDescent="0.2">
      <c r="A215" s="326"/>
      <c r="B215" s="326"/>
      <c r="C215" s="324" t="s">
        <v>1006</v>
      </c>
      <c r="D215" s="327"/>
      <c r="E215" s="327"/>
      <c r="F215" s="327"/>
      <c r="G215" s="327"/>
      <c r="H215" s="327"/>
      <c r="I215" s="327"/>
      <c r="J215" s="327"/>
      <c r="K215" s="327"/>
      <c r="L215" s="327"/>
      <c r="M215" s="327"/>
      <c r="N215" s="327"/>
      <c r="O215" s="327"/>
      <c r="P215" s="327"/>
      <c r="Q215" s="327"/>
      <c r="R215" s="327">
        <v>599</v>
      </c>
    </row>
    <row r="216" spans="1:18" x14ac:dyDescent="0.2">
      <c r="A216" s="326"/>
      <c r="B216" s="326"/>
      <c r="C216" s="324" t="s">
        <v>1009</v>
      </c>
      <c r="D216" s="327"/>
      <c r="E216" s="327"/>
      <c r="F216" s="327"/>
      <c r="G216" s="327"/>
      <c r="H216" s="327"/>
      <c r="I216" s="327"/>
      <c r="J216" s="327"/>
      <c r="K216" s="327"/>
      <c r="L216" s="327"/>
      <c r="M216" s="327"/>
      <c r="N216" s="327"/>
      <c r="O216" s="327">
        <v>231</v>
      </c>
      <c r="P216" s="327">
        <v>2386</v>
      </c>
      <c r="Q216" s="327">
        <v>4610</v>
      </c>
      <c r="R216" s="327">
        <v>3594</v>
      </c>
    </row>
    <row r="217" spans="1:18" x14ac:dyDescent="0.2">
      <c r="A217" s="326"/>
      <c r="B217" s="326"/>
      <c r="C217" s="324" t="s">
        <v>1011</v>
      </c>
      <c r="D217" s="327"/>
      <c r="E217" s="327"/>
      <c r="F217" s="327"/>
      <c r="G217" s="327"/>
      <c r="H217" s="327"/>
      <c r="I217" s="327"/>
      <c r="J217" s="327"/>
      <c r="K217" s="327"/>
      <c r="L217" s="327"/>
      <c r="M217" s="327"/>
      <c r="N217" s="327"/>
      <c r="O217" s="327">
        <v>194</v>
      </c>
      <c r="P217" s="327">
        <v>1596</v>
      </c>
      <c r="Q217" s="327">
        <v>2298</v>
      </c>
      <c r="R217" s="327">
        <v>2909</v>
      </c>
    </row>
    <row r="218" spans="1:18" x14ac:dyDescent="0.2">
      <c r="A218" s="326"/>
      <c r="B218" s="326"/>
      <c r="C218" s="324" t="s">
        <v>1014</v>
      </c>
      <c r="D218" s="327"/>
      <c r="E218" s="327"/>
      <c r="F218" s="327"/>
      <c r="G218" s="327"/>
      <c r="H218" s="327"/>
      <c r="I218" s="327"/>
      <c r="J218" s="327"/>
      <c r="K218" s="327"/>
      <c r="L218" s="327"/>
      <c r="M218" s="327"/>
      <c r="N218" s="327">
        <v>16450</v>
      </c>
      <c r="O218" s="327">
        <v>26908</v>
      </c>
      <c r="P218" s="327">
        <v>29011</v>
      </c>
      <c r="Q218" s="327">
        <v>34353</v>
      </c>
      <c r="R218" s="327">
        <v>22307</v>
      </c>
    </row>
    <row r="219" spans="1:18" x14ac:dyDescent="0.2">
      <c r="A219" s="326"/>
      <c r="B219" s="326"/>
      <c r="C219" s="324" t="s">
        <v>1017</v>
      </c>
      <c r="D219" s="327"/>
      <c r="E219" s="327"/>
      <c r="F219" s="327"/>
      <c r="G219" s="327"/>
      <c r="H219" s="327"/>
      <c r="I219" s="327"/>
      <c r="J219" s="327"/>
      <c r="K219" s="327"/>
      <c r="L219" s="327"/>
      <c r="M219" s="327"/>
      <c r="N219" s="327"/>
      <c r="O219" s="327"/>
      <c r="P219" s="327"/>
      <c r="Q219" s="327"/>
      <c r="R219" s="327">
        <v>118</v>
      </c>
    </row>
    <row r="220" spans="1:18" x14ac:dyDescent="0.2">
      <c r="A220" s="326"/>
      <c r="B220" s="326"/>
      <c r="C220" s="324" t="s">
        <v>1018</v>
      </c>
      <c r="D220" s="327"/>
      <c r="E220" s="327"/>
      <c r="F220" s="327"/>
      <c r="G220" s="327"/>
      <c r="H220" s="327"/>
      <c r="I220" s="327"/>
      <c r="J220" s="327"/>
      <c r="K220" s="327"/>
      <c r="L220" s="327"/>
      <c r="M220" s="327"/>
      <c r="N220" s="327">
        <v>12026</v>
      </c>
      <c r="O220" s="327">
        <v>27884</v>
      </c>
      <c r="P220" s="327">
        <v>29271</v>
      </c>
      <c r="Q220" s="327">
        <v>25460</v>
      </c>
      <c r="R220" s="327">
        <v>24442</v>
      </c>
    </row>
    <row r="221" spans="1:18" x14ac:dyDescent="0.2">
      <c r="A221" s="326"/>
      <c r="B221" s="326"/>
      <c r="C221" s="324" t="s">
        <v>1022</v>
      </c>
      <c r="D221" s="327"/>
      <c r="E221" s="327"/>
      <c r="F221" s="327"/>
      <c r="G221" s="327"/>
      <c r="H221" s="327"/>
      <c r="I221" s="327"/>
      <c r="J221" s="327"/>
      <c r="K221" s="327"/>
      <c r="L221" s="327"/>
      <c r="M221" s="327"/>
      <c r="N221" s="327"/>
      <c r="O221" s="327"/>
      <c r="P221" s="327"/>
      <c r="Q221" s="327">
        <v>5791</v>
      </c>
      <c r="R221" s="327">
        <v>39332</v>
      </c>
    </row>
    <row r="222" spans="1:18" x14ac:dyDescent="0.2">
      <c r="A222" s="326"/>
      <c r="B222" s="326"/>
      <c r="C222" s="324" t="s">
        <v>1023</v>
      </c>
      <c r="D222" s="327"/>
      <c r="E222" s="327"/>
      <c r="F222" s="327"/>
      <c r="G222" s="327"/>
      <c r="H222" s="327"/>
      <c r="I222" s="327"/>
      <c r="J222" s="327"/>
      <c r="K222" s="327"/>
      <c r="L222" s="327"/>
      <c r="M222" s="327"/>
      <c r="N222" s="327"/>
      <c r="O222" s="327">
        <v>358</v>
      </c>
      <c r="P222" s="327">
        <v>5020</v>
      </c>
      <c r="Q222" s="327">
        <v>8060</v>
      </c>
      <c r="R222" s="327">
        <v>8422</v>
      </c>
    </row>
    <row r="223" spans="1:18" x14ac:dyDescent="0.2">
      <c r="A223" s="326"/>
      <c r="B223" s="326"/>
      <c r="C223" s="324" t="s">
        <v>1024</v>
      </c>
      <c r="D223" s="327"/>
      <c r="E223" s="327"/>
      <c r="F223" s="327"/>
      <c r="G223" s="327"/>
      <c r="H223" s="327"/>
      <c r="I223" s="327"/>
      <c r="J223" s="327"/>
      <c r="K223" s="327"/>
      <c r="L223" s="327"/>
      <c r="M223" s="327"/>
      <c r="N223" s="327"/>
      <c r="O223" s="327">
        <v>433</v>
      </c>
      <c r="P223" s="327">
        <v>1600</v>
      </c>
      <c r="Q223" s="327">
        <v>3461</v>
      </c>
      <c r="R223" s="327">
        <v>2680</v>
      </c>
    </row>
    <row r="224" spans="1:18" x14ac:dyDescent="0.2">
      <c r="A224" s="326"/>
      <c r="B224" s="326"/>
      <c r="C224" s="324" t="s">
        <v>1025</v>
      </c>
      <c r="D224" s="327"/>
      <c r="E224" s="327">
        <v>80</v>
      </c>
      <c r="F224" s="327">
        <v>80</v>
      </c>
      <c r="G224" s="327">
        <v>156</v>
      </c>
      <c r="H224" s="327">
        <v>335</v>
      </c>
      <c r="I224" s="327">
        <v>388</v>
      </c>
      <c r="J224" s="327">
        <v>788</v>
      </c>
      <c r="K224" s="327">
        <v>1673</v>
      </c>
      <c r="L224" s="327">
        <v>1651</v>
      </c>
      <c r="M224" s="327">
        <v>1213</v>
      </c>
      <c r="N224" s="327">
        <v>283</v>
      </c>
      <c r="O224" s="327">
        <v>1</v>
      </c>
      <c r="P224" s="327"/>
      <c r="Q224" s="327"/>
      <c r="R224" s="327"/>
    </row>
    <row r="225" spans="1:20" x14ac:dyDescent="0.2">
      <c r="A225" s="326"/>
      <c r="B225" s="326"/>
      <c r="C225" s="324" t="s">
        <v>1026</v>
      </c>
      <c r="D225" s="327"/>
      <c r="E225" s="327"/>
      <c r="F225" s="327"/>
      <c r="G225" s="327"/>
      <c r="H225" s="327"/>
      <c r="I225" s="327"/>
      <c r="J225" s="327"/>
      <c r="K225" s="327"/>
      <c r="L225" s="327">
        <v>570</v>
      </c>
      <c r="M225" s="327">
        <v>263</v>
      </c>
      <c r="N225" s="327">
        <v>122</v>
      </c>
      <c r="O225" s="327">
        <v>2</v>
      </c>
      <c r="P225" s="327"/>
      <c r="Q225" s="327"/>
      <c r="R225" s="327"/>
    </row>
    <row r="226" spans="1:20" x14ac:dyDescent="0.2">
      <c r="A226" s="326"/>
      <c r="B226" s="326" t="s">
        <v>1137</v>
      </c>
      <c r="C226" s="324" t="s">
        <v>1275</v>
      </c>
      <c r="D226" s="327"/>
      <c r="E226" s="327"/>
      <c r="F226" s="327"/>
      <c r="G226" s="327"/>
      <c r="H226" s="327"/>
      <c r="I226" s="327"/>
      <c r="J226" s="327"/>
      <c r="K226" s="327"/>
      <c r="L226" s="327"/>
      <c r="M226" s="327"/>
      <c r="N226" s="327"/>
      <c r="O226" s="327">
        <v>141</v>
      </c>
      <c r="P226" s="327">
        <v>1890</v>
      </c>
      <c r="Q226" s="327">
        <v>3865</v>
      </c>
      <c r="R226" s="327">
        <v>4134</v>
      </c>
    </row>
    <row r="227" spans="1:20" x14ac:dyDescent="0.2">
      <c r="A227" s="326"/>
      <c r="B227" s="326"/>
      <c r="C227" s="324" t="s">
        <v>1276</v>
      </c>
      <c r="D227" s="327"/>
      <c r="E227" s="327"/>
      <c r="F227" s="327"/>
      <c r="G227" s="327"/>
      <c r="H227" s="327"/>
      <c r="I227" s="327"/>
      <c r="J227" s="327"/>
      <c r="K227" s="327"/>
      <c r="L227" s="327"/>
      <c r="M227" s="327"/>
      <c r="N227" s="327"/>
      <c r="O227" s="327">
        <v>8</v>
      </c>
      <c r="P227" s="327">
        <v>466</v>
      </c>
      <c r="Q227" s="327">
        <v>696</v>
      </c>
      <c r="R227" s="327">
        <v>529</v>
      </c>
    </row>
    <row r="228" spans="1:20" x14ac:dyDescent="0.2">
      <c r="A228" s="326"/>
      <c r="B228" s="326" t="s">
        <v>920</v>
      </c>
      <c r="C228" s="324" t="s">
        <v>1277</v>
      </c>
      <c r="D228" s="327"/>
      <c r="E228" s="327"/>
      <c r="F228" s="327"/>
      <c r="G228" s="327"/>
      <c r="H228" s="327"/>
      <c r="I228" s="327"/>
      <c r="J228" s="327"/>
      <c r="K228" s="327"/>
      <c r="L228" s="327"/>
      <c r="M228" s="327"/>
      <c r="N228" s="327">
        <v>28</v>
      </c>
      <c r="O228" s="327">
        <v>17314</v>
      </c>
      <c r="P228" s="327">
        <v>23217</v>
      </c>
      <c r="Q228" s="327">
        <v>26570</v>
      </c>
      <c r="R228" s="327">
        <v>30277</v>
      </c>
    </row>
    <row r="229" spans="1:20" x14ac:dyDescent="0.2">
      <c r="A229" s="326"/>
      <c r="B229" s="326"/>
      <c r="C229" s="324" t="s">
        <v>1278</v>
      </c>
      <c r="D229" s="327"/>
      <c r="E229" s="327"/>
      <c r="F229" s="327"/>
      <c r="G229" s="327"/>
      <c r="H229" s="327"/>
      <c r="I229" s="327"/>
      <c r="J229" s="327"/>
      <c r="K229" s="327"/>
      <c r="L229" s="327"/>
      <c r="M229" s="327"/>
      <c r="N229" s="327">
        <v>1067</v>
      </c>
      <c r="O229" s="327">
        <v>6192</v>
      </c>
      <c r="P229" s="327">
        <v>4625</v>
      </c>
      <c r="Q229" s="327">
        <v>10882</v>
      </c>
      <c r="R229" s="327">
        <v>14374</v>
      </c>
    </row>
    <row r="230" spans="1:20" x14ac:dyDescent="0.2">
      <c r="A230" s="326"/>
      <c r="B230" s="326"/>
      <c r="C230" s="324" t="s">
        <v>1279</v>
      </c>
      <c r="D230" s="327"/>
      <c r="E230" s="327"/>
      <c r="F230" s="327"/>
      <c r="G230" s="327"/>
      <c r="H230" s="327"/>
      <c r="I230" s="327"/>
      <c r="J230" s="327"/>
      <c r="K230" s="327"/>
      <c r="L230" s="327"/>
      <c r="M230" s="327"/>
      <c r="N230" s="327"/>
      <c r="O230" s="327"/>
      <c r="P230" s="327"/>
      <c r="Q230" s="327"/>
      <c r="R230" s="327">
        <v>1</v>
      </c>
    </row>
    <row r="231" spans="1:20" x14ac:dyDescent="0.2">
      <c r="A231" s="328"/>
      <c r="B231" s="326"/>
      <c r="C231" s="324" t="s">
        <v>1280</v>
      </c>
      <c r="D231" s="327"/>
      <c r="E231" s="327"/>
      <c r="F231" s="327"/>
      <c r="G231" s="327"/>
      <c r="H231" s="327"/>
      <c r="I231" s="327"/>
      <c r="J231" s="327"/>
      <c r="K231" s="327"/>
      <c r="L231" s="327"/>
      <c r="M231" s="327"/>
      <c r="N231" s="327">
        <v>6222</v>
      </c>
      <c r="O231" s="327">
        <v>20135</v>
      </c>
      <c r="P231" s="327">
        <v>5564</v>
      </c>
      <c r="Q231" s="327">
        <v>2250</v>
      </c>
      <c r="R231" s="327">
        <v>1937</v>
      </c>
    </row>
    <row r="232" spans="1:20" x14ac:dyDescent="0.2">
      <c r="A232" s="326" t="s">
        <v>603</v>
      </c>
      <c r="B232" s="326" t="s">
        <v>1148</v>
      </c>
      <c r="C232" s="324" t="s">
        <v>1281</v>
      </c>
      <c r="D232" s="327">
        <v>50</v>
      </c>
      <c r="E232" s="327">
        <v>72</v>
      </c>
      <c r="F232" s="327">
        <v>137</v>
      </c>
      <c r="G232" s="327">
        <v>56</v>
      </c>
      <c r="H232" s="327">
        <v>33</v>
      </c>
      <c r="I232" s="327"/>
      <c r="J232" s="327"/>
      <c r="K232" s="327"/>
      <c r="L232" s="327"/>
      <c r="M232" s="327"/>
      <c r="N232" s="327"/>
      <c r="O232" s="327"/>
      <c r="P232" s="327"/>
      <c r="Q232" s="327"/>
      <c r="R232" s="327"/>
    </row>
    <row r="233" spans="1:20" x14ac:dyDescent="0.2">
      <c r="A233" s="326"/>
      <c r="B233" s="326"/>
      <c r="C233" s="324" t="s">
        <v>1282</v>
      </c>
      <c r="D233" s="327"/>
      <c r="E233" s="327"/>
      <c r="F233" s="327">
        <v>67</v>
      </c>
      <c r="G233" s="327">
        <v>7362</v>
      </c>
      <c r="H233" s="327">
        <v>5077</v>
      </c>
      <c r="I233" s="327">
        <v>7067</v>
      </c>
      <c r="J233" s="327">
        <v>4159</v>
      </c>
      <c r="K233" s="327">
        <v>3155</v>
      </c>
      <c r="L233" s="327">
        <v>2136</v>
      </c>
      <c r="M233" s="327">
        <v>6939</v>
      </c>
      <c r="N233" s="327">
        <v>17154</v>
      </c>
      <c r="O233" s="327">
        <v>15414</v>
      </c>
      <c r="P233" s="327">
        <v>10911</v>
      </c>
      <c r="Q233" s="327">
        <v>7481</v>
      </c>
      <c r="R233" s="327">
        <v>12640</v>
      </c>
    </row>
    <row r="234" spans="1:20" x14ac:dyDescent="0.2">
      <c r="A234" s="326"/>
      <c r="B234" s="326"/>
      <c r="C234" s="324" t="s">
        <v>1283</v>
      </c>
      <c r="D234" s="327"/>
      <c r="E234" s="327"/>
      <c r="F234" s="327"/>
      <c r="G234" s="327"/>
      <c r="H234" s="327"/>
      <c r="I234" s="327"/>
      <c r="J234" s="327"/>
      <c r="K234" s="327">
        <v>1715</v>
      </c>
      <c r="L234" s="327">
        <v>4037</v>
      </c>
      <c r="M234" s="327">
        <v>3442</v>
      </c>
      <c r="N234" s="327">
        <v>4003</v>
      </c>
      <c r="O234" s="327">
        <v>5073</v>
      </c>
      <c r="P234" s="327">
        <v>4654</v>
      </c>
      <c r="Q234" s="327">
        <v>4864</v>
      </c>
      <c r="R234" s="327">
        <v>4085</v>
      </c>
    </row>
    <row r="235" spans="1:20" x14ac:dyDescent="0.2">
      <c r="A235" s="326"/>
      <c r="B235" s="326"/>
      <c r="C235" s="324" t="s">
        <v>1284</v>
      </c>
      <c r="D235" s="327"/>
      <c r="E235" s="327"/>
      <c r="F235" s="327"/>
      <c r="G235" s="327"/>
      <c r="H235" s="327"/>
      <c r="I235" s="327"/>
      <c r="J235" s="327"/>
      <c r="K235" s="327">
        <v>598</v>
      </c>
      <c r="L235" s="327">
        <v>2827</v>
      </c>
      <c r="M235" s="327">
        <v>3758</v>
      </c>
      <c r="N235" s="327">
        <v>4890</v>
      </c>
      <c r="O235" s="327">
        <v>15645</v>
      </c>
      <c r="P235" s="327">
        <v>13683</v>
      </c>
      <c r="Q235" s="327">
        <v>17644</v>
      </c>
      <c r="R235" s="327">
        <v>21162</v>
      </c>
    </row>
    <row r="236" spans="1:20" x14ac:dyDescent="0.2">
      <c r="A236" s="328"/>
      <c r="B236" s="326"/>
      <c r="C236" s="324" t="s">
        <v>1285</v>
      </c>
      <c r="D236" s="327"/>
      <c r="E236" s="327"/>
      <c r="F236" s="327"/>
      <c r="G236" s="327"/>
      <c r="H236" s="327"/>
      <c r="I236" s="327">
        <v>2919</v>
      </c>
      <c r="J236" s="327">
        <v>12167</v>
      </c>
      <c r="K236" s="327">
        <v>10747</v>
      </c>
      <c r="L236" s="327">
        <v>9212</v>
      </c>
      <c r="M236" s="327">
        <v>10871</v>
      </c>
      <c r="N236" s="327">
        <v>18187</v>
      </c>
      <c r="O236" s="327">
        <v>32407</v>
      </c>
      <c r="P236" s="327">
        <v>30633</v>
      </c>
      <c r="Q236" s="327">
        <v>33856</v>
      </c>
      <c r="R236" s="327">
        <v>47767</v>
      </c>
      <c r="T236" s="327">
        <f>SUM(R233:R236)</f>
        <v>85654</v>
      </c>
    </row>
    <row r="237" spans="1:20" x14ac:dyDescent="0.2">
      <c r="A237" s="326" t="s">
        <v>892</v>
      </c>
      <c r="B237" s="326" t="s">
        <v>865</v>
      </c>
      <c r="C237" s="324" t="s">
        <v>893</v>
      </c>
      <c r="D237" s="327"/>
      <c r="E237" s="327"/>
      <c r="F237" s="327"/>
      <c r="G237" s="327"/>
      <c r="H237" s="327"/>
      <c r="I237" s="327"/>
      <c r="J237" s="327"/>
      <c r="K237" s="327"/>
      <c r="L237" s="327"/>
      <c r="M237" s="327">
        <v>524</v>
      </c>
      <c r="N237" s="327">
        <v>17931</v>
      </c>
      <c r="O237" s="327">
        <v>33589</v>
      </c>
      <c r="P237" s="327">
        <v>44345</v>
      </c>
      <c r="Q237" s="327">
        <v>46387</v>
      </c>
      <c r="R237" s="327">
        <v>8327</v>
      </c>
    </row>
    <row r="238" spans="1:20" x14ac:dyDescent="0.2">
      <c r="A238" s="326"/>
      <c r="B238" s="326"/>
      <c r="C238" s="324" t="s">
        <v>894</v>
      </c>
      <c r="D238" s="327"/>
      <c r="E238" s="327"/>
      <c r="F238" s="327"/>
      <c r="G238" s="327"/>
      <c r="H238" s="327"/>
      <c r="I238" s="327"/>
      <c r="J238" s="327"/>
      <c r="K238" s="327"/>
      <c r="L238" s="327"/>
      <c r="M238" s="327"/>
      <c r="N238" s="327"/>
      <c r="O238" s="327"/>
      <c r="P238" s="327">
        <v>42</v>
      </c>
      <c r="Q238" s="327">
        <v>73</v>
      </c>
      <c r="R238" s="327">
        <v>1076</v>
      </c>
    </row>
    <row r="239" spans="1:20" x14ac:dyDescent="0.2">
      <c r="A239" s="326"/>
      <c r="B239" s="326" t="s">
        <v>1286</v>
      </c>
      <c r="C239" s="324" t="s">
        <v>1287</v>
      </c>
      <c r="D239" s="327"/>
      <c r="E239" s="327"/>
      <c r="F239" s="327"/>
      <c r="G239" s="327"/>
      <c r="H239" s="327"/>
      <c r="I239" s="327"/>
      <c r="J239" s="327"/>
      <c r="K239" s="327"/>
      <c r="L239" s="327"/>
      <c r="M239" s="327"/>
      <c r="N239" s="327"/>
      <c r="O239" s="327">
        <v>71</v>
      </c>
      <c r="P239" s="327">
        <v>36</v>
      </c>
      <c r="Q239" s="327">
        <v>5</v>
      </c>
      <c r="R239" s="327"/>
    </row>
    <row r="240" spans="1:20" x14ac:dyDescent="0.2">
      <c r="A240" s="326"/>
      <c r="B240" s="326"/>
      <c r="C240" s="324" t="s">
        <v>1288</v>
      </c>
      <c r="D240" s="327"/>
      <c r="E240" s="327"/>
      <c r="F240" s="327"/>
      <c r="G240" s="327"/>
      <c r="H240" s="327"/>
      <c r="I240" s="327"/>
      <c r="J240" s="327"/>
      <c r="K240" s="327"/>
      <c r="L240" s="327">
        <v>1225</v>
      </c>
      <c r="M240" s="327">
        <v>2230</v>
      </c>
      <c r="N240" s="327">
        <v>1236</v>
      </c>
      <c r="O240" s="327">
        <v>1406</v>
      </c>
      <c r="P240" s="327">
        <v>1842</v>
      </c>
      <c r="Q240" s="327">
        <v>2350</v>
      </c>
      <c r="R240" s="327">
        <v>816</v>
      </c>
    </row>
    <row r="241" spans="1:18" x14ac:dyDescent="0.2">
      <c r="A241" s="326"/>
      <c r="B241" s="326"/>
      <c r="C241" s="324" t="s">
        <v>1289</v>
      </c>
      <c r="D241" s="327"/>
      <c r="E241" s="327"/>
      <c r="F241" s="327"/>
      <c r="G241" s="327"/>
      <c r="H241" s="327"/>
      <c r="I241" s="327"/>
      <c r="J241" s="327"/>
      <c r="K241" s="327"/>
      <c r="L241" s="327"/>
      <c r="M241" s="327">
        <v>27</v>
      </c>
      <c r="N241" s="327">
        <v>36</v>
      </c>
      <c r="O241" s="327">
        <v>353</v>
      </c>
      <c r="P241" s="327">
        <v>345</v>
      </c>
      <c r="Q241" s="327">
        <v>82</v>
      </c>
      <c r="R241" s="327">
        <v>38</v>
      </c>
    </row>
    <row r="242" spans="1:18" x14ac:dyDescent="0.2">
      <c r="A242" s="326"/>
      <c r="B242" s="326" t="s">
        <v>940</v>
      </c>
      <c r="C242" s="324" t="s">
        <v>1290</v>
      </c>
      <c r="D242" s="327"/>
      <c r="E242" s="327"/>
      <c r="F242" s="327"/>
      <c r="G242" s="327"/>
      <c r="H242" s="327"/>
      <c r="I242" s="327"/>
      <c r="J242" s="327"/>
      <c r="K242" s="327"/>
      <c r="L242" s="327"/>
      <c r="M242" s="327"/>
      <c r="N242" s="327"/>
      <c r="O242" s="327"/>
      <c r="P242" s="327"/>
      <c r="Q242" s="327">
        <v>1</v>
      </c>
      <c r="R242" s="327">
        <v>1</v>
      </c>
    </row>
    <row r="243" spans="1:18" x14ac:dyDescent="0.2">
      <c r="A243" s="326"/>
      <c r="B243" s="326" t="s">
        <v>934</v>
      </c>
      <c r="C243" s="324" t="s">
        <v>1291</v>
      </c>
      <c r="D243" s="327"/>
      <c r="E243" s="327"/>
      <c r="F243" s="327"/>
      <c r="G243" s="327"/>
      <c r="H243" s="327"/>
      <c r="I243" s="327"/>
      <c r="J243" s="327"/>
      <c r="K243" s="327"/>
      <c r="L243" s="327"/>
      <c r="M243" s="327"/>
      <c r="N243" s="327"/>
      <c r="O243" s="327"/>
      <c r="P243" s="327">
        <v>12</v>
      </c>
      <c r="Q243" s="327">
        <v>203</v>
      </c>
      <c r="R243" s="327">
        <v>225</v>
      </c>
    </row>
    <row r="244" spans="1:18" x14ac:dyDescent="0.2">
      <c r="A244" s="326"/>
      <c r="B244" s="326"/>
      <c r="C244" s="324" t="s">
        <v>1292</v>
      </c>
      <c r="D244" s="327"/>
      <c r="E244" s="327"/>
      <c r="F244" s="327"/>
      <c r="G244" s="327"/>
      <c r="H244" s="327"/>
      <c r="I244" s="327"/>
      <c r="J244" s="327"/>
      <c r="K244" s="327"/>
      <c r="L244" s="327"/>
      <c r="M244" s="327"/>
      <c r="N244" s="327"/>
      <c r="O244" s="327"/>
      <c r="P244" s="327"/>
      <c r="Q244" s="327"/>
      <c r="R244" s="327">
        <v>16</v>
      </c>
    </row>
    <row r="245" spans="1:18" x14ac:dyDescent="0.2">
      <c r="A245" s="326"/>
      <c r="B245" s="326" t="s">
        <v>1118</v>
      </c>
      <c r="C245" s="324" t="s">
        <v>1293</v>
      </c>
      <c r="D245" s="327">
        <v>12</v>
      </c>
      <c r="E245" s="327">
        <v>1717</v>
      </c>
      <c r="F245" s="327">
        <v>5230</v>
      </c>
      <c r="G245" s="327">
        <v>10962</v>
      </c>
      <c r="H245" s="327">
        <v>14972</v>
      </c>
      <c r="I245" s="327">
        <v>15610</v>
      </c>
      <c r="J245" s="327">
        <v>18886</v>
      </c>
      <c r="K245" s="327">
        <v>17708</v>
      </c>
      <c r="L245" s="327">
        <v>40710</v>
      </c>
      <c r="M245" s="327">
        <v>33230</v>
      </c>
      <c r="N245" s="327">
        <v>32001</v>
      </c>
      <c r="O245" s="327">
        <v>36003</v>
      </c>
      <c r="P245" s="327">
        <v>29380</v>
      </c>
      <c r="Q245" s="327">
        <v>18112</v>
      </c>
      <c r="R245" s="327">
        <v>12580</v>
      </c>
    </row>
    <row r="246" spans="1:18" x14ac:dyDescent="0.2">
      <c r="A246" s="326"/>
      <c r="B246" s="326" t="s">
        <v>613</v>
      </c>
      <c r="C246" s="324" t="s">
        <v>1294</v>
      </c>
      <c r="D246" s="327"/>
      <c r="E246" s="327"/>
      <c r="F246" s="327"/>
      <c r="G246" s="327"/>
      <c r="H246" s="327"/>
      <c r="I246" s="327"/>
      <c r="J246" s="327"/>
      <c r="K246" s="327"/>
      <c r="L246" s="327"/>
      <c r="M246" s="327"/>
      <c r="N246" s="327"/>
      <c r="O246" s="327"/>
      <c r="P246" s="327"/>
      <c r="Q246" s="327">
        <v>48</v>
      </c>
      <c r="R246" s="327"/>
    </row>
    <row r="247" spans="1:18" x14ac:dyDescent="0.2">
      <c r="A247" s="326"/>
      <c r="B247" s="326"/>
      <c r="C247" s="324" t="s">
        <v>1295</v>
      </c>
      <c r="D247" s="327"/>
      <c r="E247" s="327"/>
      <c r="F247" s="327"/>
      <c r="G247" s="327"/>
      <c r="H247" s="327"/>
      <c r="I247" s="327"/>
      <c r="J247" s="327"/>
      <c r="K247" s="327"/>
      <c r="L247" s="327"/>
      <c r="M247" s="327">
        <v>7</v>
      </c>
      <c r="N247" s="327">
        <v>611</v>
      </c>
      <c r="O247" s="327">
        <v>5234</v>
      </c>
      <c r="P247" s="327">
        <v>8059</v>
      </c>
      <c r="Q247" s="327">
        <v>9840</v>
      </c>
      <c r="R247" s="327">
        <v>3493</v>
      </c>
    </row>
    <row r="248" spans="1:18" x14ac:dyDescent="0.2">
      <c r="A248" s="326"/>
      <c r="B248" s="326"/>
      <c r="C248" s="324" t="s">
        <v>1296</v>
      </c>
      <c r="D248" s="327"/>
      <c r="E248" s="327"/>
      <c r="F248" s="327"/>
      <c r="G248" s="327"/>
      <c r="H248" s="327"/>
      <c r="I248" s="327"/>
      <c r="J248" s="327"/>
      <c r="K248" s="327"/>
      <c r="L248" s="327"/>
      <c r="M248" s="327"/>
      <c r="N248" s="327">
        <v>430</v>
      </c>
      <c r="O248" s="327">
        <v>1699</v>
      </c>
      <c r="P248" s="327">
        <v>1894</v>
      </c>
      <c r="Q248" s="327">
        <v>3550</v>
      </c>
      <c r="R248" s="327">
        <v>1389</v>
      </c>
    </row>
    <row r="249" spans="1:18" x14ac:dyDescent="0.2">
      <c r="A249" s="326"/>
      <c r="B249" s="326" t="s">
        <v>1145</v>
      </c>
      <c r="C249" s="324" t="s">
        <v>1297</v>
      </c>
      <c r="D249" s="327"/>
      <c r="E249" s="327"/>
      <c r="F249" s="327"/>
      <c r="G249" s="327"/>
      <c r="H249" s="327"/>
      <c r="I249" s="327"/>
      <c r="J249" s="327"/>
      <c r="K249" s="327"/>
      <c r="L249" s="327"/>
      <c r="M249" s="327"/>
      <c r="N249" s="327"/>
      <c r="O249" s="327">
        <v>1682</v>
      </c>
      <c r="P249" s="327">
        <v>2551</v>
      </c>
      <c r="Q249" s="327">
        <v>2731</v>
      </c>
      <c r="R249" s="327">
        <v>2926</v>
      </c>
    </row>
    <row r="250" spans="1:18" x14ac:dyDescent="0.2">
      <c r="A250" s="326"/>
      <c r="B250" s="326"/>
      <c r="C250" s="324" t="s">
        <v>1298</v>
      </c>
      <c r="D250" s="327"/>
      <c r="E250" s="327"/>
      <c r="F250" s="327"/>
      <c r="G250" s="327"/>
      <c r="H250" s="327"/>
      <c r="I250" s="327"/>
      <c r="J250" s="327"/>
      <c r="K250" s="327"/>
      <c r="L250" s="327"/>
      <c r="M250" s="327"/>
      <c r="N250" s="327">
        <v>1387</v>
      </c>
      <c r="O250" s="327">
        <v>4905</v>
      </c>
      <c r="P250" s="327">
        <v>3750</v>
      </c>
      <c r="Q250" s="327">
        <v>5981</v>
      </c>
      <c r="R250" s="327">
        <v>5220</v>
      </c>
    </row>
    <row r="251" spans="1:18" x14ac:dyDescent="0.2">
      <c r="A251" s="326"/>
      <c r="B251" s="326"/>
      <c r="C251" s="324" t="s">
        <v>1299</v>
      </c>
      <c r="D251" s="327"/>
      <c r="E251" s="327"/>
      <c r="F251" s="327"/>
      <c r="G251" s="327"/>
      <c r="H251" s="327"/>
      <c r="I251" s="327"/>
      <c r="J251" s="327"/>
      <c r="K251" s="327"/>
      <c r="L251" s="327"/>
      <c r="M251" s="327"/>
      <c r="N251" s="327">
        <v>2866</v>
      </c>
      <c r="O251" s="327">
        <v>10133</v>
      </c>
      <c r="P251" s="327">
        <v>7886</v>
      </c>
      <c r="Q251" s="327">
        <v>10507</v>
      </c>
      <c r="R251" s="327">
        <v>10881</v>
      </c>
    </row>
    <row r="252" spans="1:18" x14ac:dyDescent="0.2">
      <c r="A252" s="326"/>
      <c r="B252" s="326"/>
      <c r="C252" s="324" t="s">
        <v>1300</v>
      </c>
      <c r="D252" s="327"/>
      <c r="E252" s="327"/>
      <c r="F252" s="327"/>
      <c r="G252" s="327"/>
      <c r="H252" s="327"/>
      <c r="I252" s="327"/>
      <c r="J252" s="327"/>
      <c r="K252" s="327"/>
      <c r="L252" s="327">
        <v>4252</v>
      </c>
      <c r="M252" s="327">
        <v>3984</v>
      </c>
      <c r="N252" s="327">
        <v>3272</v>
      </c>
      <c r="O252" s="327">
        <v>3090</v>
      </c>
      <c r="P252" s="327">
        <v>1950</v>
      </c>
      <c r="Q252" s="327">
        <v>7239</v>
      </c>
      <c r="R252" s="327">
        <v>10472</v>
      </c>
    </row>
    <row r="253" spans="1:18" x14ac:dyDescent="0.2">
      <c r="A253" s="326"/>
      <c r="B253" s="326"/>
      <c r="C253" s="324" t="s">
        <v>1301</v>
      </c>
      <c r="D253" s="327"/>
      <c r="E253" s="327"/>
      <c r="F253" s="327"/>
      <c r="G253" s="327"/>
      <c r="H253" s="327"/>
      <c r="I253" s="327"/>
      <c r="J253" s="327"/>
      <c r="K253" s="327"/>
      <c r="L253" s="327">
        <v>4861</v>
      </c>
      <c r="M253" s="327">
        <v>10303</v>
      </c>
      <c r="N253" s="327">
        <v>7183</v>
      </c>
      <c r="O253" s="327">
        <v>7645</v>
      </c>
      <c r="P253" s="327">
        <v>4023</v>
      </c>
      <c r="Q253" s="327">
        <v>11734</v>
      </c>
      <c r="R253" s="327">
        <v>18921</v>
      </c>
    </row>
    <row r="254" spans="1:18" x14ac:dyDescent="0.2">
      <c r="A254" s="326"/>
      <c r="B254" s="326"/>
      <c r="C254" s="324" t="s">
        <v>1302</v>
      </c>
      <c r="D254" s="327"/>
      <c r="E254" s="327"/>
      <c r="F254" s="327"/>
      <c r="G254" s="327"/>
      <c r="H254" s="327"/>
      <c r="I254" s="327"/>
      <c r="J254" s="327"/>
      <c r="K254" s="327"/>
      <c r="L254" s="327"/>
      <c r="M254" s="327"/>
      <c r="N254" s="327"/>
      <c r="O254" s="327">
        <v>2065</v>
      </c>
      <c r="P254" s="327">
        <v>3044</v>
      </c>
      <c r="Q254" s="327">
        <v>4134</v>
      </c>
      <c r="R254" s="327">
        <v>4445</v>
      </c>
    </row>
    <row r="255" spans="1:18" x14ac:dyDescent="0.2">
      <c r="A255" s="326"/>
      <c r="B255" s="326" t="s">
        <v>920</v>
      </c>
      <c r="C255" s="324" t="s">
        <v>1303</v>
      </c>
      <c r="D255" s="327"/>
      <c r="E255" s="327"/>
      <c r="F255" s="327"/>
      <c r="G255" s="327"/>
      <c r="H255" s="327"/>
      <c r="I255" s="327"/>
      <c r="J255" s="327"/>
      <c r="K255" s="327"/>
      <c r="L255" s="327"/>
      <c r="M255" s="327">
        <v>147</v>
      </c>
      <c r="N255" s="327">
        <v>238</v>
      </c>
      <c r="O255" s="327">
        <v>856</v>
      </c>
      <c r="P255" s="327">
        <v>698</v>
      </c>
      <c r="Q255" s="327">
        <v>375</v>
      </c>
      <c r="R255" s="327">
        <v>314</v>
      </c>
    </row>
    <row r="256" spans="1:18" x14ac:dyDescent="0.2">
      <c r="A256" s="326"/>
      <c r="B256" s="326"/>
      <c r="C256" s="324" t="s">
        <v>1304</v>
      </c>
      <c r="D256" s="327"/>
      <c r="E256" s="327"/>
      <c r="F256" s="327"/>
      <c r="G256" s="327"/>
      <c r="H256" s="327"/>
      <c r="I256" s="327"/>
      <c r="J256" s="327"/>
      <c r="K256" s="327"/>
      <c r="L256" s="327"/>
      <c r="M256" s="327"/>
      <c r="N256" s="327"/>
      <c r="O256" s="327"/>
      <c r="P256" s="327"/>
      <c r="Q256" s="327">
        <v>7</v>
      </c>
      <c r="R256" s="327">
        <v>111</v>
      </c>
    </row>
    <row r="257" spans="1:18" x14ac:dyDescent="0.2">
      <c r="A257" s="328"/>
      <c r="B257" s="326"/>
      <c r="C257" s="324" t="s">
        <v>1305</v>
      </c>
      <c r="D257" s="327"/>
      <c r="E257" s="327"/>
      <c r="F257" s="327"/>
      <c r="G257" s="327"/>
      <c r="H257" s="327"/>
      <c r="I257" s="327"/>
      <c r="J257" s="327"/>
      <c r="K257" s="327"/>
      <c r="L257" s="327"/>
      <c r="M257" s="327"/>
      <c r="N257" s="327"/>
      <c r="O257" s="327"/>
      <c r="P257" s="327">
        <v>635</v>
      </c>
      <c r="Q257" s="327">
        <v>553</v>
      </c>
      <c r="R257" s="327">
        <v>455</v>
      </c>
    </row>
    <row r="258" spans="1:18" x14ac:dyDescent="0.2">
      <c r="A258" s="329" t="s">
        <v>1306</v>
      </c>
      <c r="B258" s="329"/>
      <c r="C258" s="329"/>
      <c r="D258" s="330">
        <v>1785</v>
      </c>
      <c r="E258" s="330">
        <v>5647</v>
      </c>
      <c r="F258" s="330">
        <v>25806</v>
      </c>
      <c r="G258" s="330">
        <v>44249</v>
      </c>
      <c r="H258" s="330">
        <v>78686</v>
      </c>
      <c r="I258" s="330">
        <v>162899</v>
      </c>
      <c r="J258" s="330">
        <v>202625</v>
      </c>
      <c r="K258" s="330">
        <v>274685</v>
      </c>
      <c r="L258" s="330">
        <v>360260</v>
      </c>
      <c r="M258" s="330">
        <v>419893</v>
      </c>
      <c r="N258" s="330">
        <v>1134529</v>
      </c>
      <c r="O258" s="330">
        <v>1880261</v>
      </c>
      <c r="P258" s="330">
        <v>2130220</v>
      </c>
      <c r="Q258" s="330">
        <v>2601631</v>
      </c>
      <c r="R258" s="330">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sheetPr>
    <tabColor theme="2"/>
  </sheetPr>
  <dimension ref="A1:BN108"/>
  <sheetViews>
    <sheetView topLeftCell="A26" workbookViewId="0">
      <selection activeCell="A56" sqref="A56:XFD56"/>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57" customWidth="1"/>
    <col min="32" max="32" width="21" style="257" customWidth="1"/>
    <col min="33" max="33" width="15.6640625" style="257" customWidth="1"/>
    <col min="37" max="37" width="15.5" hidden="1" customWidth="1"/>
    <col min="38" max="38" width="18" customWidth="1"/>
    <col min="39" max="39" width="21.83203125" customWidth="1"/>
    <col min="43" max="43" width="8.83203125" style="257" customWidth="1"/>
  </cols>
  <sheetData>
    <row r="1" spans="1:66" s="88" customFormat="1" ht="81" thickBot="1" x14ac:dyDescent="0.25">
      <c r="A1" s="210"/>
      <c r="B1" s="145" t="s">
        <v>0</v>
      </c>
      <c r="C1" s="145" t="s">
        <v>1</v>
      </c>
      <c r="D1" s="145" t="s">
        <v>2</v>
      </c>
      <c r="E1" s="145" t="s">
        <v>3</v>
      </c>
      <c r="F1" s="145" t="s">
        <v>4</v>
      </c>
      <c r="G1" s="145" t="s">
        <v>5</v>
      </c>
      <c r="H1" s="146" t="s">
        <v>6</v>
      </c>
      <c r="I1" s="145" t="s">
        <v>7</v>
      </c>
      <c r="J1" s="145" t="s">
        <v>8</v>
      </c>
      <c r="K1" s="206" t="s">
        <v>9</v>
      </c>
      <c r="L1" s="145" t="s">
        <v>10</v>
      </c>
      <c r="M1" s="145" t="s">
        <v>11</v>
      </c>
      <c r="N1" s="145" t="s">
        <v>12</v>
      </c>
      <c r="O1" s="145" t="s">
        <v>13</v>
      </c>
      <c r="P1" s="146" t="s">
        <v>14</v>
      </c>
      <c r="Q1" s="145" t="s">
        <v>15</v>
      </c>
      <c r="R1" s="145" t="s">
        <v>16</v>
      </c>
      <c r="S1" s="147" t="s">
        <v>17</v>
      </c>
      <c r="T1" s="145" t="s">
        <v>18</v>
      </c>
      <c r="U1" s="148" t="s">
        <v>19</v>
      </c>
      <c r="V1" s="149" t="s">
        <v>20</v>
      </c>
      <c r="W1" s="150" t="s">
        <v>21</v>
      </c>
      <c r="X1" s="150" t="s">
        <v>22</v>
      </c>
      <c r="Y1" s="145" t="s">
        <v>23</v>
      </c>
      <c r="Z1" s="145" t="s">
        <v>24</v>
      </c>
      <c r="AA1" s="150" t="s">
        <v>25</v>
      </c>
      <c r="AB1" s="150" t="s">
        <v>26</v>
      </c>
      <c r="AC1" s="145" t="s">
        <v>27</v>
      </c>
      <c r="AD1" s="145" t="s">
        <v>28</v>
      </c>
      <c r="AE1" s="275" t="s">
        <v>29</v>
      </c>
      <c r="AF1" s="258" t="s">
        <v>30</v>
      </c>
      <c r="AG1" s="258" t="s">
        <v>31</v>
      </c>
      <c r="AH1" s="151" t="s">
        <v>32</v>
      </c>
      <c r="AI1" s="145" t="s">
        <v>33</v>
      </c>
      <c r="AJ1" s="145" t="s">
        <v>34</v>
      </c>
      <c r="AK1" s="145" t="s">
        <v>35</v>
      </c>
      <c r="AL1" s="152" t="s">
        <v>36</v>
      </c>
      <c r="AM1" s="145" t="s">
        <v>37</v>
      </c>
      <c r="AN1" s="145" t="s">
        <v>38</v>
      </c>
      <c r="AO1" s="145" t="s">
        <v>39</v>
      </c>
      <c r="AP1" s="145" t="s">
        <v>40</v>
      </c>
      <c r="AQ1" s="246" t="s">
        <v>41</v>
      </c>
      <c r="AR1" s="145" t="s">
        <v>42</v>
      </c>
      <c r="AS1" s="145" t="s">
        <v>43</v>
      </c>
      <c r="AT1" s="145" t="s">
        <v>44</v>
      </c>
      <c r="AU1" s="145" t="s">
        <v>45</v>
      </c>
      <c r="AV1" s="145" t="s">
        <v>46</v>
      </c>
      <c r="AW1" s="145" t="s">
        <v>47</v>
      </c>
      <c r="AX1" s="145" t="s">
        <v>48</v>
      </c>
      <c r="AY1" s="151" t="s">
        <v>49</v>
      </c>
      <c r="AZ1" s="151" t="s">
        <v>50</v>
      </c>
      <c r="BA1" s="151" t="s">
        <v>51</v>
      </c>
      <c r="BB1" s="151" t="s">
        <v>52</v>
      </c>
      <c r="BC1" s="151" t="s">
        <v>53</v>
      </c>
      <c r="BD1" s="151" t="s">
        <v>54</v>
      </c>
      <c r="BE1" s="210"/>
      <c r="BF1" s="151"/>
      <c r="BG1" s="151"/>
      <c r="BH1" s="151"/>
      <c r="BI1" s="151"/>
      <c r="BJ1" s="151"/>
      <c r="BK1" s="210"/>
      <c r="BL1" s="210"/>
      <c r="BM1" s="210"/>
      <c r="BN1" s="210"/>
    </row>
    <row r="2" spans="1:66" x14ac:dyDescent="0.2">
      <c r="A2" s="105"/>
      <c r="B2" s="153" t="s">
        <v>55</v>
      </c>
      <c r="C2" s="153" t="s">
        <v>56</v>
      </c>
      <c r="D2" s="153" t="s">
        <v>57</v>
      </c>
      <c r="E2" s="153"/>
      <c r="F2" s="153" t="s">
        <v>58</v>
      </c>
      <c r="G2" s="153" t="s">
        <v>59</v>
      </c>
      <c r="H2" s="155" t="s">
        <v>60</v>
      </c>
      <c r="I2" s="153" t="s">
        <v>61</v>
      </c>
      <c r="J2" s="153"/>
      <c r="K2" s="156"/>
      <c r="L2" s="153"/>
      <c r="M2" s="153"/>
      <c r="N2" s="153"/>
      <c r="O2" s="154"/>
      <c r="P2" s="155"/>
      <c r="Q2" s="153"/>
      <c r="R2" s="153"/>
      <c r="S2" s="157"/>
      <c r="T2" s="153"/>
      <c r="U2" s="158"/>
      <c r="V2" s="159"/>
      <c r="W2" s="153"/>
      <c r="X2" s="153"/>
      <c r="Y2" s="153"/>
      <c r="Z2" s="153"/>
      <c r="AA2" s="153"/>
      <c r="AB2" s="153"/>
      <c r="AC2" s="153"/>
      <c r="AD2" s="153"/>
      <c r="AE2" s="276">
        <v>42370</v>
      </c>
      <c r="AF2" s="259"/>
      <c r="AG2" s="259"/>
      <c r="AH2" s="153"/>
      <c r="AI2" s="153" t="s">
        <v>62</v>
      </c>
      <c r="AJ2" s="153"/>
      <c r="AK2" s="153" t="s">
        <v>63</v>
      </c>
      <c r="AL2" s="160">
        <f>0.08*1500*365</f>
        <v>43800</v>
      </c>
      <c r="AM2" s="153" t="s">
        <v>64</v>
      </c>
      <c r="AN2" s="1" t="s">
        <v>65</v>
      </c>
      <c r="AO2" s="153"/>
      <c r="AP2" s="153"/>
      <c r="AQ2" s="247">
        <v>28225</v>
      </c>
      <c r="AR2" s="153" t="s">
        <v>64</v>
      </c>
      <c r="AS2" s="1" t="s">
        <v>65</v>
      </c>
      <c r="AT2" s="153"/>
      <c r="AU2" s="153"/>
      <c r="AV2" s="153"/>
      <c r="AW2" s="153"/>
      <c r="AX2" s="153" t="s">
        <v>66</v>
      </c>
      <c r="AY2" s="153"/>
      <c r="AZ2" s="153" t="s">
        <v>67</v>
      </c>
      <c r="BA2" s="161">
        <v>45782</v>
      </c>
      <c r="BB2" s="153" t="s">
        <v>68</v>
      </c>
      <c r="BC2" s="154"/>
      <c r="BD2" s="24" t="s">
        <v>69</v>
      </c>
      <c r="BE2" s="154"/>
      <c r="BF2" s="154"/>
      <c r="BG2" s="153"/>
      <c r="BH2" s="153"/>
      <c r="BI2" s="153"/>
      <c r="BJ2" s="153"/>
      <c r="BK2" s="153"/>
      <c r="BL2" s="153"/>
      <c r="BM2" s="153"/>
      <c r="BN2" s="106"/>
    </row>
    <row r="3" spans="1:66" x14ac:dyDescent="0.2">
      <c r="A3" s="107"/>
      <c r="B3" s="162" t="s">
        <v>70</v>
      </c>
      <c r="C3" s="162" t="s">
        <v>56</v>
      </c>
      <c r="D3" s="162" t="s">
        <v>57</v>
      </c>
      <c r="E3" s="162"/>
      <c r="F3" s="162" t="s">
        <v>58</v>
      </c>
      <c r="G3" s="162" t="s">
        <v>59</v>
      </c>
      <c r="H3" s="164" t="s">
        <v>71</v>
      </c>
      <c r="I3" s="162" t="s">
        <v>61</v>
      </c>
      <c r="J3" s="163">
        <v>44146</v>
      </c>
      <c r="K3" s="79" t="s">
        <v>65</v>
      </c>
      <c r="L3" s="162" t="s">
        <v>72</v>
      </c>
      <c r="M3" s="162" t="s">
        <v>73</v>
      </c>
      <c r="N3" s="163">
        <v>44408</v>
      </c>
      <c r="O3" s="209" t="s">
        <v>65</v>
      </c>
      <c r="P3" s="164" t="s">
        <v>72</v>
      </c>
      <c r="Q3" s="162" t="s">
        <v>73</v>
      </c>
      <c r="R3" s="163">
        <v>44408</v>
      </c>
      <c r="S3" s="79" t="s">
        <v>65</v>
      </c>
      <c r="T3" s="162"/>
      <c r="U3" s="165" t="s">
        <v>68</v>
      </c>
      <c r="V3" s="166">
        <v>0.4</v>
      </c>
      <c r="W3" s="162"/>
      <c r="X3" s="162"/>
      <c r="Y3" s="162"/>
      <c r="Z3" s="162"/>
      <c r="AA3" s="162"/>
      <c r="AB3" s="162" t="s">
        <v>74</v>
      </c>
      <c r="AC3" s="163">
        <v>44379</v>
      </c>
      <c r="AD3" s="163">
        <v>44379</v>
      </c>
      <c r="AE3" s="277"/>
      <c r="AF3" s="260"/>
      <c r="AG3" s="260"/>
      <c r="AH3" s="162"/>
      <c r="AI3" s="162" t="s">
        <v>75</v>
      </c>
      <c r="AJ3" s="162"/>
      <c r="AK3" s="162" t="s">
        <v>76</v>
      </c>
      <c r="AL3" s="160"/>
      <c r="AM3" s="162"/>
      <c r="AN3" s="162"/>
      <c r="AO3" s="162"/>
      <c r="AP3" s="162"/>
      <c r="AQ3" s="247"/>
      <c r="AR3" s="162"/>
      <c r="AS3" s="162"/>
      <c r="AT3" s="162"/>
      <c r="AU3" s="162"/>
      <c r="AV3" s="162"/>
      <c r="AW3" s="162"/>
      <c r="AX3" s="162" t="s">
        <v>77</v>
      </c>
      <c r="AY3" s="162" t="s">
        <v>78</v>
      </c>
      <c r="AZ3" s="162" t="s">
        <v>67</v>
      </c>
      <c r="BA3" s="163">
        <v>45714</v>
      </c>
      <c r="BB3" s="162" t="s">
        <v>68</v>
      </c>
      <c r="BC3" s="167"/>
      <c r="BD3" s="1" t="s">
        <v>79</v>
      </c>
      <c r="BE3" s="1" t="s">
        <v>69</v>
      </c>
      <c r="BF3" s="1" t="s">
        <v>80</v>
      </c>
      <c r="BG3" s="1" t="s">
        <v>81</v>
      </c>
      <c r="BH3" s="1" t="s">
        <v>82</v>
      </c>
      <c r="BI3" s="162"/>
      <c r="BJ3" s="162"/>
      <c r="BK3" s="162"/>
      <c r="BL3" s="162"/>
      <c r="BM3" s="162"/>
      <c r="BN3" s="104"/>
    </row>
    <row r="4" spans="1:66" x14ac:dyDescent="0.2">
      <c r="A4" s="107"/>
      <c r="B4" s="162" t="s">
        <v>83</v>
      </c>
      <c r="C4" s="162" t="s">
        <v>56</v>
      </c>
      <c r="D4" s="162" t="s">
        <v>57</v>
      </c>
      <c r="E4" s="162"/>
      <c r="F4" s="162" t="s">
        <v>58</v>
      </c>
      <c r="G4" s="162" t="s">
        <v>59</v>
      </c>
      <c r="H4" s="164" t="s">
        <v>71</v>
      </c>
      <c r="I4" s="162" t="s">
        <v>61</v>
      </c>
      <c r="J4" s="163">
        <v>45128</v>
      </c>
      <c r="K4" s="79" t="s">
        <v>65</v>
      </c>
      <c r="L4" s="350" t="s">
        <v>84</v>
      </c>
      <c r="M4" s="169" t="s">
        <v>73</v>
      </c>
      <c r="N4" s="351">
        <v>45497</v>
      </c>
      <c r="O4" s="129" t="s">
        <v>65</v>
      </c>
      <c r="P4" s="168" t="s">
        <v>85</v>
      </c>
      <c r="Q4" s="169" t="s">
        <v>73</v>
      </c>
      <c r="R4" s="351">
        <v>45497</v>
      </c>
      <c r="S4" s="78" t="s">
        <v>65</v>
      </c>
      <c r="T4" s="162"/>
      <c r="U4" s="165" t="s">
        <v>68</v>
      </c>
      <c r="V4" s="166">
        <v>0.6</v>
      </c>
      <c r="W4" s="162"/>
      <c r="X4" s="162"/>
      <c r="Y4" s="162"/>
      <c r="Z4" s="162"/>
      <c r="AA4" s="162"/>
      <c r="AB4" s="162" t="s">
        <v>74</v>
      </c>
      <c r="AC4" s="163">
        <v>45128</v>
      </c>
      <c r="AD4" s="163">
        <v>45128</v>
      </c>
      <c r="AE4" s="347">
        <v>45128</v>
      </c>
      <c r="AF4" s="260"/>
      <c r="AG4" s="260"/>
      <c r="AH4" s="162"/>
      <c r="AI4" s="162" t="s">
        <v>75</v>
      </c>
      <c r="AJ4" s="162"/>
      <c r="AK4" s="162" t="s">
        <v>86</v>
      </c>
      <c r="AL4" s="160">
        <v>300000</v>
      </c>
      <c r="AM4" s="162" t="s">
        <v>64</v>
      </c>
      <c r="AN4" s="1" t="s">
        <v>65</v>
      </c>
      <c r="AO4" s="162"/>
      <c r="AP4" s="162"/>
      <c r="AQ4" s="247">
        <v>123209</v>
      </c>
      <c r="AR4" s="162" t="s">
        <v>64</v>
      </c>
      <c r="AS4" s="1"/>
      <c r="AT4" s="104"/>
      <c r="AU4" s="104"/>
      <c r="AV4" s="162"/>
      <c r="AW4" s="162"/>
      <c r="AX4" s="162" t="s">
        <v>87</v>
      </c>
      <c r="AY4" s="162" t="s">
        <v>88</v>
      </c>
      <c r="AZ4" s="162" t="s">
        <v>89</v>
      </c>
      <c r="BA4" s="163">
        <v>45714</v>
      </c>
      <c r="BB4" s="162" t="s">
        <v>68</v>
      </c>
      <c r="BC4" s="167"/>
      <c r="BD4" s="1" t="s">
        <v>90</v>
      </c>
      <c r="BE4" s="167"/>
      <c r="BF4" s="167"/>
      <c r="BG4" s="167"/>
      <c r="BH4" s="167"/>
      <c r="BI4" s="162"/>
      <c r="BJ4" s="162"/>
      <c r="BK4" s="162"/>
      <c r="BL4" s="162"/>
      <c r="BM4" s="162"/>
      <c r="BN4" s="104"/>
    </row>
    <row r="5" spans="1:66" x14ac:dyDescent="0.2">
      <c r="A5" s="107"/>
      <c r="B5" s="203" t="s">
        <v>1042</v>
      </c>
      <c r="C5" s="162" t="s">
        <v>56</v>
      </c>
      <c r="D5" s="162" t="s">
        <v>57</v>
      </c>
      <c r="E5" s="162"/>
      <c r="F5" s="162" t="s">
        <v>58</v>
      </c>
      <c r="G5" s="162" t="s">
        <v>59</v>
      </c>
      <c r="H5" s="164" t="s">
        <v>71</v>
      </c>
      <c r="I5" s="162" t="s">
        <v>61</v>
      </c>
      <c r="J5" s="163">
        <v>45128</v>
      </c>
      <c r="K5" s="79" t="s">
        <v>65</v>
      </c>
      <c r="L5" s="162"/>
      <c r="M5" s="162"/>
      <c r="N5" s="162"/>
      <c r="O5" s="162"/>
      <c r="P5" s="164"/>
      <c r="Q5" s="162"/>
      <c r="R5" s="162"/>
      <c r="S5" s="180"/>
      <c r="T5" s="162"/>
      <c r="U5" s="165"/>
      <c r="V5" s="166"/>
      <c r="W5" s="162"/>
      <c r="X5" s="162"/>
      <c r="Y5" s="162"/>
      <c r="Z5" s="162"/>
      <c r="AA5" s="162">
        <v>2027</v>
      </c>
      <c r="AB5" s="162" t="s">
        <v>91</v>
      </c>
      <c r="AC5" s="163">
        <v>46568</v>
      </c>
      <c r="AD5" s="163">
        <v>46568</v>
      </c>
      <c r="AE5" s="277">
        <v>2027</v>
      </c>
      <c r="AF5" s="261">
        <v>46568</v>
      </c>
      <c r="AG5" s="261">
        <v>46568</v>
      </c>
      <c r="AH5" s="162"/>
      <c r="AI5" s="162" t="s">
        <v>75</v>
      </c>
      <c r="AJ5" s="162"/>
      <c r="AK5" s="162" t="s">
        <v>92</v>
      </c>
      <c r="AL5" s="160"/>
      <c r="AM5" s="162"/>
      <c r="AN5" s="162"/>
      <c r="AO5" s="162"/>
      <c r="AP5" s="162"/>
      <c r="AQ5" s="247"/>
      <c r="AR5" s="162"/>
      <c r="AS5" s="162"/>
      <c r="AT5" s="162"/>
      <c r="AU5" s="162"/>
      <c r="AV5" s="162"/>
      <c r="AW5" s="162"/>
      <c r="AX5" s="162" t="s">
        <v>93</v>
      </c>
      <c r="AY5" s="162"/>
      <c r="AZ5" s="162" t="s">
        <v>89</v>
      </c>
      <c r="BA5" s="163">
        <v>45714</v>
      </c>
      <c r="BB5" s="162" t="s">
        <v>67</v>
      </c>
      <c r="BC5" s="162"/>
      <c r="BD5" s="1" t="s">
        <v>94</v>
      </c>
      <c r="BE5" s="1" t="s">
        <v>95</v>
      </c>
      <c r="BF5" s="1" t="s">
        <v>96</v>
      </c>
      <c r="BG5" s="1" t="s">
        <v>97</v>
      </c>
      <c r="BH5" s="1" t="s">
        <v>98</v>
      </c>
      <c r="BI5" s="162"/>
      <c r="BJ5" s="162"/>
      <c r="BK5" s="162"/>
      <c r="BL5" s="162"/>
      <c r="BM5" s="162"/>
      <c r="BN5" s="104"/>
    </row>
    <row r="6" spans="1:66" s="214" customFormat="1" x14ac:dyDescent="0.2">
      <c r="A6" s="212"/>
      <c r="B6" s="233" t="str">
        <f>C6&amp;"_0"</f>
        <v>Z_DE_BMW_Leipzig_0</v>
      </c>
      <c r="C6" s="214" t="str">
        <f>"Z_DE_BMW_"&amp; G6</f>
        <v>Z_DE_BMW_Leipzig</v>
      </c>
      <c r="D6" s="215" t="s">
        <v>57</v>
      </c>
      <c r="E6" s="213"/>
      <c r="F6" s="215" t="s">
        <v>58</v>
      </c>
      <c r="G6" s="215" t="s">
        <v>99</v>
      </c>
      <c r="H6" s="215" t="s">
        <v>60</v>
      </c>
      <c r="I6" s="215" t="s">
        <v>61</v>
      </c>
      <c r="J6" s="216">
        <v>41535</v>
      </c>
      <c r="K6" s="217" t="s">
        <v>65</v>
      </c>
      <c r="L6" s="213" t="s">
        <v>72</v>
      </c>
      <c r="M6" s="213" t="s">
        <v>73</v>
      </c>
      <c r="N6" s="216">
        <v>41535</v>
      </c>
      <c r="O6" s="217" t="s">
        <v>65</v>
      </c>
      <c r="P6" s="213" t="s">
        <v>72</v>
      </c>
      <c r="Q6" s="213" t="s">
        <v>73</v>
      </c>
      <c r="R6" s="216">
        <v>41535</v>
      </c>
      <c r="S6" s="217" t="s">
        <v>65</v>
      </c>
      <c r="T6" s="213"/>
      <c r="U6" s="218"/>
      <c r="V6" s="218"/>
      <c r="W6" s="213"/>
      <c r="X6" s="213"/>
      <c r="Y6" s="213"/>
      <c r="Z6" s="213"/>
      <c r="AA6" s="213"/>
      <c r="AB6" s="213"/>
      <c r="AC6" s="213"/>
      <c r="AD6" s="213"/>
      <c r="AE6" s="278"/>
      <c r="AF6" s="262">
        <v>41535</v>
      </c>
      <c r="AG6" s="262">
        <v>41535</v>
      </c>
      <c r="AH6" s="219">
        <v>44742</v>
      </c>
      <c r="AI6" s="215" t="s">
        <v>75</v>
      </c>
      <c r="AJ6" s="213"/>
      <c r="AK6" s="215" t="s">
        <v>100</v>
      </c>
      <c r="AL6" s="220"/>
      <c r="AM6" s="213"/>
      <c r="AN6" s="221"/>
      <c r="AO6" s="213"/>
      <c r="AP6" s="213"/>
      <c r="AQ6" s="248">
        <f>250000/9</f>
        <v>27777.777777777777</v>
      </c>
      <c r="AR6" s="215" t="s">
        <v>64</v>
      </c>
      <c r="AS6" s="221" t="s">
        <v>65</v>
      </c>
      <c r="AT6" s="213"/>
      <c r="AU6" s="213"/>
      <c r="AV6" s="213"/>
      <c r="AW6" s="213"/>
      <c r="AX6" s="215" t="s">
        <v>101</v>
      </c>
      <c r="AY6" s="213"/>
      <c r="AZ6" s="213"/>
      <c r="BA6" s="213"/>
      <c r="BB6" s="213"/>
      <c r="BC6" s="213"/>
      <c r="BD6" s="213" t="s">
        <v>102</v>
      </c>
      <c r="BE6" s="213"/>
      <c r="BF6" s="213"/>
      <c r="BG6" s="213"/>
      <c r="BH6" s="213"/>
      <c r="BI6" s="213"/>
      <c r="BJ6" s="213"/>
      <c r="BK6" s="213"/>
      <c r="BL6" s="213"/>
      <c r="BM6" s="213"/>
      <c r="BN6" s="213"/>
    </row>
    <row r="7" spans="1:66" s="54" customFormat="1" x14ac:dyDescent="0.2">
      <c r="A7" s="222"/>
      <c r="B7" s="234" t="str">
        <f>C7&amp;"_1"</f>
        <v>Z_DE_BMW_Leipzig_1</v>
      </c>
      <c r="C7" s="224" t="str">
        <f>"Z_DE_BMW_"&amp; G7</f>
        <v>Z_DE_BMW_Leipzig</v>
      </c>
      <c r="D7" s="225" t="s">
        <v>57</v>
      </c>
      <c r="E7" s="223"/>
      <c r="F7" s="225" t="s">
        <v>58</v>
      </c>
      <c r="G7" s="225" t="s">
        <v>99</v>
      </c>
      <c r="H7" s="225" t="s">
        <v>71</v>
      </c>
      <c r="I7" s="225" t="s">
        <v>61</v>
      </c>
      <c r="J7" s="226">
        <v>44987</v>
      </c>
      <c r="K7" s="227" t="s">
        <v>65</v>
      </c>
      <c r="L7" s="228" t="s">
        <v>1027</v>
      </c>
      <c r="M7" s="223" t="s">
        <v>73</v>
      </c>
      <c r="N7" s="226">
        <v>45355</v>
      </c>
      <c r="O7" s="227" t="s">
        <v>65</v>
      </c>
      <c r="P7" s="228" t="s">
        <v>1040</v>
      </c>
      <c r="Q7" s="223" t="s">
        <v>73</v>
      </c>
      <c r="R7" s="226">
        <v>45355</v>
      </c>
      <c r="S7" s="227" t="s">
        <v>65</v>
      </c>
      <c r="T7" s="223"/>
      <c r="U7" s="229" t="s">
        <v>68</v>
      </c>
      <c r="V7" s="229">
        <v>0.5</v>
      </c>
      <c r="W7" s="223"/>
      <c r="X7" s="223"/>
      <c r="Y7" s="223"/>
      <c r="Z7" s="223"/>
      <c r="AA7" s="223"/>
      <c r="AB7" s="223"/>
      <c r="AC7" s="223"/>
      <c r="AD7" s="223"/>
      <c r="AE7" s="279"/>
      <c r="AF7" s="263">
        <v>45355</v>
      </c>
      <c r="AG7" s="263">
        <v>45355</v>
      </c>
      <c r="AH7" s="223"/>
      <c r="AI7" s="225" t="s">
        <v>75</v>
      </c>
      <c r="AJ7" s="223"/>
      <c r="AK7" s="225" t="s">
        <v>103</v>
      </c>
      <c r="AL7" s="230"/>
      <c r="AM7" s="223"/>
      <c r="AN7" s="223"/>
      <c r="AO7" s="223"/>
      <c r="AP7" s="223"/>
      <c r="AQ7" s="249">
        <v>100000</v>
      </c>
      <c r="AR7" s="225" t="s">
        <v>64</v>
      </c>
      <c r="AS7" s="231" t="s">
        <v>65</v>
      </c>
      <c r="AT7" s="232">
        <v>32192</v>
      </c>
      <c r="AU7" s="223" t="s">
        <v>104</v>
      </c>
      <c r="AV7" s="223"/>
      <c r="AW7" s="223"/>
      <c r="AX7" s="225" t="s">
        <v>105</v>
      </c>
      <c r="AY7" s="223"/>
      <c r="AZ7" s="223"/>
      <c r="BA7" s="223"/>
      <c r="BB7" s="223"/>
      <c r="BC7" s="223"/>
      <c r="BD7" s="223" t="s">
        <v>106</v>
      </c>
      <c r="BE7" s="223"/>
      <c r="BF7" s="223"/>
      <c r="BG7" s="223"/>
      <c r="BH7" s="223"/>
      <c r="BI7" s="223"/>
      <c r="BJ7" s="223"/>
      <c r="BK7" s="223"/>
      <c r="BL7" s="223"/>
      <c r="BM7" s="223"/>
      <c r="BN7" s="223"/>
    </row>
    <row r="8" spans="1:66" x14ac:dyDescent="0.2">
      <c r="A8" s="107"/>
      <c r="B8" s="162" t="s">
        <v>107</v>
      </c>
      <c r="C8" s="162" t="s">
        <v>108</v>
      </c>
      <c r="D8" s="162" t="s">
        <v>57</v>
      </c>
      <c r="E8" s="162"/>
      <c r="F8" s="162" t="s">
        <v>58</v>
      </c>
      <c r="G8" s="162" t="s">
        <v>109</v>
      </c>
      <c r="H8" s="164" t="s">
        <v>60</v>
      </c>
      <c r="I8" s="162" t="s">
        <v>61</v>
      </c>
      <c r="J8" s="162"/>
      <c r="K8" s="207"/>
      <c r="L8" s="162"/>
      <c r="M8" s="162"/>
      <c r="N8" s="162"/>
      <c r="O8" s="162"/>
      <c r="P8" s="164"/>
      <c r="Q8" s="162"/>
      <c r="R8" s="162"/>
      <c r="S8" s="180"/>
      <c r="T8" s="162"/>
      <c r="U8" s="165"/>
      <c r="V8" s="166"/>
      <c r="W8" s="162"/>
      <c r="X8" s="162"/>
      <c r="Y8" s="162"/>
      <c r="Z8" s="162"/>
      <c r="AA8" s="162"/>
      <c r="AB8" s="162"/>
      <c r="AC8" s="162"/>
      <c r="AD8" s="162"/>
      <c r="AE8" s="277">
        <v>2015</v>
      </c>
      <c r="AF8" s="261">
        <v>42185</v>
      </c>
      <c r="AG8" s="261">
        <v>42185</v>
      </c>
      <c r="AH8" s="162"/>
      <c r="AI8" s="162" t="s">
        <v>62</v>
      </c>
      <c r="AJ8" s="162"/>
      <c r="AK8" s="162" t="s">
        <v>110</v>
      </c>
      <c r="AL8" s="160"/>
      <c r="AM8" s="162"/>
      <c r="AN8" s="162"/>
      <c r="AO8" s="162"/>
      <c r="AP8" s="162"/>
      <c r="AQ8" s="247">
        <v>20016</v>
      </c>
      <c r="AR8" s="162" t="s">
        <v>64</v>
      </c>
      <c r="AS8" s="4" t="s">
        <v>65</v>
      </c>
      <c r="AT8" s="162"/>
      <c r="AU8" s="162"/>
      <c r="AV8" s="162"/>
      <c r="AW8" s="162"/>
      <c r="AX8" s="162" t="s">
        <v>111</v>
      </c>
      <c r="AY8" s="162"/>
      <c r="AZ8" s="162" t="s">
        <v>89</v>
      </c>
      <c r="BA8" s="163">
        <v>45714</v>
      </c>
      <c r="BB8" s="162" t="s">
        <v>68</v>
      </c>
      <c r="BC8" s="162"/>
      <c r="BD8" s="1" t="s">
        <v>112</v>
      </c>
      <c r="BE8" s="1" t="s">
        <v>113</v>
      </c>
      <c r="BF8" s="167"/>
      <c r="BG8" s="167"/>
      <c r="BH8" s="167"/>
      <c r="BI8" s="162"/>
      <c r="BJ8" s="162"/>
      <c r="BK8" s="162"/>
      <c r="BL8" s="162"/>
      <c r="BM8" s="162"/>
      <c r="BN8" s="104"/>
    </row>
    <row r="9" spans="1:66" x14ac:dyDescent="0.2">
      <c r="A9" s="107"/>
      <c r="B9" s="162" t="s">
        <v>114</v>
      </c>
      <c r="C9" s="162" t="s">
        <v>108</v>
      </c>
      <c r="D9" s="162" t="s">
        <v>57</v>
      </c>
      <c r="E9" s="162"/>
      <c r="F9" s="162" t="s">
        <v>58</v>
      </c>
      <c r="G9" s="162" t="s">
        <v>109</v>
      </c>
      <c r="H9" s="164" t="s">
        <v>71</v>
      </c>
      <c r="I9" s="162" t="s">
        <v>61</v>
      </c>
      <c r="J9" s="163">
        <v>44153</v>
      </c>
      <c r="K9" s="79" t="s">
        <v>65</v>
      </c>
      <c r="L9" s="204" t="s">
        <v>72</v>
      </c>
      <c r="M9" s="162" t="s">
        <v>73</v>
      </c>
      <c r="N9" s="163">
        <v>44154</v>
      </c>
      <c r="O9" s="1" t="s">
        <v>65</v>
      </c>
      <c r="P9" s="178" t="s">
        <v>115</v>
      </c>
      <c r="Q9" s="162" t="s">
        <v>73</v>
      </c>
      <c r="R9" s="163">
        <v>44491</v>
      </c>
      <c r="S9" s="79" t="s">
        <v>65</v>
      </c>
      <c r="T9" s="162"/>
      <c r="U9" s="165"/>
      <c r="V9" s="166"/>
      <c r="W9" s="162"/>
      <c r="X9" s="162"/>
      <c r="Y9" s="162"/>
      <c r="Z9" s="162"/>
      <c r="AA9" s="162"/>
      <c r="AB9" s="162" t="s">
        <v>74</v>
      </c>
      <c r="AC9" s="163">
        <v>44491</v>
      </c>
      <c r="AD9" s="163">
        <v>44491</v>
      </c>
      <c r="AE9" s="277"/>
      <c r="AF9" s="261">
        <v>44491</v>
      </c>
      <c r="AG9" s="261">
        <v>44491</v>
      </c>
      <c r="AH9" s="162"/>
      <c r="AI9" s="162" t="s">
        <v>116</v>
      </c>
      <c r="AJ9" s="162"/>
      <c r="AK9" s="162" t="s">
        <v>117</v>
      </c>
      <c r="AL9" s="160"/>
      <c r="AM9" s="162"/>
      <c r="AN9" s="162"/>
      <c r="AO9" s="162"/>
      <c r="AP9" s="162"/>
      <c r="AQ9" s="247"/>
      <c r="AR9" s="162"/>
      <c r="AS9" s="162"/>
      <c r="AT9" s="162"/>
      <c r="AU9" s="162"/>
      <c r="AV9" s="162"/>
      <c r="AW9" s="162"/>
      <c r="AX9" s="162" t="s">
        <v>118</v>
      </c>
      <c r="AY9" s="162"/>
      <c r="AZ9" s="162" t="s">
        <v>68</v>
      </c>
      <c r="BA9" s="163">
        <v>45714</v>
      </c>
      <c r="BB9" s="162" t="s">
        <v>68</v>
      </c>
      <c r="BC9" s="162"/>
      <c r="BD9" s="1" t="s">
        <v>119</v>
      </c>
      <c r="BE9" s="1" t="s">
        <v>120</v>
      </c>
      <c r="BF9" s="1" t="s">
        <v>121</v>
      </c>
      <c r="BG9" s="1" t="s">
        <v>122</v>
      </c>
      <c r="BH9" s="162"/>
      <c r="BI9" s="162"/>
      <c r="BJ9" s="162"/>
      <c r="BK9" s="162"/>
      <c r="BL9" s="162"/>
      <c r="BM9" s="162"/>
      <c r="BN9" s="104"/>
    </row>
    <row r="10" spans="1:66" ht="17" thickBot="1" x14ac:dyDescent="0.25">
      <c r="A10" s="108"/>
      <c r="B10" s="170" t="s">
        <v>123</v>
      </c>
      <c r="C10" s="170" t="s">
        <v>108</v>
      </c>
      <c r="D10" s="170" t="s">
        <v>57</v>
      </c>
      <c r="E10" s="170"/>
      <c r="F10" s="170" t="s">
        <v>58</v>
      </c>
      <c r="G10" s="170" t="s">
        <v>109</v>
      </c>
      <c r="H10" s="172" t="s">
        <v>71</v>
      </c>
      <c r="I10" s="170" t="s">
        <v>124</v>
      </c>
      <c r="J10" s="171">
        <v>45301</v>
      </c>
      <c r="K10" s="80" t="s">
        <v>65</v>
      </c>
      <c r="L10" s="170" t="s">
        <v>125</v>
      </c>
      <c r="M10" s="170" t="s">
        <v>73</v>
      </c>
      <c r="N10" s="171">
        <v>45303</v>
      </c>
      <c r="O10" s="25" t="s">
        <v>65</v>
      </c>
      <c r="P10" s="172" t="s">
        <v>125</v>
      </c>
      <c r="Q10" s="162" t="s">
        <v>73</v>
      </c>
      <c r="R10" s="171">
        <v>45303</v>
      </c>
      <c r="S10" s="80" t="s">
        <v>65</v>
      </c>
      <c r="T10" s="170"/>
      <c r="U10" s="174"/>
      <c r="V10" s="175"/>
      <c r="W10" s="170"/>
      <c r="X10" s="170" t="s">
        <v>91</v>
      </c>
      <c r="Y10" s="171">
        <v>45301</v>
      </c>
      <c r="Z10" s="171">
        <v>45301</v>
      </c>
      <c r="AA10" s="170"/>
      <c r="AB10" s="170" t="s">
        <v>91</v>
      </c>
      <c r="AC10" s="171">
        <v>46752</v>
      </c>
      <c r="AD10" s="171">
        <v>46752</v>
      </c>
      <c r="AE10" s="280"/>
      <c r="AF10" s="264">
        <v>46752</v>
      </c>
      <c r="AG10" s="264">
        <v>46752</v>
      </c>
      <c r="AH10" s="170"/>
      <c r="AI10" s="170" t="s">
        <v>116</v>
      </c>
      <c r="AJ10" s="170"/>
      <c r="AK10" s="170" t="s">
        <v>126</v>
      </c>
      <c r="AL10" s="176"/>
      <c r="AM10" s="170"/>
      <c r="AN10" s="170"/>
      <c r="AO10" s="170"/>
      <c r="AP10" s="170"/>
      <c r="AQ10" s="250"/>
      <c r="AR10" s="170"/>
      <c r="AS10" s="170"/>
      <c r="AT10" s="170"/>
      <c r="AU10" s="170"/>
      <c r="AV10" s="170"/>
      <c r="AW10" s="170"/>
      <c r="AX10" s="170" t="s">
        <v>127</v>
      </c>
      <c r="AY10" s="170"/>
      <c r="AZ10" s="170" t="s">
        <v>68</v>
      </c>
      <c r="BA10" s="171">
        <v>45714</v>
      </c>
      <c r="BB10" s="170" t="s">
        <v>67</v>
      </c>
      <c r="BC10" s="170"/>
      <c r="BD10" s="25" t="s">
        <v>128</v>
      </c>
      <c r="BE10" s="25" t="s">
        <v>129</v>
      </c>
      <c r="BF10" s="170"/>
      <c r="BG10" s="170"/>
      <c r="BH10" s="170"/>
      <c r="BI10" s="170"/>
      <c r="BJ10" s="170"/>
      <c r="BK10" s="170"/>
      <c r="BL10" s="170"/>
      <c r="BM10" s="170"/>
      <c r="BN10" s="109"/>
    </row>
    <row r="11" spans="1:66" x14ac:dyDescent="0.2">
      <c r="A11" s="110"/>
      <c r="B11" s="233" t="str">
        <f>C11&amp;"_0"</f>
        <v>Z_DE_BMW_Regensburg_0</v>
      </c>
      <c r="C11" s="214" t="str">
        <f>"Z_DE_BMW_"&amp; G11</f>
        <v>Z_DE_BMW_Regensburg</v>
      </c>
      <c r="D11" s="153" t="s">
        <v>57</v>
      </c>
      <c r="E11" s="106"/>
      <c r="F11" s="153" t="s">
        <v>58</v>
      </c>
      <c r="G11" s="153" t="s">
        <v>130</v>
      </c>
      <c r="H11" s="237" t="s">
        <v>71</v>
      </c>
      <c r="I11" s="153" t="s">
        <v>61</v>
      </c>
      <c r="J11" s="239">
        <v>44876</v>
      </c>
      <c r="K11" s="130"/>
      <c r="L11" s="106" t="s">
        <v>131</v>
      </c>
      <c r="M11" s="106" t="s">
        <v>73</v>
      </c>
      <c r="N11" s="161">
        <v>44876</v>
      </c>
      <c r="O11" s="24" t="s">
        <v>65</v>
      </c>
      <c r="P11" s="111" t="s">
        <v>131</v>
      </c>
      <c r="Q11" s="106" t="s">
        <v>73</v>
      </c>
      <c r="R11" s="238">
        <v>45370</v>
      </c>
      <c r="S11" s="81" t="s">
        <v>65</v>
      </c>
      <c r="T11" s="106"/>
      <c r="U11" s="112" t="s">
        <v>68</v>
      </c>
      <c r="V11" s="113">
        <v>0.3</v>
      </c>
      <c r="W11" s="106"/>
      <c r="X11" s="106"/>
      <c r="Y11" s="106"/>
      <c r="Z11" s="106"/>
      <c r="AA11" s="106"/>
      <c r="AB11" s="106"/>
      <c r="AC11" s="106"/>
      <c r="AD11" s="106"/>
      <c r="AE11" s="281"/>
      <c r="AF11" s="265">
        <v>44876</v>
      </c>
      <c r="AG11" s="265">
        <v>44876</v>
      </c>
      <c r="AH11" s="106"/>
      <c r="AI11" s="153" t="s">
        <v>75</v>
      </c>
      <c r="AJ11" s="106"/>
      <c r="AK11" s="153" t="s">
        <v>132</v>
      </c>
      <c r="AL11" s="115"/>
      <c r="AM11" s="106"/>
      <c r="AN11" s="106"/>
      <c r="AO11" s="106"/>
      <c r="AP11" s="106"/>
      <c r="AQ11" s="251">
        <f>342521*0.33</f>
        <v>113031.93000000001</v>
      </c>
      <c r="AR11" s="153" t="s">
        <v>64</v>
      </c>
      <c r="AS11" s="59" t="s">
        <v>65</v>
      </c>
      <c r="AT11" s="106"/>
      <c r="AU11" s="106"/>
      <c r="AV11" s="106"/>
      <c r="AW11" s="106"/>
      <c r="AX11" s="153" t="s">
        <v>133</v>
      </c>
      <c r="AY11" s="106"/>
      <c r="AZ11" s="106"/>
      <c r="BA11" s="106"/>
      <c r="BB11" s="106"/>
      <c r="BC11" s="106"/>
      <c r="BD11" s="106" t="s">
        <v>134</v>
      </c>
      <c r="BE11" s="106" t="s">
        <v>135</v>
      </c>
      <c r="BF11" s="106"/>
      <c r="BG11" s="106"/>
      <c r="BH11" s="106"/>
      <c r="BI11" s="106"/>
      <c r="BJ11" s="106"/>
      <c r="BK11" s="106"/>
      <c r="BL11" s="106"/>
      <c r="BM11" s="106"/>
      <c r="BN11" s="106"/>
    </row>
    <row r="12" spans="1:66" ht="17" thickBot="1" x14ac:dyDescent="0.25">
      <c r="A12" s="108"/>
      <c r="B12" s="234" t="str">
        <f>C12&amp;"_1"</f>
        <v>Z_DE_BMW_Regensburg_1</v>
      </c>
      <c r="C12" s="214" t="str">
        <f>"Z_DE_BMW_"&amp; G12</f>
        <v>Z_DE_BMW_Regensburg</v>
      </c>
      <c r="D12" s="170" t="s">
        <v>57</v>
      </c>
      <c r="E12" s="109"/>
      <c r="F12" s="170" t="s">
        <v>58</v>
      </c>
      <c r="G12" s="170" t="s">
        <v>130</v>
      </c>
      <c r="H12" s="120" t="s">
        <v>71</v>
      </c>
      <c r="I12" s="170" t="s">
        <v>61</v>
      </c>
      <c r="J12" s="239">
        <v>45370</v>
      </c>
      <c r="K12" s="124"/>
      <c r="L12" s="235" t="s">
        <v>115</v>
      </c>
      <c r="M12" s="109" t="s">
        <v>73</v>
      </c>
      <c r="N12" s="109"/>
      <c r="O12" s="25" t="s">
        <v>137</v>
      </c>
      <c r="P12" s="236" t="s">
        <v>115</v>
      </c>
      <c r="Q12" s="109" t="s">
        <v>73</v>
      </c>
      <c r="R12" s="352">
        <v>44642</v>
      </c>
      <c r="S12" s="80" t="s">
        <v>137</v>
      </c>
      <c r="T12" s="109"/>
      <c r="U12" s="117" t="s">
        <v>68</v>
      </c>
      <c r="V12" s="118">
        <v>0.5</v>
      </c>
      <c r="W12" s="109"/>
      <c r="X12" s="109"/>
      <c r="Y12" s="109"/>
      <c r="Z12" s="109"/>
      <c r="AA12" s="109"/>
      <c r="AB12" s="109"/>
      <c r="AC12" s="109"/>
      <c r="AD12" s="109"/>
      <c r="AE12" s="282"/>
      <c r="AF12" s="264">
        <v>45744</v>
      </c>
      <c r="AG12" s="264">
        <v>45744</v>
      </c>
      <c r="AH12" s="109"/>
      <c r="AI12" s="170" t="s">
        <v>75</v>
      </c>
      <c r="AJ12" s="109"/>
      <c r="AK12" s="170" t="s">
        <v>138</v>
      </c>
      <c r="AL12" s="119"/>
      <c r="AM12" s="109"/>
      <c r="AN12" s="109"/>
      <c r="AO12" s="109"/>
      <c r="AP12" s="109"/>
      <c r="AQ12" s="252">
        <f>AQ11+120*365</f>
        <v>156831.93</v>
      </c>
      <c r="AR12" s="170" t="s">
        <v>64</v>
      </c>
      <c r="AS12" s="60" t="s">
        <v>65</v>
      </c>
      <c r="AT12" s="109"/>
      <c r="AU12" s="109"/>
      <c r="AV12" s="109"/>
      <c r="AW12" s="109"/>
      <c r="AX12" s="170" t="s">
        <v>139</v>
      </c>
      <c r="AY12" s="109"/>
      <c r="AZ12" s="109"/>
      <c r="BA12" s="109"/>
      <c r="BB12" s="109"/>
      <c r="BC12" s="109"/>
      <c r="BD12" s="109" t="s">
        <v>140</v>
      </c>
      <c r="BE12" s="109"/>
      <c r="BF12" s="109"/>
      <c r="BG12" s="109"/>
      <c r="BH12" s="109"/>
      <c r="BI12" s="109"/>
      <c r="BJ12" s="109"/>
      <c r="BK12" s="109"/>
      <c r="BL12" s="109"/>
      <c r="BM12" s="109"/>
      <c r="BN12" s="109"/>
    </row>
    <row r="13" spans="1:66" x14ac:dyDescent="0.2">
      <c r="A13" s="110"/>
      <c r="B13" s="240" t="s">
        <v>1043</v>
      </c>
      <c r="C13" s="240" t="s">
        <v>1043</v>
      </c>
      <c r="D13" s="153" t="s">
        <v>57</v>
      </c>
      <c r="E13" s="153"/>
      <c r="F13" s="153" t="s">
        <v>141</v>
      </c>
      <c r="G13" s="153" t="s">
        <v>142</v>
      </c>
      <c r="H13" s="155" t="s">
        <v>143</v>
      </c>
      <c r="I13" s="153" t="s">
        <v>61</v>
      </c>
      <c r="J13" s="161">
        <v>42941</v>
      </c>
      <c r="K13" s="81" t="s">
        <v>65</v>
      </c>
      <c r="L13" s="153"/>
      <c r="M13" s="153"/>
      <c r="N13" s="153"/>
      <c r="O13" s="153"/>
      <c r="P13" s="155"/>
      <c r="Q13" s="153"/>
      <c r="R13" s="153"/>
      <c r="S13" s="157"/>
      <c r="T13" s="153"/>
      <c r="U13" s="159"/>
      <c r="V13" s="159"/>
      <c r="W13" s="153"/>
      <c r="X13" s="153"/>
      <c r="Y13" s="153"/>
      <c r="Z13" s="153"/>
      <c r="AA13" s="153"/>
      <c r="AB13" s="153" t="s">
        <v>74</v>
      </c>
      <c r="AC13" s="161">
        <v>43655</v>
      </c>
      <c r="AD13" s="161">
        <v>43655</v>
      </c>
      <c r="AE13" s="283"/>
      <c r="AF13" s="265">
        <v>43655</v>
      </c>
      <c r="AG13" s="265">
        <v>43655</v>
      </c>
      <c r="AH13" s="153"/>
      <c r="AI13" s="153" t="s">
        <v>116</v>
      </c>
      <c r="AJ13" s="153"/>
      <c r="AK13" s="153" t="s">
        <v>144</v>
      </c>
      <c r="AL13" s="177"/>
      <c r="AM13" s="153"/>
      <c r="AN13" s="153"/>
      <c r="AO13" s="153"/>
      <c r="AP13" s="153"/>
      <c r="AQ13" s="251">
        <v>46387</v>
      </c>
      <c r="AR13" s="153" t="s">
        <v>64</v>
      </c>
      <c r="AS13" s="59" t="s">
        <v>65</v>
      </c>
      <c r="AT13" s="153"/>
      <c r="AU13" s="153"/>
      <c r="AV13" s="153"/>
      <c r="AW13" s="153"/>
      <c r="AX13" s="153" t="s">
        <v>145</v>
      </c>
      <c r="AY13" s="153"/>
      <c r="AZ13" s="153" t="s">
        <v>68</v>
      </c>
      <c r="BA13" s="161">
        <v>45714</v>
      </c>
      <c r="BB13" s="153" t="s">
        <v>68</v>
      </c>
      <c r="BC13" s="153"/>
      <c r="BD13" s="24" t="s">
        <v>146</v>
      </c>
      <c r="BE13" s="24" t="s">
        <v>147</v>
      </c>
      <c r="BF13" s="153"/>
      <c r="BG13" s="153"/>
      <c r="BH13" s="153"/>
      <c r="BI13" s="153"/>
      <c r="BJ13" s="153"/>
      <c r="BK13" s="153"/>
      <c r="BL13" s="153"/>
      <c r="BM13" s="153"/>
      <c r="BN13" s="106"/>
    </row>
    <row r="14" spans="1:66" x14ac:dyDescent="0.2">
      <c r="A14" s="107"/>
      <c r="B14" s="203" t="s">
        <v>1044</v>
      </c>
      <c r="C14" s="203" t="s">
        <v>1043</v>
      </c>
      <c r="D14" s="162" t="s">
        <v>57</v>
      </c>
      <c r="E14" s="162"/>
      <c r="F14" s="162" t="s">
        <v>141</v>
      </c>
      <c r="G14" s="162" t="s">
        <v>142</v>
      </c>
      <c r="H14" s="164" t="s">
        <v>71</v>
      </c>
      <c r="I14" s="162" t="s">
        <v>148</v>
      </c>
      <c r="J14" s="163">
        <v>45181</v>
      </c>
      <c r="K14" s="79" t="s">
        <v>65</v>
      </c>
      <c r="L14" s="162" t="s">
        <v>85</v>
      </c>
      <c r="M14" s="162" t="s">
        <v>149</v>
      </c>
      <c r="N14" s="163">
        <v>45180</v>
      </c>
      <c r="O14" s="1" t="s">
        <v>65</v>
      </c>
      <c r="P14" s="164" t="s">
        <v>85</v>
      </c>
      <c r="Q14" s="162" t="s">
        <v>150</v>
      </c>
      <c r="R14" s="163">
        <v>45180</v>
      </c>
      <c r="S14" s="79" t="s">
        <v>65</v>
      </c>
      <c r="T14" s="162"/>
      <c r="U14" s="166"/>
      <c r="V14" s="166"/>
      <c r="W14" s="162"/>
      <c r="X14" s="162"/>
      <c r="Y14" s="162"/>
      <c r="Z14" s="162"/>
      <c r="AA14" s="162"/>
      <c r="AB14" s="162"/>
      <c r="AC14" s="162"/>
      <c r="AD14" s="162"/>
      <c r="AE14" s="277" t="s">
        <v>151</v>
      </c>
      <c r="AF14" s="260"/>
      <c r="AG14" s="260"/>
      <c r="AH14" s="162"/>
      <c r="AI14" s="162" t="s">
        <v>116</v>
      </c>
      <c r="AJ14" s="162"/>
      <c r="AK14" s="162" t="s">
        <v>152</v>
      </c>
      <c r="AL14" s="160"/>
      <c r="AM14" s="162"/>
      <c r="AN14" s="162"/>
      <c r="AO14" s="162"/>
      <c r="AP14" s="162"/>
      <c r="AQ14" s="247"/>
      <c r="AR14" s="162"/>
      <c r="AS14" s="162"/>
      <c r="AT14" s="162"/>
      <c r="AU14" s="162"/>
      <c r="AV14" s="162"/>
      <c r="AW14" s="162"/>
      <c r="AX14" s="162" t="s">
        <v>153</v>
      </c>
      <c r="AY14" s="162"/>
      <c r="AZ14" s="162" t="s">
        <v>68</v>
      </c>
      <c r="BA14" s="163">
        <v>45714</v>
      </c>
      <c r="BB14" s="162" t="s">
        <v>67</v>
      </c>
      <c r="BC14" s="162"/>
      <c r="BD14" s="1" t="s">
        <v>154</v>
      </c>
      <c r="BE14" s="1" t="s">
        <v>155</v>
      </c>
      <c r="BF14" s="1" t="s">
        <v>156</v>
      </c>
      <c r="BG14" s="1" t="s">
        <v>157</v>
      </c>
      <c r="BH14" s="1" t="s">
        <v>158</v>
      </c>
      <c r="BI14" s="1" t="s">
        <v>158</v>
      </c>
      <c r="BJ14" s="162"/>
      <c r="BK14" s="162"/>
      <c r="BL14" s="162"/>
      <c r="BM14" s="162"/>
      <c r="BN14" s="104"/>
    </row>
    <row r="15" spans="1:66" x14ac:dyDescent="0.2">
      <c r="A15" s="107"/>
      <c r="B15" s="162" t="s">
        <v>159</v>
      </c>
      <c r="C15" s="162" t="s">
        <v>160</v>
      </c>
      <c r="D15" s="162" t="s">
        <v>57</v>
      </c>
      <c r="E15" s="162"/>
      <c r="F15" s="162" t="s">
        <v>161</v>
      </c>
      <c r="G15" s="162" t="s">
        <v>162</v>
      </c>
      <c r="H15" s="164" t="s">
        <v>143</v>
      </c>
      <c r="I15" s="162" t="s">
        <v>124</v>
      </c>
      <c r="J15" s="163">
        <v>43312</v>
      </c>
      <c r="K15" s="79" t="s">
        <v>65</v>
      </c>
      <c r="L15" s="162" t="s">
        <v>163</v>
      </c>
      <c r="M15" s="162" t="s">
        <v>73</v>
      </c>
      <c r="N15" s="163">
        <v>43312</v>
      </c>
      <c r="O15" s="1" t="s">
        <v>65</v>
      </c>
      <c r="P15" s="164" t="s">
        <v>164</v>
      </c>
      <c r="Q15" s="162" t="s">
        <v>165</v>
      </c>
      <c r="R15" s="163">
        <v>44890</v>
      </c>
      <c r="S15" s="79" t="s">
        <v>65</v>
      </c>
      <c r="T15" s="162"/>
      <c r="U15" s="166"/>
      <c r="V15" s="166"/>
      <c r="W15" s="162"/>
      <c r="X15" s="162" t="s">
        <v>74</v>
      </c>
      <c r="Y15" s="163">
        <v>44713</v>
      </c>
      <c r="Z15" s="163">
        <v>44713</v>
      </c>
      <c r="AA15" s="162"/>
      <c r="AB15" s="162" t="s">
        <v>91</v>
      </c>
      <c r="AC15" s="163">
        <v>46022</v>
      </c>
      <c r="AD15" s="163">
        <v>46022</v>
      </c>
      <c r="AE15" s="277" t="s">
        <v>166</v>
      </c>
      <c r="AF15" s="261">
        <v>46022</v>
      </c>
      <c r="AG15" s="261">
        <v>46022</v>
      </c>
      <c r="AH15" s="162"/>
      <c r="AI15" s="162" t="s">
        <v>116</v>
      </c>
      <c r="AJ15" s="162"/>
      <c r="AK15" s="162" t="s">
        <v>167</v>
      </c>
      <c r="AL15" s="160">
        <v>150000</v>
      </c>
      <c r="AM15" s="162" t="s">
        <v>64</v>
      </c>
      <c r="AN15" s="4" t="s">
        <v>65</v>
      </c>
      <c r="AO15" s="162"/>
      <c r="AP15" s="162"/>
      <c r="AQ15" s="247">
        <v>150000</v>
      </c>
      <c r="AR15" s="162" t="s">
        <v>64</v>
      </c>
      <c r="AS15" s="4" t="s">
        <v>65</v>
      </c>
      <c r="AT15" s="162"/>
      <c r="AU15" s="162"/>
      <c r="AV15" s="162"/>
      <c r="AW15" s="162"/>
      <c r="AX15" s="162" t="s">
        <v>168</v>
      </c>
      <c r="AY15" s="162"/>
      <c r="AZ15" s="162" t="s">
        <v>68</v>
      </c>
      <c r="BA15" s="163">
        <v>45714</v>
      </c>
      <c r="BB15" s="162" t="s">
        <v>67</v>
      </c>
      <c r="BC15" s="167"/>
      <c r="BD15" s="1" t="s">
        <v>169</v>
      </c>
      <c r="BE15" s="1" t="s">
        <v>170</v>
      </c>
      <c r="BF15" s="1" t="s">
        <v>171</v>
      </c>
      <c r="BG15" s="162"/>
      <c r="BH15" s="162"/>
      <c r="BI15" s="162"/>
      <c r="BJ15" s="162"/>
      <c r="BK15" s="162"/>
      <c r="BL15" s="162"/>
      <c r="BM15" s="162"/>
      <c r="BN15" s="104"/>
    </row>
    <row r="16" spans="1:66" x14ac:dyDescent="0.2">
      <c r="A16" s="107"/>
      <c r="B16" s="233" t="str">
        <f>C16&amp;"_0"</f>
        <v>Z_GB_BMW_Goodwood_0</v>
      </c>
      <c r="C16" s="104" t="str">
        <f>"Z_GB_BMW_Goodwood"</f>
        <v>Z_GB_BMW_Goodwood</v>
      </c>
      <c r="D16" s="162" t="s">
        <v>57</v>
      </c>
      <c r="E16" s="104"/>
      <c r="F16" s="162" t="s">
        <v>141</v>
      </c>
      <c r="G16" s="162" t="s">
        <v>172</v>
      </c>
      <c r="H16" s="164" t="s">
        <v>60</v>
      </c>
      <c r="I16" s="162" t="s">
        <v>61</v>
      </c>
      <c r="J16" s="104"/>
      <c r="K16" s="122"/>
      <c r="L16" s="104"/>
      <c r="M16" s="104"/>
      <c r="N16" s="104"/>
      <c r="O16" s="104"/>
      <c r="P16" s="121"/>
      <c r="Q16" s="104"/>
      <c r="R16" s="104"/>
      <c r="S16" s="122"/>
      <c r="T16" s="104"/>
      <c r="U16" s="104"/>
      <c r="V16" s="104"/>
      <c r="W16" s="104"/>
      <c r="X16" s="104"/>
      <c r="Y16" s="104"/>
      <c r="Z16" s="104"/>
      <c r="AA16" s="104"/>
      <c r="AB16" s="104"/>
      <c r="AC16" s="104"/>
      <c r="AD16" s="104"/>
      <c r="AE16" s="284"/>
      <c r="AF16" s="261">
        <v>45291</v>
      </c>
      <c r="AG16" s="261">
        <v>45291</v>
      </c>
      <c r="AH16" s="104"/>
      <c r="AI16" s="162" t="s">
        <v>116</v>
      </c>
      <c r="AJ16" s="104"/>
      <c r="AK16" s="162" t="s">
        <v>173</v>
      </c>
      <c r="AL16" s="123"/>
      <c r="AM16" s="104"/>
      <c r="AN16" s="104"/>
      <c r="AO16" s="104"/>
      <c r="AP16" s="104"/>
      <c r="AQ16" s="247">
        <v>1076</v>
      </c>
      <c r="AR16" s="162" t="s">
        <v>64</v>
      </c>
      <c r="AS16" s="4" t="s">
        <v>65</v>
      </c>
      <c r="AT16" s="104"/>
      <c r="AU16" s="104"/>
      <c r="AV16" s="104"/>
      <c r="AW16" s="104"/>
      <c r="AX16" s="162" t="s">
        <v>174</v>
      </c>
      <c r="AY16" s="104"/>
      <c r="AZ16" s="104"/>
      <c r="BA16" s="104"/>
      <c r="BB16" s="104"/>
      <c r="BC16" s="104"/>
      <c r="BD16" s="104"/>
      <c r="BE16" s="104"/>
      <c r="BF16" s="104"/>
      <c r="BG16" s="104"/>
      <c r="BH16" s="104"/>
      <c r="BI16" s="104"/>
      <c r="BJ16" s="104"/>
      <c r="BK16" s="104"/>
      <c r="BL16" s="104"/>
      <c r="BM16" s="104"/>
      <c r="BN16" s="104"/>
    </row>
    <row r="17" spans="1:66" ht="17" thickBot="1" x14ac:dyDescent="0.25">
      <c r="A17" s="108" t="s">
        <v>175</v>
      </c>
      <c r="B17" s="234" t="str">
        <f>C17&amp;"_1"</f>
        <v>Z_GB_BMW_Goodwood_1</v>
      </c>
      <c r="C17" s="104" t="str">
        <f>"Z_GB_BMW_Goodwood"</f>
        <v>Z_GB_BMW_Goodwood</v>
      </c>
      <c r="D17" s="170" t="s">
        <v>57</v>
      </c>
      <c r="E17" s="109"/>
      <c r="F17" s="170" t="s">
        <v>141</v>
      </c>
      <c r="G17" s="170" t="s">
        <v>172</v>
      </c>
      <c r="H17" s="172" t="s">
        <v>71</v>
      </c>
      <c r="I17" s="179" t="s">
        <v>148</v>
      </c>
      <c r="J17" s="171">
        <v>45665</v>
      </c>
      <c r="K17" s="80" t="s">
        <v>65</v>
      </c>
      <c r="L17" s="109" t="s">
        <v>84</v>
      </c>
      <c r="M17" s="109" t="s">
        <v>149</v>
      </c>
      <c r="N17" s="109"/>
      <c r="O17" s="109"/>
      <c r="P17" s="120"/>
      <c r="Q17" s="109"/>
      <c r="R17" s="109"/>
      <c r="S17" s="124"/>
      <c r="T17" s="109"/>
      <c r="U17" s="109"/>
      <c r="V17" s="109"/>
      <c r="W17" s="109"/>
      <c r="X17" s="109"/>
      <c r="Y17" s="109"/>
      <c r="Z17" s="109"/>
      <c r="AA17" s="109"/>
      <c r="AB17" s="109"/>
      <c r="AC17" s="109"/>
      <c r="AD17" s="109"/>
      <c r="AE17" s="282"/>
      <c r="AF17" s="266"/>
      <c r="AG17" s="266"/>
      <c r="AH17" s="109"/>
      <c r="AI17" s="170" t="s">
        <v>116</v>
      </c>
      <c r="AJ17" s="109"/>
      <c r="AK17" s="170"/>
      <c r="AL17" s="119"/>
      <c r="AM17" s="109"/>
      <c r="AN17" s="109"/>
      <c r="AO17" s="109"/>
      <c r="AP17" s="109"/>
      <c r="AQ17" s="250"/>
      <c r="AR17" s="170"/>
      <c r="AS17" s="60"/>
      <c r="AT17" s="109"/>
      <c r="AU17" s="109"/>
      <c r="AV17" s="109"/>
      <c r="AW17" s="109"/>
      <c r="AX17" s="170" t="s">
        <v>176</v>
      </c>
      <c r="AY17" s="109"/>
      <c r="AZ17" s="109"/>
      <c r="BA17" s="109"/>
      <c r="BB17" s="109"/>
      <c r="BC17" s="109"/>
      <c r="BD17" s="109" t="s">
        <v>177</v>
      </c>
      <c r="BE17" s="109" t="s">
        <v>178</v>
      </c>
      <c r="BF17" s="109"/>
      <c r="BG17" s="109"/>
      <c r="BH17" s="109"/>
      <c r="BI17" s="109"/>
      <c r="BJ17" s="109"/>
      <c r="BK17" s="109"/>
      <c r="BL17" s="109"/>
      <c r="BM17" s="109"/>
      <c r="BN17" s="109"/>
    </row>
    <row r="18" spans="1:66" x14ac:dyDescent="0.2">
      <c r="A18" s="104"/>
      <c r="B18" s="162" t="s">
        <v>179</v>
      </c>
      <c r="C18" s="162" t="s">
        <v>180</v>
      </c>
      <c r="D18" s="162" t="s">
        <v>181</v>
      </c>
      <c r="E18" s="162"/>
      <c r="F18" s="162" t="s">
        <v>182</v>
      </c>
      <c r="G18" s="162" t="s">
        <v>183</v>
      </c>
      <c r="H18" s="164" t="s">
        <v>143</v>
      </c>
      <c r="I18" s="162" t="s">
        <v>148</v>
      </c>
      <c r="J18" s="163">
        <v>45511</v>
      </c>
      <c r="K18" s="79" t="s">
        <v>65</v>
      </c>
      <c r="L18" s="162" t="s">
        <v>184</v>
      </c>
      <c r="M18" s="162" t="s">
        <v>73</v>
      </c>
      <c r="N18" s="163">
        <v>45511</v>
      </c>
      <c r="O18" s="1" t="s">
        <v>65</v>
      </c>
      <c r="P18" s="164" t="s">
        <v>184</v>
      </c>
      <c r="Q18" s="162" t="s">
        <v>165</v>
      </c>
      <c r="R18" s="163">
        <v>45511</v>
      </c>
      <c r="S18" s="79" t="s">
        <v>65</v>
      </c>
      <c r="T18" s="162"/>
      <c r="U18" s="166"/>
      <c r="V18" s="166"/>
      <c r="W18" s="162"/>
      <c r="X18" s="162" t="s">
        <v>91</v>
      </c>
      <c r="Y18" s="163">
        <v>45838</v>
      </c>
      <c r="Z18" s="163">
        <v>45838</v>
      </c>
      <c r="AA18" s="162"/>
      <c r="AB18" s="162" t="s">
        <v>91</v>
      </c>
      <c r="AC18" s="163">
        <v>46022</v>
      </c>
      <c r="AD18" s="163">
        <v>46022</v>
      </c>
      <c r="AE18" s="277" t="s">
        <v>185</v>
      </c>
      <c r="AF18" s="261">
        <v>46203</v>
      </c>
      <c r="AG18" s="261">
        <v>46203</v>
      </c>
      <c r="AH18" s="162"/>
      <c r="AI18" s="162" t="s">
        <v>116</v>
      </c>
      <c r="AJ18" s="162"/>
      <c r="AK18" s="162" t="s">
        <v>186</v>
      </c>
      <c r="AL18" s="160">
        <v>50000</v>
      </c>
      <c r="AM18" s="162" t="s">
        <v>64</v>
      </c>
      <c r="AN18" s="1" t="s">
        <v>65</v>
      </c>
      <c r="AO18" s="162"/>
      <c r="AP18" s="162"/>
      <c r="AQ18" s="247">
        <v>50000</v>
      </c>
      <c r="AR18" s="162" t="s">
        <v>64</v>
      </c>
      <c r="AS18" s="1" t="s">
        <v>65</v>
      </c>
      <c r="AT18" s="162"/>
      <c r="AU18" s="162"/>
      <c r="AV18" s="162">
        <v>650</v>
      </c>
      <c r="AW18" s="162"/>
      <c r="AX18" s="162" t="s">
        <v>187</v>
      </c>
      <c r="AY18" s="162" t="s">
        <v>188</v>
      </c>
      <c r="AZ18" s="162" t="s">
        <v>68</v>
      </c>
      <c r="BA18" s="163">
        <v>45709</v>
      </c>
      <c r="BB18" s="162" t="s">
        <v>67</v>
      </c>
      <c r="BC18" s="162"/>
      <c r="BD18" s="1" t="s">
        <v>189</v>
      </c>
      <c r="BE18" s="162"/>
      <c r="BF18" s="162"/>
      <c r="BG18" s="162"/>
      <c r="BH18" s="162"/>
      <c r="BI18" s="162"/>
      <c r="BJ18" s="162"/>
      <c r="BK18" s="162"/>
      <c r="BL18" s="162"/>
      <c r="BM18" s="162"/>
      <c r="BN18" s="104"/>
    </row>
    <row r="19" spans="1:66" x14ac:dyDescent="0.2">
      <c r="A19" s="104"/>
      <c r="B19" s="162" t="s">
        <v>1047</v>
      </c>
      <c r="C19" s="162" t="s">
        <v>1045</v>
      </c>
      <c r="D19" s="162" t="s">
        <v>190</v>
      </c>
      <c r="E19" s="162"/>
      <c r="F19" s="162" t="s">
        <v>141</v>
      </c>
      <c r="G19" s="162" t="s">
        <v>191</v>
      </c>
      <c r="H19" s="164" t="s">
        <v>143</v>
      </c>
      <c r="I19" s="162" t="s">
        <v>192</v>
      </c>
      <c r="J19" s="163">
        <v>44067</v>
      </c>
      <c r="K19" s="79" t="s">
        <v>65</v>
      </c>
      <c r="L19" s="162"/>
      <c r="M19" s="162"/>
      <c r="N19" s="162"/>
      <c r="O19" s="162"/>
      <c r="P19" s="164"/>
      <c r="Q19" s="162"/>
      <c r="R19" s="162"/>
      <c r="S19" s="180"/>
      <c r="T19" s="162"/>
      <c r="U19" s="166"/>
      <c r="V19" s="166"/>
      <c r="W19" s="162"/>
      <c r="X19" s="162"/>
      <c r="Y19" s="162"/>
      <c r="Z19" s="162"/>
      <c r="AA19" s="162"/>
      <c r="AB19" s="162" t="s">
        <v>74</v>
      </c>
      <c r="AC19" s="163">
        <v>44249</v>
      </c>
      <c r="AD19" s="163">
        <v>44249</v>
      </c>
      <c r="AE19" s="277"/>
      <c r="AF19" s="261">
        <v>44249</v>
      </c>
      <c r="AG19" s="261">
        <v>44249</v>
      </c>
      <c r="AH19" s="163">
        <v>45328</v>
      </c>
      <c r="AI19" s="162" t="s">
        <v>116</v>
      </c>
      <c r="AJ19" s="162"/>
      <c r="AK19" s="162" t="s">
        <v>193</v>
      </c>
      <c r="AL19" s="160"/>
      <c r="AM19" s="162"/>
      <c r="AN19" s="162"/>
      <c r="AO19" s="162"/>
      <c r="AP19" s="162"/>
      <c r="AQ19" s="247"/>
      <c r="AR19" s="162"/>
      <c r="AS19" s="162"/>
      <c r="AT19" s="162"/>
      <c r="AU19" s="162"/>
      <c r="AV19" s="162"/>
      <c r="AW19" s="162"/>
      <c r="AX19" s="162" t="s">
        <v>194</v>
      </c>
      <c r="AY19" s="162" t="s">
        <v>195</v>
      </c>
      <c r="AZ19" s="162" t="s">
        <v>67</v>
      </c>
      <c r="BA19" s="163">
        <v>45709</v>
      </c>
      <c r="BB19" s="162" t="s">
        <v>68</v>
      </c>
      <c r="BC19" s="162"/>
      <c r="BD19" s="1" t="s">
        <v>196</v>
      </c>
      <c r="BE19" s="1" t="s">
        <v>197</v>
      </c>
      <c r="BF19" s="1" t="s">
        <v>198</v>
      </c>
      <c r="BG19" s="1" t="s">
        <v>199</v>
      </c>
      <c r="BH19" s="1" t="s">
        <v>200</v>
      </c>
      <c r="BI19" s="162"/>
      <c r="BJ19" s="162"/>
      <c r="BK19" s="162"/>
      <c r="BL19" s="162"/>
      <c r="BM19" s="162"/>
      <c r="BN19" s="104"/>
    </row>
    <row r="20" spans="1:66" ht="17" thickBot="1" x14ac:dyDescent="0.25">
      <c r="A20" s="104"/>
      <c r="B20" s="162" t="s">
        <v>1048</v>
      </c>
      <c r="C20" s="162" t="s">
        <v>1046</v>
      </c>
      <c r="D20" s="162" t="s">
        <v>201</v>
      </c>
      <c r="E20" s="162"/>
      <c r="F20" s="162" t="s">
        <v>141</v>
      </c>
      <c r="G20" s="162" t="s">
        <v>202</v>
      </c>
      <c r="H20" s="164" t="s">
        <v>143</v>
      </c>
      <c r="I20" s="162" t="s">
        <v>148</v>
      </c>
      <c r="J20" s="163">
        <v>43354</v>
      </c>
      <c r="K20" s="79" t="s">
        <v>65</v>
      </c>
      <c r="L20" s="162"/>
      <c r="M20" s="162"/>
      <c r="N20" s="162"/>
      <c r="O20" s="162"/>
      <c r="P20" s="164"/>
      <c r="Q20" s="162"/>
      <c r="R20" s="162"/>
      <c r="S20" s="180"/>
      <c r="T20" s="162"/>
      <c r="U20" s="166"/>
      <c r="V20" s="166"/>
      <c r="W20" s="162">
        <v>2017</v>
      </c>
      <c r="X20" s="162"/>
      <c r="Y20" s="162"/>
      <c r="Z20" s="162"/>
      <c r="AA20" s="162"/>
      <c r="AB20" s="162" t="s">
        <v>91</v>
      </c>
      <c r="AC20" s="163">
        <v>46203</v>
      </c>
      <c r="AD20" s="163">
        <v>46203</v>
      </c>
      <c r="AE20" s="277" t="s">
        <v>203</v>
      </c>
      <c r="AF20" s="261">
        <v>46203</v>
      </c>
      <c r="AG20" s="261">
        <v>46203</v>
      </c>
      <c r="AH20" s="162"/>
      <c r="AI20" s="162" t="s">
        <v>75</v>
      </c>
      <c r="AJ20" s="162"/>
      <c r="AK20" s="162" t="s">
        <v>204</v>
      </c>
      <c r="AL20" s="160"/>
      <c r="AM20" s="162"/>
      <c r="AN20" s="162"/>
      <c r="AO20" s="162"/>
      <c r="AP20" s="162"/>
      <c r="AQ20" s="247"/>
      <c r="AR20" s="162"/>
      <c r="AS20" s="162"/>
      <c r="AT20" s="162"/>
      <c r="AU20" s="162"/>
      <c r="AV20" s="162"/>
      <c r="AW20" s="162"/>
      <c r="AX20" s="162" t="s">
        <v>205</v>
      </c>
      <c r="AY20" s="162" t="s">
        <v>206</v>
      </c>
      <c r="AZ20" s="162" t="s">
        <v>67</v>
      </c>
      <c r="BA20" s="163">
        <v>45709</v>
      </c>
      <c r="BB20" s="162" t="s">
        <v>67</v>
      </c>
      <c r="BC20" s="162"/>
      <c r="BD20" s="1" t="s">
        <v>207</v>
      </c>
      <c r="BE20" s="1" t="s">
        <v>208</v>
      </c>
      <c r="BF20" s="1" t="s">
        <v>209</v>
      </c>
      <c r="BG20" s="1" t="s">
        <v>210</v>
      </c>
      <c r="BH20" s="162"/>
      <c r="BI20" s="162"/>
      <c r="BJ20" s="162"/>
      <c r="BK20" s="162"/>
      <c r="BL20" s="162"/>
      <c r="BM20" s="162"/>
      <c r="BN20" s="104"/>
    </row>
    <row r="21" spans="1:66" x14ac:dyDescent="0.2">
      <c r="A21" s="110"/>
      <c r="B21" s="233" t="str">
        <f>C21&amp;"_0"</f>
        <v>Z_BE_Audi_Brussels_0</v>
      </c>
      <c r="C21" s="211" t="s">
        <v>1049</v>
      </c>
      <c r="D21" s="106" t="s">
        <v>211</v>
      </c>
      <c r="E21" s="106"/>
      <c r="F21" s="153" t="s">
        <v>212</v>
      </c>
      <c r="G21" s="153" t="s">
        <v>213</v>
      </c>
      <c r="H21" s="111" t="s">
        <v>214</v>
      </c>
      <c r="I21" s="153" t="s">
        <v>192</v>
      </c>
      <c r="J21" s="106"/>
      <c r="K21" s="130"/>
      <c r="L21" s="106" t="s">
        <v>85</v>
      </c>
      <c r="M21" s="106" t="s">
        <v>73</v>
      </c>
      <c r="N21" s="114">
        <v>43361</v>
      </c>
      <c r="O21" s="24" t="s">
        <v>65</v>
      </c>
      <c r="P21" s="111" t="s">
        <v>85</v>
      </c>
      <c r="Q21" s="106" t="s">
        <v>73</v>
      </c>
      <c r="R21" s="114">
        <v>43361</v>
      </c>
      <c r="S21" s="81" t="s">
        <v>65</v>
      </c>
      <c r="T21" s="106"/>
      <c r="U21" s="106"/>
      <c r="V21" s="106"/>
      <c r="W21" s="106"/>
      <c r="X21" s="106"/>
      <c r="Y21" s="106"/>
      <c r="Z21" s="106"/>
      <c r="AA21" s="106"/>
      <c r="AB21" s="106"/>
      <c r="AC21" s="106"/>
      <c r="AD21" s="106"/>
      <c r="AE21" s="281">
        <v>2018</v>
      </c>
      <c r="AF21" s="267">
        <v>43252</v>
      </c>
      <c r="AG21" s="268"/>
      <c r="AH21" s="114">
        <v>45716</v>
      </c>
      <c r="AI21" s="153" t="s">
        <v>116</v>
      </c>
      <c r="AJ21" s="106"/>
      <c r="AK21" s="153" t="s">
        <v>215</v>
      </c>
      <c r="AL21" s="115"/>
      <c r="AM21" s="106"/>
      <c r="AN21" s="24"/>
      <c r="AO21" s="106"/>
      <c r="AP21" s="106"/>
      <c r="AQ21" s="251">
        <v>50339</v>
      </c>
      <c r="AR21" s="106" t="s">
        <v>64</v>
      </c>
      <c r="AS21" s="24" t="s">
        <v>65</v>
      </c>
      <c r="AT21" s="106"/>
      <c r="AU21" s="106"/>
      <c r="AV21" s="106"/>
      <c r="AW21" s="106"/>
      <c r="AX21" s="106" t="s">
        <v>216</v>
      </c>
      <c r="AY21" s="106"/>
      <c r="AZ21" s="106"/>
      <c r="BA21" s="106"/>
      <c r="BB21" s="106"/>
      <c r="BC21" s="106"/>
      <c r="BD21" s="106" t="s">
        <v>217</v>
      </c>
      <c r="BE21" s="106" t="s">
        <v>218</v>
      </c>
      <c r="BF21" s="106" t="s">
        <v>219</v>
      </c>
      <c r="BG21" s="106"/>
      <c r="BH21" s="106"/>
      <c r="BI21" s="106"/>
      <c r="BJ21" s="106"/>
      <c r="BK21" s="106"/>
      <c r="BL21" s="106"/>
      <c r="BM21" s="106"/>
      <c r="BN21" s="106"/>
    </row>
    <row r="22" spans="1:66" x14ac:dyDescent="0.2">
      <c r="A22" s="107"/>
      <c r="B22" s="233" t="str">
        <f>C22&amp;"_0"</f>
        <v>Z_DE_Audi_Ingolstadt_0</v>
      </c>
      <c r="C22" s="104" t="str">
        <f>"Z_DE_"&amp;D22&amp;"_"&amp;G22</f>
        <v>Z_DE_Audi_Ingolstadt</v>
      </c>
      <c r="D22" s="104" t="s">
        <v>211</v>
      </c>
      <c r="E22" s="104"/>
      <c r="F22" s="162" t="s">
        <v>58</v>
      </c>
      <c r="G22" s="162" t="s">
        <v>220</v>
      </c>
      <c r="H22" s="121" t="s">
        <v>143</v>
      </c>
      <c r="I22" s="162" t="s">
        <v>61</v>
      </c>
      <c r="J22" s="104"/>
      <c r="K22" s="122"/>
      <c r="L22" s="104"/>
      <c r="M22" s="104"/>
      <c r="N22" s="104"/>
      <c r="O22" s="104"/>
      <c r="P22" s="121"/>
      <c r="Q22" s="104"/>
      <c r="R22" s="104"/>
      <c r="S22" s="122"/>
      <c r="T22" s="104"/>
      <c r="U22" s="104"/>
      <c r="V22" s="104"/>
      <c r="W22" s="104"/>
      <c r="X22" s="104"/>
      <c r="Y22" s="104"/>
      <c r="Z22" s="104"/>
      <c r="AA22" s="104"/>
      <c r="AB22" s="104"/>
      <c r="AC22" s="104"/>
      <c r="AD22" s="104"/>
      <c r="AE22" s="284">
        <v>2024</v>
      </c>
      <c r="AF22" s="269">
        <v>45292</v>
      </c>
      <c r="AG22" s="270"/>
      <c r="AH22" s="104"/>
      <c r="AI22" s="162" t="s">
        <v>116</v>
      </c>
      <c r="AJ22" s="104"/>
      <c r="AK22" s="104" t="s">
        <v>221</v>
      </c>
      <c r="AL22" s="123"/>
      <c r="AM22" s="104"/>
      <c r="AN22" s="104"/>
      <c r="AO22" s="104"/>
      <c r="AP22" s="104"/>
      <c r="AQ22" s="253">
        <v>15411</v>
      </c>
      <c r="AR22" s="104" t="s">
        <v>64</v>
      </c>
      <c r="AS22" s="1" t="s">
        <v>65</v>
      </c>
      <c r="AT22" s="104"/>
      <c r="AU22" s="104"/>
      <c r="AV22" s="104"/>
      <c r="AW22" s="104"/>
      <c r="AX22" s="104" t="s">
        <v>222</v>
      </c>
      <c r="AY22" s="104"/>
      <c r="AZ22" s="104"/>
      <c r="BA22" s="104"/>
      <c r="BB22" s="104"/>
      <c r="BC22" s="104"/>
      <c r="BD22" s="104" t="s">
        <v>223</v>
      </c>
      <c r="BE22" s="104" t="s">
        <v>218</v>
      </c>
      <c r="BF22" s="104"/>
      <c r="BG22" s="104"/>
      <c r="BH22" s="104"/>
      <c r="BI22" s="104"/>
      <c r="BJ22" s="104"/>
      <c r="BK22" s="104"/>
      <c r="BL22" s="104"/>
      <c r="BM22" s="104"/>
      <c r="BN22" s="104"/>
    </row>
    <row r="23" spans="1:66" ht="17" thickBot="1" x14ac:dyDescent="0.25">
      <c r="A23" s="108"/>
      <c r="B23" s="234" t="str">
        <f>C23&amp;"_1"</f>
        <v>Z_DE_Audi_Neckarsulm_1</v>
      </c>
      <c r="C23" s="104" t="str">
        <f>"Z_DE_"&amp;D23&amp;"_"&amp;G23</f>
        <v>Z_DE_Audi_Neckarsulm</v>
      </c>
      <c r="D23" s="109" t="s">
        <v>211</v>
      </c>
      <c r="E23" s="109"/>
      <c r="F23" s="170" t="s">
        <v>58</v>
      </c>
      <c r="G23" s="109" t="s">
        <v>224</v>
      </c>
      <c r="H23" s="172" t="s">
        <v>214</v>
      </c>
      <c r="I23" s="170" t="s">
        <v>61</v>
      </c>
      <c r="J23" s="171"/>
      <c r="K23" s="124"/>
      <c r="L23" s="109"/>
      <c r="M23" s="109"/>
      <c r="N23" s="109"/>
      <c r="O23" s="109"/>
      <c r="P23" s="120"/>
      <c r="Q23" s="109"/>
      <c r="R23" s="109"/>
      <c r="S23" s="124"/>
      <c r="T23" s="109"/>
      <c r="U23" s="109"/>
      <c r="V23" s="109"/>
      <c r="W23" s="109"/>
      <c r="X23" s="109"/>
      <c r="Y23" s="109"/>
      <c r="Z23" s="109"/>
      <c r="AA23" s="109"/>
      <c r="AB23" s="109"/>
      <c r="AC23" s="109"/>
      <c r="AD23" s="109"/>
      <c r="AE23" s="282">
        <v>2020</v>
      </c>
      <c r="AF23" s="271">
        <v>43983</v>
      </c>
      <c r="AG23" s="266"/>
      <c r="AH23" s="126"/>
      <c r="AI23" s="170" t="s">
        <v>116</v>
      </c>
      <c r="AJ23" s="109"/>
      <c r="AK23" s="170" t="s">
        <v>225</v>
      </c>
      <c r="AL23" s="119"/>
      <c r="AM23" s="109"/>
      <c r="AN23" s="25"/>
      <c r="AO23" s="109"/>
      <c r="AP23" s="109"/>
      <c r="AQ23" s="252">
        <v>28334</v>
      </c>
      <c r="AR23" s="109" t="s">
        <v>64</v>
      </c>
      <c r="AS23" s="25" t="s">
        <v>65</v>
      </c>
      <c r="AT23" s="109"/>
      <c r="AU23" s="109"/>
      <c r="AV23" s="109"/>
      <c r="AW23" s="109"/>
      <c r="AX23" s="109"/>
      <c r="AY23" s="109"/>
      <c r="AZ23" s="109"/>
      <c r="BA23" s="109"/>
      <c r="BB23" s="109"/>
      <c r="BC23" s="109"/>
      <c r="BD23" s="25" t="s">
        <v>226</v>
      </c>
      <c r="BE23" s="109" t="s">
        <v>227</v>
      </c>
      <c r="BF23" s="109"/>
      <c r="BG23" s="109"/>
      <c r="BH23" s="109"/>
      <c r="BI23" s="109"/>
      <c r="BJ23" s="109"/>
      <c r="BK23" s="109"/>
      <c r="BL23" s="109"/>
      <c r="BM23" s="109"/>
      <c r="BN23" s="109"/>
    </row>
    <row r="24" spans="1:66" x14ac:dyDescent="0.2">
      <c r="A24" s="104"/>
      <c r="B24" s="162" t="s">
        <v>228</v>
      </c>
      <c r="C24" s="162" t="s">
        <v>229</v>
      </c>
      <c r="D24" s="162" t="s">
        <v>230</v>
      </c>
      <c r="E24" s="162"/>
      <c r="F24" s="162" t="s">
        <v>182</v>
      </c>
      <c r="G24" s="162" t="s">
        <v>231</v>
      </c>
      <c r="H24" s="164" t="s">
        <v>143</v>
      </c>
      <c r="I24" s="162" t="s">
        <v>61</v>
      </c>
      <c r="J24" s="163">
        <v>43214</v>
      </c>
      <c r="K24" s="79" t="s">
        <v>65</v>
      </c>
      <c r="L24" s="162" t="s">
        <v>232</v>
      </c>
      <c r="M24" s="162" t="s">
        <v>73</v>
      </c>
      <c r="N24" s="163">
        <v>43432</v>
      </c>
      <c r="O24" s="1" t="s">
        <v>65</v>
      </c>
      <c r="P24" s="164" t="s">
        <v>232</v>
      </c>
      <c r="Q24" s="162" t="s">
        <v>165</v>
      </c>
      <c r="R24" s="163">
        <v>43432</v>
      </c>
      <c r="S24" s="79" t="s">
        <v>65</v>
      </c>
      <c r="T24" s="162"/>
      <c r="U24" s="166"/>
      <c r="V24" s="166"/>
      <c r="W24" s="162"/>
      <c r="X24" s="162"/>
      <c r="Y24" s="162"/>
      <c r="Z24" s="162"/>
      <c r="AA24" s="163">
        <v>44755</v>
      </c>
      <c r="AB24" s="162" t="s">
        <v>74</v>
      </c>
      <c r="AC24" s="163">
        <v>44755</v>
      </c>
      <c r="AD24" s="163">
        <v>44755</v>
      </c>
      <c r="AE24" s="277">
        <v>2020</v>
      </c>
      <c r="AF24" s="260"/>
      <c r="AG24" s="260"/>
      <c r="AH24" s="162"/>
      <c r="AI24" s="162" t="s">
        <v>116</v>
      </c>
      <c r="AJ24" s="162"/>
      <c r="AK24" s="162" t="s">
        <v>233</v>
      </c>
      <c r="AL24" s="160"/>
      <c r="AM24" s="162"/>
      <c r="AN24" s="162"/>
      <c r="AO24" s="162"/>
      <c r="AP24" s="162"/>
      <c r="AQ24" s="247"/>
      <c r="AR24" s="162"/>
      <c r="AS24" s="162"/>
      <c r="AT24" s="162"/>
      <c r="AU24" s="162"/>
      <c r="AV24" s="162"/>
      <c r="AW24" s="162"/>
      <c r="AX24" s="162" t="s">
        <v>234</v>
      </c>
      <c r="AY24" s="162"/>
      <c r="AZ24" s="162" t="s">
        <v>68</v>
      </c>
      <c r="BA24" s="163">
        <v>45709</v>
      </c>
      <c r="BB24" s="162" t="s">
        <v>68</v>
      </c>
      <c r="BC24" s="162"/>
      <c r="BD24" s="1" t="s">
        <v>235</v>
      </c>
      <c r="BE24" s="1" t="s">
        <v>236</v>
      </c>
      <c r="BF24" s="1" t="s">
        <v>237</v>
      </c>
      <c r="BG24" s="162"/>
      <c r="BH24" s="162"/>
      <c r="BI24" s="162"/>
      <c r="BJ24" s="162"/>
      <c r="BK24" s="162"/>
      <c r="BL24" s="162"/>
      <c r="BM24" s="162"/>
      <c r="BN24" s="104"/>
    </row>
    <row r="25" spans="1:66" x14ac:dyDescent="0.2">
      <c r="A25" s="104"/>
      <c r="B25" s="162" t="s">
        <v>238</v>
      </c>
      <c r="C25" s="162" t="s">
        <v>239</v>
      </c>
      <c r="D25" s="162" t="s">
        <v>240</v>
      </c>
      <c r="E25" s="162"/>
      <c r="F25" s="162" t="s">
        <v>241</v>
      </c>
      <c r="G25" s="162" t="s">
        <v>242</v>
      </c>
      <c r="H25" s="164" t="s">
        <v>143</v>
      </c>
      <c r="I25" s="162" t="s">
        <v>124</v>
      </c>
      <c r="J25" s="163">
        <v>43566</v>
      </c>
      <c r="K25" s="79" t="s">
        <v>65</v>
      </c>
      <c r="L25" s="162" t="s">
        <v>243</v>
      </c>
      <c r="M25" s="162" t="s">
        <v>73</v>
      </c>
      <c r="N25" s="163">
        <v>43566</v>
      </c>
      <c r="O25" s="1" t="s">
        <v>65</v>
      </c>
      <c r="P25" s="164" t="s">
        <v>243</v>
      </c>
      <c r="Q25" s="162" t="s">
        <v>165</v>
      </c>
      <c r="R25" s="163">
        <v>43566</v>
      </c>
      <c r="S25" s="79" t="s">
        <v>65</v>
      </c>
      <c r="T25" s="162"/>
      <c r="U25" s="166"/>
      <c r="V25" s="166"/>
      <c r="W25" s="162"/>
      <c r="X25" s="162" t="s">
        <v>91</v>
      </c>
      <c r="Y25" s="163">
        <v>43566</v>
      </c>
      <c r="Z25" s="163">
        <v>43566</v>
      </c>
      <c r="AA25" s="162"/>
      <c r="AB25" s="162"/>
      <c r="AC25" s="162"/>
      <c r="AD25" s="162"/>
      <c r="AE25" s="277" t="s">
        <v>244</v>
      </c>
      <c r="AF25" s="260"/>
      <c r="AG25" s="260"/>
      <c r="AH25" s="162"/>
      <c r="AI25" s="162" t="s">
        <v>116</v>
      </c>
      <c r="AJ25" s="162"/>
      <c r="AK25" s="162" t="s">
        <v>245</v>
      </c>
      <c r="AL25" s="160"/>
      <c r="AM25" s="162"/>
      <c r="AN25" s="162"/>
      <c r="AO25" s="162"/>
      <c r="AP25" s="162"/>
      <c r="AQ25" s="247"/>
      <c r="AR25" s="162"/>
      <c r="AS25" s="162"/>
      <c r="AT25" s="162"/>
      <c r="AU25" s="162"/>
      <c r="AV25" s="162">
        <v>150</v>
      </c>
      <c r="AW25" s="162"/>
      <c r="AX25" s="162" t="s">
        <v>246</v>
      </c>
      <c r="AY25" s="162" t="s">
        <v>247</v>
      </c>
      <c r="AZ25" s="162" t="s">
        <v>67</v>
      </c>
      <c r="BA25" s="163">
        <v>45712</v>
      </c>
      <c r="BB25" s="162" t="s">
        <v>67</v>
      </c>
      <c r="BC25" s="1" t="s">
        <v>248</v>
      </c>
      <c r="BD25" s="1" t="s">
        <v>249</v>
      </c>
      <c r="BE25" s="1" t="s">
        <v>250</v>
      </c>
      <c r="BF25" s="1" t="s">
        <v>251</v>
      </c>
      <c r="BG25" s="162"/>
      <c r="BH25" s="162"/>
      <c r="BI25" s="162"/>
      <c r="BJ25" s="162"/>
      <c r="BK25" s="162"/>
      <c r="BL25" s="162"/>
      <c r="BM25" s="162"/>
      <c r="BN25" s="104"/>
    </row>
    <row r="26" spans="1:66" x14ac:dyDescent="0.2">
      <c r="A26" s="127" t="s">
        <v>252</v>
      </c>
      <c r="B26" s="162" t="s">
        <v>1054</v>
      </c>
      <c r="C26" s="162" t="s">
        <v>1050</v>
      </c>
      <c r="D26" s="162" t="s">
        <v>253</v>
      </c>
      <c r="E26" s="162"/>
      <c r="F26" s="162" t="s">
        <v>141</v>
      </c>
      <c r="G26" s="162" t="s">
        <v>254</v>
      </c>
      <c r="H26" s="164" t="s">
        <v>143</v>
      </c>
      <c r="I26" s="162" t="s">
        <v>124</v>
      </c>
      <c r="J26" s="163">
        <v>44587</v>
      </c>
      <c r="K26" s="79" t="s">
        <v>65</v>
      </c>
      <c r="L26" s="162" t="s">
        <v>255</v>
      </c>
      <c r="M26" s="162" t="s">
        <v>149</v>
      </c>
      <c r="N26" s="163">
        <v>44987</v>
      </c>
      <c r="O26" s="1" t="s">
        <v>65</v>
      </c>
      <c r="P26" s="164" t="s">
        <v>255</v>
      </c>
      <c r="Q26" s="162" t="s">
        <v>150</v>
      </c>
      <c r="R26" s="163">
        <v>44987</v>
      </c>
      <c r="S26" s="79" t="s">
        <v>65</v>
      </c>
      <c r="T26" s="162"/>
      <c r="U26" s="166"/>
      <c r="V26" s="166"/>
      <c r="W26" s="163">
        <v>44986</v>
      </c>
      <c r="X26" s="162" t="s">
        <v>74</v>
      </c>
      <c r="Y26" s="163">
        <v>44987</v>
      </c>
      <c r="Z26" s="163">
        <v>44987</v>
      </c>
      <c r="AA26" s="162"/>
      <c r="AB26" s="162" t="s">
        <v>91</v>
      </c>
      <c r="AC26" s="163">
        <v>46203</v>
      </c>
      <c r="AD26" s="163">
        <v>46203</v>
      </c>
      <c r="AE26" s="277" t="s">
        <v>256</v>
      </c>
      <c r="AF26" s="261">
        <v>46203</v>
      </c>
      <c r="AG26" s="261">
        <v>46203</v>
      </c>
      <c r="AH26" s="162"/>
      <c r="AI26" s="162" t="s">
        <v>116</v>
      </c>
      <c r="AJ26" s="162"/>
      <c r="AK26" s="162"/>
      <c r="AL26" s="160"/>
      <c r="AM26" s="162"/>
      <c r="AN26" s="162"/>
      <c r="AO26" s="162"/>
      <c r="AP26" s="162"/>
      <c r="AQ26" s="247"/>
      <c r="AR26" s="162"/>
      <c r="AS26" s="162"/>
      <c r="AT26" s="162"/>
      <c r="AU26" s="162"/>
      <c r="AV26" s="162"/>
      <c r="AW26" s="162"/>
      <c r="AX26" s="162" t="s">
        <v>257</v>
      </c>
      <c r="AY26" s="162" t="s">
        <v>258</v>
      </c>
      <c r="AZ26" s="162" t="s">
        <v>67</v>
      </c>
      <c r="BA26" s="163">
        <v>45709</v>
      </c>
      <c r="BB26" s="162" t="s">
        <v>67</v>
      </c>
      <c r="BC26" s="162"/>
      <c r="BD26" s="1" t="s">
        <v>259</v>
      </c>
      <c r="BE26" s="1" t="s">
        <v>260</v>
      </c>
      <c r="BF26" s="1" t="s">
        <v>261</v>
      </c>
      <c r="BG26" s="162"/>
      <c r="BH26" s="162"/>
      <c r="BI26" s="162"/>
      <c r="BJ26" s="162"/>
      <c r="BK26" s="162"/>
      <c r="BL26" s="162"/>
      <c r="BM26" s="162"/>
      <c r="BN26" s="104"/>
    </row>
    <row r="27" spans="1:66" x14ac:dyDescent="0.2">
      <c r="A27" s="104"/>
      <c r="B27" s="162" t="s">
        <v>262</v>
      </c>
      <c r="C27" s="162" t="s">
        <v>263</v>
      </c>
      <c r="D27" s="162" t="s">
        <v>264</v>
      </c>
      <c r="E27" s="162"/>
      <c r="F27" s="162" t="s">
        <v>265</v>
      </c>
      <c r="G27" s="162" t="s">
        <v>266</v>
      </c>
      <c r="H27" s="164" t="s">
        <v>143</v>
      </c>
      <c r="I27" s="162" t="s">
        <v>267</v>
      </c>
      <c r="J27" s="163">
        <v>42825</v>
      </c>
      <c r="K27" s="79" t="s">
        <v>65</v>
      </c>
      <c r="L27" s="162" t="s">
        <v>268</v>
      </c>
      <c r="M27" s="162" t="s">
        <v>73</v>
      </c>
      <c r="N27" s="163">
        <v>42825</v>
      </c>
      <c r="O27" s="1" t="s">
        <v>65</v>
      </c>
      <c r="P27" s="164" t="s">
        <v>268</v>
      </c>
      <c r="Q27" s="162" t="s">
        <v>165</v>
      </c>
      <c r="R27" s="163">
        <v>42825</v>
      </c>
      <c r="S27" s="79" t="s">
        <v>65</v>
      </c>
      <c r="T27" s="162"/>
      <c r="U27" s="166"/>
      <c r="V27" s="166"/>
      <c r="W27" s="162" t="s">
        <v>269</v>
      </c>
      <c r="X27" s="162" t="s">
        <v>91</v>
      </c>
      <c r="Y27" s="163">
        <v>43190</v>
      </c>
      <c r="Z27" s="163">
        <v>43190</v>
      </c>
      <c r="AA27" s="162"/>
      <c r="AB27" s="162" t="s">
        <v>74</v>
      </c>
      <c r="AC27" s="163">
        <v>43440</v>
      </c>
      <c r="AD27" s="163">
        <v>43440</v>
      </c>
      <c r="AE27" s="277" t="s">
        <v>270</v>
      </c>
      <c r="AF27" s="261">
        <v>43440</v>
      </c>
      <c r="AG27" s="261">
        <v>43440</v>
      </c>
      <c r="AH27" s="163">
        <v>44502</v>
      </c>
      <c r="AI27" s="162" t="s">
        <v>116</v>
      </c>
      <c r="AJ27" s="162"/>
      <c r="AK27" s="162"/>
      <c r="AL27" s="160"/>
      <c r="AM27" s="162"/>
      <c r="AN27" s="162"/>
      <c r="AO27" s="162"/>
      <c r="AP27" s="162"/>
      <c r="AQ27" s="247"/>
      <c r="AR27" s="162"/>
      <c r="AS27" s="162"/>
      <c r="AT27" s="162"/>
      <c r="AU27" s="162"/>
      <c r="AV27" s="162"/>
      <c r="AW27" s="162"/>
      <c r="AX27" s="162" t="s">
        <v>271</v>
      </c>
      <c r="AY27" s="162"/>
      <c r="AZ27" s="162" t="s">
        <v>68</v>
      </c>
      <c r="BA27" s="163">
        <v>45709</v>
      </c>
      <c r="BB27" s="162" t="s">
        <v>68</v>
      </c>
      <c r="BC27" s="162"/>
      <c r="BD27" s="1" t="s">
        <v>272</v>
      </c>
      <c r="BE27" s="1" t="s">
        <v>273</v>
      </c>
      <c r="BF27" s="1" t="s">
        <v>274</v>
      </c>
      <c r="BG27" s="1" t="s">
        <v>275</v>
      </c>
      <c r="BH27" s="162"/>
      <c r="BI27" s="162"/>
      <c r="BJ27" s="162"/>
      <c r="BK27" s="162"/>
      <c r="BL27" s="162"/>
      <c r="BM27" s="162"/>
      <c r="BN27" s="104"/>
    </row>
    <row r="28" spans="1:66" x14ac:dyDescent="0.2">
      <c r="A28" s="104"/>
      <c r="B28" s="162" t="s">
        <v>276</v>
      </c>
      <c r="C28" s="162" t="s">
        <v>277</v>
      </c>
      <c r="D28" s="162" t="s">
        <v>264</v>
      </c>
      <c r="E28" s="162"/>
      <c r="F28" s="162" t="s">
        <v>161</v>
      </c>
      <c r="G28" s="162" t="s">
        <v>278</v>
      </c>
      <c r="H28" s="164" t="s">
        <v>60</v>
      </c>
      <c r="I28" s="162" t="s">
        <v>61</v>
      </c>
      <c r="J28" s="163">
        <v>42655</v>
      </c>
      <c r="K28" s="79" t="s">
        <v>65</v>
      </c>
      <c r="L28" s="162" t="s">
        <v>232</v>
      </c>
      <c r="M28" s="162" t="s">
        <v>73</v>
      </c>
      <c r="N28" s="163">
        <v>42655</v>
      </c>
      <c r="O28" s="1" t="s">
        <v>65</v>
      </c>
      <c r="P28" s="164" t="s">
        <v>232</v>
      </c>
      <c r="Q28" s="162" t="s">
        <v>165</v>
      </c>
      <c r="R28" s="163">
        <v>42655</v>
      </c>
      <c r="S28" s="79" t="s">
        <v>65</v>
      </c>
      <c r="T28" s="162"/>
      <c r="U28" s="166"/>
      <c r="V28" s="166"/>
      <c r="W28" s="162"/>
      <c r="X28" s="162"/>
      <c r="Y28" s="162"/>
      <c r="Z28" s="162"/>
      <c r="AA28" s="162"/>
      <c r="AB28" s="162" t="s">
        <v>279</v>
      </c>
      <c r="AC28" s="163">
        <v>42855</v>
      </c>
      <c r="AD28" s="163">
        <v>42855</v>
      </c>
      <c r="AE28" s="277" t="s">
        <v>280</v>
      </c>
      <c r="AF28" s="261">
        <v>42855</v>
      </c>
      <c r="AG28" s="261">
        <v>42855</v>
      </c>
      <c r="AH28" s="162"/>
      <c r="AI28" s="162" t="s">
        <v>116</v>
      </c>
      <c r="AJ28" s="162"/>
      <c r="AK28" s="162"/>
      <c r="AL28" s="160">
        <v>400</v>
      </c>
      <c r="AM28" s="162" t="s">
        <v>64</v>
      </c>
      <c r="AN28" s="1" t="s">
        <v>65</v>
      </c>
      <c r="AO28" s="162"/>
      <c r="AP28" s="162"/>
      <c r="AQ28" s="247">
        <v>400</v>
      </c>
      <c r="AR28" s="162" t="s">
        <v>64</v>
      </c>
      <c r="AS28" s="1" t="s">
        <v>65</v>
      </c>
      <c r="AT28" s="162"/>
      <c r="AU28" s="162"/>
      <c r="AV28" s="162">
        <v>300</v>
      </c>
      <c r="AW28" s="162"/>
      <c r="AX28" s="162" t="s">
        <v>281</v>
      </c>
      <c r="AY28" s="162"/>
      <c r="AZ28" s="162" t="s">
        <v>68</v>
      </c>
      <c r="BA28" s="163">
        <v>45709</v>
      </c>
      <c r="BB28" s="162" t="s">
        <v>68</v>
      </c>
      <c r="BC28" s="162"/>
      <c r="BD28" s="1" t="s">
        <v>282</v>
      </c>
      <c r="BE28" s="1" t="s">
        <v>283</v>
      </c>
      <c r="BF28" s="162"/>
      <c r="BG28" s="162"/>
      <c r="BH28" s="162"/>
      <c r="BI28" s="162"/>
      <c r="BJ28" s="162"/>
      <c r="BK28" s="162"/>
      <c r="BL28" s="162"/>
      <c r="BM28" s="162"/>
      <c r="BN28" s="104"/>
    </row>
    <row r="29" spans="1:66" x14ac:dyDescent="0.2">
      <c r="A29" s="104"/>
      <c r="B29" s="162" t="s">
        <v>284</v>
      </c>
      <c r="C29" s="162" t="s">
        <v>277</v>
      </c>
      <c r="D29" s="162" t="s">
        <v>264</v>
      </c>
      <c r="E29" s="162"/>
      <c r="F29" s="162" t="s">
        <v>161</v>
      </c>
      <c r="G29" s="162" t="s">
        <v>278</v>
      </c>
      <c r="H29" s="164" t="s">
        <v>143</v>
      </c>
      <c r="I29" s="162" t="s">
        <v>124</v>
      </c>
      <c r="J29" s="163">
        <v>45282</v>
      </c>
      <c r="K29" s="79" t="s">
        <v>65</v>
      </c>
      <c r="L29" s="162" t="s">
        <v>285</v>
      </c>
      <c r="M29" s="162" t="s">
        <v>73</v>
      </c>
      <c r="N29" s="163">
        <v>45419</v>
      </c>
      <c r="O29" s="1" t="s">
        <v>65</v>
      </c>
      <c r="P29" s="164" t="s">
        <v>285</v>
      </c>
      <c r="Q29" s="162" t="s">
        <v>165</v>
      </c>
      <c r="R29" s="163">
        <v>45419</v>
      </c>
      <c r="S29" s="79" t="s">
        <v>65</v>
      </c>
      <c r="T29" s="162"/>
      <c r="U29" s="166"/>
      <c r="V29" s="166"/>
      <c r="W29" s="162"/>
      <c r="X29" s="162"/>
      <c r="Y29" s="162"/>
      <c r="Z29" s="162"/>
      <c r="AA29" s="162"/>
      <c r="AB29" s="162" t="s">
        <v>91</v>
      </c>
      <c r="AC29" s="163">
        <v>45930</v>
      </c>
      <c r="AD29" s="163">
        <v>45930</v>
      </c>
      <c r="AE29" s="277" t="s">
        <v>286</v>
      </c>
      <c r="AF29" s="260"/>
      <c r="AG29" s="260"/>
      <c r="AH29" s="162"/>
      <c r="AI29" s="162" t="s">
        <v>75</v>
      </c>
      <c r="AJ29" s="162"/>
      <c r="AK29" s="162"/>
      <c r="AL29" s="160">
        <v>300000</v>
      </c>
      <c r="AM29" s="162" t="s">
        <v>64</v>
      </c>
      <c r="AN29" s="1" t="s">
        <v>65</v>
      </c>
      <c r="AO29" s="162"/>
      <c r="AP29" s="162"/>
      <c r="AQ29" s="247">
        <v>150000</v>
      </c>
      <c r="AR29" s="162" t="s">
        <v>64</v>
      </c>
      <c r="AS29" s="1" t="s">
        <v>65</v>
      </c>
      <c r="AT29" s="162"/>
      <c r="AU29" s="162"/>
      <c r="AV29" s="162"/>
      <c r="AW29" s="162"/>
      <c r="AX29" s="162" t="s">
        <v>287</v>
      </c>
      <c r="AY29" s="162" t="s">
        <v>288</v>
      </c>
      <c r="AZ29" s="162" t="s">
        <v>67</v>
      </c>
      <c r="BA29" s="163">
        <v>45709</v>
      </c>
      <c r="BB29" s="162" t="s">
        <v>67</v>
      </c>
      <c r="BC29" s="162"/>
      <c r="BD29" s="1" t="s">
        <v>289</v>
      </c>
      <c r="BE29" s="1" t="s">
        <v>290</v>
      </c>
      <c r="BF29" s="1" t="s">
        <v>291</v>
      </c>
      <c r="BG29" s="1" t="s">
        <v>292</v>
      </c>
      <c r="BH29" s="1" t="s">
        <v>293</v>
      </c>
      <c r="BI29" s="1" t="s">
        <v>294</v>
      </c>
      <c r="BJ29" s="1" t="s">
        <v>295</v>
      </c>
      <c r="BK29" s="1" t="s">
        <v>296</v>
      </c>
      <c r="BL29" s="162"/>
      <c r="BM29" s="162"/>
      <c r="BN29" s="104"/>
    </row>
    <row r="30" spans="1:66" x14ac:dyDescent="0.2">
      <c r="A30" s="104"/>
      <c r="B30" s="181" t="s">
        <v>1055</v>
      </c>
      <c r="C30" s="181" t="s">
        <v>1051</v>
      </c>
      <c r="D30" s="181" t="s">
        <v>297</v>
      </c>
      <c r="E30" s="181"/>
      <c r="F30" s="181" t="s">
        <v>141</v>
      </c>
      <c r="G30" s="181" t="s">
        <v>298</v>
      </c>
      <c r="H30" s="183" t="s">
        <v>143</v>
      </c>
      <c r="I30" s="181" t="s">
        <v>192</v>
      </c>
      <c r="J30" s="182">
        <v>45344</v>
      </c>
      <c r="K30" s="139" t="s">
        <v>65</v>
      </c>
      <c r="L30" s="181"/>
      <c r="M30" s="181"/>
      <c r="N30" s="181"/>
      <c r="O30" s="181"/>
      <c r="P30" s="183"/>
      <c r="Q30" s="181"/>
      <c r="R30" s="181"/>
      <c r="S30" s="184"/>
      <c r="T30" s="181"/>
      <c r="U30" s="185"/>
      <c r="V30" s="185"/>
      <c r="W30" s="181"/>
      <c r="X30" s="181"/>
      <c r="Y30" s="181"/>
      <c r="Z30" s="181"/>
      <c r="AA30" s="181"/>
      <c r="AB30" s="181"/>
      <c r="AC30" s="181"/>
      <c r="AD30" s="181"/>
      <c r="AE30" s="277" t="s">
        <v>299</v>
      </c>
      <c r="AF30" s="260"/>
      <c r="AG30" s="260"/>
      <c r="AH30" s="182">
        <v>45622</v>
      </c>
      <c r="AI30" s="181" t="s">
        <v>116</v>
      </c>
      <c r="AJ30" s="181"/>
      <c r="AK30" s="181" t="s">
        <v>300</v>
      </c>
      <c r="AL30" s="186"/>
      <c r="AM30" s="181"/>
      <c r="AN30" s="181"/>
      <c r="AO30" s="181"/>
      <c r="AP30" s="181"/>
      <c r="AQ30" s="247"/>
      <c r="AR30" s="181"/>
      <c r="AS30" s="181"/>
      <c r="AT30" s="181"/>
      <c r="AU30" s="181"/>
      <c r="AV30" s="181"/>
      <c r="AW30" s="181"/>
      <c r="AX30" s="181" t="s">
        <v>301</v>
      </c>
      <c r="AY30" s="181" t="s">
        <v>302</v>
      </c>
      <c r="AZ30" s="181" t="s">
        <v>67</v>
      </c>
      <c r="BA30" s="182">
        <v>45709</v>
      </c>
      <c r="BB30" s="181" t="s">
        <v>68</v>
      </c>
      <c r="BC30" s="181"/>
      <c r="BD30" s="5" t="s">
        <v>303</v>
      </c>
      <c r="BE30" s="5" t="s">
        <v>304</v>
      </c>
      <c r="BF30" s="5" t="s">
        <v>305</v>
      </c>
      <c r="BG30" s="128"/>
      <c r="BH30" s="128"/>
      <c r="BI30" s="128"/>
      <c r="BJ30" s="128"/>
      <c r="BK30" s="128"/>
      <c r="BL30" s="128"/>
      <c r="BM30" s="128"/>
      <c r="BN30" s="128"/>
    </row>
    <row r="31" spans="1:66" x14ac:dyDescent="0.2">
      <c r="A31" s="127"/>
      <c r="B31" s="162" t="s">
        <v>306</v>
      </c>
      <c r="C31" s="162" t="s">
        <v>307</v>
      </c>
      <c r="D31" s="162" t="s">
        <v>308</v>
      </c>
      <c r="E31" s="162"/>
      <c r="F31" s="162" t="s">
        <v>58</v>
      </c>
      <c r="G31" s="162" t="s">
        <v>309</v>
      </c>
      <c r="H31" s="164" t="s">
        <v>214</v>
      </c>
      <c r="I31" s="162" t="s">
        <v>192</v>
      </c>
      <c r="J31" s="163">
        <v>45303</v>
      </c>
      <c r="K31" s="79" t="s">
        <v>65</v>
      </c>
      <c r="L31" s="162"/>
      <c r="M31" s="162"/>
      <c r="N31" s="162"/>
      <c r="O31" s="162"/>
      <c r="P31" s="164"/>
      <c r="Q31" s="162"/>
      <c r="R31" s="162"/>
      <c r="S31" s="180"/>
      <c r="T31" s="162"/>
      <c r="U31" s="166"/>
      <c r="V31" s="166"/>
      <c r="W31" s="162"/>
      <c r="X31" s="162"/>
      <c r="Y31" s="162"/>
      <c r="Z31" s="162"/>
      <c r="AA31" s="162"/>
      <c r="AB31" s="162"/>
      <c r="AC31" s="162"/>
      <c r="AD31" s="162"/>
      <c r="AE31" s="277"/>
      <c r="AF31" s="260"/>
      <c r="AG31" s="260"/>
      <c r="AH31" s="163">
        <v>45608</v>
      </c>
      <c r="AI31" s="162" t="s">
        <v>116</v>
      </c>
      <c r="AJ31" s="162"/>
      <c r="AK31" s="162" t="s">
        <v>310</v>
      </c>
      <c r="AL31" s="160"/>
      <c r="AM31" s="162"/>
      <c r="AN31" s="162"/>
      <c r="AO31" s="162"/>
      <c r="AP31" s="162"/>
      <c r="AQ31" s="247"/>
      <c r="AR31" s="162"/>
      <c r="AS31" s="162"/>
      <c r="AT31" s="162"/>
      <c r="AU31" s="162"/>
      <c r="AV31" s="162"/>
      <c r="AW31" s="162"/>
      <c r="AX31" s="162" t="s">
        <v>311</v>
      </c>
      <c r="AY31" s="162" t="s">
        <v>312</v>
      </c>
      <c r="AZ31" s="162" t="s">
        <v>67</v>
      </c>
      <c r="BA31" s="163">
        <v>45712</v>
      </c>
      <c r="BB31" s="162" t="s">
        <v>68</v>
      </c>
      <c r="BC31" s="162"/>
      <c r="BD31" s="1" t="s">
        <v>313</v>
      </c>
      <c r="BE31" s="162"/>
      <c r="BF31" s="162"/>
      <c r="BG31" s="162"/>
      <c r="BH31" s="162"/>
      <c r="BI31" s="162"/>
      <c r="BJ31" s="162"/>
      <c r="BK31" s="162"/>
      <c r="BL31" s="162"/>
      <c r="BM31" s="162"/>
      <c r="BN31" s="104"/>
    </row>
    <row r="32" spans="1:66" x14ac:dyDescent="0.2">
      <c r="A32" s="104"/>
      <c r="B32" s="187" t="s">
        <v>314</v>
      </c>
      <c r="C32" s="162" t="s">
        <v>315</v>
      </c>
      <c r="D32" s="162" t="s">
        <v>316</v>
      </c>
      <c r="E32" s="162" t="s">
        <v>317</v>
      </c>
      <c r="F32" s="162" t="s">
        <v>318</v>
      </c>
      <c r="G32" s="162" t="s">
        <v>319</v>
      </c>
      <c r="H32" s="164" t="s">
        <v>214</v>
      </c>
      <c r="I32" s="162" t="s">
        <v>61</v>
      </c>
      <c r="J32" s="163">
        <v>45401</v>
      </c>
      <c r="K32" s="79" t="s">
        <v>65</v>
      </c>
      <c r="L32" s="204" t="s">
        <v>320</v>
      </c>
      <c r="M32" s="162" t="s">
        <v>73</v>
      </c>
      <c r="N32" s="163">
        <v>45401</v>
      </c>
      <c r="O32" s="1" t="s">
        <v>65</v>
      </c>
      <c r="P32" s="178" t="s">
        <v>72</v>
      </c>
      <c r="Q32" s="162" t="s">
        <v>165</v>
      </c>
      <c r="R32" s="163">
        <v>45401</v>
      </c>
      <c r="S32" s="79" t="s">
        <v>65</v>
      </c>
      <c r="T32" s="162"/>
      <c r="U32" s="166" t="s">
        <v>68</v>
      </c>
      <c r="V32" s="166">
        <v>0.33</v>
      </c>
      <c r="W32" s="162"/>
      <c r="X32" s="162"/>
      <c r="Y32" s="162"/>
      <c r="Z32" s="162"/>
      <c r="AA32" s="162"/>
      <c r="AB32" s="162" t="s">
        <v>74</v>
      </c>
      <c r="AC32" s="163">
        <v>45622</v>
      </c>
      <c r="AD32" s="163">
        <v>45622</v>
      </c>
      <c r="AE32" s="277"/>
      <c r="AF32" s="260"/>
      <c r="AG32" s="260"/>
      <c r="AH32" s="162"/>
      <c r="AI32" s="162" t="s">
        <v>62</v>
      </c>
      <c r="AJ32" s="162"/>
      <c r="AK32" s="162" t="s">
        <v>321</v>
      </c>
      <c r="AL32" s="160">
        <v>25000</v>
      </c>
      <c r="AM32" s="162" t="s">
        <v>64</v>
      </c>
      <c r="AN32" s="1" t="s">
        <v>65</v>
      </c>
      <c r="AO32" s="162"/>
      <c r="AP32" s="162"/>
      <c r="AQ32" s="247">
        <v>25000</v>
      </c>
      <c r="AR32" s="162" t="s">
        <v>64</v>
      </c>
      <c r="AS32" s="1" t="s">
        <v>65</v>
      </c>
      <c r="AT32" s="162"/>
      <c r="AU32" s="162"/>
      <c r="AV32" s="162">
        <v>1250</v>
      </c>
      <c r="AW32" s="162"/>
      <c r="AX32" s="162" t="s">
        <v>322</v>
      </c>
      <c r="AY32" s="162" t="s">
        <v>323</v>
      </c>
      <c r="AZ32" s="162" t="s">
        <v>67</v>
      </c>
      <c r="BA32" s="163">
        <v>45712</v>
      </c>
      <c r="BB32" s="162" t="s">
        <v>68</v>
      </c>
      <c r="BC32" s="162"/>
      <c r="BD32" s="1" t="s">
        <v>324</v>
      </c>
      <c r="BE32" s="1" t="s">
        <v>325</v>
      </c>
      <c r="BF32" s="1" t="s">
        <v>325</v>
      </c>
      <c r="BG32" s="1" t="s">
        <v>326</v>
      </c>
      <c r="BH32" s="1" t="s">
        <v>327</v>
      </c>
      <c r="BI32" s="162"/>
      <c r="BJ32" s="162"/>
      <c r="BK32" s="162"/>
      <c r="BL32" s="162"/>
      <c r="BM32" s="162"/>
      <c r="BN32" s="104"/>
    </row>
    <row r="33" spans="1:66" x14ac:dyDescent="0.2">
      <c r="A33" s="104"/>
      <c r="B33" s="162" t="s">
        <v>328</v>
      </c>
      <c r="C33" s="162" t="s">
        <v>315</v>
      </c>
      <c r="D33" s="162" t="s">
        <v>316</v>
      </c>
      <c r="E33" s="162" t="s">
        <v>317</v>
      </c>
      <c r="F33" s="162" t="s">
        <v>318</v>
      </c>
      <c r="G33" s="162" t="s">
        <v>319</v>
      </c>
      <c r="H33" s="164" t="s">
        <v>71</v>
      </c>
      <c r="I33" s="162" t="s">
        <v>124</v>
      </c>
      <c r="J33" s="163">
        <v>45401</v>
      </c>
      <c r="K33" s="79" t="s">
        <v>65</v>
      </c>
      <c r="L33" s="204" t="s">
        <v>320</v>
      </c>
      <c r="M33" s="162" t="s">
        <v>73</v>
      </c>
      <c r="N33" s="163">
        <v>45401</v>
      </c>
      <c r="O33" s="1" t="s">
        <v>65</v>
      </c>
      <c r="P33" s="178" t="s">
        <v>72</v>
      </c>
      <c r="Q33" s="162" t="s">
        <v>165</v>
      </c>
      <c r="R33" s="163">
        <v>45401</v>
      </c>
      <c r="S33" s="79" t="s">
        <v>65</v>
      </c>
      <c r="T33" s="162"/>
      <c r="U33" s="166" t="s">
        <v>68</v>
      </c>
      <c r="V33" s="166">
        <v>0.33</v>
      </c>
      <c r="W33" s="162"/>
      <c r="X33" s="162"/>
      <c r="Y33" s="162"/>
      <c r="Z33" s="162"/>
      <c r="AA33" s="162"/>
      <c r="AB33" s="162"/>
      <c r="AC33" s="162"/>
      <c r="AD33" s="162"/>
      <c r="AE33" s="277">
        <v>2025</v>
      </c>
      <c r="AF33" s="260"/>
      <c r="AG33" s="260"/>
      <c r="AH33" s="162"/>
      <c r="AI33" s="162" t="s">
        <v>62</v>
      </c>
      <c r="AJ33" s="162"/>
      <c r="AK33" s="162" t="s">
        <v>321</v>
      </c>
      <c r="AL33" s="160">
        <v>25000</v>
      </c>
      <c r="AM33" s="162" t="s">
        <v>64</v>
      </c>
      <c r="AN33" s="1" t="s">
        <v>65</v>
      </c>
      <c r="AO33" s="162"/>
      <c r="AP33" s="162"/>
      <c r="AQ33" s="247">
        <v>25000</v>
      </c>
      <c r="AR33" s="162" t="s">
        <v>64</v>
      </c>
      <c r="AS33" s="1" t="s">
        <v>65</v>
      </c>
      <c r="AT33" s="162"/>
      <c r="AU33" s="162"/>
      <c r="AV33" s="162"/>
      <c r="AW33" s="162"/>
      <c r="AX33" s="162" t="s">
        <v>329</v>
      </c>
      <c r="AY33" s="162"/>
      <c r="AZ33" s="162" t="s">
        <v>68</v>
      </c>
      <c r="BA33" s="163">
        <v>45712</v>
      </c>
      <c r="BB33" s="162" t="s">
        <v>67</v>
      </c>
      <c r="BC33" s="162"/>
      <c r="BD33" s="162"/>
      <c r="BE33" s="162"/>
      <c r="BF33" s="162"/>
      <c r="BG33" s="162"/>
      <c r="BH33" s="162"/>
      <c r="BI33" s="162"/>
      <c r="BJ33" s="162"/>
      <c r="BK33" s="162"/>
      <c r="BL33" s="162"/>
      <c r="BM33" s="162"/>
      <c r="BN33" s="104"/>
    </row>
    <row r="34" spans="1:66" x14ac:dyDescent="0.2">
      <c r="A34" s="104"/>
      <c r="B34" s="162" t="s">
        <v>330</v>
      </c>
      <c r="C34" s="162" t="s">
        <v>315</v>
      </c>
      <c r="D34" s="162" t="s">
        <v>316</v>
      </c>
      <c r="E34" s="162"/>
      <c r="F34" s="162" t="s">
        <v>318</v>
      </c>
      <c r="G34" s="162" t="s">
        <v>319</v>
      </c>
      <c r="H34" s="164" t="s">
        <v>71</v>
      </c>
      <c r="I34" s="162" t="s">
        <v>148</v>
      </c>
      <c r="J34" s="163">
        <v>45401</v>
      </c>
      <c r="K34" s="79" t="s">
        <v>65</v>
      </c>
      <c r="L34" s="204" t="s">
        <v>320</v>
      </c>
      <c r="M34" s="162" t="s">
        <v>73</v>
      </c>
      <c r="N34" s="163">
        <v>45401</v>
      </c>
      <c r="O34" s="1" t="s">
        <v>65</v>
      </c>
      <c r="P34" s="178" t="s">
        <v>72</v>
      </c>
      <c r="Q34" s="162" t="s">
        <v>165</v>
      </c>
      <c r="R34" s="163">
        <v>45401</v>
      </c>
      <c r="S34" s="79" t="s">
        <v>65</v>
      </c>
      <c r="T34" s="162"/>
      <c r="U34" s="166" t="s">
        <v>68</v>
      </c>
      <c r="V34" s="166">
        <v>0.33</v>
      </c>
      <c r="W34" s="162"/>
      <c r="X34" s="162"/>
      <c r="Y34" s="162"/>
      <c r="Z34" s="162"/>
      <c r="AA34" s="162"/>
      <c r="AB34" s="162"/>
      <c r="AC34" s="162"/>
      <c r="AD34" s="162"/>
      <c r="AE34" s="277"/>
      <c r="AF34" s="260"/>
      <c r="AG34" s="260"/>
      <c r="AH34" s="162"/>
      <c r="AI34" s="162" t="s">
        <v>62</v>
      </c>
      <c r="AJ34" s="162"/>
      <c r="AK34" s="162" t="s">
        <v>321</v>
      </c>
      <c r="AL34" s="160">
        <v>100000</v>
      </c>
      <c r="AM34" s="162" t="s">
        <v>64</v>
      </c>
      <c r="AN34" s="1" t="s">
        <v>65</v>
      </c>
      <c r="AO34" s="162"/>
      <c r="AP34" s="162"/>
      <c r="AQ34" s="247">
        <v>100000</v>
      </c>
      <c r="AR34" s="162" t="s">
        <v>64</v>
      </c>
      <c r="AS34" s="1" t="s">
        <v>65</v>
      </c>
      <c r="AT34" s="162"/>
      <c r="AU34" s="162"/>
      <c r="AV34" s="162"/>
      <c r="AW34" s="162"/>
      <c r="AX34" s="162" t="s">
        <v>331</v>
      </c>
      <c r="AY34" s="162"/>
      <c r="AZ34" s="162" t="s">
        <v>89</v>
      </c>
      <c r="BA34" s="163">
        <v>45712</v>
      </c>
      <c r="BB34" s="162" t="s">
        <v>67</v>
      </c>
      <c r="BC34" s="162"/>
      <c r="BD34" s="162"/>
      <c r="BE34" s="162"/>
      <c r="BF34" s="162"/>
      <c r="BG34" s="162"/>
      <c r="BH34" s="162"/>
      <c r="BI34" s="162"/>
      <c r="BJ34" s="162"/>
      <c r="BK34" s="162"/>
      <c r="BL34" s="162"/>
      <c r="BM34" s="162"/>
      <c r="BN34" s="104"/>
    </row>
    <row r="35" spans="1:66" x14ac:dyDescent="0.2">
      <c r="A35" s="104"/>
      <c r="B35" s="162" t="s">
        <v>332</v>
      </c>
      <c r="C35" s="162" t="s">
        <v>333</v>
      </c>
      <c r="D35" s="162" t="s">
        <v>334</v>
      </c>
      <c r="E35" s="162"/>
      <c r="F35" s="162" t="s">
        <v>335</v>
      </c>
      <c r="G35" s="162" t="s">
        <v>336</v>
      </c>
      <c r="H35" s="164" t="s">
        <v>143</v>
      </c>
      <c r="I35" s="162" t="s">
        <v>148</v>
      </c>
      <c r="J35" s="163">
        <v>44972</v>
      </c>
      <c r="K35" s="79" t="s">
        <v>65</v>
      </c>
      <c r="L35" s="162"/>
      <c r="M35" s="162"/>
      <c r="N35" s="162"/>
      <c r="O35" s="162"/>
      <c r="P35" s="164"/>
      <c r="Q35" s="162"/>
      <c r="R35" s="162"/>
      <c r="S35" s="180"/>
      <c r="T35" s="162"/>
      <c r="U35" s="166"/>
      <c r="V35" s="166"/>
      <c r="W35" s="162"/>
      <c r="X35" s="162"/>
      <c r="Y35" s="162"/>
      <c r="Z35" s="162"/>
      <c r="AA35" s="162"/>
      <c r="AB35" s="162"/>
      <c r="AC35" s="162"/>
      <c r="AD35" s="162"/>
      <c r="AE35" s="277" t="s">
        <v>337</v>
      </c>
      <c r="AF35" s="260"/>
      <c r="AG35" s="260"/>
      <c r="AH35" s="162"/>
      <c r="AI35" s="162" t="s">
        <v>338</v>
      </c>
      <c r="AJ35" s="162"/>
      <c r="AK35" s="162" t="s">
        <v>339</v>
      </c>
      <c r="AL35" s="160"/>
      <c r="AM35" s="162"/>
      <c r="AN35" s="162"/>
      <c r="AO35" s="162"/>
      <c r="AP35" s="162"/>
      <c r="AQ35" s="247"/>
      <c r="AR35" s="162"/>
      <c r="AS35" s="162"/>
      <c r="AT35" s="162"/>
      <c r="AU35" s="162"/>
      <c r="AV35" s="162"/>
      <c r="AW35" s="162"/>
      <c r="AX35" s="162" t="s">
        <v>340</v>
      </c>
      <c r="AY35" s="162" t="s">
        <v>341</v>
      </c>
      <c r="AZ35" s="162" t="s">
        <v>67</v>
      </c>
      <c r="BA35" s="163">
        <v>45712</v>
      </c>
      <c r="BB35" s="162" t="s">
        <v>67</v>
      </c>
      <c r="BC35" s="162"/>
      <c r="BD35" s="1" t="s">
        <v>342</v>
      </c>
      <c r="BE35" s="1" t="s">
        <v>343</v>
      </c>
      <c r="BF35" s="1" t="s">
        <v>344</v>
      </c>
      <c r="BG35" s="1" t="s">
        <v>345</v>
      </c>
      <c r="BH35" s="1" t="s">
        <v>346</v>
      </c>
      <c r="BI35" s="162"/>
      <c r="BJ35" s="162"/>
      <c r="BK35" s="162"/>
      <c r="BL35" s="162"/>
      <c r="BM35" s="162"/>
      <c r="BN35" s="104"/>
    </row>
    <row r="36" spans="1:66" x14ac:dyDescent="0.2">
      <c r="A36" s="104"/>
      <c r="B36" s="162" t="s">
        <v>347</v>
      </c>
      <c r="C36" s="162" t="s">
        <v>348</v>
      </c>
      <c r="D36" s="162" t="s">
        <v>334</v>
      </c>
      <c r="E36" s="162"/>
      <c r="F36" s="162" t="s">
        <v>58</v>
      </c>
      <c r="G36" s="162" t="s">
        <v>349</v>
      </c>
      <c r="H36" s="164" t="s">
        <v>143</v>
      </c>
      <c r="I36" s="162" t="s">
        <v>148</v>
      </c>
      <c r="J36" s="163">
        <v>44679</v>
      </c>
      <c r="K36" s="79" t="s">
        <v>65</v>
      </c>
      <c r="L36" s="162"/>
      <c r="M36" s="162"/>
      <c r="N36" s="162"/>
      <c r="O36" s="162"/>
      <c r="P36" s="164"/>
      <c r="Q36" s="162"/>
      <c r="R36" s="162"/>
      <c r="S36" s="180"/>
      <c r="T36" s="162"/>
      <c r="U36" s="166"/>
      <c r="V36" s="166"/>
      <c r="W36" s="162"/>
      <c r="X36" s="162"/>
      <c r="Y36" s="162"/>
      <c r="Z36" s="162"/>
      <c r="AA36" s="162"/>
      <c r="AB36" s="162" t="s">
        <v>74</v>
      </c>
      <c r="AC36" s="163">
        <v>45515</v>
      </c>
      <c r="AD36" s="163">
        <v>45515</v>
      </c>
      <c r="AE36" s="277"/>
      <c r="AF36" s="260"/>
      <c r="AG36" s="260"/>
      <c r="AH36" s="162"/>
      <c r="AI36" s="162" t="s">
        <v>116</v>
      </c>
      <c r="AJ36" s="162"/>
      <c r="AK36" s="162" t="s">
        <v>350</v>
      </c>
      <c r="AL36" s="160">
        <v>30000</v>
      </c>
      <c r="AM36" s="162" t="s">
        <v>64</v>
      </c>
      <c r="AN36" s="1" t="s">
        <v>65</v>
      </c>
      <c r="AO36" s="162"/>
      <c r="AP36" s="162"/>
      <c r="AQ36" s="247">
        <v>30000</v>
      </c>
      <c r="AR36" s="162" t="s">
        <v>64</v>
      </c>
      <c r="AS36" s="1" t="s">
        <v>65</v>
      </c>
      <c r="AT36" s="162"/>
      <c r="AU36" s="162"/>
      <c r="AV36" s="162">
        <v>250</v>
      </c>
      <c r="AW36" s="162"/>
      <c r="AX36" s="162" t="s">
        <v>351</v>
      </c>
      <c r="AY36" s="162" t="s">
        <v>352</v>
      </c>
      <c r="AZ36" s="162" t="s">
        <v>67</v>
      </c>
      <c r="BA36" s="163">
        <v>45712</v>
      </c>
      <c r="BB36" s="162" t="s">
        <v>67</v>
      </c>
      <c r="BC36" s="162"/>
      <c r="BD36" s="1" t="s">
        <v>353</v>
      </c>
      <c r="BE36" s="162"/>
      <c r="BF36" s="162"/>
      <c r="BG36" s="162"/>
      <c r="BH36" s="162"/>
      <c r="BI36" s="162"/>
      <c r="BJ36" s="162"/>
      <c r="BK36" s="162"/>
      <c r="BL36" s="162"/>
      <c r="BM36" s="162"/>
      <c r="BN36" s="104"/>
    </row>
    <row r="37" spans="1:66" x14ac:dyDescent="0.2">
      <c r="A37" s="104"/>
      <c r="B37" s="162" t="s">
        <v>354</v>
      </c>
      <c r="C37" s="162" t="s">
        <v>355</v>
      </c>
      <c r="D37" s="162" t="s">
        <v>356</v>
      </c>
      <c r="E37" s="162"/>
      <c r="F37" s="162" t="s">
        <v>357</v>
      </c>
      <c r="G37" s="162" t="s">
        <v>358</v>
      </c>
      <c r="H37" s="164" t="s">
        <v>143</v>
      </c>
      <c r="I37" s="162" t="s">
        <v>148</v>
      </c>
      <c r="J37" s="163">
        <v>44180</v>
      </c>
      <c r="K37" s="79" t="s">
        <v>65</v>
      </c>
      <c r="L37" s="204" t="s">
        <v>359</v>
      </c>
      <c r="M37" s="162" t="s">
        <v>73</v>
      </c>
      <c r="N37" s="163">
        <v>45686</v>
      </c>
      <c r="O37" s="1" t="s">
        <v>65</v>
      </c>
      <c r="P37" s="178" t="s">
        <v>164</v>
      </c>
      <c r="Q37" s="162" t="s">
        <v>165</v>
      </c>
      <c r="R37" s="163">
        <v>45686</v>
      </c>
      <c r="S37" s="79" t="s">
        <v>65</v>
      </c>
      <c r="T37" s="162"/>
      <c r="U37" s="166" t="s">
        <v>68</v>
      </c>
      <c r="V37" s="166">
        <v>0.5</v>
      </c>
      <c r="W37" s="162" t="s">
        <v>360</v>
      </c>
      <c r="X37" s="162"/>
      <c r="Y37" s="162"/>
      <c r="Z37" s="162"/>
      <c r="AA37" s="162" t="s">
        <v>361</v>
      </c>
      <c r="AB37" s="162" t="s">
        <v>91</v>
      </c>
      <c r="AC37" s="163">
        <v>46203</v>
      </c>
      <c r="AD37" s="163">
        <v>46203</v>
      </c>
      <c r="AE37" s="277" t="s">
        <v>362</v>
      </c>
      <c r="AF37" s="261">
        <v>46203</v>
      </c>
      <c r="AG37" s="261">
        <v>46203</v>
      </c>
      <c r="AH37" s="162"/>
      <c r="AI37" s="162" t="s">
        <v>75</v>
      </c>
      <c r="AJ37" s="162"/>
      <c r="AK37" s="162" t="s">
        <v>363</v>
      </c>
      <c r="AL37" s="160">
        <v>200000</v>
      </c>
      <c r="AM37" s="162" t="s">
        <v>64</v>
      </c>
      <c r="AN37" s="1" t="s">
        <v>65</v>
      </c>
      <c r="AO37" s="162"/>
      <c r="AP37" s="162"/>
      <c r="AQ37" s="247">
        <v>150000</v>
      </c>
      <c r="AR37" s="162" t="s">
        <v>64</v>
      </c>
      <c r="AS37" s="1" t="s">
        <v>65</v>
      </c>
      <c r="AT37" s="162"/>
      <c r="AU37" s="162"/>
      <c r="AV37" s="162">
        <v>3000</v>
      </c>
      <c r="AW37" s="162"/>
      <c r="AX37" s="162" t="s">
        <v>364</v>
      </c>
      <c r="AY37" s="162" t="s">
        <v>365</v>
      </c>
      <c r="AZ37" s="162" t="s">
        <v>67</v>
      </c>
      <c r="BA37" s="163">
        <v>45712</v>
      </c>
      <c r="BB37" s="162" t="s">
        <v>67</v>
      </c>
      <c r="BC37" s="162"/>
      <c r="BD37" s="1" t="s">
        <v>366</v>
      </c>
      <c r="BE37" s="1" t="s">
        <v>367</v>
      </c>
      <c r="BF37" s="1" t="s">
        <v>368</v>
      </c>
      <c r="BG37" s="1" t="s">
        <v>369</v>
      </c>
      <c r="BH37" s="1" t="s">
        <v>370</v>
      </c>
      <c r="BI37" s="1" t="s">
        <v>371</v>
      </c>
      <c r="BJ37" s="162"/>
      <c r="BK37" s="162"/>
      <c r="BL37" s="162"/>
      <c r="BM37" s="162"/>
      <c r="BN37" s="104"/>
    </row>
    <row r="38" spans="1:66" x14ac:dyDescent="0.2">
      <c r="A38" s="104"/>
      <c r="B38" s="187" t="s">
        <v>372</v>
      </c>
      <c r="C38" s="162" t="s">
        <v>373</v>
      </c>
      <c r="D38" s="162" t="s">
        <v>374</v>
      </c>
      <c r="E38" s="162"/>
      <c r="F38" s="162" t="s">
        <v>58</v>
      </c>
      <c r="G38" s="162" t="s">
        <v>375</v>
      </c>
      <c r="H38" s="164" t="s">
        <v>143</v>
      </c>
      <c r="I38" s="162" t="s">
        <v>61</v>
      </c>
      <c r="J38" s="163">
        <v>43334</v>
      </c>
      <c r="K38" s="79" t="s">
        <v>65</v>
      </c>
      <c r="L38" s="162" t="s">
        <v>376</v>
      </c>
      <c r="M38" s="162" t="s">
        <v>73</v>
      </c>
      <c r="N38" s="163">
        <v>43334</v>
      </c>
      <c r="O38" s="1" t="s">
        <v>65</v>
      </c>
      <c r="P38" s="164" t="s">
        <v>376</v>
      </c>
      <c r="Q38" s="162" t="s">
        <v>165</v>
      </c>
      <c r="R38" s="163">
        <v>43334</v>
      </c>
      <c r="S38" s="79" t="s">
        <v>65</v>
      </c>
      <c r="T38" s="162"/>
      <c r="U38" s="166"/>
      <c r="V38" s="166"/>
      <c r="W38" s="162"/>
      <c r="X38" s="162"/>
      <c r="Y38" s="162"/>
      <c r="Z38" s="162"/>
      <c r="AA38" s="162"/>
      <c r="AB38" s="162" t="s">
        <v>74</v>
      </c>
      <c r="AC38" s="163">
        <v>43368</v>
      </c>
      <c r="AD38" s="163">
        <v>43368</v>
      </c>
      <c r="AE38" s="277" t="s">
        <v>377</v>
      </c>
      <c r="AF38" s="260"/>
      <c r="AG38" s="260"/>
      <c r="AH38" s="162"/>
      <c r="AI38" s="162" t="s">
        <v>116</v>
      </c>
      <c r="AJ38" s="162"/>
      <c r="AK38" s="162"/>
      <c r="AL38" s="160">
        <v>500</v>
      </c>
      <c r="AM38" s="162" t="s">
        <v>64</v>
      </c>
      <c r="AN38" s="1" t="s">
        <v>65</v>
      </c>
      <c r="AO38" s="162"/>
      <c r="AP38" s="162"/>
      <c r="AQ38" s="247">
        <v>100</v>
      </c>
      <c r="AR38" s="162" t="s">
        <v>64</v>
      </c>
      <c r="AS38" s="1" t="s">
        <v>65</v>
      </c>
      <c r="AT38" s="162"/>
      <c r="AU38" s="162"/>
      <c r="AV38" s="162"/>
      <c r="AW38" s="162"/>
      <c r="AX38" s="162" t="s">
        <v>378</v>
      </c>
      <c r="AY38" s="162" t="s">
        <v>379</v>
      </c>
      <c r="AZ38" s="162" t="s">
        <v>67</v>
      </c>
      <c r="BA38" s="163">
        <v>45712</v>
      </c>
      <c r="BB38" s="162" t="s">
        <v>68</v>
      </c>
      <c r="BC38" s="1" t="s">
        <v>380</v>
      </c>
      <c r="BD38" s="1" t="s">
        <v>381</v>
      </c>
      <c r="BE38" s="1" t="s">
        <v>382</v>
      </c>
      <c r="BF38" s="162"/>
      <c r="BG38" s="162"/>
      <c r="BH38" s="162"/>
      <c r="BI38" s="162"/>
      <c r="BJ38" s="162"/>
      <c r="BK38" s="162"/>
      <c r="BL38" s="162"/>
      <c r="BM38" s="162"/>
      <c r="BN38" s="104"/>
    </row>
    <row r="39" spans="1:66" x14ac:dyDescent="0.2">
      <c r="A39" s="104"/>
      <c r="B39" s="162" t="s">
        <v>383</v>
      </c>
      <c r="C39" s="162" t="s">
        <v>384</v>
      </c>
      <c r="D39" s="162" t="s">
        <v>385</v>
      </c>
      <c r="E39" s="162"/>
      <c r="F39" s="162" t="s">
        <v>182</v>
      </c>
      <c r="G39" s="162" t="s">
        <v>386</v>
      </c>
      <c r="H39" s="164" t="s">
        <v>143</v>
      </c>
      <c r="I39" s="162" t="s">
        <v>61</v>
      </c>
      <c r="J39" s="163">
        <v>44722</v>
      </c>
      <c r="K39" s="79" t="s">
        <v>65</v>
      </c>
      <c r="L39" s="204" t="s">
        <v>243</v>
      </c>
      <c r="M39" s="162" t="s">
        <v>73</v>
      </c>
      <c r="N39" s="163">
        <v>45464</v>
      </c>
      <c r="O39" s="1" t="s">
        <v>65</v>
      </c>
      <c r="P39" s="178" t="s">
        <v>115</v>
      </c>
      <c r="Q39" s="162" t="s">
        <v>165</v>
      </c>
      <c r="R39" s="163">
        <v>45464</v>
      </c>
      <c r="S39" s="79" t="s">
        <v>65</v>
      </c>
      <c r="T39" s="162"/>
      <c r="U39" s="166" t="s">
        <v>68</v>
      </c>
      <c r="V39" s="166">
        <v>0.25</v>
      </c>
      <c r="W39" s="162"/>
      <c r="X39" s="162"/>
      <c r="Y39" s="162"/>
      <c r="Z39" s="162"/>
      <c r="AA39" s="162"/>
      <c r="AB39" s="162" t="s">
        <v>74</v>
      </c>
      <c r="AC39" s="163">
        <v>45463</v>
      </c>
      <c r="AD39" s="163">
        <v>45463</v>
      </c>
      <c r="AE39" s="277" t="s">
        <v>387</v>
      </c>
      <c r="AF39" s="261">
        <v>46053</v>
      </c>
      <c r="AG39" s="261">
        <v>46053</v>
      </c>
      <c r="AH39" s="162"/>
      <c r="AI39" s="162" t="s">
        <v>75</v>
      </c>
      <c r="AJ39" s="162"/>
      <c r="AK39" s="162"/>
      <c r="AL39" s="160"/>
      <c r="AM39" s="162"/>
      <c r="AN39" s="162"/>
      <c r="AO39" s="162"/>
      <c r="AP39" s="162"/>
      <c r="AQ39" s="247">
        <v>5591</v>
      </c>
      <c r="AR39" s="162" t="s">
        <v>64</v>
      </c>
      <c r="AS39" s="162" t="s">
        <v>65</v>
      </c>
      <c r="AT39" s="162"/>
      <c r="AU39" s="162"/>
      <c r="AV39" s="162"/>
      <c r="AW39" s="162"/>
      <c r="AX39" s="162" t="s">
        <v>388</v>
      </c>
      <c r="AY39" s="162" t="s">
        <v>389</v>
      </c>
      <c r="AZ39" s="162" t="s">
        <v>67</v>
      </c>
      <c r="BA39" s="163">
        <v>45712</v>
      </c>
      <c r="BB39" s="162" t="s">
        <v>67</v>
      </c>
      <c r="BC39" s="162"/>
      <c r="BD39" s="1" t="s">
        <v>390</v>
      </c>
      <c r="BE39" s="1" t="s">
        <v>391</v>
      </c>
      <c r="BF39" s="1" t="s">
        <v>392</v>
      </c>
      <c r="BG39" s="1" t="s">
        <v>393</v>
      </c>
      <c r="BH39" s="1" t="s">
        <v>394</v>
      </c>
      <c r="BI39" s="1" t="s">
        <v>395</v>
      </c>
      <c r="BJ39" s="1" t="s">
        <v>396</v>
      </c>
      <c r="BK39" s="162"/>
      <c r="BL39" s="162"/>
      <c r="BM39" s="162"/>
      <c r="BN39" s="104"/>
    </row>
    <row r="40" spans="1:66" x14ac:dyDescent="0.2">
      <c r="A40" s="104"/>
      <c r="B40" s="162" t="s">
        <v>397</v>
      </c>
      <c r="C40" s="162" t="s">
        <v>398</v>
      </c>
      <c r="D40" s="162" t="s">
        <v>399</v>
      </c>
      <c r="E40" s="162" t="s">
        <v>400</v>
      </c>
      <c r="F40" s="162" t="s">
        <v>58</v>
      </c>
      <c r="G40" s="162" t="s">
        <v>401</v>
      </c>
      <c r="H40" s="164" t="s">
        <v>143</v>
      </c>
      <c r="I40" s="162" t="s">
        <v>61</v>
      </c>
      <c r="J40" s="163">
        <v>44244</v>
      </c>
      <c r="K40" s="79" t="s">
        <v>65</v>
      </c>
      <c r="L40" s="162" t="s">
        <v>402</v>
      </c>
      <c r="M40" s="162" t="s">
        <v>73</v>
      </c>
      <c r="N40" s="163">
        <v>44244</v>
      </c>
      <c r="O40" s="1" t="s">
        <v>65</v>
      </c>
      <c r="P40" s="178" t="s">
        <v>403</v>
      </c>
      <c r="Q40" s="162" t="s">
        <v>404</v>
      </c>
      <c r="R40" s="163">
        <v>45090</v>
      </c>
      <c r="S40" s="79" t="s">
        <v>65</v>
      </c>
      <c r="T40" s="162"/>
      <c r="U40" s="166" t="s">
        <v>68</v>
      </c>
      <c r="V40" s="166">
        <v>0.5</v>
      </c>
      <c r="W40" s="162"/>
      <c r="X40" s="162" t="s">
        <v>74</v>
      </c>
      <c r="Y40" s="163">
        <v>44426</v>
      </c>
      <c r="Z40" s="163">
        <v>44426</v>
      </c>
      <c r="AA40" s="162"/>
      <c r="AB40" s="162" t="s">
        <v>74</v>
      </c>
      <c r="AC40" s="163">
        <v>45089</v>
      </c>
      <c r="AD40" s="163">
        <v>45089</v>
      </c>
      <c r="AE40" s="277" t="s">
        <v>405</v>
      </c>
      <c r="AF40" s="261">
        <v>45447</v>
      </c>
      <c r="AG40" s="261">
        <v>45447</v>
      </c>
      <c r="AH40" s="162"/>
      <c r="AI40" s="162" t="s">
        <v>75</v>
      </c>
      <c r="AJ40" s="162"/>
      <c r="AK40" s="162" t="s">
        <v>406</v>
      </c>
      <c r="AL40" s="160">
        <v>250000</v>
      </c>
      <c r="AM40" s="162" t="s">
        <v>64</v>
      </c>
      <c r="AN40" s="1" t="s">
        <v>65</v>
      </c>
      <c r="AO40" s="162"/>
      <c r="AP40" s="162"/>
      <c r="AQ40" s="254">
        <v>250000</v>
      </c>
      <c r="AR40" s="169" t="s">
        <v>64</v>
      </c>
      <c r="AS40" s="129" t="s">
        <v>65</v>
      </c>
      <c r="AT40" s="162"/>
      <c r="AU40" s="162"/>
      <c r="AV40" s="162"/>
      <c r="AW40" s="162"/>
      <c r="AX40" s="162" t="s">
        <v>407</v>
      </c>
      <c r="AY40" s="162"/>
      <c r="AZ40" s="162" t="s">
        <v>68</v>
      </c>
      <c r="BA40" s="163">
        <v>45712</v>
      </c>
      <c r="BB40" s="162" t="s">
        <v>68</v>
      </c>
      <c r="BC40" s="162"/>
      <c r="BD40" s="1" t="s">
        <v>408</v>
      </c>
      <c r="BE40" s="1" t="s">
        <v>409</v>
      </c>
      <c r="BF40" s="1" t="s">
        <v>410</v>
      </c>
      <c r="BG40" s="1" t="s">
        <v>411</v>
      </c>
      <c r="BH40" s="162"/>
      <c r="BI40" s="162"/>
      <c r="BJ40" s="162"/>
      <c r="BK40" s="162"/>
      <c r="BL40" s="162"/>
      <c r="BM40" s="162"/>
      <c r="BN40" s="104"/>
    </row>
    <row r="41" spans="1:66" x14ac:dyDescent="0.2">
      <c r="A41" s="104"/>
      <c r="B41" s="348" t="s">
        <v>412</v>
      </c>
      <c r="C41" s="348" t="s">
        <v>413</v>
      </c>
      <c r="D41" s="162" t="s">
        <v>399</v>
      </c>
      <c r="E41" s="162"/>
      <c r="F41" s="162" t="s">
        <v>318</v>
      </c>
      <c r="G41" s="162" t="s">
        <v>414</v>
      </c>
      <c r="H41" s="164" t="s">
        <v>143</v>
      </c>
      <c r="I41" s="162" t="s">
        <v>61</v>
      </c>
      <c r="J41" s="163">
        <v>43846</v>
      </c>
      <c r="K41" s="79" t="s">
        <v>65</v>
      </c>
      <c r="L41" s="204" t="s">
        <v>415</v>
      </c>
      <c r="M41" s="162" t="s">
        <v>73</v>
      </c>
      <c r="N41" s="163">
        <v>43846</v>
      </c>
      <c r="O41" s="1" t="s">
        <v>65</v>
      </c>
      <c r="P41" s="178" t="s">
        <v>268</v>
      </c>
      <c r="Q41" s="162" t="s">
        <v>165</v>
      </c>
      <c r="R41" s="163">
        <v>43846</v>
      </c>
      <c r="S41" s="79" t="s">
        <v>65</v>
      </c>
      <c r="T41" s="162"/>
      <c r="U41" s="166" t="s">
        <v>68</v>
      </c>
      <c r="V41" s="166">
        <v>0.25</v>
      </c>
      <c r="W41" s="162"/>
      <c r="X41" s="162"/>
      <c r="Y41" s="162"/>
      <c r="Z41" s="162"/>
      <c r="AA41" s="162"/>
      <c r="AB41" s="162" t="s">
        <v>74</v>
      </c>
      <c r="AC41" s="163">
        <v>44152</v>
      </c>
      <c r="AD41" s="163">
        <v>44152</v>
      </c>
      <c r="AE41" s="277"/>
      <c r="AF41" s="260"/>
      <c r="AG41" s="260"/>
      <c r="AH41" s="162"/>
      <c r="AI41" s="162" t="s">
        <v>62</v>
      </c>
      <c r="AJ41" s="162"/>
      <c r="AK41" s="162" t="s">
        <v>416</v>
      </c>
      <c r="AL41" s="160"/>
      <c r="AM41" s="162"/>
      <c r="AN41" s="162"/>
      <c r="AO41" s="162"/>
      <c r="AP41" s="162"/>
      <c r="AQ41" s="247">
        <v>44286</v>
      </c>
      <c r="AR41" s="162" t="s">
        <v>64</v>
      </c>
      <c r="AS41" s="162" t="s">
        <v>65</v>
      </c>
      <c r="AT41" s="162"/>
      <c r="AU41" s="162"/>
      <c r="AV41" s="162"/>
      <c r="AW41" s="162"/>
      <c r="AX41" s="162" t="s">
        <v>417</v>
      </c>
      <c r="AY41" s="162" t="s">
        <v>418</v>
      </c>
      <c r="AZ41" s="162" t="s">
        <v>67</v>
      </c>
      <c r="BA41" s="163">
        <v>45712</v>
      </c>
      <c r="BB41" s="162" t="s">
        <v>68</v>
      </c>
      <c r="BC41" s="162"/>
      <c r="BD41" s="1" t="s">
        <v>419</v>
      </c>
      <c r="BE41" s="1" t="s">
        <v>420</v>
      </c>
      <c r="BF41" s="1" t="s">
        <v>421</v>
      </c>
      <c r="BG41" s="1" t="s">
        <v>422</v>
      </c>
      <c r="BH41" s="162"/>
      <c r="BI41" s="162"/>
      <c r="BJ41" s="162"/>
      <c r="BK41" s="162"/>
      <c r="BL41" s="162"/>
      <c r="BM41" s="162"/>
      <c r="BN41" s="104"/>
    </row>
    <row r="42" spans="1:66" x14ac:dyDescent="0.2">
      <c r="A42" s="104"/>
      <c r="B42" s="162" t="s">
        <v>423</v>
      </c>
      <c r="C42" s="162" t="s">
        <v>413</v>
      </c>
      <c r="D42" s="162" t="s">
        <v>399</v>
      </c>
      <c r="E42" s="162"/>
      <c r="F42" s="162" t="s">
        <v>318</v>
      </c>
      <c r="G42" s="162" t="s">
        <v>414</v>
      </c>
      <c r="H42" s="164" t="s">
        <v>71</v>
      </c>
      <c r="I42" s="162" t="s">
        <v>148</v>
      </c>
      <c r="J42" s="163">
        <v>44734</v>
      </c>
      <c r="K42" s="79" t="s">
        <v>65</v>
      </c>
      <c r="L42" s="162"/>
      <c r="M42" s="162"/>
      <c r="N42" s="162"/>
      <c r="O42" s="162"/>
      <c r="P42" s="164"/>
      <c r="Q42" s="162"/>
      <c r="R42" s="162"/>
      <c r="S42" s="180"/>
      <c r="T42" s="162"/>
      <c r="U42" s="166"/>
      <c r="V42" s="166"/>
      <c r="W42" s="162"/>
      <c r="X42" s="162"/>
      <c r="Y42" s="162"/>
      <c r="Z42" s="162"/>
      <c r="AA42" s="162"/>
      <c r="AB42" s="162" t="s">
        <v>91</v>
      </c>
      <c r="AC42" s="163">
        <v>46568</v>
      </c>
      <c r="AD42" s="163">
        <v>46568</v>
      </c>
      <c r="AE42" s="277"/>
      <c r="AF42" s="260"/>
      <c r="AG42" s="260"/>
      <c r="AH42" s="162"/>
      <c r="AI42" s="162" t="s">
        <v>62</v>
      </c>
      <c r="AJ42" s="162"/>
      <c r="AK42" s="162"/>
      <c r="AL42" s="160">
        <v>300000</v>
      </c>
      <c r="AM42" s="162" t="s">
        <v>64</v>
      </c>
      <c r="AN42" s="1" t="s">
        <v>65</v>
      </c>
      <c r="AO42" s="162"/>
      <c r="AP42" s="162"/>
      <c r="AQ42" s="247">
        <v>300000</v>
      </c>
      <c r="AR42" s="162" t="s">
        <v>64</v>
      </c>
      <c r="AS42" s="1" t="s">
        <v>65</v>
      </c>
      <c r="AT42" s="162"/>
      <c r="AU42" s="162"/>
      <c r="AV42" s="162"/>
      <c r="AW42" s="162"/>
      <c r="AX42" s="162" t="s">
        <v>424</v>
      </c>
      <c r="AY42" s="162"/>
      <c r="AZ42" s="162" t="s">
        <v>68</v>
      </c>
      <c r="BA42" s="163">
        <v>45712</v>
      </c>
      <c r="BB42" s="162" t="s">
        <v>67</v>
      </c>
      <c r="BC42" s="162"/>
      <c r="BD42" s="1" t="s">
        <v>425</v>
      </c>
      <c r="BE42" s="162"/>
      <c r="BF42" s="162"/>
      <c r="BG42" s="162"/>
      <c r="BH42" s="162"/>
      <c r="BI42" s="162"/>
      <c r="BJ42" s="162"/>
      <c r="BK42" s="162"/>
      <c r="BL42" s="162"/>
      <c r="BM42" s="162"/>
      <c r="BN42" s="104"/>
    </row>
    <row r="43" spans="1:66" ht="17" thickBot="1" x14ac:dyDescent="0.25">
      <c r="A43" s="104"/>
      <c r="B43" s="162" t="s">
        <v>426</v>
      </c>
      <c r="C43" s="162" t="s">
        <v>427</v>
      </c>
      <c r="D43" s="162" t="s">
        <v>428</v>
      </c>
      <c r="E43" s="162"/>
      <c r="F43" s="162" t="s">
        <v>429</v>
      </c>
      <c r="G43" s="162" t="s">
        <v>430</v>
      </c>
      <c r="H43" s="164" t="s">
        <v>143</v>
      </c>
      <c r="I43" s="162" t="s">
        <v>148</v>
      </c>
      <c r="J43" s="163">
        <v>43237</v>
      </c>
      <c r="K43" s="79" t="s">
        <v>65</v>
      </c>
      <c r="L43" s="204" t="s">
        <v>243</v>
      </c>
      <c r="M43" s="162" t="s">
        <v>73</v>
      </c>
      <c r="N43" s="163">
        <v>43563</v>
      </c>
      <c r="O43" s="1" t="s">
        <v>65</v>
      </c>
      <c r="P43" s="178" t="s">
        <v>136</v>
      </c>
      <c r="Q43" s="162" t="s">
        <v>165</v>
      </c>
      <c r="R43" s="163">
        <v>43563</v>
      </c>
      <c r="S43" s="79" t="s">
        <v>65</v>
      </c>
      <c r="T43" s="162"/>
      <c r="U43" s="166" t="s">
        <v>68</v>
      </c>
      <c r="V43" s="166">
        <v>0.5</v>
      </c>
      <c r="W43" s="162"/>
      <c r="X43" s="162"/>
      <c r="Y43" s="162"/>
      <c r="Z43" s="162"/>
      <c r="AA43" s="162" t="s">
        <v>431</v>
      </c>
      <c r="AB43" s="162"/>
      <c r="AC43" s="162"/>
      <c r="AD43" s="162"/>
      <c r="AE43" s="277"/>
      <c r="AF43" s="260"/>
      <c r="AG43" s="260"/>
      <c r="AH43" s="162"/>
      <c r="AI43" s="162" t="s">
        <v>75</v>
      </c>
      <c r="AJ43" s="162"/>
      <c r="AK43" s="162"/>
      <c r="AL43" s="160"/>
      <c r="AM43" s="162"/>
      <c r="AN43" s="162"/>
      <c r="AO43" s="162"/>
      <c r="AP43" s="162"/>
      <c r="AQ43" s="247"/>
      <c r="AR43" s="162"/>
      <c r="AS43" s="162"/>
      <c r="AT43" s="162"/>
      <c r="AU43" s="162"/>
      <c r="AV43" s="162"/>
      <c r="AW43" s="162"/>
      <c r="AX43" s="162" t="s">
        <v>432</v>
      </c>
      <c r="AY43" s="162"/>
      <c r="AZ43" s="162" t="s">
        <v>68</v>
      </c>
      <c r="BA43" s="163">
        <v>45712</v>
      </c>
      <c r="BB43" s="162" t="s">
        <v>67</v>
      </c>
      <c r="BC43" s="162"/>
      <c r="BD43" s="1" t="s">
        <v>433</v>
      </c>
      <c r="BE43" s="162"/>
      <c r="BF43" s="162"/>
      <c r="BG43" s="162"/>
      <c r="BH43" s="162"/>
      <c r="BI43" s="162"/>
      <c r="BJ43" s="162"/>
      <c r="BK43" s="162"/>
      <c r="BL43" s="162"/>
      <c r="BM43" s="162"/>
      <c r="BN43" s="104"/>
    </row>
    <row r="44" spans="1:66" ht="17" thickBot="1" x14ac:dyDescent="0.25">
      <c r="A44" s="110"/>
      <c r="B44" s="233" t="str">
        <f>C44&amp;"_0"</f>
        <v>Z_CZ_Hyundai_Nošovice_0</v>
      </c>
      <c r="C44" s="106" t="str">
        <f>"Z_CZ_Hyundai_"&amp;G44</f>
        <v>Z_CZ_Hyundai_Nošovice</v>
      </c>
      <c r="D44" s="153" t="s">
        <v>434</v>
      </c>
      <c r="E44" s="106"/>
      <c r="F44" s="153" t="s">
        <v>435</v>
      </c>
      <c r="G44" s="153" t="s">
        <v>436</v>
      </c>
      <c r="H44" s="155" t="s">
        <v>143</v>
      </c>
      <c r="I44" s="153" t="s">
        <v>61</v>
      </c>
      <c r="J44" s="161">
        <v>43665</v>
      </c>
      <c r="K44" s="208" t="s">
        <v>65</v>
      </c>
      <c r="L44" s="153" t="s">
        <v>437</v>
      </c>
      <c r="M44" s="153" t="s">
        <v>73</v>
      </c>
      <c r="N44" s="161">
        <v>43665</v>
      </c>
      <c r="O44" s="24" t="s">
        <v>65</v>
      </c>
      <c r="P44" s="111"/>
      <c r="Q44" s="106"/>
      <c r="R44" s="106"/>
      <c r="S44" s="130"/>
      <c r="T44" s="106"/>
      <c r="U44" s="106"/>
      <c r="V44" s="106"/>
      <c r="W44" s="106"/>
      <c r="X44" s="106"/>
      <c r="Y44" s="106"/>
      <c r="Z44" s="106"/>
      <c r="AA44" s="106"/>
      <c r="AB44" s="106"/>
      <c r="AC44" s="106"/>
      <c r="AD44" s="106"/>
      <c r="AE44" s="281"/>
      <c r="AF44" s="267">
        <v>43891</v>
      </c>
      <c r="AG44" s="267">
        <v>43891</v>
      </c>
      <c r="AH44" s="106"/>
      <c r="AI44" s="153" t="s">
        <v>75</v>
      </c>
      <c r="AJ44" s="106"/>
      <c r="AK44" s="153" t="s">
        <v>438</v>
      </c>
      <c r="AL44" s="115"/>
      <c r="AM44" s="106"/>
      <c r="AN44" s="106"/>
      <c r="AO44" s="106"/>
      <c r="AP44" s="106"/>
      <c r="AQ44" s="251">
        <f>28213+43839</f>
        <v>72052</v>
      </c>
      <c r="AR44" s="106" t="s">
        <v>439</v>
      </c>
      <c r="AS44" s="24" t="s">
        <v>65</v>
      </c>
      <c r="AT44" s="106"/>
      <c r="AU44" s="106"/>
      <c r="AV44" s="106"/>
      <c r="AW44" s="106"/>
      <c r="AX44" s="106" t="s">
        <v>440</v>
      </c>
      <c r="AY44" s="106"/>
      <c r="AZ44" s="106"/>
      <c r="BA44" s="106"/>
      <c r="BB44" s="106"/>
      <c r="BC44" s="106"/>
      <c r="BD44" s="106" t="s">
        <v>441</v>
      </c>
      <c r="BE44" s="106" t="s">
        <v>442</v>
      </c>
      <c r="BF44" s="106"/>
      <c r="BG44" s="106"/>
      <c r="BH44" s="106"/>
      <c r="BI44" s="106"/>
      <c r="BJ44" s="106"/>
      <c r="BK44" s="106"/>
      <c r="BL44" s="106"/>
      <c r="BM44" s="106"/>
      <c r="BN44" s="106"/>
    </row>
    <row r="45" spans="1:66" ht="17" thickBot="1" x14ac:dyDescent="0.25">
      <c r="A45" s="107"/>
      <c r="B45" s="233" t="str">
        <f>C45&amp;"_0"</f>
        <v>Z_SK_Kia_Žilina_0</v>
      </c>
      <c r="C45" s="106" t="str">
        <f>"Z_SK_Kia_"&amp;G45</f>
        <v>Z_SK_Kia_Žilina</v>
      </c>
      <c r="D45" s="162" t="s">
        <v>443</v>
      </c>
      <c r="E45" s="104"/>
      <c r="F45" s="162" t="s">
        <v>444</v>
      </c>
      <c r="G45" s="162" t="s">
        <v>445</v>
      </c>
      <c r="H45" s="164" t="s">
        <v>143</v>
      </c>
      <c r="I45" s="162" t="s">
        <v>61</v>
      </c>
      <c r="J45" s="163"/>
      <c r="K45" s="200"/>
      <c r="L45" s="162"/>
      <c r="M45" s="162"/>
      <c r="N45" s="163"/>
      <c r="O45" s="1"/>
      <c r="P45" s="121"/>
      <c r="Q45" s="104"/>
      <c r="R45" s="104"/>
      <c r="S45" s="122"/>
      <c r="T45" s="104"/>
      <c r="U45" s="104"/>
      <c r="V45" s="104"/>
      <c r="W45" s="104"/>
      <c r="X45" s="104"/>
      <c r="Y45" s="104"/>
      <c r="Z45" s="104"/>
      <c r="AA45" s="104"/>
      <c r="AB45" s="104"/>
      <c r="AC45" s="104"/>
      <c r="AD45" s="104"/>
      <c r="AE45" s="284">
        <v>2020</v>
      </c>
      <c r="AF45" s="269">
        <v>43831</v>
      </c>
      <c r="AG45" s="269">
        <v>43831</v>
      </c>
      <c r="AH45" s="104"/>
      <c r="AI45" s="162" t="s">
        <v>62</v>
      </c>
      <c r="AJ45" s="104"/>
      <c r="AK45" s="162" t="s">
        <v>446</v>
      </c>
      <c r="AL45" s="123"/>
      <c r="AM45" s="104"/>
      <c r="AN45" s="104"/>
      <c r="AO45" s="104"/>
      <c r="AP45" s="104"/>
      <c r="AQ45" s="253">
        <v>37239</v>
      </c>
      <c r="AR45" s="104" t="s">
        <v>64</v>
      </c>
      <c r="AS45" s="162" t="s">
        <v>65</v>
      </c>
      <c r="AT45" s="104"/>
      <c r="AU45" s="104"/>
      <c r="AV45" s="104"/>
      <c r="AW45" s="104"/>
      <c r="AX45" s="104"/>
      <c r="AY45" s="104"/>
      <c r="AZ45" s="104"/>
      <c r="BA45" s="104"/>
      <c r="BB45" s="104"/>
      <c r="BC45" s="104"/>
      <c r="BD45" s="104" t="s">
        <v>447</v>
      </c>
      <c r="BE45" s="104" t="s">
        <v>448</v>
      </c>
      <c r="BF45" s="104" t="s">
        <v>449</v>
      </c>
      <c r="BG45" s="104"/>
      <c r="BH45" s="104"/>
      <c r="BI45" s="104"/>
      <c r="BJ45" s="104"/>
      <c r="BK45" s="104"/>
      <c r="BL45" s="104"/>
      <c r="BM45" s="104"/>
      <c r="BN45" s="104"/>
    </row>
    <row r="46" spans="1:66" ht="17" thickBot="1" x14ac:dyDescent="0.25">
      <c r="A46" s="108"/>
      <c r="B46" s="234" t="str">
        <f>C46&amp;"_1"</f>
        <v>Z_SK_Kia_Žilina_1</v>
      </c>
      <c r="C46" s="106" t="str">
        <f>"Z_SK_Kia_"&amp;G46</f>
        <v>Z_SK_Kia_Žilina</v>
      </c>
      <c r="D46" s="170" t="s">
        <v>443</v>
      </c>
      <c r="E46" s="109"/>
      <c r="F46" s="170" t="s">
        <v>444</v>
      </c>
      <c r="G46" s="170" t="s">
        <v>445</v>
      </c>
      <c r="H46" s="172" t="s">
        <v>71</v>
      </c>
      <c r="I46" s="170" t="s">
        <v>124</v>
      </c>
      <c r="J46" s="171">
        <v>44865</v>
      </c>
      <c r="K46" s="140" t="s">
        <v>65</v>
      </c>
      <c r="L46" s="109" t="s">
        <v>450</v>
      </c>
      <c r="M46" s="109" t="s">
        <v>73</v>
      </c>
      <c r="N46" s="126">
        <v>45444</v>
      </c>
      <c r="O46" s="25" t="s">
        <v>65</v>
      </c>
      <c r="P46" s="172" t="s">
        <v>451</v>
      </c>
      <c r="Q46" s="170" t="s">
        <v>452</v>
      </c>
      <c r="R46" s="126">
        <v>45947</v>
      </c>
      <c r="S46" s="80" t="s">
        <v>65</v>
      </c>
      <c r="T46" s="109"/>
      <c r="U46" s="109"/>
      <c r="V46" s="109"/>
      <c r="W46" s="109"/>
      <c r="X46" s="109"/>
      <c r="Y46" s="109"/>
      <c r="Z46" s="109"/>
      <c r="AA46" s="109"/>
      <c r="AB46" s="109"/>
      <c r="AC46" s="109"/>
      <c r="AD46" s="109"/>
      <c r="AE46" s="282" t="s">
        <v>453</v>
      </c>
      <c r="AF46" s="271">
        <v>45809</v>
      </c>
      <c r="AG46" s="271">
        <v>45809</v>
      </c>
      <c r="AH46" s="109"/>
      <c r="AI46" s="109" t="s">
        <v>116</v>
      </c>
      <c r="AJ46" s="109"/>
      <c r="AK46" s="170" t="s">
        <v>454</v>
      </c>
      <c r="AL46" s="119">
        <v>100000</v>
      </c>
      <c r="AM46" s="109" t="s">
        <v>64</v>
      </c>
      <c r="AN46" s="25" t="s">
        <v>65</v>
      </c>
      <c r="AO46" s="109"/>
      <c r="AP46" s="109"/>
      <c r="AQ46" s="252"/>
      <c r="AR46" s="109"/>
      <c r="AS46" s="109"/>
      <c r="AT46" s="109"/>
      <c r="AU46" s="109"/>
      <c r="AV46" s="109"/>
      <c r="AW46" s="109"/>
      <c r="AX46" s="109" t="s">
        <v>455</v>
      </c>
      <c r="AY46" s="109"/>
      <c r="AZ46" s="109"/>
      <c r="BA46" s="109"/>
      <c r="BB46" s="109"/>
      <c r="BC46" s="109"/>
      <c r="BD46" s="109" t="s">
        <v>456</v>
      </c>
      <c r="BE46" s="109" t="s">
        <v>457</v>
      </c>
      <c r="BF46" s="109" t="s">
        <v>458</v>
      </c>
      <c r="BG46" s="109" t="s">
        <v>459</v>
      </c>
      <c r="BH46" s="109"/>
      <c r="BI46" s="109"/>
      <c r="BJ46" s="109"/>
      <c r="BK46" s="109"/>
      <c r="BL46" s="109"/>
      <c r="BM46" s="109"/>
      <c r="BN46" s="109"/>
    </row>
    <row r="47" spans="1:66" x14ac:dyDescent="0.2">
      <c r="A47" s="107"/>
      <c r="B47" s="162" t="s">
        <v>460</v>
      </c>
      <c r="C47" s="162" t="s">
        <v>461</v>
      </c>
      <c r="D47" s="162" t="s">
        <v>462</v>
      </c>
      <c r="E47" s="162"/>
      <c r="F47" s="162" t="s">
        <v>58</v>
      </c>
      <c r="G47" s="162" t="s">
        <v>463</v>
      </c>
      <c r="H47" s="164" t="s">
        <v>143</v>
      </c>
      <c r="I47" s="162" t="s">
        <v>61</v>
      </c>
      <c r="J47" s="163">
        <v>41655</v>
      </c>
      <c r="K47" s="200" t="s">
        <v>65</v>
      </c>
      <c r="L47" s="104"/>
      <c r="M47" s="104"/>
      <c r="N47" s="125"/>
      <c r="O47" s="1"/>
      <c r="P47" s="164"/>
      <c r="Q47" s="162"/>
      <c r="R47" s="125"/>
      <c r="S47" s="79"/>
      <c r="T47" s="104"/>
      <c r="U47" s="104"/>
      <c r="V47" s="104"/>
      <c r="W47" s="104"/>
      <c r="X47" s="104"/>
      <c r="Y47" s="104"/>
      <c r="Z47" s="104"/>
      <c r="AA47" s="104"/>
      <c r="AB47" s="104"/>
      <c r="AC47" s="104"/>
      <c r="AD47" s="104"/>
      <c r="AE47" s="284">
        <v>2015</v>
      </c>
      <c r="AF47" s="269">
        <v>42005</v>
      </c>
      <c r="AG47" s="269">
        <v>42005</v>
      </c>
      <c r="AH47" s="104"/>
      <c r="AI47" s="104" t="s">
        <v>62</v>
      </c>
      <c r="AJ47" s="104"/>
      <c r="AK47" s="162" t="s">
        <v>464</v>
      </c>
      <c r="AL47" s="123"/>
      <c r="AM47" s="104"/>
      <c r="AN47" s="1"/>
      <c r="AO47" s="104"/>
      <c r="AP47" s="104"/>
      <c r="AQ47" s="254">
        <v>18427</v>
      </c>
      <c r="AR47" s="104" t="s">
        <v>64</v>
      </c>
      <c r="AS47" s="162" t="s">
        <v>65</v>
      </c>
      <c r="AT47" s="104"/>
      <c r="AU47" s="104"/>
      <c r="AV47" s="104"/>
      <c r="AW47" s="104"/>
      <c r="AX47" s="104"/>
      <c r="AY47" s="104"/>
      <c r="AZ47" s="104"/>
      <c r="BA47" s="104"/>
      <c r="BB47" s="104"/>
      <c r="BC47" s="104"/>
      <c r="BD47" s="104"/>
      <c r="BE47" s="104"/>
      <c r="BF47" s="104"/>
      <c r="BG47" s="104"/>
      <c r="BH47" s="104"/>
      <c r="BI47" s="104"/>
      <c r="BJ47" s="104"/>
      <c r="BK47" s="104"/>
      <c r="BL47" s="104"/>
      <c r="BM47" s="104"/>
      <c r="BN47" s="104"/>
    </row>
    <row r="48" spans="1:66" x14ac:dyDescent="0.2">
      <c r="A48" s="104"/>
      <c r="B48" s="203" t="s">
        <v>469</v>
      </c>
      <c r="C48" s="162" t="s">
        <v>461</v>
      </c>
      <c r="D48" s="162" t="s">
        <v>462</v>
      </c>
      <c r="E48" s="162"/>
      <c r="F48" s="162" t="s">
        <v>58</v>
      </c>
      <c r="G48" s="162" t="s">
        <v>463</v>
      </c>
      <c r="H48" s="164" t="s">
        <v>71</v>
      </c>
      <c r="I48" s="162" t="s">
        <v>61</v>
      </c>
      <c r="J48" s="163">
        <v>43129</v>
      </c>
      <c r="K48" s="79" t="s">
        <v>65</v>
      </c>
      <c r="L48" s="162"/>
      <c r="M48" s="162"/>
      <c r="N48" s="162"/>
      <c r="O48" s="162"/>
      <c r="P48" s="164"/>
      <c r="Q48" s="162"/>
      <c r="R48" s="162"/>
      <c r="S48" s="180"/>
      <c r="T48" s="162"/>
      <c r="U48" s="166"/>
      <c r="V48" s="166"/>
      <c r="W48" s="162"/>
      <c r="X48" s="162"/>
      <c r="Y48" s="162"/>
      <c r="Z48" s="162"/>
      <c r="AA48" s="162"/>
      <c r="AB48" s="162" t="s">
        <v>74</v>
      </c>
      <c r="AC48" s="163">
        <v>43592</v>
      </c>
      <c r="AD48" s="163">
        <v>43592</v>
      </c>
      <c r="AE48" s="277">
        <v>2019</v>
      </c>
      <c r="AF48" s="260"/>
      <c r="AG48" s="260"/>
      <c r="AH48" s="162"/>
      <c r="AI48" s="162" t="s">
        <v>116</v>
      </c>
      <c r="AJ48" s="162"/>
      <c r="AK48" s="162" t="s">
        <v>465</v>
      </c>
      <c r="AL48" s="160"/>
      <c r="AM48" s="162"/>
      <c r="AN48" s="162"/>
      <c r="AO48" s="162"/>
      <c r="AP48" s="162"/>
      <c r="AQ48" s="254">
        <v>2650</v>
      </c>
      <c r="AR48" s="104" t="s">
        <v>64</v>
      </c>
      <c r="AS48" s="162" t="s">
        <v>65</v>
      </c>
      <c r="AT48" s="162"/>
      <c r="AU48" s="162"/>
      <c r="AV48" s="162"/>
      <c r="AW48" s="162"/>
      <c r="AX48" s="162" t="s">
        <v>466</v>
      </c>
      <c r="AY48" s="162"/>
      <c r="AZ48" s="162" t="s">
        <v>68</v>
      </c>
      <c r="BA48" s="163">
        <v>45713</v>
      </c>
      <c r="BB48" s="162" t="s">
        <v>68</v>
      </c>
      <c r="BC48" s="162"/>
      <c r="BD48" s="1" t="s">
        <v>467</v>
      </c>
      <c r="BE48" s="1" t="s">
        <v>468</v>
      </c>
      <c r="BF48" s="162"/>
      <c r="BG48" s="162"/>
      <c r="BH48" s="162"/>
      <c r="BI48" s="162"/>
      <c r="BJ48" s="162"/>
      <c r="BK48" s="162"/>
      <c r="BL48" s="162"/>
      <c r="BM48" s="162"/>
      <c r="BN48" s="104"/>
    </row>
    <row r="49" spans="1:66" x14ac:dyDescent="0.2">
      <c r="A49" s="107"/>
      <c r="B49" s="203" t="s">
        <v>1060</v>
      </c>
      <c r="C49" s="162" t="s">
        <v>461</v>
      </c>
      <c r="D49" s="162" t="s">
        <v>462</v>
      </c>
      <c r="E49" s="162"/>
      <c r="F49" s="162" t="s">
        <v>58</v>
      </c>
      <c r="G49" s="162" t="s">
        <v>463</v>
      </c>
      <c r="H49" s="164" t="s">
        <v>71</v>
      </c>
      <c r="I49" s="162" t="s">
        <v>61</v>
      </c>
      <c r="J49" s="163">
        <v>43881</v>
      </c>
      <c r="K49" s="79" t="s">
        <v>65</v>
      </c>
      <c r="L49" s="162"/>
      <c r="M49" s="162"/>
      <c r="N49" s="162"/>
      <c r="O49" s="162"/>
      <c r="P49" s="164"/>
      <c r="Q49" s="162"/>
      <c r="R49" s="162"/>
      <c r="S49" s="180"/>
      <c r="T49" s="162"/>
      <c r="U49" s="166"/>
      <c r="V49" s="166"/>
      <c r="W49" s="162"/>
      <c r="X49" s="162"/>
      <c r="Y49" s="162"/>
      <c r="Z49" s="162"/>
      <c r="AA49" s="162"/>
      <c r="AB49" s="162" t="s">
        <v>74</v>
      </c>
      <c r="AC49" s="163">
        <v>44444</v>
      </c>
      <c r="AD49" s="163">
        <v>44444</v>
      </c>
      <c r="AE49" s="277"/>
      <c r="AF49" s="260"/>
      <c r="AG49" s="260"/>
      <c r="AH49" s="162"/>
      <c r="AI49" s="162" t="s">
        <v>116</v>
      </c>
      <c r="AJ49" s="162"/>
      <c r="AK49" s="162" t="s">
        <v>470</v>
      </c>
      <c r="AL49" s="160"/>
      <c r="AM49" s="162"/>
      <c r="AN49" s="162"/>
      <c r="AO49" s="162"/>
      <c r="AP49" s="162"/>
      <c r="AQ49" s="254">
        <v>73662.5</v>
      </c>
      <c r="AR49" s="162" t="s">
        <v>471</v>
      </c>
      <c r="AS49" s="162" t="s">
        <v>65</v>
      </c>
      <c r="AT49" s="162"/>
      <c r="AU49" s="162"/>
      <c r="AV49" s="162"/>
      <c r="AW49" s="162"/>
      <c r="AX49" s="162" t="s">
        <v>472</v>
      </c>
      <c r="AY49" s="162" t="s">
        <v>88</v>
      </c>
      <c r="AZ49" s="162" t="s">
        <v>89</v>
      </c>
      <c r="BA49" s="163">
        <v>45713</v>
      </c>
      <c r="BB49" s="162" t="s">
        <v>68</v>
      </c>
      <c r="BC49" s="162"/>
      <c r="BD49" s="1" t="s">
        <v>473</v>
      </c>
      <c r="BE49" s="1" t="s">
        <v>474</v>
      </c>
      <c r="BF49" s="1" t="s">
        <v>475</v>
      </c>
      <c r="BG49" s="162" t="s">
        <v>476</v>
      </c>
      <c r="BH49" s="162"/>
      <c r="BI49" s="162"/>
      <c r="BJ49" s="162"/>
      <c r="BK49" s="162"/>
      <c r="BL49" s="162"/>
      <c r="BM49" s="162"/>
      <c r="BN49" s="104"/>
    </row>
    <row r="50" spans="1:66" x14ac:dyDescent="0.2">
      <c r="A50" s="104"/>
      <c r="B50" s="233" t="str">
        <f>C50&amp;"_0"</f>
        <v>Z_DE_MercedesBenz_Dussendorf_0</v>
      </c>
      <c r="C50" s="104" t="str">
        <f>"Z_DE_MercedesBenz_"&amp;G50</f>
        <v>Z_DE_MercedesBenz_Dussendorf</v>
      </c>
      <c r="D50" s="162" t="s">
        <v>462</v>
      </c>
      <c r="E50" s="162"/>
      <c r="F50" s="162" t="s">
        <v>58</v>
      </c>
      <c r="G50" s="162" t="s">
        <v>477</v>
      </c>
      <c r="H50" s="164" t="s">
        <v>143</v>
      </c>
      <c r="I50" s="162" t="s">
        <v>61</v>
      </c>
      <c r="J50" s="104"/>
      <c r="K50" s="122"/>
      <c r="L50" s="104"/>
      <c r="M50" s="104"/>
      <c r="N50" s="104"/>
      <c r="O50" s="104"/>
      <c r="P50" s="121"/>
      <c r="Q50" s="104"/>
      <c r="R50" s="104"/>
      <c r="S50" s="122"/>
      <c r="T50" s="104"/>
      <c r="U50" s="104"/>
      <c r="V50" s="104"/>
      <c r="W50" s="104"/>
      <c r="X50" s="104"/>
      <c r="Y50" s="104"/>
      <c r="Z50" s="104"/>
      <c r="AA50" s="104"/>
      <c r="AB50" s="104"/>
      <c r="AC50" s="104"/>
      <c r="AD50" s="104"/>
      <c r="AE50" s="284">
        <v>2020</v>
      </c>
      <c r="AF50" s="269">
        <v>43831</v>
      </c>
      <c r="AG50" s="269">
        <v>43831</v>
      </c>
      <c r="AH50" s="104"/>
      <c r="AI50" s="162" t="s">
        <v>116</v>
      </c>
      <c r="AJ50" s="104"/>
      <c r="AK50" s="162" t="s">
        <v>478</v>
      </c>
      <c r="AL50" s="123"/>
      <c r="AM50" s="104"/>
      <c r="AN50" s="104"/>
      <c r="AO50" s="104"/>
      <c r="AP50" s="104"/>
      <c r="AQ50" s="247">
        <v>4760</v>
      </c>
      <c r="AR50" s="162" t="s">
        <v>471</v>
      </c>
      <c r="AS50" s="162" t="s">
        <v>65</v>
      </c>
      <c r="AT50" s="104"/>
      <c r="AU50" s="104"/>
      <c r="AV50" s="104"/>
      <c r="AW50" s="104"/>
      <c r="AX50" s="104" t="s">
        <v>479</v>
      </c>
      <c r="AY50" s="104"/>
      <c r="AZ50" s="104"/>
      <c r="BA50" s="104"/>
      <c r="BB50" s="104"/>
      <c r="BC50" s="104"/>
      <c r="BD50" s="104" t="s">
        <v>480</v>
      </c>
      <c r="BE50" s="104"/>
      <c r="BF50" s="104"/>
      <c r="BG50" s="104"/>
      <c r="BH50" s="104"/>
      <c r="BI50" s="104"/>
      <c r="BJ50" s="104"/>
      <c r="BK50" s="104"/>
      <c r="BL50" s="104"/>
      <c r="BM50" s="104"/>
      <c r="BN50" s="104"/>
    </row>
    <row r="51" spans="1:66" x14ac:dyDescent="0.2">
      <c r="A51" s="107"/>
      <c r="B51" s="234" t="str">
        <f>C51&amp;"_1"</f>
        <v>Z_DE_MercedesBenz_Dussendorf_1</v>
      </c>
      <c r="C51" s="104" t="str">
        <f>"Z_DE_MercedesBenz_"&amp;G51</f>
        <v>Z_DE_MercedesBenz_Dussendorf</v>
      </c>
      <c r="D51" s="162" t="s">
        <v>462</v>
      </c>
      <c r="E51" s="162"/>
      <c r="F51" s="162" t="s">
        <v>58</v>
      </c>
      <c r="G51" s="162" t="s">
        <v>477</v>
      </c>
      <c r="H51" s="164" t="s">
        <v>71</v>
      </c>
      <c r="I51" s="162" t="s">
        <v>61</v>
      </c>
      <c r="J51" s="125">
        <v>44308</v>
      </c>
      <c r="K51" s="79" t="s">
        <v>65</v>
      </c>
      <c r="L51" s="162" t="s">
        <v>243</v>
      </c>
      <c r="M51" s="162" t="s">
        <v>73</v>
      </c>
      <c r="N51" s="104"/>
      <c r="O51" s="1" t="s">
        <v>65</v>
      </c>
      <c r="P51" s="121"/>
      <c r="Q51" s="104"/>
      <c r="R51" s="104"/>
      <c r="S51" s="122"/>
      <c r="T51" s="104"/>
      <c r="U51" s="104" t="s">
        <v>68</v>
      </c>
      <c r="V51" s="104">
        <v>0.5</v>
      </c>
      <c r="W51" s="104"/>
      <c r="X51" s="104"/>
      <c r="Y51" s="104"/>
      <c r="Z51" s="104"/>
      <c r="AA51" s="104"/>
      <c r="AB51" s="104"/>
      <c r="AC51" s="104"/>
      <c r="AD51" s="104"/>
      <c r="AE51" s="284"/>
      <c r="AF51" s="269">
        <v>45260</v>
      </c>
      <c r="AG51" s="269">
        <v>45261</v>
      </c>
      <c r="AH51" s="104"/>
      <c r="AI51" s="162" t="s">
        <v>116</v>
      </c>
      <c r="AJ51" s="104"/>
      <c r="AK51" s="162" t="s">
        <v>481</v>
      </c>
      <c r="AL51" s="123"/>
      <c r="AM51" s="104"/>
      <c r="AN51" s="104"/>
      <c r="AO51" s="104"/>
      <c r="AP51" s="104"/>
      <c r="AQ51" s="253"/>
      <c r="AR51" s="104"/>
      <c r="AS51" s="104"/>
      <c r="AT51" s="104"/>
      <c r="AU51" s="104"/>
      <c r="AV51" s="104"/>
      <c r="AW51" s="104"/>
      <c r="AX51" s="104" t="s">
        <v>482</v>
      </c>
      <c r="AY51" s="104"/>
      <c r="AZ51" s="104"/>
      <c r="BA51" s="104"/>
      <c r="BB51" s="104"/>
      <c r="BC51" s="104"/>
      <c r="BD51" s="104" t="s">
        <v>483</v>
      </c>
      <c r="BE51" s="131" t="s">
        <v>484</v>
      </c>
      <c r="BF51" s="104"/>
      <c r="BG51" s="104"/>
      <c r="BH51" s="104"/>
      <c r="BI51" s="104"/>
      <c r="BJ51" s="104"/>
      <c r="BK51" s="104"/>
      <c r="BL51" s="104"/>
      <c r="BM51" s="104"/>
      <c r="BN51" s="104"/>
    </row>
    <row r="52" spans="1:66" x14ac:dyDescent="0.2">
      <c r="A52" s="104"/>
      <c r="B52" s="233" t="str">
        <f>C52&amp;"_0"</f>
        <v>Z_DE_MercedesBenz_Ludwigsfelde_0</v>
      </c>
      <c r="C52" s="104" t="str">
        <f>"Z_DE_MercedesBenz_"&amp;G52</f>
        <v>Z_DE_MercedesBenz_Ludwigsfelde</v>
      </c>
      <c r="D52" s="162" t="s">
        <v>462</v>
      </c>
      <c r="E52" s="104"/>
      <c r="F52" s="162" t="s">
        <v>58</v>
      </c>
      <c r="G52" s="162" t="s">
        <v>485</v>
      </c>
      <c r="H52" s="164" t="s">
        <v>143</v>
      </c>
      <c r="I52" s="162" t="s">
        <v>61</v>
      </c>
      <c r="J52" s="125">
        <v>44308</v>
      </c>
      <c r="K52" s="79" t="s">
        <v>65</v>
      </c>
      <c r="L52" s="162" t="s">
        <v>243</v>
      </c>
      <c r="M52" s="162" t="s">
        <v>486</v>
      </c>
      <c r="N52" s="104"/>
      <c r="O52" s="1" t="s">
        <v>65</v>
      </c>
      <c r="P52" s="121"/>
      <c r="Q52" s="104"/>
      <c r="R52" s="104"/>
      <c r="S52" s="122"/>
      <c r="T52" s="104"/>
      <c r="U52" s="104" t="s">
        <v>68</v>
      </c>
      <c r="V52" s="104">
        <v>0.5</v>
      </c>
      <c r="W52" s="104"/>
      <c r="X52" s="104"/>
      <c r="Y52" s="104"/>
      <c r="Z52" s="104"/>
      <c r="AA52" s="104"/>
      <c r="AB52" s="104"/>
      <c r="AC52" s="104"/>
      <c r="AD52" s="104"/>
      <c r="AE52" s="284"/>
      <c r="AF52" s="270"/>
      <c r="AG52" s="270"/>
      <c r="AH52" s="104"/>
      <c r="AI52" s="162" t="s">
        <v>116</v>
      </c>
      <c r="AJ52" s="104"/>
      <c r="AK52" s="162" t="s">
        <v>481</v>
      </c>
      <c r="AL52" s="123"/>
      <c r="AM52" s="104"/>
      <c r="AN52" s="104"/>
      <c r="AO52" s="104"/>
      <c r="AP52" s="104"/>
      <c r="AQ52" s="253"/>
      <c r="AR52" s="162" t="s">
        <v>471</v>
      </c>
      <c r="AS52" s="162" t="s">
        <v>65</v>
      </c>
      <c r="AT52" s="104"/>
      <c r="AU52" s="104"/>
      <c r="AV52" s="104"/>
      <c r="AW52" s="104"/>
      <c r="AX52" s="104" t="s">
        <v>487</v>
      </c>
      <c r="AY52" s="104"/>
      <c r="AZ52" s="104"/>
      <c r="BA52" s="104"/>
      <c r="BB52" s="104"/>
      <c r="BC52" s="104"/>
      <c r="BD52" s="104" t="s">
        <v>483</v>
      </c>
      <c r="BE52" s="104" t="s">
        <v>488</v>
      </c>
      <c r="BF52" s="131" t="s">
        <v>489</v>
      </c>
      <c r="BG52" s="104"/>
      <c r="BH52" s="104"/>
      <c r="BI52" s="104"/>
      <c r="BJ52" s="104"/>
      <c r="BK52" s="104"/>
      <c r="BL52" s="104"/>
      <c r="BM52" s="104"/>
      <c r="BN52" s="104"/>
    </row>
    <row r="53" spans="1:66" x14ac:dyDescent="0.2">
      <c r="A53" s="107"/>
      <c r="B53" s="233" t="str">
        <f>C53&amp;"_0"</f>
        <v>Z_DE_MercedesBenz_Rastatt_0</v>
      </c>
      <c r="C53" s="104" t="str">
        <f>"Z_DE_MercedesBenz_"&amp;G53</f>
        <v>Z_DE_MercedesBenz_Rastatt</v>
      </c>
      <c r="D53" s="162" t="s">
        <v>462</v>
      </c>
      <c r="E53" s="162"/>
      <c r="F53" s="162" t="s">
        <v>58</v>
      </c>
      <c r="G53" s="162" t="s">
        <v>490</v>
      </c>
      <c r="H53" s="164" t="s">
        <v>143</v>
      </c>
      <c r="I53" s="162" t="s">
        <v>61</v>
      </c>
      <c r="J53" s="104"/>
      <c r="K53" s="122"/>
      <c r="L53" s="104"/>
      <c r="M53" s="104"/>
      <c r="N53" s="104"/>
      <c r="O53" s="104"/>
      <c r="P53" s="121"/>
      <c r="Q53" s="104"/>
      <c r="R53" s="104"/>
      <c r="S53" s="122"/>
      <c r="T53" s="104"/>
      <c r="U53" s="104"/>
      <c r="V53" s="104"/>
      <c r="W53" s="104"/>
      <c r="X53" s="104"/>
      <c r="Y53" s="104"/>
      <c r="Z53" s="104"/>
      <c r="AA53" s="104"/>
      <c r="AB53" s="104"/>
      <c r="AC53" s="104"/>
      <c r="AD53" s="104"/>
      <c r="AE53" s="284">
        <v>2018</v>
      </c>
      <c r="AF53" s="269">
        <v>43101</v>
      </c>
      <c r="AG53" s="269">
        <v>43102</v>
      </c>
      <c r="AH53" s="104"/>
      <c r="AI53" s="162" t="s">
        <v>116</v>
      </c>
      <c r="AJ53" s="104"/>
      <c r="AK53" s="162" t="s">
        <v>491</v>
      </c>
      <c r="AL53" s="123"/>
      <c r="AM53" s="104"/>
      <c r="AN53" s="104"/>
      <c r="AO53" s="104"/>
      <c r="AP53" s="104"/>
      <c r="AQ53" s="253">
        <v>83195</v>
      </c>
      <c r="AR53" s="162" t="s">
        <v>471</v>
      </c>
      <c r="AS53" s="162" t="s">
        <v>65</v>
      </c>
      <c r="AT53" s="104"/>
      <c r="AU53" s="104"/>
      <c r="AV53" s="104"/>
      <c r="AW53" s="104"/>
      <c r="AX53" s="104"/>
      <c r="AY53" s="104"/>
      <c r="AZ53" s="104"/>
      <c r="BA53" s="104"/>
      <c r="BB53" s="104"/>
      <c r="BC53" s="104"/>
      <c r="BD53" s="104" t="s">
        <v>483</v>
      </c>
      <c r="BE53" s="104"/>
      <c r="BF53" s="104"/>
      <c r="BG53" s="104"/>
      <c r="BH53" s="104"/>
      <c r="BI53" s="104"/>
      <c r="BJ53" s="104"/>
      <c r="BK53" s="104"/>
      <c r="BL53" s="104"/>
      <c r="BM53" s="104"/>
      <c r="BN53" s="104"/>
    </row>
    <row r="54" spans="1:66" x14ac:dyDescent="0.2">
      <c r="A54" s="107"/>
      <c r="B54" s="233" t="str">
        <f>C54&amp;"_0"</f>
        <v>Z_DE_MercedesBenz_Sindelfingen_0</v>
      </c>
      <c r="C54" s="104" t="str">
        <f>"Z_DE_MercedesBenz_"&amp;G54</f>
        <v>Z_DE_MercedesBenz_Sindelfingen</v>
      </c>
      <c r="D54" s="162" t="s">
        <v>462</v>
      </c>
      <c r="E54" s="162"/>
      <c r="F54" s="162" t="s">
        <v>58</v>
      </c>
      <c r="G54" s="162" t="s">
        <v>492</v>
      </c>
      <c r="H54" s="164" t="s">
        <v>143</v>
      </c>
      <c r="I54" s="162" t="s">
        <v>61</v>
      </c>
      <c r="J54" s="104"/>
      <c r="K54" s="122"/>
      <c r="L54" s="162" t="s">
        <v>493</v>
      </c>
      <c r="M54" s="162" t="s">
        <v>486</v>
      </c>
      <c r="N54" s="125">
        <v>44076</v>
      </c>
      <c r="O54" s="1" t="s">
        <v>65</v>
      </c>
      <c r="P54" s="121"/>
      <c r="Q54" s="104"/>
      <c r="R54" s="104"/>
      <c r="S54" s="122"/>
      <c r="T54" s="104"/>
      <c r="U54" s="104"/>
      <c r="V54" s="104"/>
      <c r="W54" s="104"/>
      <c r="X54" s="104"/>
      <c r="Y54" s="104"/>
      <c r="Z54" s="104"/>
      <c r="AA54" s="104"/>
      <c r="AB54" s="104"/>
      <c r="AC54" s="104"/>
      <c r="AD54" s="104"/>
      <c r="AE54" s="277">
        <v>2016</v>
      </c>
      <c r="AF54" s="261">
        <v>42370</v>
      </c>
      <c r="AG54" s="269">
        <v>42370</v>
      </c>
      <c r="AH54" s="104"/>
      <c r="AI54" s="162" t="s">
        <v>116</v>
      </c>
      <c r="AJ54" s="104"/>
      <c r="AK54" s="104" t="s">
        <v>494</v>
      </c>
      <c r="AL54" s="123"/>
      <c r="AM54" s="104"/>
      <c r="AN54" s="104"/>
      <c r="AO54" s="104"/>
      <c r="AP54" s="104"/>
      <c r="AQ54" s="253">
        <v>62577.5</v>
      </c>
      <c r="AR54" s="162" t="s">
        <v>471</v>
      </c>
      <c r="AS54" s="162" t="s">
        <v>65</v>
      </c>
      <c r="AT54" s="104"/>
      <c r="AU54" s="104"/>
      <c r="AV54" s="104"/>
      <c r="AW54" s="104"/>
      <c r="AX54" s="104" t="s">
        <v>495</v>
      </c>
      <c r="AY54" s="104"/>
      <c r="AZ54" s="104"/>
      <c r="BA54" s="104"/>
      <c r="BB54" s="104"/>
      <c r="BC54" s="104"/>
      <c r="BD54" s="104" t="s">
        <v>483</v>
      </c>
      <c r="BE54" s="104"/>
      <c r="BF54" s="104"/>
      <c r="BG54" s="104"/>
      <c r="BH54" s="104"/>
      <c r="BI54" s="104"/>
      <c r="BJ54" s="104"/>
      <c r="BK54" s="104"/>
      <c r="BL54" s="104"/>
      <c r="BM54" s="104"/>
      <c r="BN54" s="104"/>
    </row>
    <row r="55" spans="1:66" x14ac:dyDescent="0.2">
      <c r="A55" s="107"/>
      <c r="B55" s="233" t="str">
        <f>C55&amp;"_0"</f>
        <v>Z_ES_MercedesBenz_Vitoria_0</v>
      </c>
      <c r="C55" s="104" t="str">
        <f>"Z_ES_MercedesBenz_"&amp;G55</f>
        <v>Z_ES_MercedesBenz_Vitoria</v>
      </c>
      <c r="D55" s="162" t="s">
        <v>462</v>
      </c>
      <c r="E55" s="162"/>
      <c r="F55" s="162" t="s">
        <v>318</v>
      </c>
      <c r="G55" s="162" t="s">
        <v>496</v>
      </c>
      <c r="H55" s="164" t="s">
        <v>143</v>
      </c>
      <c r="I55" s="162" t="s">
        <v>61</v>
      </c>
      <c r="J55" s="104"/>
      <c r="K55" s="122"/>
      <c r="L55" s="162"/>
      <c r="M55" s="162"/>
      <c r="N55" s="125"/>
      <c r="O55" s="1"/>
      <c r="P55" s="121"/>
      <c r="Q55" s="104"/>
      <c r="R55" s="104"/>
      <c r="S55" s="122"/>
      <c r="T55" s="104"/>
      <c r="U55" s="104"/>
      <c r="V55" s="104"/>
      <c r="W55" s="104"/>
      <c r="X55" s="104"/>
      <c r="Y55" s="104"/>
      <c r="Z55" s="104"/>
      <c r="AA55" s="104"/>
      <c r="AB55" s="104"/>
      <c r="AC55" s="104"/>
      <c r="AD55" s="104"/>
      <c r="AE55" s="277">
        <v>2019</v>
      </c>
      <c r="AF55" s="261">
        <v>43617</v>
      </c>
      <c r="AG55" s="270"/>
      <c r="AH55" s="104"/>
      <c r="AI55" s="162" t="s">
        <v>116</v>
      </c>
      <c r="AJ55" s="104"/>
      <c r="AK55" s="104" t="s">
        <v>497</v>
      </c>
      <c r="AL55" s="123"/>
      <c r="AM55" s="104"/>
      <c r="AN55" s="104"/>
      <c r="AO55" s="104"/>
      <c r="AP55" s="104"/>
      <c r="AQ55" s="253">
        <v>10739</v>
      </c>
      <c r="AR55" s="104" t="s">
        <v>64</v>
      </c>
      <c r="AS55" s="162" t="s">
        <v>65</v>
      </c>
      <c r="AT55" s="104"/>
      <c r="AU55" s="104"/>
      <c r="AV55" s="104"/>
      <c r="AW55" s="104"/>
      <c r="AX55" s="104"/>
      <c r="AY55" s="104"/>
      <c r="AZ55" s="104"/>
      <c r="BA55" s="104"/>
      <c r="BB55" s="104"/>
      <c r="BC55" s="104"/>
      <c r="BD55" s="104"/>
      <c r="BE55" s="104"/>
      <c r="BF55" s="104"/>
      <c r="BG55" s="104"/>
      <c r="BH55" s="104"/>
      <c r="BI55" s="104"/>
      <c r="BJ55" s="104"/>
      <c r="BK55" s="104"/>
      <c r="BL55" s="104"/>
      <c r="BM55" s="104"/>
      <c r="BN55" s="104"/>
    </row>
    <row r="56" spans="1:66" ht="17" thickBot="1" x14ac:dyDescent="0.25">
      <c r="A56" s="108" t="s">
        <v>498</v>
      </c>
      <c r="B56" s="234" t="str">
        <f>C56&amp;"_1"</f>
        <v>Z_ES_MercedesBenz_Vitoria_1</v>
      </c>
      <c r="C56" s="104" t="str">
        <f>"Z_ES_MercedesBenz_"&amp;G56</f>
        <v>Z_ES_MercedesBenz_Vitoria</v>
      </c>
      <c r="D56" s="170" t="s">
        <v>462</v>
      </c>
      <c r="E56" s="170"/>
      <c r="F56" s="170" t="s">
        <v>318</v>
      </c>
      <c r="G56" s="170" t="s">
        <v>496</v>
      </c>
      <c r="H56" s="172" t="s">
        <v>71</v>
      </c>
      <c r="I56" s="170" t="s">
        <v>124</v>
      </c>
      <c r="J56" s="171">
        <v>44764</v>
      </c>
      <c r="K56" s="80" t="s">
        <v>65</v>
      </c>
      <c r="L56" s="170" t="s">
        <v>499</v>
      </c>
      <c r="M56" s="170" t="s">
        <v>73</v>
      </c>
      <c r="N56" s="171">
        <v>44764</v>
      </c>
      <c r="O56" s="25" t="s">
        <v>65</v>
      </c>
      <c r="P56" s="172"/>
      <c r="Q56" s="170"/>
      <c r="R56" s="170"/>
      <c r="S56" s="173"/>
      <c r="T56" s="170"/>
      <c r="U56" s="175"/>
      <c r="V56" s="175"/>
      <c r="W56" s="170"/>
      <c r="X56" s="170"/>
      <c r="Y56" s="170"/>
      <c r="Z56" s="69">
        <v>45078</v>
      </c>
      <c r="AA56" s="170"/>
      <c r="AB56" s="170" t="s">
        <v>74</v>
      </c>
      <c r="AC56" s="171">
        <v>45381</v>
      </c>
      <c r="AD56" s="171"/>
      <c r="AE56" s="280"/>
      <c r="AF56" s="264">
        <v>46539</v>
      </c>
      <c r="AG56" s="272"/>
      <c r="AH56" s="170"/>
      <c r="AI56" s="170" t="s">
        <v>116</v>
      </c>
      <c r="AJ56" s="170"/>
      <c r="AK56" s="170" t="s">
        <v>500</v>
      </c>
      <c r="AL56" s="188">
        <v>300000</v>
      </c>
      <c r="AM56" s="170" t="s">
        <v>64</v>
      </c>
      <c r="AN56" s="25" t="s">
        <v>65</v>
      </c>
      <c r="AO56" s="170"/>
      <c r="AP56" s="170"/>
      <c r="AQ56" s="250"/>
      <c r="AR56" s="170"/>
      <c r="AS56" s="170"/>
      <c r="AT56" s="170"/>
      <c r="AU56" s="170"/>
      <c r="AV56" s="170"/>
      <c r="AW56" s="170"/>
      <c r="AX56" s="170" t="s">
        <v>501</v>
      </c>
      <c r="AY56" s="170"/>
      <c r="AZ56" s="170"/>
      <c r="BA56" s="171"/>
      <c r="BB56" s="170"/>
      <c r="BC56" s="170"/>
      <c r="BD56" s="109" t="s">
        <v>483</v>
      </c>
      <c r="BE56" s="25" t="s">
        <v>502</v>
      </c>
      <c r="BF56" s="25" t="s">
        <v>503</v>
      </c>
      <c r="BG56" s="170" t="s">
        <v>504</v>
      </c>
      <c r="BH56" s="170"/>
      <c r="BI56" s="170"/>
      <c r="BJ56" s="170"/>
      <c r="BK56" s="170"/>
      <c r="BL56" s="170"/>
      <c r="BM56" s="170"/>
      <c r="BN56" s="109"/>
    </row>
    <row r="57" spans="1:66" x14ac:dyDescent="0.2">
      <c r="A57" s="110"/>
      <c r="B57" s="233" t="str">
        <f>C57&amp;"_0"</f>
        <v>Z_PL_MercedesBenz_Jawor_0</v>
      </c>
      <c r="C57" s="104" t="str">
        <f>"Z_PL_MercedesBenz_"&amp;G57</f>
        <v>Z_PL_MercedesBenz_Jawor</v>
      </c>
      <c r="D57" s="153" t="s">
        <v>462</v>
      </c>
      <c r="E57" s="106"/>
      <c r="F57" s="153" t="s">
        <v>357</v>
      </c>
      <c r="G57" s="153" t="s">
        <v>505</v>
      </c>
      <c r="H57" s="155" t="s">
        <v>143</v>
      </c>
      <c r="I57" s="153" t="s">
        <v>148</v>
      </c>
      <c r="J57" s="114">
        <v>44907</v>
      </c>
      <c r="K57" s="81" t="s">
        <v>65</v>
      </c>
      <c r="L57" s="153" t="s">
        <v>506</v>
      </c>
      <c r="M57" s="153" t="s">
        <v>73</v>
      </c>
      <c r="N57" s="106"/>
      <c r="O57" s="24" t="s">
        <v>65</v>
      </c>
      <c r="P57" s="111"/>
      <c r="Q57" s="106"/>
      <c r="R57" s="106"/>
      <c r="S57" s="130"/>
      <c r="T57" s="106"/>
      <c r="U57" s="106"/>
      <c r="V57" s="106"/>
      <c r="W57" s="106"/>
      <c r="X57" s="106"/>
      <c r="Y57" s="106"/>
      <c r="Z57" s="106"/>
      <c r="AA57" s="106"/>
      <c r="AB57" s="106"/>
      <c r="AC57" s="106"/>
      <c r="AD57" s="106"/>
      <c r="AE57" s="281"/>
      <c r="AF57" s="268"/>
      <c r="AG57" s="268"/>
      <c r="AH57" s="106"/>
      <c r="AI57" s="153" t="s">
        <v>116</v>
      </c>
      <c r="AJ57" s="106"/>
      <c r="AK57" s="153" t="s">
        <v>507</v>
      </c>
      <c r="AL57" s="115"/>
      <c r="AM57" s="106"/>
      <c r="AN57" s="106"/>
      <c r="AO57" s="106"/>
      <c r="AP57" s="106"/>
      <c r="AQ57" s="251"/>
      <c r="AR57" s="106"/>
      <c r="AS57" s="106"/>
      <c r="AT57" s="106"/>
      <c r="AU57" s="106"/>
      <c r="AV57" s="106"/>
      <c r="AW57" s="106"/>
      <c r="AX57" s="106"/>
      <c r="AY57" s="106"/>
      <c r="AZ57" s="106"/>
      <c r="BA57" s="106"/>
      <c r="BB57" s="106"/>
      <c r="BC57" s="106"/>
      <c r="BD57" s="106" t="s">
        <v>483</v>
      </c>
      <c r="BE57" s="106" t="s">
        <v>508</v>
      </c>
      <c r="BF57" s="153" t="s">
        <v>509</v>
      </c>
      <c r="BG57" s="106"/>
      <c r="BH57" s="106"/>
      <c r="BI57" s="106"/>
      <c r="BJ57" s="106"/>
      <c r="BK57" s="106"/>
      <c r="BL57" s="106"/>
      <c r="BM57" s="106"/>
      <c r="BN57" s="106"/>
    </row>
    <row r="58" spans="1:66" x14ac:dyDescent="0.2">
      <c r="A58" s="107"/>
      <c r="B58" s="233" t="str">
        <f>C58&amp;"_0"</f>
        <v>Z_HU_MercedesBenz_Kecskemet_0</v>
      </c>
      <c r="C58" s="104" t="str">
        <f>"Z_HU_MercedesBenz_"&amp;G58</f>
        <v>Z_HU_MercedesBenz_Kecskemet</v>
      </c>
      <c r="D58" s="162" t="s">
        <v>462</v>
      </c>
      <c r="E58" s="162"/>
      <c r="F58" s="162" t="s">
        <v>161</v>
      </c>
      <c r="G58" s="162" t="s">
        <v>510</v>
      </c>
      <c r="H58" s="164" t="s">
        <v>143</v>
      </c>
      <c r="I58" s="162" t="s">
        <v>61</v>
      </c>
      <c r="J58" s="163">
        <v>44179</v>
      </c>
      <c r="K58" s="79" t="s">
        <v>65</v>
      </c>
      <c r="L58" s="162" t="s">
        <v>136</v>
      </c>
      <c r="M58" s="162" t="s">
        <v>73</v>
      </c>
      <c r="N58" s="162"/>
      <c r="O58" s="1" t="s">
        <v>65</v>
      </c>
      <c r="P58" s="164"/>
      <c r="Q58" s="162"/>
      <c r="R58" s="162"/>
      <c r="S58" s="180"/>
      <c r="T58" s="162"/>
      <c r="U58" s="166"/>
      <c r="V58" s="166"/>
      <c r="W58" s="162"/>
      <c r="X58" s="162"/>
      <c r="Y58" s="163"/>
      <c r="Z58" s="3"/>
      <c r="AA58" s="162"/>
      <c r="AB58" s="162"/>
      <c r="AC58" s="163"/>
      <c r="AD58" s="163"/>
      <c r="AE58" s="277" t="s">
        <v>511</v>
      </c>
      <c r="AF58" s="261">
        <v>44530</v>
      </c>
      <c r="AG58" s="260"/>
      <c r="AH58" s="162"/>
      <c r="AI58" s="162" t="s">
        <v>116</v>
      </c>
      <c r="AJ58" s="162"/>
      <c r="AK58" s="162" t="s">
        <v>512</v>
      </c>
      <c r="AL58" s="160"/>
      <c r="AM58" s="162"/>
      <c r="AN58" s="162"/>
      <c r="AO58" s="162"/>
      <c r="AP58" s="162"/>
      <c r="AQ58" s="253">
        <v>50444</v>
      </c>
      <c r="AR58" s="104" t="s">
        <v>64</v>
      </c>
      <c r="AS58" s="162" t="s">
        <v>65</v>
      </c>
      <c r="AT58" s="162"/>
      <c r="AU58" s="162"/>
      <c r="AV58" s="162"/>
      <c r="AW58" s="162"/>
      <c r="AX58" s="162" t="s">
        <v>513</v>
      </c>
      <c r="AY58" s="162"/>
      <c r="AZ58" s="162"/>
      <c r="BA58" s="163"/>
      <c r="BB58" s="162"/>
      <c r="BC58" s="162"/>
      <c r="BD58" s="104" t="s">
        <v>483</v>
      </c>
      <c r="BE58" s="1" t="s">
        <v>514</v>
      </c>
      <c r="BF58" s="1" t="s">
        <v>515</v>
      </c>
      <c r="BG58" s="104" t="s">
        <v>516</v>
      </c>
      <c r="BH58" s="162"/>
      <c r="BI58" s="162"/>
      <c r="BJ58" s="162"/>
      <c r="BK58" s="162"/>
      <c r="BL58" s="162"/>
      <c r="BM58" s="162"/>
      <c r="BN58" s="104"/>
    </row>
    <row r="59" spans="1:66" ht="17" thickBot="1" x14ac:dyDescent="0.25">
      <c r="A59" s="108" t="s">
        <v>517</v>
      </c>
      <c r="B59" s="234" t="str">
        <f>C59&amp;"_1"</f>
        <v>Z_HU_MercedesBenz_Kecskemet_1</v>
      </c>
      <c r="C59" s="104" t="str">
        <f>"Z_HU_MercedesBenz_"&amp;G59</f>
        <v>Z_HU_MercedesBenz_Kecskemet</v>
      </c>
      <c r="D59" s="170" t="s">
        <v>462</v>
      </c>
      <c r="E59" s="170"/>
      <c r="F59" s="170" t="s">
        <v>161</v>
      </c>
      <c r="G59" s="170" t="s">
        <v>510</v>
      </c>
      <c r="H59" s="172" t="s">
        <v>71</v>
      </c>
      <c r="I59" s="170" t="s">
        <v>124</v>
      </c>
      <c r="J59" s="171">
        <v>44764</v>
      </c>
      <c r="K59" s="80" t="s">
        <v>65</v>
      </c>
      <c r="L59" s="170" t="s">
        <v>163</v>
      </c>
      <c r="M59" s="170" t="s">
        <v>73</v>
      </c>
      <c r="N59" s="170"/>
      <c r="O59" s="25" t="s">
        <v>65</v>
      </c>
      <c r="P59" s="172"/>
      <c r="Q59" s="170"/>
      <c r="R59" s="170"/>
      <c r="S59" s="173"/>
      <c r="T59" s="170"/>
      <c r="U59" s="175"/>
      <c r="V59" s="175"/>
      <c r="W59" s="170"/>
      <c r="X59" s="170"/>
      <c r="Y59" s="171">
        <v>45597</v>
      </c>
      <c r="Z59" s="69">
        <v>45296</v>
      </c>
      <c r="AA59" s="170"/>
      <c r="AB59" s="170" t="s">
        <v>74</v>
      </c>
      <c r="AC59" s="171"/>
      <c r="AD59" s="171"/>
      <c r="AE59" s="280" t="s">
        <v>518</v>
      </c>
      <c r="AF59" s="264">
        <v>46023</v>
      </c>
      <c r="AG59" s="272"/>
      <c r="AH59" s="170"/>
      <c r="AI59" s="170" t="s">
        <v>116</v>
      </c>
      <c r="AJ59" s="170"/>
      <c r="AK59" s="109" t="s">
        <v>519</v>
      </c>
      <c r="AL59" s="176"/>
      <c r="AM59" s="170"/>
      <c r="AN59" s="170"/>
      <c r="AO59" s="170"/>
      <c r="AP59" s="170"/>
      <c r="AQ59" s="250"/>
      <c r="AR59" s="170"/>
      <c r="AS59" s="170"/>
      <c r="AT59" s="170"/>
      <c r="AU59" s="170"/>
      <c r="AV59" s="170"/>
      <c r="AW59" s="170"/>
      <c r="AX59" s="170"/>
      <c r="AY59" s="170"/>
      <c r="AZ59" s="170"/>
      <c r="BA59" s="171"/>
      <c r="BB59" s="170"/>
      <c r="BC59" s="170"/>
      <c r="BD59" s="68" t="s">
        <v>483</v>
      </c>
      <c r="BE59" s="68" t="s">
        <v>514</v>
      </c>
      <c r="BF59" s="25" t="s">
        <v>515</v>
      </c>
      <c r="BG59" s="109" t="s">
        <v>516</v>
      </c>
      <c r="BH59" s="170"/>
      <c r="BI59" s="170"/>
      <c r="BJ59" s="170"/>
      <c r="BK59" s="170"/>
      <c r="BL59" s="170"/>
      <c r="BM59" s="170"/>
      <c r="BN59" s="109"/>
    </row>
    <row r="60" spans="1:66" x14ac:dyDescent="0.2">
      <c r="A60" s="127" t="s">
        <v>520</v>
      </c>
      <c r="B60" s="162" t="s">
        <v>1056</v>
      </c>
      <c r="C60" s="162" t="s">
        <v>1052</v>
      </c>
      <c r="D60" s="162" t="s">
        <v>521</v>
      </c>
      <c r="E60" s="162"/>
      <c r="F60" s="162" t="s">
        <v>141</v>
      </c>
      <c r="G60" s="162" t="s">
        <v>522</v>
      </c>
      <c r="H60" s="164" t="s">
        <v>60</v>
      </c>
      <c r="I60" s="162" t="s">
        <v>61</v>
      </c>
      <c r="J60" s="162"/>
      <c r="K60" s="180"/>
      <c r="L60" s="162"/>
      <c r="M60" s="162"/>
      <c r="N60" s="162"/>
      <c r="O60" s="162"/>
      <c r="P60" s="164"/>
      <c r="Q60" s="162"/>
      <c r="R60" s="162"/>
      <c r="S60" s="180"/>
      <c r="T60" s="162"/>
      <c r="U60" s="166"/>
      <c r="V60" s="166"/>
      <c r="W60" s="162"/>
      <c r="X60" s="162"/>
      <c r="Y60" s="162"/>
      <c r="Z60" s="162"/>
      <c r="AA60" s="162"/>
      <c r="AB60" s="162"/>
      <c r="AC60" s="162"/>
      <c r="AD60" s="162"/>
      <c r="AE60" s="277">
        <v>2013</v>
      </c>
      <c r="AF60" s="261">
        <v>41275</v>
      </c>
      <c r="AG60" s="260"/>
      <c r="AH60" s="162"/>
      <c r="AI60" s="162" t="s">
        <v>116</v>
      </c>
      <c r="AJ60" s="162"/>
      <c r="AK60" s="162" t="s">
        <v>523</v>
      </c>
      <c r="AL60" s="160"/>
      <c r="AM60" s="162"/>
      <c r="AN60" s="162"/>
      <c r="AO60" s="162"/>
      <c r="AP60" s="162"/>
      <c r="AQ60" s="247">
        <v>40710</v>
      </c>
      <c r="AR60" s="104" t="s">
        <v>64</v>
      </c>
      <c r="AS60" s="162" t="s">
        <v>65</v>
      </c>
      <c r="AT60" s="162"/>
      <c r="AU60" s="162"/>
      <c r="AV60" s="162"/>
      <c r="AW60" s="162"/>
      <c r="AX60" s="162" t="s">
        <v>524</v>
      </c>
      <c r="AY60" s="162"/>
      <c r="AZ60" s="162" t="s">
        <v>68</v>
      </c>
      <c r="BA60" s="163">
        <v>45713</v>
      </c>
      <c r="BB60" s="162" t="s">
        <v>68</v>
      </c>
      <c r="BC60" s="162"/>
      <c r="BD60" s="1" t="s">
        <v>525</v>
      </c>
      <c r="BE60" s="162" t="s">
        <v>526</v>
      </c>
      <c r="BF60" s="162" t="s">
        <v>526</v>
      </c>
      <c r="BG60" s="162"/>
      <c r="BH60" s="162"/>
      <c r="BI60" s="162"/>
      <c r="BJ60" s="162"/>
      <c r="BK60" s="162"/>
      <c r="BL60" s="162"/>
      <c r="BM60" s="162"/>
      <c r="BN60" s="104"/>
    </row>
    <row r="61" spans="1:66" ht="17" thickBot="1" x14ac:dyDescent="0.25">
      <c r="A61" s="128"/>
      <c r="B61" s="162" t="s">
        <v>1057</v>
      </c>
      <c r="C61" s="162" t="s">
        <v>1052</v>
      </c>
      <c r="D61" s="162" t="s">
        <v>521</v>
      </c>
      <c r="E61" s="162"/>
      <c r="F61" s="162" t="s">
        <v>141</v>
      </c>
      <c r="G61" s="162" t="s">
        <v>522</v>
      </c>
      <c r="H61" s="164" t="s">
        <v>71</v>
      </c>
      <c r="I61" s="162" t="s">
        <v>124</v>
      </c>
      <c r="J61" s="163">
        <v>44907</v>
      </c>
      <c r="K61" s="79" t="s">
        <v>65</v>
      </c>
      <c r="L61" s="162" t="s">
        <v>527</v>
      </c>
      <c r="M61" s="162" t="s">
        <v>149</v>
      </c>
      <c r="N61" s="163">
        <v>44907</v>
      </c>
      <c r="O61" s="1" t="s">
        <v>65</v>
      </c>
      <c r="P61" s="164" t="s">
        <v>528</v>
      </c>
      <c r="Q61" s="162" t="s">
        <v>150</v>
      </c>
      <c r="R61" s="163">
        <v>45254</v>
      </c>
      <c r="S61" s="79" t="s">
        <v>65</v>
      </c>
      <c r="T61" s="162"/>
      <c r="U61" s="166"/>
      <c r="V61" s="166"/>
      <c r="W61" s="162"/>
      <c r="X61" s="162"/>
      <c r="Y61" s="162"/>
      <c r="Z61" s="162"/>
      <c r="AA61" s="162"/>
      <c r="AB61" s="162" t="s">
        <v>279</v>
      </c>
      <c r="AC61" s="163">
        <v>45747</v>
      </c>
      <c r="AD61" s="163">
        <v>45747</v>
      </c>
      <c r="AE61" s="277"/>
      <c r="AF61" s="260"/>
      <c r="AG61" s="260"/>
      <c r="AH61" s="162"/>
      <c r="AI61" s="162" t="s">
        <v>116</v>
      </c>
      <c r="AJ61" s="162"/>
      <c r="AK61" s="162" t="s">
        <v>529</v>
      </c>
      <c r="AL61" s="160">
        <v>100000</v>
      </c>
      <c r="AM61" s="162" t="s">
        <v>64</v>
      </c>
      <c r="AN61" s="1" t="s">
        <v>65</v>
      </c>
      <c r="AO61" s="162"/>
      <c r="AP61" s="162"/>
      <c r="AQ61" s="247">
        <v>100000</v>
      </c>
      <c r="AR61" s="162" t="s">
        <v>64</v>
      </c>
      <c r="AS61" s="1" t="s">
        <v>65</v>
      </c>
      <c r="AT61" s="162"/>
      <c r="AU61" s="162"/>
      <c r="AV61" s="162"/>
      <c r="AW61" s="162"/>
      <c r="AX61" s="162" t="s">
        <v>530</v>
      </c>
      <c r="AY61" s="162" t="s">
        <v>418</v>
      </c>
      <c r="AZ61" s="162" t="s">
        <v>67</v>
      </c>
      <c r="BA61" s="163">
        <v>45713</v>
      </c>
      <c r="BB61" s="162" t="s">
        <v>67</v>
      </c>
      <c r="BC61" s="162"/>
      <c r="BD61" s="1" t="s">
        <v>531</v>
      </c>
      <c r="BE61" s="1" t="s">
        <v>532</v>
      </c>
      <c r="BF61" s="1" t="s">
        <v>533</v>
      </c>
      <c r="BG61" s="1" t="s">
        <v>534</v>
      </c>
      <c r="BH61" s="1" t="s">
        <v>535</v>
      </c>
      <c r="BI61" s="1" t="s">
        <v>531</v>
      </c>
      <c r="BJ61" s="1" t="s">
        <v>536</v>
      </c>
      <c r="BK61" s="1" t="s">
        <v>526</v>
      </c>
      <c r="BL61" s="1" t="s">
        <v>537</v>
      </c>
      <c r="BM61" s="1" t="s">
        <v>538</v>
      </c>
      <c r="BN61" s="104" t="s">
        <v>526</v>
      </c>
    </row>
    <row r="62" spans="1:66" x14ac:dyDescent="0.2">
      <c r="A62" s="110"/>
      <c r="B62" s="153" t="s">
        <v>539</v>
      </c>
      <c r="C62" s="153" t="s">
        <v>540</v>
      </c>
      <c r="D62" s="153" t="s">
        <v>541</v>
      </c>
      <c r="E62" s="153"/>
      <c r="F62" s="153" t="s">
        <v>542</v>
      </c>
      <c r="G62" s="153" t="s">
        <v>543</v>
      </c>
      <c r="H62" s="155" t="s">
        <v>143</v>
      </c>
      <c r="I62" s="153" t="s">
        <v>61</v>
      </c>
      <c r="J62" s="161">
        <v>43727</v>
      </c>
      <c r="K62" s="81" t="s">
        <v>65</v>
      </c>
      <c r="L62" s="153"/>
      <c r="M62" s="153"/>
      <c r="N62" s="153"/>
      <c r="O62" s="153"/>
      <c r="P62" s="155"/>
      <c r="Q62" s="153"/>
      <c r="R62" s="153"/>
      <c r="S62" s="157"/>
      <c r="T62" s="153"/>
      <c r="U62" s="159"/>
      <c r="V62" s="159"/>
      <c r="W62" s="153"/>
      <c r="X62" s="153"/>
      <c r="Y62" s="153"/>
      <c r="Z62" s="153"/>
      <c r="AA62" s="153"/>
      <c r="AB62" s="153" t="s">
        <v>74</v>
      </c>
      <c r="AC62" s="161">
        <v>43885</v>
      </c>
      <c r="AD62" s="161">
        <v>43885</v>
      </c>
      <c r="AE62" s="283"/>
      <c r="AF62" s="259"/>
      <c r="AG62" s="259"/>
      <c r="AH62" s="153"/>
      <c r="AI62" s="153" t="s">
        <v>75</v>
      </c>
      <c r="AJ62" s="153"/>
      <c r="AK62" s="153" t="s">
        <v>544</v>
      </c>
      <c r="AL62" s="177"/>
      <c r="AM62" s="153"/>
      <c r="AN62" s="153"/>
      <c r="AO62" s="153"/>
      <c r="AP62" s="153"/>
      <c r="AQ62" s="255">
        <v>26699</v>
      </c>
      <c r="AR62" s="153" t="s">
        <v>64</v>
      </c>
      <c r="AS62" s="153" t="s">
        <v>65</v>
      </c>
      <c r="AT62" s="153"/>
      <c r="AU62" s="153"/>
      <c r="AV62" s="153"/>
      <c r="AW62" s="153"/>
      <c r="AX62" s="153" t="s">
        <v>545</v>
      </c>
      <c r="AY62" s="153" t="s">
        <v>546</v>
      </c>
      <c r="AZ62" s="153" t="s">
        <v>67</v>
      </c>
      <c r="BA62" s="161">
        <v>45713</v>
      </c>
      <c r="BB62" s="153" t="s">
        <v>68</v>
      </c>
      <c r="BC62" s="153"/>
      <c r="BD62" s="24" t="s">
        <v>547</v>
      </c>
      <c r="BE62" s="24" t="s">
        <v>548</v>
      </c>
      <c r="BF62" s="24" t="s">
        <v>549</v>
      </c>
      <c r="BG62" s="153"/>
      <c r="BH62" s="153"/>
      <c r="BI62" s="153"/>
      <c r="BJ62" s="153"/>
      <c r="BK62" s="153"/>
      <c r="BL62" s="153"/>
      <c r="BM62" s="153"/>
      <c r="BN62" s="106"/>
    </row>
    <row r="63" spans="1:66" ht="17" thickBot="1" x14ac:dyDescent="0.25">
      <c r="A63" s="116"/>
      <c r="B63" s="170" t="s">
        <v>550</v>
      </c>
      <c r="C63" s="170" t="s">
        <v>540</v>
      </c>
      <c r="D63" s="170" t="s">
        <v>541</v>
      </c>
      <c r="E63" s="170"/>
      <c r="F63" s="170" t="s">
        <v>542</v>
      </c>
      <c r="G63" s="170" t="s">
        <v>543</v>
      </c>
      <c r="H63" s="172" t="s">
        <v>71</v>
      </c>
      <c r="I63" s="170" t="s">
        <v>148</v>
      </c>
      <c r="J63" s="171">
        <v>45244</v>
      </c>
      <c r="K63" s="80" t="s">
        <v>65</v>
      </c>
      <c r="L63" s="170"/>
      <c r="M63" s="170"/>
      <c r="N63" s="170"/>
      <c r="O63" s="170"/>
      <c r="P63" s="172"/>
      <c r="Q63" s="170"/>
      <c r="R63" s="170"/>
      <c r="S63" s="173"/>
      <c r="T63" s="170"/>
      <c r="U63" s="175"/>
      <c r="V63" s="175"/>
      <c r="W63" s="170"/>
      <c r="X63" s="170"/>
      <c r="Y63" s="170"/>
      <c r="Z63" s="170"/>
      <c r="AA63" s="170"/>
      <c r="AB63" s="170" t="s">
        <v>91</v>
      </c>
      <c r="AC63" s="171">
        <v>46203</v>
      </c>
      <c r="AD63" s="171">
        <v>46203</v>
      </c>
      <c r="AE63" s="280">
        <v>2026</v>
      </c>
      <c r="AF63" s="264">
        <v>46203</v>
      </c>
      <c r="AG63" s="264">
        <v>46203</v>
      </c>
      <c r="AH63" s="170"/>
      <c r="AI63" s="170" t="s">
        <v>116</v>
      </c>
      <c r="AJ63" s="170"/>
      <c r="AK63" s="170" t="s">
        <v>551</v>
      </c>
      <c r="AL63" s="176">
        <v>150000</v>
      </c>
      <c r="AM63" s="170" t="s">
        <v>64</v>
      </c>
      <c r="AN63" s="25" t="s">
        <v>65</v>
      </c>
      <c r="AO63" s="170"/>
      <c r="AP63" s="170"/>
      <c r="AQ63" s="250"/>
      <c r="AR63" s="170"/>
      <c r="AS63" s="170"/>
      <c r="AT63" s="170"/>
      <c r="AU63" s="170"/>
      <c r="AV63" s="170"/>
      <c r="AW63" s="170"/>
      <c r="AX63" s="170" t="s">
        <v>552</v>
      </c>
      <c r="AY63" s="170" t="s">
        <v>546</v>
      </c>
      <c r="AZ63" s="170" t="s">
        <v>67</v>
      </c>
      <c r="BA63" s="171">
        <v>45713</v>
      </c>
      <c r="BB63" s="170" t="s">
        <v>67</v>
      </c>
      <c r="BC63" s="170"/>
      <c r="BD63" s="25" t="s">
        <v>553</v>
      </c>
      <c r="BE63" s="25" t="s">
        <v>554</v>
      </c>
      <c r="BF63" s="25" t="s">
        <v>555</v>
      </c>
      <c r="BG63" s="25" t="s">
        <v>556</v>
      </c>
      <c r="BH63" s="170" t="s">
        <v>557</v>
      </c>
      <c r="BI63" s="170" t="s">
        <v>553</v>
      </c>
      <c r="BJ63" s="170" t="s">
        <v>558</v>
      </c>
      <c r="BK63" s="170"/>
      <c r="BL63" s="170"/>
      <c r="BM63" s="170"/>
      <c r="BN63" s="109"/>
    </row>
    <row r="64" spans="1:66" x14ac:dyDescent="0.2">
      <c r="A64" s="104"/>
      <c r="B64" s="162" t="s">
        <v>559</v>
      </c>
      <c r="C64" s="162" t="s">
        <v>560</v>
      </c>
      <c r="D64" s="162" t="s">
        <v>561</v>
      </c>
      <c r="E64" s="162"/>
      <c r="F64" s="162" t="s">
        <v>429</v>
      </c>
      <c r="G64" s="162" t="s">
        <v>562</v>
      </c>
      <c r="H64" s="164" t="s">
        <v>143</v>
      </c>
      <c r="I64" s="162" t="s">
        <v>61</v>
      </c>
      <c r="J64" s="163">
        <v>44298</v>
      </c>
      <c r="K64" s="79" t="s">
        <v>65</v>
      </c>
      <c r="L64" s="162" t="s">
        <v>115</v>
      </c>
      <c r="M64" s="162" t="s">
        <v>73</v>
      </c>
      <c r="N64" s="163">
        <v>44298</v>
      </c>
      <c r="O64" s="1" t="s">
        <v>65</v>
      </c>
      <c r="P64" s="178" t="s">
        <v>563</v>
      </c>
      <c r="Q64" s="162" t="s">
        <v>165</v>
      </c>
      <c r="R64" s="163">
        <v>45583</v>
      </c>
      <c r="S64" s="79" t="s">
        <v>65</v>
      </c>
      <c r="T64" s="162"/>
      <c r="U64" s="166" t="s">
        <v>68</v>
      </c>
      <c r="V64" s="166">
        <v>0.25</v>
      </c>
      <c r="W64" s="162" t="s">
        <v>564</v>
      </c>
      <c r="X64" s="162" t="s">
        <v>91</v>
      </c>
      <c r="Y64" s="163">
        <v>44377</v>
      </c>
      <c r="Z64" s="163">
        <v>44377</v>
      </c>
      <c r="AA64" s="162"/>
      <c r="AB64" s="162" t="s">
        <v>74</v>
      </c>
      <c r="AC64" s="163">
        <v>45583</v>
      </c>
      <c r="AD64" s="163">
        <v>45583</v>
      </c>
      <c r="AE64" s="277">
        <v>2023</v>
      </c>
      <c r="AF64" s="261">
        <v>45583</v>
      </c>
      <c r="AG64" s="261">
        <v>45583</v>
      </c>
      <c r="AH64" s="162"/>
      <c r="AI64" s="162" t="s">
        <v>116</v>
      </c>
      <c r="AJ64" s="162"/>
      <c r="AK64" s="162" t="s">
        <v>565</v>
      </c>
      <c r="AL64" s="160"/>
      <c r="AM64" s="162"/>
      <c r="AN64" s="162"/>
      <c r="AO64" s="162"/>
      <c r="AP64" s="162"/>
      <c r="AQ64" s="247"/>
      <c r="AR64" s="162"/>
      <c r="AS64" s="162"/>
      <c r="AT64" s="162"/>
      <c r="AU64" s="162"/>
      <c r="AV64" s="162">
        <v>400</v>
      </c>
      <c r="AW64" s="162"/>
      <c r="AX64" s="162" t="s">
        <v>566</v>
      </c>
      <c r="AY64" s="162" t="s">
        <v>418</v>
      </c>
      <c r="AZ64" s="162" t="s">
        <v>67</v>
      </c>
      <c r="BA64" s="163">
        <v>45713</v>
      </c>
      <c r="BB64" s="162" t="s">
        <v>68</v>
      </c>
      <c r="BC64" s="1" t="s">
        <v>567</v>
      </c>
      <c r="BD64" s="1" t="s">
        <v>568</v>
      </c>
      <c r="BE64" s="1" t="s">
        <v>569</v>
      </c>
      <c r="BF64" s="1" t="s">
        <v>570</v>
      </c>
      <c r="BG64" s="1" t="s">
        <v>571</v>
      </c>
      <c r="BH64" s="162"/>
      <c r="BI64" s="162"/>
      <c r="BJ64" s="162"/>
      <c r="BK64" s="162"/>
      <c r="BL64" s="162"/>
      <c r="BM64" s="162"/>
      <c r="BN64" s="104"/>
    </row>
    <row r="65" spans="1:66" ht="17" thickBot="1" x14ac:dyDescent="0.25">
      <c r="A65" s="104"/>
      <c r="B65" s="162" t="s">
        <v>572</v>
      </c>
      <c r="C65" s="162" t="s">
        <v>560</v>
      </c>
      <c r="D65" s="162" t="s">
        <v>561</v>
      </c>
      <c r="E65" s="162"/>
      <c r="F65" s="162" t="s">
        <v>429</v>
      </c>
      <c r="G65" s="162" t="s">
        <v>562</v>
      </c>
      <c r="H65" s="164" t="s">
        <v>71</v>
      </c>
      <c r="I65" s="162" t="s">
        <v>148</v>
      </c>
      <c r="J65" s="163">
        <v>44298</v>
      </c>
      <c r="K65" s="79" t="s">
        <v>65</v>
      </c>
      <c r="L65" s="162" t="s">
        <v>573</v>
      </c>
      <c r="M65" s="162" t="s">
        <v>73</v>
      </c>
      <c r="N65" s="163">
        <v>45583</v>
      </c>
      <c r="O65" s="1" t="s">
        <v>65</v>
      </c>
      <c r="P65" s="178" t="s">
        <v>573</v>
      </c>
      <c r="Q65" s="162" t="s">
        <v>165</v>
      </c>
      <c r="R65" s="163">
        <v>45583</v>
      </c>
      <c r="S65" s="79" t="s">
        <v>65</v>
      </c>
      <c r="T65" s="162"/>
      <c r="U65" s="166" t="s">
        <v>68</v>
      </c>
      <c r="V65" s="166">
        <v>0.25</v>
      </c>
      <c r="W65" s="162"/>
      <c r="X65" s="162"/>
      <c r="Y65" s="162"/>
      <c r="Z65" s="162"/>
      <c r="AA65" s="162"/>
      <c r="AB65" s="162"/>
      <c r="AC65" s="162"/>
      <c r="AD65" s="162"/>
      <c r="AE65" s="277"/>
      <c r="AF65" s="260"/>
      <c r="AG65" s="260"/>
      <c r="AH65" s="162"/>
      <c r="AI65" s="162" t="s">
        <v>116</v>
      </c>
      <c r="AJ65" s="162"/>
      <c r="AK65" s="162" t="s">
        <v>565</v>
      </c>
      <c r="AL65" s="160"/>
      <c r="AM65" s="162"/>
      <c r="AN65" s="162"/>
      <c r="AO65" s="162"/>
      <c r="AP65" s="162"/>
      <c r="AQ65" s="247"/>
      <c r="AR65" s="162"/>
      <c r="AS65" s="162"/>
      <c r="AT65" s="162"/>
      <c r="AU65" s="162"/>
      <c r="AV65" s="162">
        <v>2100</v>
      </c>
      <c r="AW65" s="162"/>
      <c r="AX65" s="162" t="s">
        <v>574</v>
      </c>
      <c r="AY65" s="162" t="s">
        <v>418</v>
      </c>
      <c r="AZ65" s="162" t="s">
        <v>67</v>
      </c>
      <c r="BA65" s="163">
        <v>45713</v>
      </c>
      <c r="BB65" s="162" t="s">
        <v>67</v>
      </c>
      <c r="BC65" s="162"/>
      <c r="BD65" s="162"/>
      <c r="BE65" s="162"/>
      <c r="BF65" s="162"/>
      <c r="BG65" s="162"/>
      <c r="BH65" s="162"/>
      <c r="BI65" s="162"/>
      <c r="BJ65" s="162"/>
      <c r="BK65" s="162"/>
      <c r="BL65" s="162"/>
      <c r="BM65" s="162"/>
      <c r="BN65" s="104"/>
    </row>
    <row r="66" spans="1:66" x14ac:dyDescent="0.2">
      <c r="A66" s="110" t="s">
        <v>575</v>
      </c>
      <c r="B66" s="153" t="s">
        <v>576</v>
      </c>
      <c r="C66" s="153" t="s">
        <v>577</v>
      </c>
      <c r="D66" s="153" t="s">
        <v>578</v>
      </c>
      <c r="E66" s="153"/>
      <c r="F66" s="153" t="s">
        <v>318</v>
      </c>
      <c r="G66" s="153" t="s">
        <v>579</v>
      </c>
      <c r="H66" s="155" t="s">
        <v>143</v>
      </c>
      <c r="I66" s="153" t="s">
        <v>61</v>
      </c>
      <c r="J66" s="114">
        <v>43181</v>
      </c>
      <c r="K66" s="81" t="s">
        <v>65</v>
      </c>
      <c r="L66" s="106"/>
      <c r="M66" s="106"/>
      <c r="N66" s="106"/>
      <c r="O66" s="106"/>
      <c r="P66" s="111"/>
      <c r="Q66" s="106"/>
      <c r="R66" s="106"/>
      <c r="S66" s="130"/>
      <c r="T66" s="106"/>
      <c r="U66" s="106"/>
      <c r="V66" s="106"/>
      <c r="W66" s="106"/>
      <c r="X66" s="106"/>
      <c r="Y66" s="106"/>
      <c r="Z66" s="106"/>
      <c r="AA66" s="106"/>
      <c r="AB66" s="106"/>
      <c r="AC66" s="106"/>
      <c r="AD66" s="106"/>
      <c r="AE66" s="281">
        <v>2020</v>
      </c>
      <c r="AF66" s="267">
        <v>43831</v>
      </c>
      <c r="AG66" s="267">
        <v>43831</v>
      </c>
      <c r="AH66" s="106"/>
      <c r="AI66" s="106" t="s">
        <v>62</v>
      </c>
      <c r="AJ66" s="106"/>
      <c r="AK66" s="106" t="s">
        <v>580</v>
      </c>
      <c r="AL66" s="106"/>
      <c r="AM66" s="106"/>
      <c r="AN66" s="106"/>
      <c r="AO66" s="106"/>
      <c r="AP66" s="106"/>
      <c r="AQ66" s="251">
        <v>20135</v>
      </c>
      <c r="AR66" s="106" t="s">
        <v>64</v>
      </c>
      <c r="AS66" s="153" t="s">
        <v>65</v>
      </c>
      <c r="AT66" s="106"/>
      <c r="AU66" s="106"/>
      <c r="AV66" s="106"/>
      <c r="AW66" s="106"/>
      <c r="AX66" s="153"/>
      <c r="AY66" s="106"/>
      <c r="AZ66" s="106"/>
      <c r="BA66" s="106"/>
      <c r="BB66" s="106"/>
      <c r="BC66" s="106"/>
      <c r="BD66" s="106" t="s">
        <v>581</v>
      </c>
      <c r="BE66" s="106"/>
      <c r="BF66" s="106"/>
      <c r="BG66" s="106"/>
      <c r="BH66" s="106"/>
      <c r="BI66" s="106"/>
      <c r="BJ66" s="106"/>
      <c r="BK66" s="106"/>
      <c r="BL66" s="106"/>
      <c r="BM66" s="106"/>
      <c r="BN66" s="106"/>
    </row>
    <row r="67" spans="1:66" ht="17" thickBot="1" x14ac:dyDescent="0.25">
      <c r="A67" s="108" t="s">
        <v>575</v>
      </c>
      <c r="B67" s="170" t="s">
        <v>582</v>
      </c>
      <c r="C67" s="170" t="s">
        <v>577</v>
      </c>
      <c r="D67" s="170" t="s">
        <v>578</v>
      </c>
      <c r="E67" s="170"/>
      <c r="F67" s="170" t="s">
        <v>318</v>
      </c>
      <c r="G67" s="170" t="s">
        <v>579</v>
      </c>
      <c r="H67" s="172" t="s">
        <v>71</v>
      </c>
      <c r="I67" s="170" t="s">
        <v>124</v>
      </c>
      <c r="J67" s="171">
        <v>44980</v>
      </c>
      <c r="K67" s="80" t="s">
        <v>65</v>
      </c>
      <c r="L67" s="170" t="s">
        <v>583</v>
      </c>
      <c r="M67" s="170" t="s">
        <v>73</v>
      </c>
      <c r="N67" s="171">
        <v>44983</v>
      </c>
      <c r="O67" s="25" t="s">
        <v>65</v>
      </c>
      <c r="P67" s="172" t="s">
        <v>583</v>
      </c>
      <c r="Q67" s="170" t="s">
        <v>165</v>
      </c>
      <c r="R67" s="171">
        <v>44983</v>
      </c>
      <c r="S67" s="80" t="s">
        <v>65</v>
      </c>
      <c r="T67" s="170"/>
      <c r="U67" s="175"/>
      <c r="V67" s="175"/>
      <c r="W67" s="170"/>
      <c r="X67" s="170"/>
      <c r="Y67" s="170"/>
      <c r="Z67" s="170"/>
      <c r="AA67" s="170"/>
      <c r="AB67" s="170" t="s">
        <v>91</v>
      </c>
      <c r="AC67" s="171">
        <v>46203</v>
      </c>
      <c r="AD67" s="171">
        <v>46203</v>
      </c>
      <c r="AE67" s="280" t="s">
        <v>584</v>
      </c>
      <c r="AF67" s="264">
        <v>46203</v>
      </c>
      <c r="AG67" s="264">
        <v>46203</v>
      </c>
      <c r="AH67" s="170"/>
      <c r="AI67" s="170" t="s">
        <v>116</v>
      </c>
      <c r="AJ67" s="170"/>
      <c r="AK67" s="170" t="s">
        <v>585</v>
      </c>
      <c r="AL67" s="176">
        <v>500000</v>
      </c>
      <c r="AM67" s="170" t="s">
        <v>64</v>
      </c>
      <c r="AN67" s="25" t="s">
        <v>65</v>
      </c>
      <c r="AO67" s="170"/>
      <c r="AP67" s="170"/>
      <c r="AQ67" s="250"/>
      <c r="AR67" s="170"/>
      <c r="AS67" s="170"/>
      <c r="AT67" s="170"/>
      <c r="AU67" s="170"/>
      <c r="AV67" s="170"/>
      <c r="AW67" s="170"/>
      <c r="AX67" s="109" t="s">
        <v>586</v>
      </c>
      <c r="AY67" s="170" t="s">
        <v>188</v>
      </c>
      <c r="AZ67" s="170" t="s">
        <v>68</v>
      </c>
      <c r="BA67" s="171">
        <v>45713</v>
      </c>
      <c r="BB67" s="170" t="s">
        <v>67</v>
      </c>
      <c r="BC67" s="170"/>
      <c r="BD67" s="25" t="s">
        <v>587</v>
      </c>
      <c r="BE67" s="25" t="s">
        <v>588</v>
      </c>
      <c r="BF67" s="25" t="s">
        <v>589</v>
      </c>
      <c r="BG67" s="170"/>
      <c r="BH67" s="170"/>
      <c r="BI67" s="170"/>
      <c r="BJ67" s="170"/>
      <c r="BK67" s="170"/>
      <c r="BL67" s="170"/>
      <c r="BM67" s="170"/>
      <c r="BN67" s="109"/>
    </row>
    <row r="68" spans="1:66" ht="17" thickBot="1" x14ac:dyDescent="0.25">
      <c r="A68" s="110"/>
      <c r="B68" s="233" t="str">
        <f>C68&amp;"_0"</f>
        <v>Z_CZ_Škoda_Mladá Boleslav_0</v>
      </c>
      <c r="C68" s="106" t="str">
        <f>"Z_CZ_"&amp;D68&amp;"_"&amp;G68</f>
        <v>Z_CZ_Škoda_Mladá Boleslav</v>
      </c>
      <c r="D68" s="106" t="s">
        <v>590</v>
      </c>
      <c r="E68" s="106"/>
      <c r="F68" s="153" t="s">
        <v>435</v>
      </c>
      <c r="G68" s="153" t="s">
        <v>591</v>
      </c>
      <c r="H68" s="155" t="s">
        <v>143</v>
      </c>
      <c r="I68" s="153" t="s">
        <v>61</v>
      </c>
      <c r="J68" s="106"/>
      <c r="K68" s="130"/>
      <c r="L68" s="153" t="s">
        <v>592</v>
      </c>
      <c r="M68" s="153" t="s">
        <v>73</v>
      </c>
      <c r="N68" s="114">
        <v>44075</v>
      </c>
      <c r="O68" s="24" t="s">
        <v>65</v>
      </c>
      <c r="P68" s="111"/>
      <c r="Q68" s="106"/>
      <c r="R68" s="106"/>
      <c r="S68" s="130"/>
      <c r="T68" s="106"/>
      <c r="U68" s="106"/>
      <c r="V68" s="106"/>
      <c r="W68" s="106"/>
      <c r="X68" s="106"/>
      <c r="Y68" s="106"/>
      <c r="Z68" s="106"/>
      <c r="AA68" s="106"/>
      <c r="AB68" s="106"/>
      <c r="AC68" s="106"/>
      <c r="AD68" s="106"/>
      <c r="AE68" s="281"/>
      <c r="AF68" s="267">
        <v>44075</v>
      </c>
      <c r="AG68" s="268"/>
      <c r="AH68" s="106"/>
      <c r="AI68" s="153" t="s">
        <v>116</v>
      </c>
      <c r="AJ68" s="106"/>
      <c r="AK68" s="153" t="s">
        <v>593</v>
      </c>
      <c r="AL68" s="115"/>
      <c r="AM68" s="106"/>
      <c r="AN68" s="106"/>
      <c r="AO68" s="106"/>
      <c r="AP68" s="106"/>
      <c r="AQ68" s="251">
        <f>67243+12264</f>
        <v>79507</v>
      </c>
      <c r="AR68" s="106" t="s">
        <v>64</v>
      </c>
      <c r="AS68" s="24" t="s">
        <v>65</v>
      </c>
      <c r="AT68" s="106"/>
      <c r="AU68" s="106"/>
      <c r="AV68" s="106"/>
      <c r="AW68" s="106"/>
      <c r="AX68" s="106"/>
      <c r="AY68" s="106"/>
      <c r="AZ68" s="106"/>
      <c r="BA68" s="106"/>
      <c r="BB68" s="106"/>
      <c r="BC68" s="106"/>
      <c r="BD68" s="24" t="s">
        <v>594</v>
      </c>
      <c r="BE68" s="106" t="s">
        <v>595</v>
      </c>
      <c r="BF68" s="106"/>
      <c r="BG68" s="106"/>
      <c r="BH68" s="106"/>
      <c r="BI68" s="106"/>
      <c r="BJ68" s="106"/>
      <c r="BK68" s="106"/>
      <c r="BL68" s="106"/>
      <c r="BM68" s="106"/>
      <c r="BN68" s="106"/>
    </row>
    <row r="69" spans="1:66" ht="17" thickBot="1" x14ac:dyDescent="0.25">
      <c r="A69" s="108"/>
      <c r="B69" s="234" t="str">
        <f>C69&amp;"_1"</f>
        <v>Z_CZ_Škoda_Mladá Boleslav_1</v>
      </c>
      <c r="C69" s="106" t="str">
        <f>"Z_CZ_"&amp;D69&amp;"_"&amp;G69</f>
        <v>Z_CZ_Škoda_Mladá Boleslav</v>
      </c>
      <c r="D69" s="109" t="s">
        <v>590</v>
      </c>
      <c r="E69" s="109"/>
      <c r="F69" s="170" t="s">
        <v>435</v>
      </c>
      <c r="G69" s="170" t="s">
        <v>591</v>
      </c>
      <c r="H69" s="172" t="s">
        <v>71</v>
      </c>
      <c r="I69" s="170" t="s">
        <v>61</v>
      </c>
      <c r="J69" s="239">
        <v>45434</v>
      </c>
      <c r="K69" s="349" t="s">
        <v>65</v>
      </c>
      <c r="L69" s="109"/>
      <c r="M69" s="109"/>
      <c r="N69" s="109"/>
      <c r="O69" s="109"/>
      <c r="P69" s="120"/>
      <c r="Q69" s="109"/>
      <c r="R69" s="109"/>
      <c r="S69" s="124"/>
      <c r="T69" s="109"/>
      <c r="U69" s="109"/>
      <c r="V69" s="109"/>
      <c r="W69" s="109"/>
      <c r="X69" s="109"/>
      <c r="Y69" s="109"/>
      <c r="Z69" s="109"/>
      <c r="AA69" s="109"/>
      <c r="AB69" s="109"/>
      <c r="AC69" s="109"/>
      <c r="AD69" s="109"/>
      <c r="AE69" s="282"/>
      <c r="AF69" s="273">
        <v>45679</v>
      </c>
      <c r="AG69" s="266"/>
      <c r="AH69" s="109"/>
      <c r="AI69" s="170" t="s">
        <v>116</v>
      </c>
      <c r="AJ69" s="109"/>
      <c r="AK69" s="170" t="s">
        <v>596</v>
      </c>
      <c r="AL69" s="119">
        <f>600*365</f>
        <v>219000</v>
      </c>
      <c r="AM69" s="109" t="s">
        <v>64</v>
      </c>
      <c r="AN69" s="25" t="s">
        <v>65</v>
      </c>
      <c r="AO69" s="109"/>
      <c r="AP69" s="109"/>
      <c r="AQ69" s="252"/>
      <c r="AR69" s="109"/>
      <c r="AS69" s="109"/>
      <c r="AT69" s="109"/>
      <c r="AU69" s="109"/>
      <c r="AV69" s="109"/>
      <c r="AW69" s="109"/>
      <c r="AX69" s="109" t="s">
        <v>597</v>
      </c>
      <c r="AY69" s="109"/>
      <c r="AZ69" s="109"/>
      <c r="BA69" s="109"/>
      <c r="BB69" s="109"/>
      <c r="BC69" s="109"/>
      <c r="BD69" s="25" t="s">
        <v>594</v>
      </c>
      <c r="BE69" s="109" t="s">
        <v>595</v>
      </c>
      <c r="BF69" s="109" t="s">
        <v>598</v>
      </c>
      <c r="BG69" s="109"/>
      <c r="BH69" s="109"/>
      <c r="BI69" s="109"/>
      <c r="BJ69" s="109"/>
      <c r="BK69" s="109"/>
      <c r="BL69" s="109"/>
      <c r="BM69" s="109"/>
      <c r="BN69" s="109"/>
    </row>
    <row r="70" spans="1:66" ht="17" thickBot="1" x14ac:dyDescent="0.25">
      <c r="A70" s="132" t="s">
        <v>599</v>
      </c>
      <c r="B70" s="189" t="s">
        <v>600</v>
      </c>
      <c r="C70" s="189" t="s">
        <v>601</v>
      </c>
      <c r="D70" s="189" t="s">
        <v>602</v>
      </c>
      <c r="E70" s="189"/>
      <c r="F70" s="189" t="s">
        <v>603</v>
      </c>
      <c r="G70" s="189" t="s">
        <v>604</v>
      </c>
      <c r="H70" s="191" t="s">
        <v>214</v>
      </c>
      <c r="I70" s="189" t="s">
        <v>192</v>
      </c>
      <c r="J70" s="190">
        <v>43572</v>
      </c>
      <c r="K70" s="97" t="s">
        <v>65</v>
      </c>
      <c r="L70" s="189"/>
      <c r="M70" s="189"/>
      <c r="N70" s="189"/>
      <c r="O70" s="189"/>
      <c r="P70" s="191"/>
      <c r="Q70" s="189"/>
      <c r="R70" s="189"/>
      <c r="S70" s="192"/>
      <c r="T70" s="189"/>
      <c r="U70" s="193"/>
      <c r="V70" s="193"/>
      <c r="W70" s="189"/>
      <c r="X70" s="189"/>
      <c r="Y70" s="189"/>
      <c r="Z70" s="189"/>
      <c r="AA70" s="189"/>
      <c r="AB70" s="189"/>
      <c r="AC70" s="189"/>
      <c r="AD70" s="189"/>
      <c r="AE70" s="285" t="s">
        <v>605</v>
      </c>
      <c r="AF70" s="274"/>
      <c r="AG70" s="274"/>
      <c r="AH70" s="190">
        <v>44661</v>
      </c>
      <c r="AI70" s="189" t="s">
        <v>606</v>
      </c>
      <c r="AJ70" s="189"/>
      <c r="AK70" s="189" t="s">
        <v>607</v>
      </c>
      <c r="AL70" s="194"/>
      <c r="AM70" s="189"/>
      <c r="AN70" s="189"/>
      <c r="AO70" s="189"/>
      <c r="AP70" s="189"/>
      <c r="AQ70" s="256"/>
      <c r="AR70" s="189"/>
      <c r="AS70" s="189"/>
      <c r="AT70" s="189"/>
      <c r="AU70" s="189"/>
      <c r="AV70" s="189"/>
      <c r="AW70" s="189"/>
      <c r="AX70" s="189" t="s">
        <v>608</v>
      </c>
      <c r="AY70" s="189"/>
      <c r="AZ70" s="189" t="s">
        <v>68</v>
      </c>
      <c r="BA70" s="190">
        <v>45713</v>
      </c>
      <c r="BB70" s="189" t="s">
        <v>68</v>
      </c>
      <c r="BC70" s="189"/>
      <c r="BD70" s="96" t="s">
        <v>609</v>
      </c>
      <c r="BE70" s="96" t="s">
        <v>610</v>
      </c>
      <c r="BF70" s="96" t="s">
        <v>611</v>
      </c>
      <c r="BG70" s="96" t="s">
        <v>612</v>
      </c>
      <c r="BH70" s="189"/>
      <c r="BI70" s="189"/>
      <c r="BJ70" s="189"/>
      <c r="BK70" s="189"/>
      <c r="BL70" s="189"/>
      <c r="BM70" s="189"/>
      <c r="BN70" s="133"/>
    </row>
    <row r="71" spans="1:66" ht="17" thickBot="1" x14ac:dyDescent="0.25">
      <c r="A71" s="110"/>
      <c r="B71" s="233" t="str">
        <f>C71&amp;"_0"</f>
        <v>Z_DE_Stellantis_Eisenach_0</v>
      </c>
      <c r="C71" s="106" t="str">
        <f>"Z_DE_"&amp;D71&amp;"_"&amp;G71</f>
        <v>Z_DE_Stellantis_Eisenach</v>
      </c>
      <c r="D71" s="153" t="s">
        <v>613</v>
      </c>
      <c r="E71" s="106"/>
      <c r="F71" s="153" t="s">
        <v>58</v>
      </c>
      <c r="G71" s="153" t="s">
        <v>614</v>
      </c>
      <c r="H71" s="155" t="s">
        <v>143</v>
      </c>
      <c r="I71" s="153" t="s">
        <v>61</v>
      </c>
      <c r="J71" s="106"/>
      <c r="K71" s="130"/>
      <c r="L71" s="106"/>
      <c r="M71" s="106"/>
      <c r="N71" s="106"/>
      <c r="O71" s="106"/>
      <c r="P71" s="111"/>
      <c r="Q71" s="106"/>
      <c r="R71" s="106"/>
      <c r="S71" s="130"/>
      <c r="T71" s="106"/>
      <c r="U71" s="111"/>
      <c r="V71" s="106"/>
      <c r="W71" s="106"/>
      <c r="X71" s="106"/>
      <c r="Y71" s="106"/>
      <c r="Z71" s="106"/>
      <c r="AA71" s="106"/>
      <c r="AB71" s="106"/>
      <c r="AC71" s="106"/>
      <c r="AD71" s="106"/>
      <c r="AE71" s="281">
        <v>2020</v>
      </c>
      <c r="AF71" s="267">
        <v>43831</v>
      </c>
      <c r="AG71" s="268"/>
      <c r="AH71" s="106"/>
      <c r="AI71" s="153" t="s">
        <v>62</v>
      </c>
      <c r="AJ71" s="106"/>
      <c r="AK71" s="153" t="s">
        <v>615</v>
      </c>
      <c r="AL71" s="115"/>
      <c r="AM71" s="106"/>
      <c r="AN71" s="106"/>
      <c r="AO71" s="106"/>
      <c r="AP71" s="106"/>
      <c r="AQ71" s="251">
        <v>9653</v>
      </c>
      <c r="AR71" s="106" t="s">
        <v>64</v>
      </c>
      <c r="AS71" s="153" t="s">
        <v>65</v>
      </c>
      <c r="AT71" s="106"/>
      <c r="AU71" s="106"/>
      <c r="AV71" s="106"/>
      <c r="AW71" s="106"/>
      <c r="AX71" s="106"/>
      <c r="AY71" s="106"/>
      <c r="AZ71" s="106"/>
      <c r="BA71" s="106"/>
      <c r="BB71" s="106"/>
      <c r="BC71" s="106"/>
      <c r="BD71" s="106" t="s">
        <v>616</v>
      </c>
      <c r="BE71" s="106"/>
      <c r="BF71" s="106"/>
      <c r="BG71" s="106"/>
      <c r="BH71" s="106"/>
      <c r="BI71" s="106"/>
      <c r="BJ71" s="106"/>
      <c r="BK71" s="106"/>
      <c r="BL71" s="106"/>
      <c r="BM71" s="106"/>
      <c r="BN71" s="106"/>
    </row>
    <row r="72" spans="1:66" ht="17" thickBot="1" x14ac:dyDescent="0.25">
      <c r="A72" s="108"/>
      <c r="B72" s="234" t="str">
        <f>C72&amp;"_1"</f>
        <v>Z_DE_Stellantis_Eisenach_1</v>
      </c>
      <c r="C72" s="106" t="str">
        <f>"Z_DE_"&amp;D72&amp;"_"&amp;G72</f>
        <v>Z_DE_Stellantis_Eisenach</v>
      </c>
      <c r="D72" s="170" t="s">
        <v>613</v>
      </c>
      <c r="E72" s="109"/>
      <c r="F72" s="170" t="s">
        <v>58</v>
      </c>
      <c r="G72" s="170" t="s">
        <v>614</v>
      </c>
      <c r="H72" s="172" t="s">
        <v>71</v>
      </c>
      <c r="I72" s="109" t="s">
        <v>61</v>
      </c>
      <c r="J72" s="126">
        <v>45007</v>
      </c>
      <c r="K72" s="80" t="s">
        <v>65</v>
      </c>
      <c r="L72" s="170" t="s">
        <v>617</v>
      </c>
      <c r="M72" s="109" t="s">
        <v>73</v>
      </c>
      <c r="N72" s="109"/>
      <c r="O72" s="109"/>
      <c r="P72" s="120"/>
      <c r="Q72" s="109"/>
      <c r="R72" s="109"/>
      <c r="S72" s="124"/>
      <c r="T72" s="109"/>
      <c r="U72" s="109"/>
      <c r="V72" s="109"/>
      <c r="W72" s="109"/>
      <c r="X72" s="109"/>
      <c r="Y72" s="109"/>
      <c r="Z72" s="109"/>
      <c r="AA72" s="109"/>
      <c r="AB72" s="109"/>
      <c r="AC72" s="109"/>
      <c r="AD72" s="109"/>
      <c r="AE72" s="282" t="s">
        <v>618</v>
      </c>
      <c r="AF72" s="271">
        <v>45536</v>
      </c>
      <c r="AG72" s="271">
        <v>45536</v>
      </c>
      <c r="AH72" s="109"/>
      <c r="AI72" s="170" t="s">
        <v>116</v>
      </c>
      <c r="AJ72" s="109"/>
      <c r="AK72" s="109" t="s">
        <v>619</v>
      </c>
      <c r="AL72" s="119"/>
      <c r="AM72" s="109"/>
      <c r="AN72" s="109"/>
      <c r="AO72" s="109"/>
      <c r="AP72" s="109"/>
      <c r="AQ72" s="252"/>
      <c r="AR72" s="109"/>
      <c r="AS72" s="109"/>
      <c r="AT72" s="109"/>
      <c r="AU72" s="109"/>
      <c r="AV72" s="109"/>
      <c r="AW72" s="109"/>
      <c r="AX72" s="109"/>
      <c r="AY72" s="109"/>
      <c r="AZ72" s="109"/>
      <c r="BA72" s="109"/>
      <c r="BB72" s="109"/>
      <c r="BC72" s="109"/>
      <c r="BD72" s="109" t="s">
        <v>620</v>
      </c>
      <c r="BE72" s="109"/>
      <c r="BF72" s="109"/>
      <c r="BG72" s="109"/>
      <c r="BH72" s="109"/>
      <c r="BI72" s="109"/>
      <c r="BJ72" s="109"/>
      <c r="BK72" s="109"/>
      <c r="BL72" s="109"/>
      <c r="BM72" s="109"/>
      <c r="BN72" s="109"/>
    </row>
    <row r="73" spans="1:66" x14ac:dyDescent="0.2">
      <c r="A73" s="104"/>
      <c r="B73" s="162" t="s">
        <v>1058</v>
      </c>
      <c r="C73" s="162" t="s">
        <v>1053</v>
      </c>
      <c r="D73" s="162" t="s">
        <v>613</v>
      </c>
      <c r="E73" s="162"/>
      <c r="F73" s="162" t="s">
        <v>141</v>
      </c>
      <c r="G73" s="162" t="s">
        <v>621</v>
      </c>
      <c r="H73" s="164" t="s">
        <v>71</v>
      </c>
      <c r="I73" s="162" t="s">
        <v>61</v>
      </c>
      <c r="J73" s="163">
        <v>44391</v>
      </c>
      <c r="K73" s="79" t="s">
        <v>65</v>
      </c>
      <c r="L73" s="162" t="s">
        <v>136</v>
      </c>
      <c r="M73" s="162" t="s">
        <v>149</v>
      </c>
      <c r="N73" s="163">
        <v>44383</v>
      </c>
      <c r="O73" s="1" t="s">
        <v>65</v>
      </c>
      <c r="P73" s="164" t="s">
        <v>136</v>
      </c>
      <c r="Q73" s="162" t="s">
        <v>150</v>
      </c>
      <c r="R73" s="163">
        <v>44383</v>
      </c>
      <c r="S73" s="79" t="s">
        <v>65</v>
      </c>
      <c r="T73" s="162"/>
      <c r="U73" s="166"/>
      <c r="V73" s="166"/>
      <c r="W73" s="162"/>
      <c r="X73" s="162"/>
      <c r="Y73" s="162"/>
      <c r="Z73" s="162"/>
      <c r="AA73" s="162"/>
      <c r="AB73" s="162" t="s">
        <v>74</v>
      </c>
      <c r="AC73" s="163">
        <v>45176</v>
      </c>
      <c r="AD73" s="163">
        <v>45176</v>
      </c>
      <c r="AE73" s="277"/>
      <c r="AF73" s="260"/>
      <c r="AG73" s="260"/>
      <c r="AH73" s="162"/>
      <c r="AI73" s="162" t="s">
        <v>116</v>
      </c>
      <c r="AJ73" s="162"/>
      <c r="AK73" s="162" t="s">
        <v>622</v>
      </c>
      <c r="AL73" s="160"/>
      <c r="AM73" s="162"/>
      <c r="AN73" s="162"/>
      <c r="AO73" s="162"/>
      <c r="AP73" s="162"/>
      <c r="AQ73" s="247"/>
      <c r="AR73" s="162"/>
      <c r="AS73" s="162"/>
      <c r="AT73" s="162"/>
      <c r="AU73" s="162"/>
      <c r="AV73" s="162"/>
      <c r="AW73" s="162"/>
      <c r="AX73" s="162" t="s">
        <v>623</v>
      </c>
      <c r="AY73" s="162" t="s">
        <v>88</v>
      </c>
      <c r="AZ73" s="162" t="s">
        <v>89</v>
      </c>
      <c r="BA73" s="163">
        <v>45709</v>
      </c>
      <c r="BB73" s="162" t="s">
        <v>68</v>
      </c>
      <c r="BC73" s="162"/>
      <c r="BD73" s="1" t="s">
        <v>624</v>
      </c>
      <c r="BE73" s="1" t="s">
        <v>625</v>
      </c>
      <c r="BF73" s="162"/>
      <c r="BG73" s="162"/>
      <c r="BH73" s="162"/>
      <c r="BI73" s="162"/>
      <c r="BJ73" s="162"/>
      <c r="BK73" s="162"/>
      <c r="BL73" s="162"/>
      <c r="BM73" s="162"/>
      <c r="BN73" s="104"/>
    </row>
    <row r="74" spans="1:66" ht="17" thickBot="1" x14ac:dyDescent="0.25">
      <c r="A74" s="104"/>
      <c r="B74" s="162" t="s">
        <v>1059</v>
      </c>
      <c r="C74" s="162" t="s">
        <v>1053</v>
      </c>
      <c r="D74" s="162" t="s">
        <v>613</v>
      </c>
      <c r="E74" s="162"/>
      <c r="F74" s="162" t="s">
        <v>141</v>
      </c>
      <c r="G74" s="162" t="s">
        <v>621</v>
      </c>
      <c r="H74" s="164" t="s">
        <v>143</v>
      </c>
      <c r="I74" s="162" t="s">
        <v>626</v>
      </c>
      <c r="J74" s="163">
        <v>45622</v>
      </c>
      <c r="K74" s="79" t="s">
        <v>65</v>
      </c>
      <c r="L74" s="162" t="s">
        <v>243</v>
      </c>
      <c r="M74" s="162" t="s">
        <v>149</v>
      </c>
      <c r="N74" s="163">
        <v>45622</v>
      </c>
      <c r="O74" s="1" t="s">
        <v>65</v>
      </c>
      <c r="P74" s="164" t="s">
        <v>243</v>
      </c>
      <c r="Q74" s="162" t="s">
        <v>150</v>
      </c>
      <c r="R74" s="163">
        <v>45622</v>
      </c>
      <c r="S74" s="79" t="s">
        <v>65</v>
      </c>
      <c r="T74" s="162"/>
      <c r="U74" s="166"/>
      <c r="V74" s="166"/>
      <c r="W74" s="162"/>
      <c r="X74" s="162"/>
      <c r="Y74" s="162"/>
      <c r="Z74" s="162"/>
      <c r="AA74" s="162"/>
      <c r="AB74" s="162"/>
      <c r="AC74" s="162"/>
      <c r="AD74" s="162"/>
      <c r="AE74" s="277"/>
      <c r="AF74" s="260"/>
      <c r="AG74" s="260"/>
      <c r="AH74" s="162"/>
      <c r="AI74" s="162" t="s">
        <v>116</v>
      </c>
      <c r="AJ74" s="162"/>
      <c r="AK74" s="162"/>
      <c r="AL74" s="160"/>
      <c r="AM74" s="162"/>
      <c r="AN74" s="162"/>
      <c r="AO74" s="162"/>
      <c r="AP74" s="162"/>
      <c r="AQ74" s="247"/>
      <c r="AR74" s="162"/>
      <c r="AS74" s="162"/>
      <c r="AT74" s="162"/>
      <c r="AU74" s="162"/>
      <c r="AV74" s="162"/>
      <c r="AW74" s="162"/>
      <c r="AX74" s="162" t="s">
        <v>627</v>
      </c>
      <c r="AY74" s="162" t="s">
        <v>88</v>
      </c>
      <c r="AZ74" s="162" t="s">
        <v>89</v>
      </c>
      <c r="BA74" s="163">
        <v>45709</v>
      </c>
      <c r="BB74" s="162" t="s">
        <v>67</v>
      </c>
      <c r="BC74" s="162"/>
      <c r="BD74" s="162"/>
      <c r="BE74" s="162"/>
      <c r="BF74" s="162"/>
      <c r="BG74" s="162"/>
      <c r="BH74" s="162"/>
      <c r="BI74" s="162"/>
      <c r="BJ74" s="162"/>
      <c r="BK74" s="162"/>
      <c r="BL74" s="162"/>
      <c r="BM74" s="162"/>
      <c r="BN74" s="104"/>
    </row>
    <row r="75" spans="1:66" ht="17" thickBot="1" x14ac:dyDescent="0.25">
      <c r="A75" s="110"/>
      <c r="B75" s="233" t="str">
        <f>C75&amp;"_0"</f>
        <v>Z_SK_Stellantis_Trnava_0</v>
      </c>
      <c r="C75" s="106" t="str">
        <f>"Z_SK_"&amp;D75&amp;"_"&amp;G75</f>
        <v>Z_SK_Stellantis_Trnava</v>
      </c>
      <c r="D75" s="153" t="s">
        <v>613</v>
      </c>
      <c r="E75" s="106"/>
      <c r="F75" s="153" t="s">
        <v>444</v>
      </c>
      <c r="G75" s="134" t="s">
        <v>628</v>
      </c>
      <c r="H75" s="155" t="s">
        <v>143</v>
      </c>
      <c r="I75" s="153" t="s">
        <v>192</v>
      </c>
      <c r="J75" s="114">
        <v>43559</v>
      </c>
      <c r="K75" s="157" t="s">
        <v>65</v>
      </c>
      <c r="L75" s="106"/>
      <c r="M75" s="106"/>
      <c r="N75" s="106"/>
      <c r="O75" s="106"/>
      <c r="P75" s="111"/>
      <c r="Q75" s="106"/>
      <c r="R75" s="106"/>
      <c r="S75" s="130"/>
      <c r="T75" s="106"/>
      <c r="U75" s="106"/>
      <c r="V75" s="106"/>
      <c r="W75" s="106"/>
      <c r="X75" s="106"/>
      <c r="Y75" s="106"/>
      <c r="Z75" s="106"/>
      <c r="AA75" s="106"/>
      <c r="AB75" s="106"/>
      <c r="AC75" s="106"/>
      <c r="AD75" s="106"/>
      <c r="AE75" s="281"/>
      <c r="AF75" s="267">
        <v>43559</v>
      </c>
      <c r="AG75" s="267">
        <v>43559</v>
      </c>
      <c r="AH75" s="114">
        <v>45291</v>
      </c>
      <c r="AI75" s="153" t="s">
        <v>116</v>
      </c>
      <c r="AJ75" s="106"/>
      <c r="AK75" s="153" t="s">
        <v>629</v>
      </c>
      <c r="AL75" s="115"/>
      <c r="AM75" s="106"/>
      <c r="AN75" s="106"/>
      <c r="AO75" s="106"/>
      <c r="AP75" s="106"/>
      <c r="AQ75" s="251">
        <v>49264</v>
      </c>
      <c r="AR75" s="106" t="s">
        <v>64</v>
      </c>
      <c r="AS75" s="153" t="s">
        <v>65</v>
      </c>
      <c r="AT75" s="106"/>
      <c r="AU75" s="106"/>
      <c r="AV75" s="106"/>
      <c r="AW75" s="106"/>
      <c r="AX75" s="153" t="s">
        <v>630</v>
      </c>
      <c r="AY75" s="106"/>
      <c r="AZ75" s="106"/>
      <c r="BA75" s="106"/>
      <c r="BB75" s="106"/>
      <c r="BC75" s="106"/>
      <c r="BD75" s="24" t="s">
        <v>631</v>
      </c>
      <c r="BE75" s="106" t="s">
        <v>632</v>
      </c>
      <c r="BF75" s="106" t="s">
        <v>633</v>
      </c>
      <c r="BG75" s="106"/>
      <c r="BH75" s="106"/>
      <c r="BI75" s="106"/>
      <c r="BJ75" s="106"/>
      <c r="BK75" s="106"/>
      <c r="BL75" s="106"/>
      <c r="BM75" s="106"/>
      <c r="BN75" s="106"/>
    </row>
    <row r="76" spans="1:66" ht="17" thickBot="1" x14ac:dyDescent="0.25">
      <c r="A76" s="135"/>
      <c r="B76" s="234" t="str">
        <f>C76&amp;"_1"</f>
        <v>Z_SK_Stellantis_Trnava_1</v>
      </c>
      <c r="C76" s="106" t="str">
        <f>"Z_SK_"&amp;D76&amp;"_"&amp;G76</f>
        <v>Z_SK_Stellantis_Trnava</v>
      </c>
      <c r="D76" s="170" t="s">
        <v>613</v>
      </c>
      <c r="E76" s="109"/>
      <c r="F76" s="170" t="s">
        <v>444</v>
      </c>
      <c r="G76" s="136" t="s">
        <v>628</v>
      </c>
      <c r="H76" s="172" t="s">
        <v>71</v>
      </c>
      <c r="I76" s="170" t="s">
        <v>148</v>
      </c>
      <c r="J76" s="171">
        <v>44375</v>
      </c>
      <c r="K76" s="80" t="s">
        <v>65</v>
      </c>
      <c r="L76" s="109" t="s">
        <v>573</v>
      </c>
      <c r="M76" s="109" t="s">
        <v>73</v>
      </c>
      <c r="N76" s="109"/>
      <c r="O76" s="109"/>
      <c r="P76" s="120"/>
      <c r="Q76" s="109"/>
      <c r="R76" s="109"/>
      <c r="S76" s="124"/>
      <c r="T76" s="109"/>
      <c r="U76" s="120"/>
      <c r="V76" s="109"/>
      <c r="W76" s="109"/>
      <c r="X76" s="109"/>
      <c r="Y76" s="109"/>
      <c r="Z76" s="109"/>
      <c r="AA76" s="109"/>
      <c r="AB76" s="109"/>
      <c r="AC76" s="109"/>
      <c r="AD76" s="109"/>
      <c r="AE76" s="282">
        <v>2023</v>
      </c>
      <c r="AF76" s="271">
        <v>45107</v>
      </c>
      <c r="AG76" s="271">
        <v>45108</v>
      </c>
      <c r="AH76" s="109"/>
      <c r="AI76" s="109" t="s">
        <v>116</v>
      </c>
      <c r="AJ76" s="109"/>
      <c r="AK76" s="109" t="s">
        <v>634</v>
      </c>
      <c r="AL76" s="119" t="s">
        <v>635</v>
      </c>
      <c r="AM76" s="109"/>
      <c r="AN76" s="109"/>
      <c r="AO76" s="109"/>
      <c r="AP76" s="109"/>
      <c r="AQ76" s="252"/>
      <c r="AR76" s="109"/>
      <c r="AS76" s="109"/>
      <c r="AT76" s="109"/>
      <c r="AU76" s="109"/>
      <c r="AV76" s="109"/>
      <c r="AW76" s="109"/>
      <c r="AX76" s="109"/>
      <c r="AY76" s="109"/>
      <c r="AZ76" s="109"/>
      <c r="BA76" s="109"/>
      <c r="BB76" s="109"/>
      <c r="BC76" s="109"/>
      <c r="BD76" s="109" t="s">
        <v>636</v>
      </c>
      <c r="BE76" s="109" t="s">
        <v>637</v>
      </c>
      <c r="BF76" s="109"/>
      <c r="BG76" s="109"/>
      <c r="BH76" s="109"/>
      <c r="BI76" s="109"/>
      <c r="BJ76" s="109"/>
      <c r="BK76" s="109"/>
      <c r="BL76" s="109"/>
      <c r="BM76" s="109"/>
      <c r="BN76" s="109"/>
    </row>
    <row r="77" spans="1:66" ht="17" thickBot="1" x14ac:dyDescent="0.25">
      <c r="A77" s="104"/>
      <c r="B77" s="233" t="str">
        <f>C77&amp;"_0"</f>
        <v>Z_ES_Stellantis_Vigo_0</v>
      </c>
      <c r="C77" s="106" t="str">
        <f>"Z_ES_"&amp;D77&amp;"_"&amp;G77</f>
        <v>Z_ES_Stellantis_Vigo</v>
      </c>
      <c r="D77" s="162" t="s">
        <v>613</v>
      </c>
      <c r="E77" s="104"/>
      <c r="F77" s="162" t="s">
        <v>318</v>
      </c>
      <c r="G77" s="104" t="s">
        <v>638</v>
      </c>
      <c r="H77" s="164" t="s">
        <v>143</v>
      </c>
      <c r="I77" s="162" t="s">
        <v>61</v>
      </c>
      <c r="J77" s="104"/>
      <c r="K77" s="122"/>
      <c r="L77" s="104"/>
      <c r="M77" s="104"/>
      <c r="N77" s="104"/>
      <c r="O77" s="104"/>
      <c r="P77" s="121"/>
      <c r="Q77" s="104"/>
      <c r="R77" s="104"/>
      <c r="S77" s="122"/>
      <c r="T77" s="104"/>
      <c r="U77" s="121"/>
      <c r="V77" s="104"/>
      <c r="W77" s="104"/>
      <c r="X77" s="104"/>
      <c r="Y77" s="104"/>
      <c r="Z77" s="104"/>
      <c r="AA77" s="104"/>
      <c r="AB77" s="104"/>
      <c r="AC77" s="104"/>
      <c r="AD77" s="104"/>
      <c r="AE77" s="284">
        <v>2012</v>
      </c>
      <c r="AF77" s="269">
        <v>41061</v>
      </c>
      <c r="AG77" s="269">
        <v>41061</v>
      </c>
      <c r="AH77" s="104"/>
      <c r="AI77" s="162" t="s">
        <v>116</v>
      </c>
      <c r="AJ77" s="104"/>
      <c r="AK77" s="162" t="s">
        <v>639</v>
      </c>
      <c r="AL77" s="123">
        <f>91*365</f>
        <v>33215</v>
      </c>
      <c r="AM77" s="109" t="s">
        <v>64</v>
      </c>
      <c r="AN77" s="131" t="s">
        <v>65</v>
      </c>
      <c r="AO77" s="104"/>
      <c r="AP77" s="104"/>
      <c r="AQ77" s="253">
        <v>3734</v>
      </c>
      <c r="AR77" s="104" t="s">
        <v>64</v>
      </c>
      <c r="AS77" s="104" t="s">
        <v>65</v>
      </c>
      <c r="AT77" s="104"/>
      <c r="AU77" s="104"/>
      <c r="AV77" s="104"/>
      <c r="AW77" s="104"/>
      <c r="AX77" s="162" t="s">
        <v>640</v>
      </c>
      <c r="AY77" s="104"/>
      <c r="AZ77" s="104"/>
      <c r="BA77" s="104"/>
      <c r="BB77" s="104"/>
      <c r="BC77" s="104"/>
      <c r="BD77" s="104"/>
      <c r="BE77" s="104"/>
      <c r="BF77" s="104"/>
      <c r="BG77" s="104"/>
      <c r="BH77" s="104"/>
      <c r="BI77" s="104"/>
      <c r="BJ77" s="104"/>
      <c r="BK77" s="104"/>
      <c r="BL77" s="104"/>
      <c r="BM77" s="104"/>
      <c r="BN77" s="104"/>
    </row>
    <row r="78" spans="1:66" ht="17" thickBot="1" x14ac:dyDescent="0.25">
      <c r="A78" s="104"/>
      <c r="B78" s="234" t="str">
        <f>C78&amp;"_1"</f>
        <v>Z_ES_Stellantis_Vigo_1</v>
      </c>
      <c r="C78" s="106" t="str">
        <f>"Z_ES_"&amp;D78&amp;"_"&amp;G78</f>
        <v>Z_ES_Stellantis_Vigo</v>
      </c>
      <c r="D78" s="162" t="s">
        <v>613</v>
      </c>
      <c r="E78" s="104"/>
      <c r="F78" s="162" t="s">
        <v>318</v>
      </c>
      <c r="G78" s="104" t="s">
        <v>638</v>
      </c>
      <c r="H78" s="164" t="s">
        <v>71</v>
      </c>
      <c r="I78" s="162" t="s">
        <v>61</v>
      </c>
      <c r="J78" s="104"/>
      <c r="K78" s="122"/>
      <c r="L78" s="104" t="s">
        <v>641</v>
      </c>
      <c r="M78" s="104" t="s">
        <v>73</v>
      </c>
      <c r="N78" s="125">
        <v>44396</v>
      </c>
      <c r="O78" s="1" t="s">
        <v>65</v>
      </c>
      <c r="P78" s="121" t="s">
        <v>641</v>
      </c>
      <c r="Q78" s="104" t="s">
        <v>73</v>
      </c>
      <c r="R78" s="125">
        <v>44396</v>
      </c>
      <c r="S78" s="79" t="s">
        <v>65</v>
      </c>
      <c r="T78" s="104"/>
      <c r="U78" s="104"/>
      <c r="V78" s="104"/>
      <c r="W78" s="104"/>
      <c r="X78" s="104"/>
      <c r="Y78" s="104"/>
      <c r="Z78" s="104"/>
      <c r="AA78" s="104"/>
      <c r="AB78" s="104"/>
      <c r="AC78" s="104"/>
      <c r="AD78" s="104"/>
      <c r="AE78" s="284" t="s">
        <v>511</v>
      </c>
      <c r="AF78" s="269">
        <v>44501</v>
      </c>
      <c r="AG78" s="269">
        <v>44502</v>
      </c>
      <c r="AH78" s="104"/>
      <c r="AI78" s="162" t="s">
        <v>116</v>
      </c>
      <c r="AJ78" s="104"/>
      <c r="AK78" s="162" t="s">
        <v>642</v>
      </c>
      <c r="AL78" s="123">
        <f>224*365</f>
        <v>81760</v>
      </c>
      <c r="AM78" s="109" t="s">
        <v>64</v>
      </c>
      <c r="AN78" s="131" t="s">
        <v>65</v>
      </c>
      <c r="AO78" s="104"/>
      <c r="AP78" s="104"/>
      <c r="AQ78" s="253"/>
      <c r="AR78" s="104"/>
      <c r="AS78" s="104"/>
      <c r="AT78" s="104"/>
      <c r="AU78" s="104"/>
      <c r="AV78" s="104"/>
      <c r="AW78" s="104"/>
      <c r="AX78" s="104" t="s">
        <v>643</v>
      </c>
      <c r="AY78" s="104"/>
      <c r="AZ78" s="104"/>
      <c r="BA78" s="104"/>
      <c r="BB78" s="104"/>
      <c r="BC78" s="104"/>
      <c r="BD78" s="104" t="s">
        <v>644</v>
      </c>
      <c r="BE78" s="104"/>
      <c r="BF78" s="104"/>
      <c r="BG78" s="104"/>
      <c r="BH78" s="104"/>
      <c r="BI78" s="104"/>
      <c r="BJ78" s="104"/>
      <c r="BK78" s="104"/>
      <c r="BL78" s="104"/>
      <c r="BM78" s="104"/>
      <c r="BN78" s="104"/>
    </row>
    <row r="79" spans="1:66" ht="17" thickBot="1" x14ac:dyDescent="0.25">
      <c r="A79" s="104"/>
      <c r="B79" s="233" t="str">
        <f>C79&amp;"_2"</f>
        <v>Z_ES_Stellantis_Vigo_2</v>
      </c>
      <c r="C79" s="106" t="str">
        <f>"Z_ES_"&amp;D79&amp;"_"&amp;G79</f>
        <v>Z_ES_Stellantis_Vigo</v>
      </c>
      <c r="D79" s="162" t="s">
        <v>613</v>
      </c>
      <c r="E79" s="104"/>
      <c r="F79" s="162" t="s">
        <v>318</v>
      </c>
      <c r="G79" s="104" t="s">
        <v>638</v>
      </c>
      <c r="H79" s="164" t="s">
        <v>71</v>
      </c>
      <c r="I79" s="162" t="s">
        <v>124</v>
      </c>
      <c r="J79" s="104"/>
      <c r="K79" s="122"/>
      <c r="L79" s="242" t="s">
        <v>163</v>
      </c>
      <c r="M79" s="104" t="s">
        <v>73</v>
      </c>
      <c r="N79" s="125">
        <v>45258</v>
      </c>
      <c r="O79" s="1" t="s">
        <v>65</v>
      </c>
      <c r="P79" s="243" t="s">
        <v>163</v>
      </c>
      <c r="Q79" s="104" t="s">
        <v>73</v>
      </c>
      <c r="R79" s="104"/>
      <c r="S79" s="122"/>
      <c r="T79" s="104"/>
      <c r="U79" s="104" t="s">
        <v>68</v>
      </c>
      <c r="V79" s="104">
        <v>0.5</v>
      </c>
      <c r="W79" s="104"/>
      <c r="X79" s="104"/>
      <c r="Y79" s="104"/>
      <c r="Z79" s="104"/>
      <c r="AA79" s="104"/>
      <c r="AB79" s="104"/>
      <c r="AC79" s="104"/>
      <c r="AD79" s="104"/>
      <c r="AE79" s="284"/>
      <c r="AF79" s="270"/>
      <c r="AG79" s="270"/>
      <c r="AH79" s="104"/>
      <c r="AI79" s="104" t="s">
        <v>116</v>
      </c>
      <c r="AJ79" s="104"/>
      <c r="AK79" s="104" t="s">
        <v>645</v>
      </c>
      <c r="AL79" s="123"/>
      <c r="AM79" s="104"/>
      <c r="AN79" s="104"/>
      <c r="AO79" s="104"/>
      <c r="AP79" s="104"/>
      <c r="AQ79" s="253"/>
      <c r="AR79" s="104"/>
      <c r="AS79" s="104"/>
      <c r="AT79" s="104"/>
      <c r="AU79" s="104"/>
      <c r="AV79" s="104"/>
      <c r="AW79" s="104"/>
      <c r="AX79" s="104" t="s">
        <v>646</v>
      </c>
      <c r="AY79" s="104"/>
      <c r="AZ79" s="104"/>
      <c r="BA79" s="104"/>
      <c r="BB79" s="104"/>
      <c r="BC79" s="104"/>
      <c r="BD79" s="104" t="s">
        <v>647</v>
      </c>
      <c r="BE79" s="104" t="s">
        <v>648</v>
      </c>
      <c r="BF79" s="104"/>
      <c r="BG79" s="104"/>
      <c r="BH79" s="104"/>
      <c r="BI79" s="104"/>
      <c r="BJ79" s="104"/>
      <c r="BK79" s="104"/>
      <c r="BL79" s="104"/>
      <c r="BM79" s="104"/>
      <c r="BN79" s="104"/>
    </row>
    <row r="80" spans="1:66" ht="17" thickBot="1" x14ac:dyDescent="0.25">
      <c r="A80" s="104"/>
      <c r="B80" s="234" t="str">
        <f>C80&amp;"_0"</f>
        <v>Z_ES_Stellantis_Zaragosa_0</v>
      </c>
      <c r="C80" s="106" t="str">
        <f>"Z_ES_"&amp;D80&amp;"_"&amp;G80</f>
        <v>Z_ES_Stellantis_Zaragosa</v>
      </c>
      <c r="D80" s="162" t="s">
        <v>613</v>
      </c>
      <c r="E80" s="104"/>
      <c r="F80" s="162" t="s">
        <v>318</v>
      </c>
      <c r="G80" s="162" t="s">
        <v>649</v>
      </c>
      <c r="H80" s="164" t="s">
        <v>143</v>
      </c>
      <c r="I80" s="162" t="s">
        <v>124</v>
      </c>
      <c r="J80" s="104"/>
      <c r="K80" s="122"/>
      <c r="L80" s="245" t="s">
        <v>163</v>
      </c>
      <c r="M80" s="109" t="s">
        <v>73</v>
      </c>
      <c r="N80" s="125">
        <v>45257</v>
      </c>
      <c r="O80" s="1" t="s">
        <v>65</v>
      </c>
      <c r="P80" s="244" t="s">
        <v>163</v>
      </c>
      <c r="Q80" s="109" t="s">
        <v>73</v>
      </c>
      <c r="R80" s="104"/>
      <c r="S80" s="122"/>
      <c r="T80" s="104"/>
      <c r="U80" s="104" t="s">
        <v>68</v>
      </c>
      <c r="V80" s="104">
        <v>0.5</v>
      </c>
      <c r="W80" s="104"/>
      <c r="X80" s="104"/>
      <c r="Y80" s="104"/>
      <c r="Z80" s="104"/>
      <c r="AA80" s="104"/>
      <c r="AB80" s="104"/>
      <c r="AC80" s="104"/>
      <c r="AD80" s="104"/>
      <c r="AE80" s="286">
        <v>46508</v>
      </c>
      <c r="AF80" s="269">
        <v>46508</v>
      </c>
      <c r="AG80" s="269">
        <v>46508</v>
      </c>
      <c r="AH80" s="104"/>
      <c r="AI80" s="104" t="s">
        <v>116</v>
      </c>
      <c r="AJ80" s="104"/>
      <c r="AK80" s="162" t="s">
        <v>650</v>
      </c>
      <c r="AL80" s="123">
        <v>35000</v>
      </c>
      <c r="AM80" s="109" t="s">
        <v>64</v>
      </c>
      <c r="AN80" s="1" t="s">
        <v>65</v>
      </c>
      <c r="AO80" s="104"/>
      <c r="AP80" s="104"/>
      <c r="AQ80" s="253"/>
      <c r="AR80" s="104"/>
      <c r="AS80" s="104"/>
      <c r="AT80" s="104"/>
      <c r="AU80" s="104"/>
      <c r="AV80" s="104"/>
      <c r="AW80" s="104"/>
      <c r="AX80" s="104" t="s">
        <v>651</v>
      </c>
      <c r="AY80" s="104"/>
      <c r="AZ80" s="104"/>
      <c r="BA80" s="104"/>
      <c r="BB80" s="104"/>
      <c r="BC80" s="104"/>
      <c r="BD80" s="104" t="s">
        <v>647</v>
      </c>
      <c r="BE80" s="104"/>
      <c r="BF80" s="104"/>
      <c r="BG80" s="104"/>
      <c r="BH80" s="104"/>
      <c r="BI80" s="104"/>
      <c r="BJ80" s="104"/>
      <c r="BK80" s="104"/>
      <c r="BL80" s="104"/>
      <c r="BM80" s="104"/>
      <c r="BN80" s="104"/>
    </row>
    <row r="81" spans="1:66" ht="17" thickBot="1" x14ac:dyDescent="0.25">
      <c r="A81" s="110"/>
      <c r="C81" s="106" t="str">
        <f>"Z_FR_"&amp;D81&amp;"_"&amp;G81</f>
        <v>Z_FR_Stellantis _Mulhouse</v>
      </c>
      <c r="D81" s="153" t="s">
        <v>652</v>
      </c>
      <c r="E81" s="106"/>
      <c r="F81" s="153" t="s">
        <v>265</v>
      </c>
      <c r="G81" s="153" t="s">
        <v>653</v>
      </c>
      <c r="H81" s="155" t="s">
        <v>143</v>
      </c>
      <c r="I81" s="153" t="s">
        <v>61</v>
      </c>
      <c r="J81" s="106"/>
      <c r="K81" s="130"/>
      <c r="L81" s="106"/>
      <c r="M81" s="106"/>
      <c r="N81" s="106"/>
      <c r="O81" s="106"/>
      <c r="P81" s="111"/>
      <c r="Q81" s="106"/>
      <c r="R81" s="106"/>
      <c r="S81" s="130"/>
      <c r="T81" s="106"/>
      <c r="U81" s="106"/>
      <c r="V81" s="106"/>
      <c r="W81" s="106"/>
      <c r="X81" s="106"/>
      <c r="Y81" s="106"/>
      <c r="Z81" s="106"/>
      <c r="AA81" s="106"/>
      <c r="AB81" s="106"/>
      <c r="AC81" s="106"/>
      <c r="AD81" s="106"/>
      <c r="AE81" s="281"/>
      <c r="AF81" s="268"/>
      <c r="AG81" s="268"/>
      <c r="AH81" s="106"/>
      <c r="AI81" s="153" t="s">
        <v>116</v>
      </c>
      <c r="AJ81" s="106"/>
      <c r="AK81" s="153" t="s">
        <v>654</v>
      </c>
      <c r="AL81" s="115"/>
      <c r="AM81" s="106"/>
      <c r="AN81" s="24" t="s">
        <v>65</v>
      </c>
      <c r="AO81" s="106"/>
      <c r="AP81" s="106"/>
      <c r="AQ81" s="251"/>
      <c r="AR81" s="106"/>
      <c r="AS81" s="106"/>
      <c r="AT81" s="106"/>
      <c r="AU81" s="106"/>
      <c r="AV81" s="106"/>
      <c r="AW81" s="106"/>
      <c r="AX81" s="106"/>
      <c r="AY81" s="106"/>
      <c r="AZ81" s="106"/>
      <c r="BA81" s="106"/>
      <c r="BB81" s="106"/>
      <c r="BC81" s="106"/>
      <c r="BD81" s="106" t="s">
        <v>655</v>
      </c>
      <c r="BE81" s="106" t="s">
        <v>656</v>
      </c>
      <c r="BF81" s="106"/>
      <c r="BG81" s="106"/>
      <c r="BH81" s="106"/>
      <c r="BI81" s="106"/>
      <c r="BJ81" s="106"/>
      <c r="BK81" s="106"/>
      <c r="BL81" s="106"/>
      <c r="BM81" s="106"/>
      <c r="BN81" s="106"/>
    </row>
    <row r="82" spans="1:66" ht="17" thickBot="1" x14ac:dyDescent="0.25">
      <c r="A82" s="107"/>
      <c r="B82" s="234" t="str">
        <f>C82&amp;"_0"</f>
        <v>Z_FR_Stellantis _Rennes_0</v>
      </c>
      <c r="C82" s="106" t="str">
        <f>"Z_FR_"&amp;D82&amp;"_"&amp;G82</f>
        <v>Z_FR_Stellantis _Rennes</v>
      </c>
      <c r="D82" s="162" t="s">
        <v>652</v>
      </c>
      <c r="E82" s="104"/>
      <c r="F82" s="162" t="s">
        <v>265</v>
      </c>
      <c r="G82" s="137" t="s">
        <v>657</v>
      </c>
      <c r="H82" s="164" t="s">
        <v>143</v>
      </c>
      <c r="I82" s="162" t="s">
        <v>148</v>
      </c>
      <c r="J82" s="125">
        <v>45083</v>
      </c>
      <c r="K82" s="79" t="s">
        <v>65</v>
      </c>
      <c r="L82" s="162" t="s">
        <v>658</v>
      </c>
      <c r="M82" s="162" t="s">
        <v>73</v>
      </c>
      <c r="N82" s="104"/>
      <c r="O82" s="1" t="s">
        <v>65</v>
      </c>
      <c r="P82" s="121"/>
      <c r="Q82" s="104"/>
      <c r="R82" s="104"/>
      <c r="S82" s="122"/>
      <c r="T82" s="104"/>
      <c r="U82" s="104"/>
      <c r="V82" s="104"/>
      <c r="W82" s="104"/>
      <c r="X82" s="104"/>
      <c r="Y82" s="104"/>
      <c r="Z82" s="104"/>
      <c r="AA82" s="104"/>
      <c r="AB82" s="104"/>
      <c r="AC82" s="104"/>
      <c r="AD82" s="104"/>
      <c r="AE82" s="284">
        <v>2025</v>
      </c>
      <c r="AF82" s="269">
        <v>45809</v>
      </c>
      <c r="AG82" s="269">
        <v>45809</v>
      </c>
      <c r="AH82" s="104"/>
      <c r="AI82" s="162" t="s">
        <v>116</v>
      </c>
      <c r="AJ82" s="104"/>
      <c r="AK82" s="162" t="s">
        <v>659</v>
      </c>
      <c r="AL82" s="123"/>
      <c r="AM82" s="104"/>
      <c r="AN82" s="104"/>
      <c r="AO82" s="104"/>
      <c r="AP82" s="104"/>
      <c r="AQ82" s="253"/>
      <c r="AR82" s="104"/>
      <c r="AS82" s="104"/>
      <c r="AT82" s="104"/>
      <c r="AU82" s="104"/>
      <c r="AV82" s="104"/>
      <c r="AW82" s="104"/>
      <c r="AX82" s="1" t="s">
        <v>660</v>
      </c>
      <c r="AY82" s="104"/>
      <c r="AZ82" s="104"/>
      <c r="BA82" s="104"/>
      <c r="BB82" s="104"/>
      <c r="BC82" s="104"/>
      <c r="BD82" s="104" t="s">
        <v>661</v>
      </c>
      <c r="BE82" s="104" t="s">
        <v>662</v>
      </c>
      <c r="BF82" s="104"/>
      <c r="BG82" s="104"/>
      <c r="BH82" s="104"/>
      <c r="BI82" s="104"/>
      <c r="BJ82" s="104"/>
      <c r="BK82" s="104"/>
      <c r="BL82" s="104"/>
      <c r="BM82" s="104"/>
      <c r="BN82" s="104"/>
    </row>
    <row r="83" spans="1:66" x14ac:dyDescent="0.2">
      <c r="A83" s="107"/>
      <c r="B83" s="234" t="str">
        <f>C83&amp;"_0"</f>
        <v>Z_FR_Stellantis _Sochaux_0</v>
      </c>
      <c r="C83" s="106" t="str">
        <f>"Z_FR_"&amp;D83&amp;"_"&amp;G83</f>
        <v>Z_FR_Stellantis _Sochaux</v>
      </c>
      <c r="D83" s="162" t="s">
        <v>652</v>
      </c>
      <c r="E83" s="104"/>
      <c r="F83" s="162" t="s">
        <v>265</v>
      </c>
      <c r="G83" s="137" t="s">
        <v>663</v>
      </c>
      <c r="H83" s="164" t="s">
        <v>214</v>
      </c>
      <c r="I83" s="162" t="s">
        <v>61</v>
      </c>
      <c r="J83" s="104"/>
      <c r="K83" s="122"/>
      <c r="L83" s="104"/>
      <c r="M83" s="104"/>
      <c r="N83" s="104"/>
      <c r="O83" s="104"/>
      <c r="P83" s="121"/>
      <c r="Q83" s="104"/>
      <c r="R83" s="104"/>
      <c r="S83" s="122"/>
      <c r="T83" s="104"/>
      <c r="U83" s="104"/>
      <c r="V83" s="104"/>
      <c r="W83" s="104"/>
      <c r="X83" s="104"/>
      <c r="Y83" s="104"/>
      <c r="Z83" s="104"/>
      <c r="AA83" s="104"/>
      <c r="AB83" s="104"/>
      <c r="AC83" s="104"/>
      <c r="AD83" s="104"/>
      <c r="AE83" s="284"/>
      <c r="AF83" s="270"/>
      <c r="AG83" s="270"/>
      <c r="AH83" s="104"/>
      <c r="AI83" s="162" t="s">
        <v>116</v>
      </c>
      <c r="AJ83" s="104"/>
      <c r="AK83" s="104" t="s">
        <v>664</v>
      </c>
      <c r="AL83" s="123"/>
      <c r="AM83" s="104"/>
      <c r="AN83" s="104"/>
      <c r="AO83" s="104"/>
      <c r="AP83" s="104"/>
      <c r="AQ83" s="253"/>
      <c r="AR83" s="104"/>
      <c r="AS83" s="104"/>
      <c r="AT83" s="104"/>
      <c r="AU83" s="104"/>
      <c r="AV83" s="104"/>
      <c r="AW83" s="104"/>
      <c r="AX83" s="104"/>
      <c r="AY83" s="104"/>
      <c r="AZ83" s="104"/>
      <c r="BA83" s="104"/>
      <c r="BB83" s="104"/>
      <c r="BC83" s="104"/>
      <c r="BD83" s="104" t="s">
        <v>665</v>
      </c>
      <c r="BE83" s="104"/>
      <c r="BF83" s="104"/>
      <c r="BG83" s="104"/>
      <c r="BH83" s="104"/>
      <c r="BI83" s="104"/>
      <c r="BJ83" s="104"/>
      <c r="BK83" s="104"/>
      <c r="BL83" s="104"/>
      <c r="BM83" s="104"/>
      <c r="BN83" s="104"/>
    </row>
    <row r="84" spans="1:66" ht="17" thickBot="1" x14ac:dyDescent="0.25">
      <c r="A84" s="108"/>
      <c r="B84" s="201" t="s">
        <v>1061</v>
      </c>
      <c r="C84" s="170" t="s">
        <v>666</v>
      </c>
      <c r="D84" s="170" t="s">
        <v>667</v>
      </c>
      <c r="E84" s="170"/>
      <c r="F84" s="170" t="s">
        <v>265</v>
      </c>
      <c r="G84" s="170" t="s">
        <v>668</v>
      </c>
      <c r="H84" s="172" t="s">
        <v>143</v>
      </c>
      <c r="I84" s="170" t="s">
        <v>61</v>
      </c>
      <c r="J84" s="171">
        <v>44861</v>
      </c>
      <c r="K84" s="80" t="s">
        <v>65</v>
      </c>
      <c r="L84" s="170" t="s">
        <v>268</v>
      </c>
      <c r="M84" s="170" t="s">
        <v>73</v>
      </c>
      <c r="N84" s="171">
        <v>44861</v>
      </c>
      <c r="O84" s="25" t="s">
        <v>65</v>
      </c>
      <c r="P84" s="172" t="s">
        <v>268</v>
      </c>
      <c r="Q84" s="170" t="s">
        <v>165</v>
      </c>
      <c r="R84" s="171">
        <v>44861</v>
      </c>
      <c r="S84" s="80" t="s">
        <v>65</v>
      </c>
      <c r="T84" s="170"/>
      <c r="U84" s="175"/>
      <c r="V84" s="175"/>
      <c r="W84" s="170"/>
      <c r="X84" s="170"/>
      <c r="Y84" s="170"/>
      <c r="Z84" s="170"/>
      <c r="AA84" s="170"/>
      <c r="AB84" s="170" t="s">
        <v>74</v>
      </c>
      <c r="AC84" s="171">
        <v>44867</v>
      </c>
      <c r="AD84" s="171">
        <v>44867</v>
      </c>
      <c r="AE84" s="280"/>
      <c r="AF84" s="272"/>
      <c r="AG84" s="272"/>
      <c r="AH84" s="170"/>
      <c r="AI84" s="170" t="s">
        <v>669</v>
      </c>
      <c r="AJ84" s="170"/>
      <c r="AK84" s="170" t="s">
        <v>670</v>
      </c>
      <c r="AL84" s="176">
        <v>5000</v>
      </c>
      <c r="AM84" s="170" t="s">
        <v>64</v>
      </c>
      <c r="AN84" s="25" t="s">
        <v>65</v>
      </c>
      <c r="AO84" s="170"/>
      <c r="AP84" s="170"/>
      <c r="AQ84" s="250">
        <v>5000</v>
      </c>
      <c r="AR84" s="170" t="s">
        <v>64</v>
      </c>
      <c r="AS84" s="25" t="s">
        <v>65</v>
      </c>
      <c r="AT84" s="170"/>
      <c r="AU84" s="170"/>
      <c r="AV84" s="170"/>
      <c r="AW84" s="170"/>
      <c r="AX84" s="170" t="s">
        <v>671</v>
      </c>
      <c r="AY84" s="170" t="s">
        <v>672</v>
      </c>
      <c r="AZ84" s="170" t="s">
        <v>67</v>
      </c>
      <c r="BA84" s="171">
        <v>45712</v>
      </c>
      <c r="BB84" s="170" t="s">
        <v>68</v>
      </c>
      <c r="BC84" s="170"/>
      <c r="BD84" s="25" t="s">
        <v>673</v>
      </c>
      <c r="BE84" s="25" t="s">
        <v>674</v>
      </c>
      <c r="BF84" s="25" t="s">
        <v>675</v>
      </c>
      <c r="BG84" s="25" t="s">
        <v>676</v>
      </c>
      <c r="BH84" s="25" t="s">
        <v>677</v>
      </c>
      <c r="BI84" s="170" t="s">
        <v>678</v>
      </c>
      <c r="BJ84" s="109"/>
      <c r="BK84" s="109"/>
      <c r="BL84" s="109"/>
      <c r="BM84" s="109"/>
      <c r="BN84" s="109"/>
    </row>
    <row r="85" spans="1:66" ht="17" thickBot="1" x14ac:dyDescent="0.25">
      <c r="A85" s="138"/>
      <c r="B85" s="189" t="s">
        <v>679</v>
      </c>
      <c r="C85" s="241" t="s">
        <v>1062</v>
      </c>
      <c r="D85" s="189" t="s">
        <v>667</v>
      </c>
      <c r="E85" s="189"/>
      <c r="F85" s="189" t="s">
        <v>182</v>
      </c>
      <c r="G85" s="189" t="s">
        <v>680</v>
      </c>
      <c r="H85" s="191" t="s">
        <v>143</v>
      </c>
      <c r="I85" s="189" t="s">
        <v>61</v>
      </c>
      <c r="J85" s="190">
        <v>43657</v>
      </c>
      <c r="K85" s="97" t="s">
        <v>65</v>
      </c>
      <c r="L85" s="189" t="s">
        <v>681</v>
      </c>
      <c r="M85" s="189" t="s">
        <v>73</v>
      </c>
      <c r="N85" s="190">
        <v>43657</v>
      </c>
      <c r="O85" s="96" t="s">
        <v>65</v>
      </c>
      <c r="P85" s="191" t="s">
        <v>681</v>
      </c>
      <c r="Q85" s="189" t="s">
        <v>165</v>
      </c>
      <c r="R85" s="190">
        <v>43657</v>
      </c>
      <c r="S85" s="97" t="s">
        <v>65</v>
      </c>
      <c r="T85" s="189"/>
      <c r="U85" s="193"/>
      <c r="V85" s="193"/>
      <c r="W85" s="189"/>
      <c r="X85" s="189" t="s">
        <v>74</v>
      </c>
      <c r="Y85" s="190">
        <v>43657</v>
      </c>
      <c r="Z85" s="190">
        <v>43657</v>
      </c>
      <c r="AA85" s="190">
        <v>43899</v>
      </c>
      <c r="AB85" s="189" t="s">
        <v>74</v>
      </c>
      <c r="AC85" s="190">
        <v>43899</v>
      </c>
      <c r="AD85" s="190">
        <v>43899</v>
      </c>
      <c r="AE85" s="285" t="s">
        <v>682</v>
      </c>
      <c r="AF85" s="274"/>
      <c r="AG85" s="274"/>
      <c r="AH85" s="189"/>
      <c r="AI85" s="189" t="s">
        <v>75</v>
      </c>
      <c r="AJ85" s="189"/>
      <c r="AK85" s="189" t="s">
        <v>683</v>
      </c>
      <c r="AL85" s="194">
        <v>80000</v>
      </c>
      <c r="AM85" s="189" t="s">
        <v>64</v>
      </c>
      <c r="AN85" s="96" t="s">
        <v>65</v>
      </c>
      <c r="AO85" s="189"/>
      <c r="AP85" s="189"/>
      <c r="AQ85" s="256">
        <v>111872</v>
      </c>
      <c r="AR85" s="189" t="s">
        <v>64</v>
      </c>
      <c r="AS85" s="189" t="s">
        <v>65</v>
      </c>
      <c r="AT85" s="189"/>
      <c r="AU85" s="189"/>
      <c r="AV85" s="189">
        <v>1200</v>
      </c>
      <c r="AW85" s="189"/>
      <c r="AX85" s="189" t="s">
        <v>684</v>
      </c>
      <c r="AY85" s="189" t="s">
        <v>389</v>
      </c>
      <c r="AZ85" s="189" t="s">
        <v>67</v>
      </c>
      <c r="BA85" s="190">
        <v>45712</v>
      </c>
      <c r="BB85" s="189" t="s">
        <v>67</v>
      </c>
      <c r="BC85" s="189"/>
      <c r="BD85" s="96" t="s">
        <v>685</v>
      </c>
      <c r="BE85" s="96" t="s">
        <v>686</v>
      </c>
      <c r="BF85" s="96" t="s">
        <v>687</v>
      </c>
      <c r="BG85" s="96" t="s">
        <v>688</v>
      </c>
      <c r="BH85" s="189"/>
      <c r="BI85" s="189"/>
      <c r="BJ85" s="189"/>
      <c r="BK85" s="189"/>
      <c r="BL85" s="189"/>
      <c r="BM85" s="189"/>
      <c r="BN85" s="133"/>
    </row>
    <row r="86" spans="1:66" x14ac:dyDescent="0.2">
      <c r="A86" s="110"/>
      <c r="B86" s="153" t="s">
        <v>689</v>
      </c>
      <c r="C86" s="153" t="s">
        <v>690</v>
      </c>
      <c r="D86" s="153" t="s">
        <v>667</v>
      </c>
      <c r="E86" s="153"/>
      <c r="F86" s="153" t="s">
        <v>357</v>
      </c>
      <c r="G86" s="153" t="s">
        <v>691</v>
      </c>
      <c r="H86" s="155" t="s">
        <v>143</v>
      </c>
      <c r="I86" s="153" t="s">
        <v>61</v>
      </c>
      <c r="J86" s="161">
        <v>44195</v>
      </c>
      <c r="K86" s="81" t="s">
        <v>65</v>
      </c>
      <c r="L86" s="153" t="s">
        <v>692</v>
      </c>
      <c r="M86" s="153" t="s">
        <v>73</v>
      </c>
      <c r="N86" s="161">
        <v>44194</v>
      </c>
      <c r="O86" s="24" t="s">
        <v>65</v>
      </c>
      <c r="P86" s="155" t="s">
        <v>692</v>
      </c>
      <c r="Q86" s="153" t="s">
        <v>165</v>
      </c>
      <c r="R86" s="161">
        <v>44194</v>
      </c>
      <c r="S86" s="81" t="s">
        <v>65</v>
      </c>
      <c r="T86" s="153"/>
      <c r="U86" s="159"/>
      <c r="V86" s="159"/>
      <c r="W86" s="153"/>
      <c r="X86" s="153"/>
      <c r="Y86" s="153"/>
      <c r="Z86" s="153"/>
      <c r="AA86" s="153" t="s">
        <v>693</v>
      </c>
      <c r="AB86" s="153" t="s">
        <v>74</v>
      </c>
      <c r="AC86" s="161">
        <v>44957</v>
      </c>
      <c r="AD86" s="161">
        <v>44957</v>
      </c>
      <c r="AE86" s="283" t="s">
        <v>694</v>
      </c>
      <c r="AF86" s="259"/>
      <c r="AG86" s="259"/>
      <c r="AH86" s="153"/>
      <c r="AI86" s="153" t="s">
        <v>75</v>
      </c>
      <c r="AJ86" s="153"/>
      <c r="AK86" s="153" t="s">
        <v>695</v>
      </c>
      <c r="AL86" s="177"/>
      <c r="AM86" s="153"/>
      <c r="AN86" s="153"/>
      <c r="AO86" s="153"/>
      <c r="AP86" s="153"/>
      <c r="AQ86" s="255"/>
      <c r="AR86" s="153"/>
      <c r="AS86" s="153"/>
      <c r="AT86" s="153"/>
      <c r="AU86" s="153"/>
      <c r="AV86" s="153"/>
      <c r="AW86" s="153"/>
      <c r="AX86" s="153" t="s">
        <v>696</v>
      </c>
      <c r="AY86" s="153"/>
      <c r="AZ86" s="153" t="s">
        <v>68</v>
      </c>
      <c r="BA86" s="161">
        <v>45712</v>
      </c>
      <c r="BB86" s="153" t="s">
        <v>67</v>
      </c>
      <c r="BC86" s="153"/>
      <c r="BD86" s="24" t="s">
        <v>697</v>
      </c>
      <c r="BE86" s="24" t="s">
        <v>698</v>
      </c>
      <c r="BF86" s="24" t="s">
        <v>699</v>
      </c>
      <c r="BG86" s="153" t="s">
        <v>700</v>
      </c>
      <c r="BH86" s="153"/>
      <c r="BI86" s="153"/>
      <c r="BJ86" s="153"/>
      <c r="BK86" s="153"/>
      <c r="BL86" s="153"/>
      <c r="BM86" s="153"/>
      <c r="BN86" s="106"/>
    </row>
    <row r="87" spans="1:66" ht="17" thickBot="1" x14ac:dyDescent="0.25">
      <c r="A87" s="107"/>
      <c r="B87" s="181" t="s">
        <v>701</v>
      </c>
      <c r="C87" s="181" t="s">
        <v>702</v>
      </c>
      <c r="D87" s="181" t="s">
        <v>703</v>
      </c>
      <c r="E87" s="181"/>
      <c r="F87" s="181" t="s">
        <v>704</v>
      </c>
      <c r="G87" s="181" t="s">
        <v>705</v>
      </c>
      <c r="H87" s="183" t="s">
        <v>143</v>
      </c>
      <c r="I87" s="181" t="s">
        <v>61</v>
      </c>
      <c r="J87" s="182">
        <v>45016</v>
      </c>
      <c r="K87" s="139" t="s">
        <v>65</v>
      </c>
      <c r="L87" s="181" t="s">
        <v>706</v>
      </c>
      <c r="M87" s="181" t="s">
        <v>73</v>
      </c>
      <c r="N87" s="182">
        <v>45567</v>
      </c>
      <c r="O87" s="5" t="s">
        <v>65</v>
      </c>
      <c r="P87" s="183" t="s">
        <v>707</v>
      </c>
      <c r="Q87" s="181" t="s">
        <v>165</v>
      </c>
      <c r="R87" s="182">
        <v>45478</v>
      </c>
      <c r="S87" s="139" t="s">
        <v>65</v>
      </c>
      <c r="T87" s="181"/>
      <c r="U87" s="185"/>
      <c r="V87" s="185"/>
      <c r="W87" s="181"/>
      <c r="X87" s="181"/>
      <c r="Y87" s="181"/>
      <c r="Z87" s="181"/>
      <c r="AA87" s="181"/>
      <c r="AB87" s="181" t="s">
        <v>74</v>
      </c>
      <c r="AC87" s="182">
        <v>45478</v>
      </c>
      <c r="AD87" s="182">
        <v>45478</v>
      </c>
      <c r="AE87" s="284" t="s">
        <v>708</v>
      </c>
      <c r="AF87" s="269">
        <v>46023</v>
      </c>
      <c r="AG87" s="269">
        <v>46023</v>
      </c>
      <c r="AH87" s="181"/>
      <c r="AI87" s="181" t="s">
        <v>116</v>
      </c>
      <c r="AJ87" s="181"/>
      <c r="AK87" s="181" t="s">
        <v>709</v>
      </c>
      <c r="AL87" s="186"/>
      <c r="AM87" s="181"/>
      <c r="AN87" s="181"/>
      <c r="AO87" s="181"/>
      <c r="AP87" s="181"/>
      <c r="AQ87" s="253">
        <v>50000</v>
      </c>
      <c r="AR87" s="128"/>
      <c r="AS87" s="5" t="s">
        <v>65</v>
      </c>
      <c r="AT87" s="181"/>
      <c r="AU87" s="181"/>
      <c r="AV87" s="181"/>
      <c r="AW87" s="181"/>
      <c r="AX87" s="181" t="s">
        <v>710</v>
      </c>
      <c r="AY87" s="181" t="s">
        <v>711</v>
      </c>
      <c r="AZ87" s="181" t="s">
        <v>67</v>
      </c>
      <c r="BA87" s="182">
        <v>45713</v>
      </c>
      <c r="BB87" s="181" t="s">
        <v>67</v>
      </c>
      <c r="BC87" s="181"/>
      <c r="BD87" s="5" t="s">
        <v>712</v>
      </c>
      <c r="BE87" s="128" t="s">
        <v>713</v>
      </c>
      <c r="BF87" s="128" t="s">
        <v>714</v>
      </c>
      <c r="BG87" s="1" t="s">
        <v>715</v>
      </c>
      <c r="BH87" s="128"/>
      <c r="BI87" s="128"/>
      <c r="BJ87" s="128"/>
      <c r="BK87" s="128"/>
      <c r="BL87" s="128"/>
      <c r="BM87" s="128"/>
      <c r="BN87" s="128"/>
    </row>
    <row r="88" spans="1:66" ht="17" thickBot="1" x14ac:dyDescent="0.25">
      <c r="A88" s="110"/>
      <c r="B88" s="153" t="s">
        <v>716</v>
      </c>
      <c r="C88" s="153" t="s">
        <v>717</v>
      </c>
      <c r="D88" s="153" t="s">
        <v>718</v>
      </c>
      <c r="E88" s="153"/>
      <c r="F88" s="153" t="s">
        <v>58</v>
      </c>
      <c r="G88" s="153" t="s">
        <v>375</v>
      </c>
      <c r="H88" s="155" t="s">
        <v>143</v>
      </c>
      <c r="I88" s="153" t="s">
        <v>61</v>
      </c>
      <c r="J88" s="161">
        <v>43782</v>
      </c>
      <c r="K88" s="81" t="s">
        <v>65</v>
      </c>
      <c r="L88" s="205" t="s">
        <v>403</v>
      </c>
      <c r="M88" s="153" t="s">
        <v>73</v>
      </c>
      <c r="N88" s="161">
        <v>43786</v>
      </c>
      <c r="O88" s="24" t="s">
        <v>65</v>
      </c>
      <c r="P88" s="195" t="s">
        <v>719</v>
      </c>
      <c r="Q88" s="153" t="s">
        <v>165</v>
      </c>
      <c r="R88" s="161">
        <v>44642</v>
      </c>
      <c r="S88" s="81" t="s">
        <v>65</v>
      </c>
      <c r="T88" s="153"/>
      <c r="U88" s="159" t="s">
        <v>68</v>
      </c>
      <c r="V88" s="159">
        <v>0.5</v>
      </c>
      <c r="W88" s="153" t="s">
        <v>720</v>
      </c>
      <c r="X88" s="153" t="s">
        <v>74</v>
      </c>
      <c r="Y88" s="161">
        <v>44008</v>
      </c>
      <c r="Z88" s="161">
        <v>44008</v>
      </c>
      <c r="AA88" s="153"/>
      <c r="AB88" s="153" t="s">
        <v>74</v>
      </c>
      <c r="AC88" s="161">
        <v>44642</v>
      </c>
      <c r="AD88" s="161">
        <v>44642</v>
      </c>
      <c r="AE88" s="283" t="s">
        <v>721</v>
      </c>
      <c r="AF88" s="265">
        <v>44642</v>
      </c>
      <c r="AG88" s="265">
        <v>44642</v>
      </c>
      <c r="AH88" s="153"/>
      <c r="AI88" s="153" t="s">
        <v>116</v>
      </c>
      <c r="AJ88" s="153"/>
      <c r="AK88" s="153" t="s">
        <v>722</v>
      </c>
      <c r="AL88" s="177">
        <v>500000</v>
      </c>
      <c r="AM88" s="153" t="s">
        <v>64</v>
      </c>
      <c r="AN88" s="24" t="s">
        <v>65</v>
      </c>
      <c r="AO88" s="153"/>
      <c r="AP88" s="153"/>
      <c r="AQ88" s="251">
        <v>206097</v>
      </c>
      <c r="AR88" s="153" t="s">
        <v>64</v>
      </c>
      <c r="AS88" s="189" t="s">
        <v>65</v>
      </c>
      <c r="AT88" s="153"/>
      <c r="AU88" s="153"/>
      <c r="AV88" s="153">
        <v>5000</v>
      </c>
      <c r="AW88" s="153"/>
      <c r="AX88" s="153" t="s">
        <v>723</v>
      </c>
      <c r="AY88" s="153"/>
      <c r="AZ88" s="153" t="s">
        <v>68</v>
      </c>
      <c r="BA88" s="161">
        <v>45713</v>
      </c>
      <c r="BB88" s="153" t="s">
        <v>68</v>
      </c>
      <c r="BC88" s="24" t="s">
        <v>724</v>
      </c>
      <c r="BD88" s="24" t="s">
        <v>725</v>
      </c>
      <c r="BE88" s="24" t="s">
        <v>726</v>
      </c>
      <c r="BF88" s="153"/>
      <c r="BG88" s="153"/>
      <c r="BH88" s="153"/>
      <c r="BI88" s="153"/>
      <c r="BJ88" s="153"/>
      <c r="BK88" s="106"/>
      <c r="BL88" s="106"/>
      <c r="BM88" s="106"/>
      <c r="BN88" s="106"/>
    </row>
    <row r="89" spans="1:66" ht="17" thickBot="1" x14ac:dyDescent="0.25">
      <c r="A89" s="108"/>
      <c r="B89" s="170" t="s">
        <v>727</v>
      </c>
      <c r="C89" s="170" t="s">
        <v>728</v>
      </c>
      <c r="D89" s="170" t="s">
        <v>718</v>
      </c>
      <c r="E89" s="170"/>
      <c r="F89" s="170" t="s">
        <v>335</v>
      </c>
      <c r="G89" s="170" t="s">
        <v>729</v>
      </c>
      <c r="H89" s="172" t="s">
        <v>143</v>
      </c>
      <c r="I89" s="170" t="s">
        <v>192</v>
      </c>
      <c r="J89" s="170"/>
      <c r="K89" s="173"/>
      <c r="L89" s="170" t="s">
        <v>243</v>
      </c>
      <c r="M89" s="170" t="s">
        <v>73</v>
      </c>
      <c r="N89" s="171">
        <v>42282</v>
      </c>
      <c r="O89" s="60" t="s">
        <v>65</v>
      </c>
      <c r="P89" s="172"/>
      <c r="Q89" s="170"/>
      <c r="R89" s="170"/>
      <c r="S89" s="173"/>
      <c r="T89" s="170"/>
      <c r="U89" s="175"/>
      <c r="V89" s="175"/>
      <c r="W89" s="170"/>
      <c r="X89" s="170"/>
      <c r="Y89" s="170"/>
      <c r="Z89" s="170"/>
      <c r="AA89" s="170"/>
      <c r="AB89" s="170"/>
      <c r="AC89" s="170"/>
      <c r="AD89" s="170"/>
      <c r="AE89" s="280">
        <v>2015</v>
      </c>
      <c r="AF89" s="264">
        <v>42156</v>
      </c>
      <c r="AG89" s="264">
        <v>42157</v>
      </c>
      <c r="AH89" s="171">
        <v>44256</v>
      </c>
      <c r="AI89" s="170" t="s">
        <v>116</v>
      </c>
      <c r="AJ89" s="170"/>
      <c r="AK89" s="170" t="s">
        <v>730</v>
      </c>
      <c r="AL89" s="176">
        <f>52*450</f>
        <v>23400</v>
      </c>
      <c r="AM89" s="153" t="s">
        <v>64</v>
      </c>
      <c r="AN89" s="60" t="s">
        <v>65</v>
      </c>
      <c r="AO89" s="170"/>
      <c r="AP89" s="170"/>
      <c r="AQ89" s="250"/>
      <c r="AR89" s="170"/>
      <c r="AS89" s="170"/>
      <c r="AT89" s="170"/>
      <c r="AU89" s="170"/>
      <c r="AV89" s="170"/>
      <c r="AW89" s="170"/>
      <c r="AX89" s="170" t="s">
        <v>731</v>
      </c>
      <c r="AY89" s="170"/>
      <c r="AZ89" s="170" t="s">
        <v>68</v>
      </c>
      <c r="BA89" s="171" t="s">
        <v>732</v>
      </c>
      <c r="BB89" s="170" t="s">
        <v>68</v>
      </c>
      <c r="BC89" s="170"/>
      <c r="BD89" s="60" t="s">
        <v>733</v>
      </c>
      <c r="BE89" s="170" t="s">
        <v>734</v>
      </c>
      <c r="BF89" s="170"/>
      <c r="BG89" s="170"/>
      <c r="BH89" s="170"/>
      <c r="BI89" s="170"/>
      <c r="BJ89" s="170"/>
      <c r="BK89" s="109"/>
      <c r="BL89" s="109"/>
      <c r="BM89" s="109"/>
      <c r="BN89" s="109"/>
    </row>
    <row r="90" spans="1:66" ht="17" thickBot="1" x14ac:dyDescent="0.25">
      <c r="A90" s="110"/>
      <c r="B90" s="153" t="s">
        <v>735</v>
      </c>
      <c r="C90" s="153" t="s">
        <v>736</v>
      </c>
      <c r="D90" s="153" t="s">
        <v>737</v>
      </c>
      <c r="E90" s="153"/>
      <c r="F90" s="153" t="s">
        <v>212</v>
      </c>
      <c r="G90" s="153" t="s">
        <v>738</v>
      </c>
      <c r="H90" s="155" t="s">
        <v>143</v>
      </c>
      <c r="I90" s="153" t="s">
        <v>148</v>
      </c>
      <c r="J90" s="161">
        <v>43392</v>
      </c>
      <c r="K90" s="81" t="s">
        <v>65</v>
      </c>
      <c r="L90" s="153"/>
      <c r="M90" s="153"/>
      <c r="N90" s="153"/>
      <c r="O90" s="153"/>
      <c r="P90" s="155"/>
      <c r="Q90" s="153"/>
      <c r="R90" s="153"/>
      <c r="S90" s="157"/>
      <c r="T90" s="153"/>
      <c r="U90" s="159"/>
      <c r="V90" s="159"/>
      <c r="W90" s="153"/>
      <c r="X90" s="153"/>
      <c r="Y90" s="153"/>
      <c r="Z90" s="153"/>
      <c r="AA90" s="153" t="s">
        <v>739</v>
      </c>
      <c r="AB90" s="153"/>
      <c r="AC90" s="153"/>
      <c r="AD90" s="153"/>
      <c r="AE90" s="283" t="s">
        <v>739</v>
      </c>
      <c r="AF90" s="259"/>
      <c r="AG90" s="259"/>
      <c r="AH90" s="153"/>
      <c r="AI90" s="153" t="s">
        <v>116</v>
      </c>
      <c r="AJ90" s="153"/>
      <c r="AK90" s="153" t="s">
        <v>740</v>
      </c>
      <c r="AL90" s="177">
        <v>30000</v>
      </c>
      <c r="AM90" s="153" t="s">
        <v>64</v>
      </c>
      <c r="AN90" s="24" t="s">
        <v>65</v>
      </c>
      <c r="AO90" s="153"/>
      <c r="AP90" s="153"/>
      <c r="AQ90" s="255">
        <v>30000</v>
      </c>
      <c r="AR90" s="153" t="s">
        <v>64</v>
      </c>
      <c r="AS90" s="24" t="s">
        <v>65</v>
      </c>
      <c r="AT90" s="153"/>
      <c r="AU90" s="153"/>
      <c r="AV90" s="153"/>
      <c r="AW90" s="153"/>
      <c r="AX90" s="153" t="s">
        <v>741</v>
      </c>
      <c r="AY90" s="153"/>
      <c r="AZ90" s="153" t="s">
        <v>68</v>
      </c>
      <c r="BA90" s="161">
        <v>45713</v>
      </c>
      <c r="BB90" s="153" t="s">
        <v>67</v>
      </c>
      <c r="BC90" s="153"/>
      <c r="BD90" s="24" t="s">
        <v>742</v>
      </c>
      <c r="BE90" s="24" t="s">
        <v>743</v>
      </c>
      <c r="BF90" s="153"/>
      <c r="BG90" s="153"/>
      <c r="BH90" s="153"/>
      <c r="BI90" s="153"/>
      <c r="BJ90" s="153"/>
      <c r="BK90" s="153"/>
      <c r="BL90" s="153"/>
      <c r="BM90" s="153"/>
      <c r="BN90" s="106"/>
    </row>
    <row r="91" spans="1:66" ht="22" customHeight="1" x14ac:dyDescent="0.2">
      <c r="A91" s="110" t="s">
        <v>744</v>
      </c>
      <c r="B91" s="234" t="str">
        <f>C91&amp;"_0"</f>
        <v>Z_SK_Volkswagen_Bratislava_0</v>
      </c>
      <c r="C91" s="106" t="str">
        <f>"Z_SK_"&amp;D91&amp;"_"&amp;G91</f>
        <v>Z_SK_Volkswagen_Bratislava</v>
      </c>
      <c r="D91" s="196" t="s">
        <v>575</v>
      </c>
      <c r="E91" s="141"/>
      <c r="F91" s="196" t="s">
        <v>444</v>
      </c>
      <c r="G91" s="196" t="s">
        <v>745</v>
      </c>
      <c r="H91" s="202" t="s">
        <v>143</v>
      </c>
      <c r="I91" s="196" t="s">
        <v>61</v>
      </c>
      <c r="J91" s="141"/>
      <c r="K91" s="143"/>
      <c r="L91" s="141"/>
      <c r="M91" s="141"/>
      <c r="N91" s="141"/>
      <c r="O91" s="141"/>
      <c r="P91" s="142"/>
      <c r="Q91" s="141"/>
      <c r="R91" s="141"/>
      <c r="S91" s="143"/>
      <c r="T91" s="141"/>
      <c r="U91" s="141"/>
      <c r="V91" s="141"/>
      <c r="W91" s="141"/>
      <c r="X91" s="141"/>
      <c r="Y91" s="141"/>
      <c r="Z91" s="141"/>
      <c r="AA91" s="141"/>
      <c r="AB91" s="141"/>
      <c r="AC91" s="141"/>
      <c r="AD91" s="141"/>
      <c r="AE91" s="281">
        <v>2013</v>
      </c>
      <c r="AF91" s="267">
        <v>41426</v>
      </c>
      <c r="AG91" s="267">
        <v>41426</v>
      </c>
      <c r="AH91" s="106"/>
      <c r="AI91" s="196" t="s">
        <v>75</v>
      </c>
      <c r="AJ91" s="141"/>
      <c r="AK91" s="196" t="s">
        <v>746</v>
      </c>
      <c r="AL91" s="144"/>
      <c r="AM91" s="141"/>
      <c r="AN91" s="141"/>
      <c r="AO91" s="141"/>
      <c r="AP91" s="141"/>
      <c r="AQ91" s="251">
        <v>94839</v>
      </c>
      <c r="AR91" s="153" t="s">
        <v>64</v>
      </c>
      <c r="AS91" s="153" t="s">
        <v>65</v>
      </c>
      <c r="AT91" s="141"/>
      <c r="AU91" s="141"/>
      <c r="AV91" s="141"/>
      <c r="AW91" s="141"/>
      <c r="AX91" s="196" t="s">
        <v>747</v>
      </c>
      <c r="AY91" s="141"/>
      <c r="AZ91" s="141"/>
      <c r="BA91" s="141"/>
      <c r="BB91" s="141"/>
      <c r="BC91" s="141"/>
      <c r="BD91" s="141" t="s">
        <v>748</v>
      </c>
      <c r="BE91" s="197" t="s">
        <v>749</v>
      </c>
      <c r="BF91" s="141" t="s">
        <v>750</v>
      </c>
      <c r="BG91" s="141" t="s">
        <v>751</v>
      </c>
      <c r="BH91" s="141"/>
      <c r="BI91" s="141"/>
      <c r="BJ91" s="141"/>
      <c r="BK91" s="141"/>
      <c r="BL91" s="141"/>
      <c r="BM91" s="141"/>
      <c r="BN91" s="141"/>
    </row>
    <row r="92" spans="1:66" x14ac:dyDescent="0.2">
      <c r="A92" s="107"/>
      <c r="B92" s="162" t="s">
        <v>752</v>
      </c>
      <c r="C92" s="162" t="s">
        <v>753</v>
      </c>
      <c r="D92" s="162" t="s">
        <v>575</v>
      </c>
      <c r="E92" s="162"/>
      <c r="F92" s="162" t="s">
        <v>58</v>
      </c>
      <c r="G92" s="162" t="s">
        <v>754</v>
      </c>
      <c r="H92" s="164" t="s">
        <v>214</v>
      </c>
      <c r="I92" s="162" t="s">
        <v>61</v>
      </c>
      <c r="J92" s="163">
        <v>43419</v>
      </c>
      <c r="K92" s="79" t="s">
        <v>65</v>
      </c>
      <c r="L92" s="162" t="s">
        <v>163</v>
      </c>
      <c r="M92" s="162" t="s">
        <v>73</v>
      </c>
      <c r="N92" s="163">
        <v>44701</v>
      </c>
      <c r="O92" s="1" t="s">
        <v>65</v>
      </c>
      <c r="P92" s="164" t="s">
        <v>163</v>
      </c>
      <c r="Q92" s="162" t="s">
        <v>165</v>
      </c>
      <c r="R92" s="163">
        <v>44701</v>
      </c>
      <c r="S92" s="79" t="s">
        <v>65</v>
      </c>
      <c r="T92" s="162"/>
      <c r="U92" s="166"/>
      <c r="V92" s="166"/>
      <c r="W92" s="162"/>
      <c r="X92" s="162"/>
      <c r="Y92" s="162"/>
      <c r="Z92" s="162"/>
      <c r="AA92" s="162"/>
      <c r="AB92" s="162" t="s">
        <v>74</v>
      </c>
      <c r="AC92" s="163">
        <v>44701</v>
      </c>
      <c r="AD92" s="163">
        <v>44701</v>
      </c>
      <c r="AE92" s="277"/>
      <c r="AF92" s="260"/>
      <c r="AG92" s="260"/>
      <c r="AH92" s="162"/>
      <c r="AI92" s="162" t="s">
        <v>116</v>
      </c>
      <c r="AJ92" s="162"/>
      <c r="AK92" s="162" t="s">
        <v>755</v>
      </c>
      <c r="AL92" s="160">
        <v>190000</v>
      </c>
      <c r="AM92" s="162" t="s">
        <v>64</v>
      </c>
      <c r="AN92" s="1" t="s">
        <v>65</v>
      </c>
      <c r="AO92" s="162"/>
      <c r="AP92" s="162"/>
      <c r="AQ92" s="247">
        <v>140000</v>
      </c>
      <c r="AR92" s="162" t="s">
        <v>64</v>
      </c>
      <c r="AS92" s="1" t="s">
        <v>65</v>
      </c>
      <c r="AT92" s="162"/>
      <c r="AU92" s="162"/>
      <c r="AV92" s="162"/>
      <c r="AW92" s="162"/>
      <c r="AX92" s="162" t="s">
        <v>756</v>
      </c>
      <c r="AY92" s="162"/>
      <c r="AZ92" s="162" t="s">
        <v>68</v>
      </c>
      <c r="BA92" s="163">
        <v>45713</v>
      </c>
      <c r="BB92" s="162" t="s">
        <v>68</v>
      </c>
      <c r="BC92" s="1" t="s">
        <v>757</v>
      </c>
      <c r="BD92" s="1" t="s">
        <v>758</v>
      </c>
      <c r="BE92" s="1" t="s">
        <v>759</v>
      </c>
      <c r="BF92" s="1" t="s">
        <v>760</v>
      </c>
      <c r="BG92" s="1" t="s">
        <v>761</v>
      </c>
      <c r="BH92" s="162"/>
      <c r="BI92" s="162"/>
      <c r="BJ92" s="162"/>
      <c r="BK92" s="162"/>
      <c r="BL92" s="162"/>
      <c r="BM92" s="162"/>
      <c r="BN92" s="104"/>
    </row>
    <row r="93" spans="1:66" x14ac:dyDescent="0.2">
      <c r="A93" s="107"/>
      <c r="B93" s="162" t="s">
        <v>762</v>
      </c>
      <c r="C93" s="162" t="s">
        <v>763</v>
      </c>
      <c r="D93" s="162" t="s">
        <v>575</v>
      </c>
      <c r="E93" s="162"/>
      <c r="F93" s="162" t="s">
        <v>58</v>
      </c>
      <c r="G93" s="162" t="s">
        <v>764</v>
      </c>
      <c r="H93" s="164" t="s">
        <v>214</v>
      </c>
      <c r="I93" s="162" t="s">
        <v>61</v>
      </c>
      <c r="J93" s="163">
        <v>43419</v>
      </c>
      <c r="K93" s="79" t="s">
        <v>65</v>
      </c>
      <c r="L93" s="162"/>
      <c r="M93" s="162"/>
      <c r="N93" s="162"/>
      <c r="O93" s="162"/>
      <c r="P93" s="164"/>
      <c r="Q93" s="162"/>
      <c r="R93" s="162"/>
      <c r="S93" s="180"/>
      <c r="T93" s="162"/>
      <c r="U93" s="166"/>
      <c r="V93" s="166"/>
      <c r="W93" s="162"/>
      <c r="X93" s="162"/>
      <c r="Y93" s="162"/>
      <c r="Z93" s="162"/>
      <c r="AA93" s="162"/>
      <c r="AB93" s="162" t="s">
        <v>74</v>
      </c>
      <c r="AC93" s="163">
        <v>44719</v>
      </c>
      <c r="AD93" s="163">
        <v>44719</v>
      </c>
      <c r="AE93" s="277"/>
      <c r="AF93" s="260"/>
      <c r="AG93" s="260"/>
      <c r="AH93" s="162"/>
      <c r="AI93" s="162" t="s">
        <v>116</v>
      </c>
      <c r="AJ93" s="162"/>
      <c r="AK93" s="162" t="s">
        <v>765</v>
      </c>
      <c r="AL93" s="160">
        <v>130000</v>
      </c>
      <c r="AM93" s="162" t="s">
        <v>64</v>
      </c>
      <c r="AN93" s="1" t="s">
        <v>65</v>
      </c>
      <c r="AO93" s="162"/>
      <c r="AP93" s="162"/>
      <c r="AQ93" s="247">
        <v>15000</v>
      </c>
      <c r="AR93" s="162" t="s">
        <v>64</v>
      </c>
      <c r="AS93" s="1" t="s">
        <v>65</v>
      </c>
      <c r="AT93" s="162"/>
      <c r="AU93" s="162"/>
      <c r="AV93" s="162"/>
      <c r="AW93" s="162"/>
      <c r="AX93" s="162" t="s">
        <v>766</v>
      </c>
      <c r="AY93" s="162" t="s">
        <v>767</v>
      </c>
      <c r="AZ93" s="162" t="s">
        <v>67</v>
      </c>
      <c r="BA93" s="163">
        <v>45713</v>
      </c>
      <c r="BB93" s="162" t="s">
        <v>68</v>
      </c>
      <c r="BC93" s="162"/>
      <c r="BD93" s="198"/>
      <c r="BE93" s="162"/>
      <c r="BF93" s="162"/>
      <c r="BG93" s="162"/>
      <c r="BH93" s="162"/>
      <c r="BI93" s="162"/>
      <c r="BJ93" s="162"/>
      <c r="BK93" s="162"/>
      <c r="BL93" s="162"/>
      <c r="BM93" s="162"/>
      <c r="BN93" s="104"/>
    </row>
    <row r="94" spans="1:66" x14ac:dyDescent="0.2">
      <c r="A94" s="107"/>
      <c r="B94" s="162" t="s">
        <v>768</v>
      </c>
      <c r="C94" s="162" t="s">
        <v>769</v>
      </c>
      <c r="D94" s="162" t="s">
        <v>575</v>
      </c>
      <c r="E94" s="162"/>
      <c r="F94" s="162" t="s">
        <v>58</v>
      </c>
      <c r="G94" s="162" t="s">
        <v>770</v>
      </c>
      <c r="H94" s="164" t="s">
        <v>143</v>
      </c>
      <c r="I94" s="162" t="s">
        <v>192</v>
      </c>
      <c r="J94" s="163">
        <v>44648</v>
      </c>
      <c r="K94" s="79" t="s">
        <v>65</v>
      </c>
      <c r="L94" s="162" t="s">
        <v>403</v>
      </c>
      <c r="M94" s="162" t="s">
        <v>73</v>
      </c>
      <c r="N94" s="163">
        <v>44648</v>
      </c>
      <c r="O94" s="1" t="s">
        <v>65</v>
      </c>
      <c r="P94" s="164" t="s">
        <v>403</v>
      </c>
      <c r="Q94" s="162" t="s">
        <v>165</v>
      </c>
      <c r="R94" s="163">
        <v>44648</v>
      </c>
      <c r="S94" s="79" t="s">
        <v>65</v>
      </c>
      <c r="T94" s="162"/>
      <c r="U94" s="166"/>
      <c r="V94" s="166"/>
      <c r="W94" s="162" t="s">
        <v>771</v>
      </c>
      <c r="X94" s="162"/>
      <c r="Y94" s="162"/>
      <c r="Z94" s="162"/>
      <c r="AA94" s="162"/>
      <c r="AB94" s="162"/>
      <c r="AC94" s="162"/>
      <c r="AD94" s="162"/>
      <c r="AE94" s="277" t="s">
        <v>772</v>
      </c>
      <c r="AF94" s="260"/>
      <c r="AG94" s="260"/>
      <c r="AH94" s="163">
        <v>45198</v>
      </c>
      <c r="AI94" s="162" t="s">
        <v>116</v>
      </c>
      <c r="AJ94" s="162"/>
      <c r="AK94" s="162" t="s">
        <v>773</v>
      </c>
      <c r="AL94" s="160"/>
      <c r="AM94" s="162"/>
      <c r="AN94" s="162"/>
      <c r="AO94" s="162"/>
      <c r="AP94" s="162"/>
      <c r="AQ94" s="247"/>
      <c r="AR94" s="162"/>
      <c r="AS94" s="162"/>
      <c r="AT94" s="162"/>
      <c r="AU94" s="162"/>
      <c r="AV94" s="162"/>
      <c r="AW94" s="162"/>
      <c r="AX94" s="162" t="s">
        <v>774</v>
      </c>
      <c r="AY94" s="162" t="s">
        <v>775</v>
      </c>
      <c r="AZ94" s="162" t="s">
        <v>67</v>
      </c>
      <c r="BA94" s="163">
        <v>45713</v>
      </c>
      <c r="BB94" s="162" t="s">
        <v>67</v>
      </c>
      <c r="BC94" s="162"/>
      <c r="BD94" s="1" t="s">
        <v>776</v>
      </c>
      <c r="BE94" s="1" t="s">
        <v>777</v>
      </c>
      <c r="BF94" s="1" t="s">
        <v>778</v>
      </c>
      <c r="BG94" s="162"/>
      <c r="BH94" s="162"/>
      <c r="BI94" s="162"/>
      <c r="BJ94" s="162"/>
      <c r="BK94" s="162"/>
      <c r="BL94" s="162"/>
      <c r="BM94" s="162"/>
      <c r="BN94" s="104"/>
    </row>
    <row r="95" spans="1:66" ht="17" thickBot="1" x14ac:dyDescent="0.25">
      <c r="A95" s="107"/>
      <c r="B95" s="187" t="s">
        <v>779</v>
      </c>
      <c r="C95" s="162" t="s">
        <v>780</v>
      </c>
      <c r="D95" s="162" t="s">
        <v>575</v>
      </c>
      <c r="E95" s="162"/>
      <c r="F95" s="162" t="s">
        <v>58</v>
      </c>
      <c r="G95" s="162" t="s">
        <v>781</v>
      </c>
      <c r="H95" s="164" t="s">
        <v>214</v>
      </c>
      <c r="I95" s="203" t="s">
        <v>61</v>
      </c>
      <c r="J95" s="163">
        <v>43420</v>
      </c>
      <c r="K95" s="79" t="s">
        <v>65</v>
      </c>
      <c r="L95" s="162" t="s">
        <v>184</v>
      </c>
      <c r="M95" s="162" t="s">
        <v>73</v>
      </c>
      <c r="N95" s="163">
        <v>43420</v>
      </c>
      <c r="O95" s="1" t="s">
        <v>65</v>
      </c>
      <c r="P95" s="164" t="s">
        <v>184</v>
      </c>
      <c r="Q95" s="162" t="s">
        <v>165</v>
      </c>
      <c r="R95" s="163">
        <v>43420</v>
      </c>
      <c r="S95" s="79" t="s">
        <v>65</v>
      </c>
      <c r="T95" s="162"/>
      <c r="U95" s="166"/>
      <c r="V95" s="166"/>
      <c r="W95" s="162"/>
      <c r="X95" s="162"/>
      <c r="Y95" s="162"/>
      <c r="Z95" s="162"/>
      <c r="AA95" s="162"/>
      <c r="AB95" s="162" t="s">
        <v>74</v>
      </c>
      <c r="AC95" s="163">
        <v>44607</v>
      </c>
      <c r="AD95" s="163">
        <v>44607</v>
      </c>
      <c r="AE95" s="277" t="s">
        <v>782</v>
      </c>
      <c r="AF95" s="261">
        <v>43773</v>
      </c>
      <c r="AG95" s="261">
        <v>43773</v>
      </c>
      <c r="AH95" s="162"/>
      <c r="AI95" s="162" t="s">
        <v>116</v>
      </c>
      <c r="AJ95" s="162"/>
      <c r="AK95" s="162" t="s">
        <v>783</v>
      </c>
      <c r="AL95" s="160">
        <v>333000</v>
      </c>
      <c r="AM95" s="162" t="s">
        <v>64</v>
      </c>
      <c r="AN95" s="1" t="s">
        <v>65</v>
      </c>
      <c r="AO95" s="162"/>
      <c r="AP95" s="162"/>
      <c r="AQ95" s="247">
        <v>333000</v>
      </c>
      <c r="AR95" s="162" t="s">
        <v>64</v>
      </c>
      <c r="AS95" s="1" t="s">
        <v>65</v>
      </c>
      <c r="AT95" s="162"/>
      <c r="AU95" s="162"/>
      <c r="AV95" s="162"/>
      <c r="AW95" s="162"/>
      <c r="AX95" s="162" t="s">
        <v>784</v>
      </c>
      <c r="AY95" s="162" t="s">
        <v>785</v>
      </c>
      <c r="AZ95" s="162" t="s">
        <v>67</v>
      </c>
      <c r="BA95" s="163">
        <v>45713</v>
      </c>
      <c r="BB95" s="162" t="s">
        <v>68</v>
      </c>
      <c r="BC95" s="162"/>
      <c r="BD95" s="1" t="s">
        <v>786</v>
      </c>
      <c r="BE95" s="1" t="s">
        <v>787</v>
      </c>
      <c r="BF95" s="1" t="s">
        <v>788</v>
      </c>
      <c r="BG95" s="1" t="s">
        <v>789</v>
      </c>
      <c r="BH95" s="162" t="s">
        <v>790</v>
      </c>
      <c r="BI95" s="162" t="s">
        <v>791</v>
      </c>
      <c r="BJ95" s="162"/>
      <c r="BK95" s="162"/>
      <c r="BL95" s="162"/>
      <c r="BM95" s="162"/>
      <c r="BN95" s="104"/>
    </row>
    <row r="96" spans="1:66" ht="17" thickBot="1" x14ac:dyDescent="0.25">
      <c r="A96" s="108"/>
      <c r="B96" s="234" t="str">
        <f>C96&amp;"_0"</f>
        <v>Z_ES_Volkswagen_Navarra_0</v>
      </c>
      <c r="C96" s="106" t="str">
        <f>"Z_ES_"&amp;D96&amp;"_"&amp;G96</f>
        <v>Z_ES_Volkswagen_Navarra</v>
      </c>
      <c r="D96" s="170" t="s">
        <v>575</v>
      </c>
      <c r="E96" s="170"/>
      <c r="F96" s="170" t="s">
        <v>318</v>
      </c>
      <c r="G96" s="170" t="s">
        <v>792</v>
      </c>
      <c r="H96" s="172" t="s">
        <v>143</v>
      </c>
      <c r="I96" s="170" t="s">
        <v>148</v>
      </c>
      <c r="J96" s="171">
        <v>44970</v>
      </c>
      <c r="K96" s="80" t="s">
        <v>65</v>
      </c>
      <c r="L96" s="170" t="s">
        <v>793</v>
      </c>
      <c r="M96" s="170" t="s">
        <v>73</v>
      </c>
      <c r="N96" s="171"/>
      <c r="O96" s="25"/>
      <c r="P96" s="172"/>
      <c r="Q96" s="170"/>
      <c r="R96" s="171"/>
      <c r="S96" s="80"/>
      <c r="T96" s="170"/>
      <c r="U96" s="175"/>
      <c r="V96" s="175"/>
      <c r="W96" s="170"/>
      <c r="X96" s="170"/>
      <c r="Y96" s="170"/>
      <c r="Z96" s="170"/>
      <c r="AA96" s="170"/>
      <c r="AB96" s="170"/>
      <c r="AC96" s="170"/>
      <c r="AD96" s="170"/>
      <c r="AE96" s="280">
        <v>2025</v>
      </c>
      <c r="AF96" s="264">
        <v>45809</v>
      </c>
      <c r="AG96" s="272"/>
      <c r="AH96" s="171"/>
      <c r="AI96" s="170" t="s">
        <v>116</v>
      </c>
      <c r="AJ96" s="170"/>
      <c r="AK96" s="170" t="s">
        <v>794</v>
      </c>
      <c r="AL96" s="176"/>
      <c r="AM96" s="170"/>
      <c r="AN96" s="170"/>
      <c r="AO96" s="170"/>
      <c r="AP96" s="170"/>
      <c r="AQ96" s="250">
        <f>3000000/5</f>
        <v>600000</v>
      </c>
      <c r="AR96" s="170"/>
      <c r="AS96" s="25" t="s">
        <v>65</v>
      </c>
      <c r="AT96" s="170"/>
      <c r="AU96" s="170"/>
      <c r="AV96" s="170"/>
      <c r="AW96" s="170"/>
      <c r="AX96" s="170" t="s">
        <v>795</v>
      </c>
      <c r="AY96" s="170"/>
      <c r="AZ96" s="170"/>
      <c r="BA96" s="171"/>
      <c r="BB96" s="170"/>
      <c r="BC96" s="170"/>
      <c r="BD96" s="68" t="s">
        <v>796</v>
      </c>
      <c r="BE96" s="68" t="s">
        <v>797</v>
      </c>
      <c r="BF96" s="25" t="s">
        <v>798</v>
      </c>
      <c r="BG96" s="170"/>
      <c r="BH96" s="170"/>
      <c r="BI96" s="170"/>
      <c r="BJ96" s="170"/>
      <c r="BK96" s="170"/>
      <c r="BL96" s="170"/>
      <c r="BM96" s="170"/>
      <c r="BN96" s="109"/>
    </row>
    <row r="97" spans="1:66" x14ac:dyDescent="0.2">
      <c r="A97" s="107"/>
      <c r="B97" s="162" t="s">
        <v>799</v>
      </c>
      <c r="C97" s="162" t="s">
        <v>800</v>
      </c>
      <c r="D97" s="162" t="s">
        <v>801</v>
      </c>
      <c r="E97" s="162"/>
      <c r="F97" s="162" t="s">
        <v>444</v>
      </c>
      <c r="G97" s="162" t="s">
        <v>802</v>
      </c>
      <c r="H97" s="164" t="s">
        <v>143</v>
      </c>
      <c r="I97" s="162" t="s">
        <v>124</v>
      </c>
      <c r="J97" s="163">
        <v>44743</v>
      </c>
      <c r="K97" s="200" t="s">
        <v>65</v>
      </c>
      <c r="L97" s="162" t="s">
        <v>184</v>
      </c>
      <c r="M97" s="162" t="s">
        <v>73</v>
      </c>
      <c r="N97" s="163">
        <v>44743</v>
      </c>
      <c r="O97" s="4" t="s">
        <v>65</v>
      </c>
      <c r="P97" s="164" t="s">
        <v>184</v>
      </c>
      <c r="Q97" s="162" t="s">
        <v>165</v>
      </c>
      <c r="R97" s="163">
        <v>44743</v>
      </c>
      <c r="S97" s="200" t="s">
        <v>65</v>
      </c>
      <c r="T97" s="162"/>
      <c r="U97" s="166"/>
      <c r="V97" s="166"/>
      <c r="W97" s="162">
        <v>2023</v>
      </c>
      <c r="X97" s="162" t="s">
        <v>91</v>
      </c>
      <c r="Y97" s="163">
        <v>45107</v>
      </c>
      <c r="Z97" s="163">
        <v>45107</v>
      </c>
      <c r="AA97" s="162" t="s">
        <v>803</v>
      </c>
      <c r="AB97" s="162" t="s">
        <v>91</v>
      </c>
      <c r="AC97" s="163">
        <v>46203</v>
      </c>
      <c r="AD97" s="163">
        <v>46203</v>
      </c>
      <c r="AE97" s="277" t="s">
        <v>803</v>
      </c>
      <c r="AF97" s="261">
        <v>46203</v>
      </c>
      <c r="AG97" s="261">
        <v>46203</v>
      </c>
      <c r="AH97" s="162"/>
      <c r="AI97" s="162" t="s">
        <v>116</v>
      </c>
      <c r="AJ97" s="162"/>
      <c r="AK97" s="162"/>
      <c r="AL97" s="160">
        <v>250000</v>
      </c>
      <c r="AM97" s="162" t="s">
        <v>64</v>
      </c>
      <c r="AN97" s="4" t="s">
        <v>65</v>
      </c>
      <c r="AO97" s="162"/>
      <c r="AP97" s="162"/>
      <c r="AQ97" s="247">
        <v>250000</v>
      </c>
      <c r="AR97" s="162" t="s">
        <v>64</v>
      </c>
      <c r="AS97" s="4" t="s">
        <v>65</v>
      </c>
      <c r="AT97" s="162"/>
      <c r="AU97" s="162"/>
      <c r="AV97" s="162">
        <v>3300</v>
      </c>
      <c r="AW97" s="162"/>
      <c r="AX97" s="162" t="s">
        <v>804</v>
      </c>
      <c r="AY97" s="162"/>
      <c r="AZ97" s="162" t="s">
        <v>89</v>
      </c>
      <c r="BA97" s="163">
        <v>45714</v>
      </c>
      <c r="BB97" s="162" t="s">
        <v>67</v>
      </c>
      <c r="BC97" s="162"/>
      <c r="BD97" s="4" t="s">
        <v>805</v>
      </c>
      <c r="BE97" s="4" t="s">
        <v>806</v>
      </c>
      <c r="BF97" s="162" t="s">
        <v>807</v>
      </c>
      <c r="BG97" s="162"/>
      <c r="BH97" s="162"/>
      <c r="BI97" s="104"/>
      <c r="BJ97" s="104"/>
      <c r="BK97" s="104"/>
      <c r="BL97" s="104"/>
      <c r="BM97" s="104"/>
      <c r="BN97" s="104"/>
    </row>
    <row r="98" spans="1:66" x14ac:dyDescent="0.2">
      <c r="A98" s="107"/>
      <c r="B98" s="162" t="s">
        <v>808</v>
      </c>
      <c r="C98" s="162" t="s">
        <v>809</v>
      </c>
      <c r="D98" s="162" t="s">
        <v>810</v>
      </c>
      <c r="E98" s="162"/>
      <c r="F98" s="162" t="s">
        <v>265</v>
      </c>
      <c r="G98" s="162" t="s">
        <v>811</v>
      </c>
      <c r="H98" s="164" t="s">
        <v>143</v>
      </c>
      <c r="I98" s="162" t="s">
        <v>61</v>
      </c>
      <c r="J98" s="163">
        <v>43646</v>
      </c>
      <c r="K98" s="200" t="s">
        <v>65</v>
      </c>
      <c r="L98" s="162"/>
      <c r="M98" s="162"/>
      <c r="N98" s="162"/>
      <c r="O98" s="162"/>
      <c r="P98" s="164"/>
      <c r="Q98" s="162"/>
      <c r="R98" s="162"/>
      <c r="S98" s="180"/>
      <c r="T98" s="162"/>
      <c r="U98" s="166"/>
      <c r="V98" s="166"/>
      <c r="W98" s="162"/>
      <c r="X98" s="162"/>
      <c r="Y98" s="162"/>
      <c r="Z98" s="162"/>
      <c r="AA98" s="162"/>
      <c r="AB98" s="162" t="s">
        <v>91</v>
      </c>
      <c r="AC98" s="163">
        <v>43646</v>
      </c>
      <c r="AD98" s="163">
        <v>43646</v>
      </c>
      <c r="AE98" s="277">
        <v>2019</v>
      </c>
      <c r="AF98" s="261">
        <v>43646</v>
      </c>
      <c r="AG98" s="261">
        <v>43646</v>
      </c>
      <c r="AH98" s="162"/>
      <c r="AI98" s="162" t="s">
        <v>116</v>
      </c>
      <c r="AJ98" s="162"/>
      <c r="AK98" s="162" t="s">
        <v>812</v>
      </c>
      <c r="AL98" s="160"/>
      <c r="AM98" s="162"/>
      <c r="AN98" s="162"/>
      <c r="AO98" s="162"/>
      <c r="AP98" s="162"/>
      <c r="AQ98" s="247"/>
      <c r="AR98" s="162"/>
      <c r="AS98" s="162"/>
      <c r="AT98" s="162"/>
      <c r="AU98" s="162"/>
      <c r="AV98" s="162"/>
      <c r="AW98" s="162"/>
      <c r="AX98" s="162" t="s">
        <v>813</v>
      </c>
      <c r="AY98" s="162"/>
      <c r="AZ98" s="162" t="s">
        <v>89</v>
      </c>
      <c r="BA98" s="163">
        <v>45714</v>
      </c>
      <c r="BB98" s="162" t="s">
        <v>68</v>
      </c>
      <c r="BC98" s="162"/>
      <c r="BD98" s="162" t="s">
        <v>814</v>
      </c>
      <c r="BE98" s="162"/>
      <c r="BF98" s="162"/>
      <c r="BG98" s="162"/>
      <c r="BH98" s="162"/>
      <c r="BI98" s="104"/>
      <c r="BJ98" s="104"/>
      <c r="BK98" s="104"/>
      <c r="BL98" s="104"/>
      <c r="BM98" s="104"/>
      <c r="BN98" s="104"/>
    </row>
    <row r="99" spans="1:66" x14ac:dyDescent="0.2">
      <c r="A99" s="104"/>
      <c r="B99" s="162" t="s">
        <v>815</v>
      </c>
      <c r="C99" s="162" t="s">
        <v>816</v>
      </c>
      <c r="D99" s="162" t="s">
        <v>810</v>
      </c>
      <c r="E99" s="162"/>
      <c r="F99" s="162" t="s">
        <v>212</v>
      </c>
      <c r="G99" s="162" t="s">
        <v>817</v>
      </c>
      <c r="H99" s="164" t="s">
        <v>143</v>
      </c>
      <c r="I99" s="162" t="s">
        <v>61</v>
      </c>
      <c r="J99" s="163">
        <v>44818</v>
      </c>
      <c r="K99" s="200" t="s">
        <v>65</v>
      </c>
      <c r="L99" s="162"/>
      <c r="M99" s="162"/>
      <c r="N99" s="162"/>
      <c r="O99" s="162"/>
      <c r="P99" s="164"/>
      <c r="Q99" s="162"/>
      <c r="R99" s="162"/>
      <c r="S99" s="180"/>
      <c r="T99" s="162"/>
      <c r="U99" s="166"/>
      <c r="V99" s="166"/>
      <c r="W99" s="162"/>
      <c r="X99" s="162"/>
      <c r="Y99" s="162"/>
      <c r="Z99" s="162"/>
      <c r="AA99" s="162"/>
      <c r="AB99" s="162" t="s">
        <v>74</v>
      </c>
      <c r="AC99" s="163">
        <v>45183</v>
      </c>
      <c r="AD99" s="163">
        <v>45183</v>
      </c>
      <c r="AE99" s="277"/>
      <c r="AF99" s="261">
        <v>45183</v>
      </c>
      <c r="AG99" s="261">
        <v>45183</v>
      </c>
      <c r="AH99" s="162"/>
      <c r="AI99" s="162" t="s">
        <v>116</v>
      </c>
      <c r="AJ99" s="162"/>
      <c r="AK99" s="162" t="s">
        <v>818</v>
      </c>
      <c r="AL99" s="160"/>
      <c r="AM99" s="162"/>
      <c r="AN99" s="162"/>
      <c r="AO99" s="162"/>
      <c r="AP99" s="162"/>
      <c r="AQ99" s="247"/>
      <c r="AR99" s="162"/>
      <c r="AS99" s="162"/>
      <c r="AT99" s="162"/>
      <c r="AU99" s="162"/>
      <c r="AV99" s="162"/>
      <c r="AW99" s="162"/>
      <c r="AX99" s="162" t="s">
        <v>819</v>
      </c>
      <c r="AY99" s="162"/>
      <c r="AZ99" s="162" t="s">
        <v>89</v>
      </c>
      <c r="BA99" s="163">
        <v>45714</v>
      </c>
      <c r="BB99" s="162" t="s">
        <v>68</v>
      </c>
      <c r="BC99" s="162"/>
      <c r="BD99" s="4" t="s">
        <v>820</v>
      </c>
      <c r="BE99" s="167"/>
      <c r="BF99" s="162"/>
      <c r="BG99" s="162"/>
      <c r="BH99" s="162"/>
      <c r="BI99" s="104"/>
      <c r="BJ99" s="104"/>
      <c r="BK99" s="104"/>
      <c r="BL99" s="104"/>
      <c r="BM99" s="104"/>
      <c r="BN99" s="104"/>
    </row>
    <row r="100" spans="1:66" ht="17" thickBot="1" x14ac:dyDescent="0.25">
      <c r="A100" s="104"/>
      <c r="B100" s="162" t="s">
        <v>821</v>
      </c>
      <c r="C100" s="162" t="s">
        <v>816</v>
      </c>
      <c r="D100" s="162" t="s">
        <v>810</v>
      </c>
      <c r="E100" s="162"/>
      <c r="F100" s="162" t="s">
        <v>212</v>
      </c>
      <c r="G100" s="162" t="s">
        <v>817</v>
      </c>
      <c r="H100" s="164" t="s">
        <v>71</v>
      </c>
      <c r="I100" s="162" t="s">
        <v>148</v>
      </c>
      <c r="J100" s="163">
        <v>45740</v>
      </c>
      <c r="K100" s="200" t="s">
        <v>65</v>
      </c>
      <c r="L100" s="162"/>
      <c r="M100" s="162"/>
      <c r="N100" s="162"/>
      <c r="O100" s="162"/>
      <c r="P100" s="164"/>
      <c r="Q100" s="162"/>
      <c r="R100" s="162"/>
      <c r="S100" s="180"/>
      <c r="T100" s="162"/>
      <c r="U100" s="166"/>
      <c r="V100" s="166"/>
      <c r="W100" s="162"/>
      <c r="X100" s="162"/>
      <c r="Y100" s="162"/>
      <c r="Z100" s="162"/>
      <c r="AA100" s="162"/>
      <c r="AB100" s="162"/>
      <c r="AC100" s="163"/>
      <c r="AD100" s="163"/>
      <c r="AE100" s="277"/>
      <c r="AF100" s="261">
        <v>45777</v>
      </c>
      <c r="AG100" s="261">
        <v>45777</v>
      </c>
      <c r="AH100" s="162"/>
      <c r="AI100" s="162" t="s">
        <v>116</v>
      </c>
      <c r="AJ100" s="162"/>
      <c r="AK100" s="162" t="s">
        <v>822</v>
      </c>
      <c r="AL100" s="160">
        <v>30000</v>
      </c>
      <c r="AM100" s="162" t="s">
        <v>64</v>
      </c>
      <c r="AN100" s="4" t="s">
        <v>65</v>
      </c>
      <c r="AO100" s="162"/>
      <c r="AP100" s="162"/>
      <c r="AQ100" s="247"/>
      <c r="AR100" s="162"/>
      <c r="AS100" s="162"/>
      <c r="AT100" s="162"/>
      <c r="AU100" s="162"/>
      <c r="AV100" s="162"/>
      <c r="AW100" s="162"/>
      <c r="AX100" s="162" t="s">
        <v>823</v>
      </c>
      <c r="AY100" s="162"/>
      <c r="AZ100" s="162"/>
      <c r="BA100" s="163"/>
      <c r="BB100" s="162"/>
      <c r="BC100" s="162"/>
      <c r="BD100" s="4" t="s">
        <v>823</v>
      </c>
      <c r="BE100" s="167"/>
      <c r="BF100" s="162"/>
      <c r="BG100" s="162"/>
      <c r="BH100" s="162"/>
      <c r="BI100" s="104"/>
      <c r="BJ100" s="104"/>
      <c r="BK100" s="104"/>
      <c r="BL100" s="104"/>
      <c r="BM100" s="104"/>
      <c r="BN100" s="104"/>
    </row>
    <row r="101" spans="1:66" x14ac:dyDescent="0.2">
      <c r="A101" s="107"/>
      <c r="B101" s="234" t="str">
        <f>C101&amp;"_0"</f>
        <v>Z_SE_Volvo_Torslanda_0</v>
      </c>
      <c r="C101" s="106" t="str">
        <f>"Z_SE_"&amp;D101&amp;"_"&amp;G101</f>
        <v>Z_SE_Volvo_Torslanda</v>
      </c>
      <c r="D101" s="162" t="s">
        <v>824</v>
      </c>
      <c r="E101" s="104"/>
      <c r="F101" s="162" t="s">
        <v>825</v>
      </c>
      <c r="G101" s="162" t="s">
        <v>826</v>
      </c>
      <c r="H101" s="121" t="s">
        <v>60</v>
      </c>
      <c r="I101" s="162" t="s">
        <v>148</v>
      </c>
      <c r="J101" s="125">
        <v>44600</v>
      </c>
      <c r="K101" s="200" t="s">
        <v>65</v>
      </c>
      <c r="L101" s="104" t="s">
        <v>827</v>
      </c>
      <c r="M101" s="104" t="s">
        <v>73</v>
      </c>
      <c r="N101" s="104"/>
      <c r="O101" s="104"/>
      <c r="P101" s="121"/>
      <c r="Q101" s="104"/>
      <c r="R101" s="104"/>
      <c r="S101" s="122"/>
      <c r="T101" s="104"/>
      <c r="U101" s="104"/>
      <c r="V101" s="104"/>
      <c r="W101" s="104"/>
      <c r="X101" s="104"/>
      <c r="Y101" s="104"/>
      <c r="Z101" s="104"/>
      <c r="AA101" s="104"/>
      <c r="AB101" s="104"/>
      <c r="AC101" s="104"/>
      <c r="AD101" s="104"/>
      <c r="AE101" s="284"/>
      <c r="AF101" s="270"/>
      <c r="AG101" s="269">
        <v>45717</v>
      </c>
      <c r="AH101" s="104"/>
      <c r="AI101" s="162" t="s">
        <v>116</v>
      </c>
      <c r="AJ101" s="104"/>
      <c r="AK101" s="162" t="s">
        <v>828</v>
      </c>
      <c r="AL101" s="123"/>
      <c r="AM101" s="104"/>
      <c r="AN101" s="104"/>
      <c r="AO101" s="104"/>
      <c r="AP101" s="104"/>
      <c r="AQ101" s="253"/>
      <c r="AR101" s="104"/>
      <c r="AS101" s="4" t="s">
        <v>65</v>
      </c>
      <c r="AT101" s="104"/>
      <c r="AU101" s="104"/>
      <c r="AV101" s="104"/>
      <c r="AW101" s="104"/>
      <c r="AX101" s="104"/>
      <c r="AY101" s="104"/>
      <c r="AZ101" s="104"/>
      <c r="BA101" s="104"/>
      <c r="BB101" s="104"/>
      <c r="BC101" s="104"/>
      <c r="BD101" s="104" t="s">
        <v>829</v>
      </c>
      <c r="BE101" s="104" t="s">
        <v>830</v>
      </c>
      <c r="BF101" s="104"/>
      <c r="BG101" s="104"/>
      <c r="BH101" s="104"/>
      <c r="BI101" s="104"/>
      <c r="BJ101" s="104"/>
      <c r="BK101" s="104"/>
      <c r="BL101" s="104"/>
      <c r="BM101" s="104"/>
      <c r="BN101" s="104"/>
    </row>
    <row r="102" spans="1:66" x14ac:dyDescent="0.2">
      <c r="A102" s="107"/>
      <c r="B102" s="162" t="s">
        <v>831</v>
      </c>
      <c r="C102" s="162" t="s">
        <v>832</v>
      </c>
      <c r="D102" s="162" t="s">
        <v>810</v>
      </c>
      <c r="E102" s="162"/>
      <c r="F102" s="162" t="s">
        <v>603</v>
      </c>
      <c r="G102" s="162" t="s">
        <v>833</v>
      </c>
      <c r="H102" s="164" t="s">
        <v>143</v>
      </c>
      <c r="I102" s="162"/>
      <c r="J102" s="163"/>
      <c r="K102" s="200"/>
      <c r="L102" s="162"/>
      <c r="M102" s="162"/>
      <c r="N102" s="162"/>
      <c r="O102" s="162"/>
      <c r="P102" s="164"/>
      <c r="Q102" s="162"/>
      <c r="R102" s="162"/>
      <c r="S102" s="180"/>
      <c r="T102" s="162"/>
      <c r="U102" s="166"/>
      <c r="V102" s="166"/>
      <c r="W102" s="162"/>
      <c r="X102" s="162"/>
      <c r="Y102" s="162"/>
      <c r="Z102" s="162"/>
      <c r="AA102" s="162"/>
      <c r="AB102" s="162"/>
      <c r="AC102" s="163"/>
      <c r="AD102" s="163"/>
      <c r="AE102" s="277"/>
      <c r="AF102" s="261"/>
      <c r="AG102" s="261"/>
      <c r="AH102" s="162"/>
      <c r="AI102" s="162"/>
      <c r="AJ102" s="162"/>
      <c r="AK102" s="162"/>
      <c r="AL102" s="160"/>
      <c r="AM102" s="162"/>
      <c r="AN102" s="162"/>
      <c r="AO102" s="162"/>
      <c r="AP102" s="162"/>
      <c r="AQ102" s="247"/>
      <c r="AR102" s="162"/>
      <c r="AS102" s="162"/>
      <c r="AT102" s="162"/>
      <c r="AU102" s="162"/>
      <c r="AV102" s="162"/>
      <c r="AW102" s="162"/>
      <c r="AX102" s="162"/>
      <c r="AY102" s="162"/>
      <c r="AZ102" s="162"/>
      <c r="BA102" s="163"/>
      <c r="BB102" s="162"/>
      <c r="BC102" s="162"/>
      <c r="BD102" s="4"/>
      <c r="BE102" s="167"/>
      <c r="BF102" s="162"/>
      <c r="BG102" s="162"/>
      <c r="BH102" s="162"/>
      <c r="BI102" s="104"/>
      <c r="BJ102" s="104"/>
      <c r="BK102" s="104"/>
      <c r="BL102" s="104"/>
      <c r="BM102" s="104"/>
      <c r="BN102" s="104"/>
    </row>
    <row r="103" spans="1:66" ht="17" thickBot="1" x14ac:dyDescent="0.25">
      <c r="A103" s="108"/>
      <c r="B103" s="170" t="s">
        <v>834</v>
      </c>
      <c r="C103" s="170" t="s">
        <v>832</v>
      </c>
      <c r="D103" s="170" t="s">
        <v>810</v>
      </c>
      <c r="E103" s="170"/>
      <c r="F103" s="170" t="s">
        <v>603</v>
      </c>
      <c r="G103" s="170" t="s">
        <v>833</v>
      </c>
      <c r="H103" s="172" t="s">
        <v>71</v>
      </c>
      <c r="I103" s="170" t="s">
        <v>61</v>
      </c>
      <c r="J103" s="171">
        <v>44818</v>
      </c>
      <c r="K103" s="140" t="s">
        <v>65</v>
      </c>
      <c r="L103" s="170"/>
      <c r="M103" s="170"/>
      <c r="N103" s="170"/>
      <c r="O103" s="170"/>
      <c r="P103" s="172"/>
      <c r="Q103" s="170"/>
      <c r="R103" s="170"/>
      <c r="S103" s="173"/>
      <c r="T103" s="170"/>
      <c r="U103" s="175"/>
      <c r="V103" s="175"/>
      <c r="W103" s="170"/>
      <c r="X103" s="170"/>
      <c r="Y103" s="170"/>
      <c r="Z103" s="170"/>
      <c r="AA103" s="170"/>
      <c r="AB103" s="170"/>
      <c r="AC103" s="170"/>
      <c r="AD103" s="170"/>
      <c r="AE103" s="280"/>
      <c r="AF103" s="272"/>
      <c r="AG103" s="272"/>
      <c r="AH103" s="170"/>
      <c r="AI103" s="170" t="s">
        <v>116</v>
      </c>
      <c r="AJ103" s="170"/>
      <c r="AK103" s="170" t="s">
        <v>835</v>
      </c>
      <c r="AL103" s="176"/>
      <c r="AM103" s="170"/>
      <c r="AN103" s="170"/>
      <c r="AO103" s="170"/>
      <c r="AP103" s="170"/>
      <c r="AQ103" s="250"/>
      <c r="AR103" s="170"/>
      <c r="AS103" s="170"/>
      <c r="AT103" s="170"/>
      <c r="AU103" s="170"/>
      <c r="AV103" s="170"/>
      <c r="AW103" s="170"/>
      <c r="AX103" s="170" t="s">
        <v>836</v>
      </c>
      <c r="AY103" s="170"/>
      <c r="AZ103" s="170" t="s">
        <v>89</v>
      </c>
      <c r="BA103" s="171">
        <v>45714</v>
      </c>
      <c r="BB103" s="170" t="s">
        <v>68</v>
      </c>
      <c r="BC103" s="170"/>
      <c r="BD103" s="170"/>
      <c r="BE103" s="170"/>
      <c r="BF103" s="170"/>
      <c r="BG103" s="170"/>
      <c r="BH103" s="170"/>
      <c r="BI103" s="109"/>
      <c r="BJ103" s="109"/>
      <c r="BK103" s="109"/>
      <c r="BL103" s="109"/>
      <c r="BM103" s="109"/>
      <c r="BN103" s="109"/>
    </row>
    <row r="104" spans="1:66" ht="17" thickBot="1" x14ac:dyDescent="0.25">
      <c r="A104" s="104"/>
      <c r="B104" s="162" t="s">
        <v>837</v>
      </c>
      <c r="C104" s="162" t="s">
        <v>838</v>
      </c>
      <c r="D104" s="162" t="s">
        <v>839</v>
      </c>
      <c r="E104" s="162"/>
      <c r="F104" s="162" t="s">
        <v>58</v>
      </c>
      <c r="G104" s="162" t="s">
        <v>840</v>
      </c>
      <c r="H104" s="164" t="s">
        <v>143</v>
      </c>
      <c r="I104" s="162" t="s">
        <v>192</v>
      </c>
      <c r="J104" s="163">
        <v>42860</v>
      </c>
      <c r="K104" s="79" t="s">
        <v>65</v>
      </c>
      <c r="L104" s="162" t="s">
        <v>841</v>
      </c>
      <c r="M104" s="162" t="s">
        <v>73</v>
      </c>
      <c r="N104" s="163">
        <v>42860</v>
      </c>
      <c r="O104" s="1" t="s">
        <v>65</v>
      </c>
      <c r="P104" s="164" t="s">
        <v>841</v>
      </c>
      <c r="Q104" s="162" t="s">
        <v>165</v>
      </c>
      <c r="R104" s="163">
        <v>42860</v>
      </c>
      <c r="S104" s="79" t="s">
        <v>65</v>
      </c>
      <c r="T104" s="162"/>
      <c r="U104" s="166"/>
      <c r="V104" s="166"/>
      <c r="W104" s="162"/>
      <c r="X104" s="162"/>
      <c r="Y104" s="162"/>
      <c r="Z104" s="162"/>
      <c r="AA104" s="162"/>
      <c r="AB104" s="162"/>
      <c r="AC104" s="162"/>
      <c r="AD104" s="162"/>
      <c r="AE104" s="277"/>
      <c r="AF104" s="260"/>
      <c r="AG104" s="260"/>
      <c r="AH104" s="163">
        <v>43110</v>
      </c>
      <c r="AI104" s="162" t="s">
        <v>116</v>
      </c>
      <c r="AJ104" s="162"/>
      <c r="AK104" s="162"/>
      <c r="AL104" s="160"/>
      <c r="AM104" s="162"/>
      <c r="AN104" s="167"/>
      <c r="AO104" s="162"/>
      <c r="AP104" s="162"/>
      <c r="AQ104" s="247"/>
      <c r="AR104" s="162"/>
      <c r="AS104" s="167"/>
      <c r="AT104" s="162"/>
      <c r="AU104" s="162"/>
      <c r="AV104" s="162"/>
      <c r="AW104" s="162"/>
      <c r="AX104" s="162" t="s">
        <v>842</v>
      </c>
      <c r="AY104" s="162" t="s">
        <v>843</v>
      </c>
      <c r="AZ104" s="162" t="s">
        <v>67</v>
      </c>
      <c r="BA104" s="163">
        <v>45714</v>
      </c>
      <c r="BB104" s="162" t="s">
        <v>68</v>
      </c>
      <c r="BC104" s="162"/>
      <c r="BD104" s="1" t="s">
        <v>844</v>
      </c>
      <c r="BE104" s="162"/>
      <c r="BF104" s="162"/>
      <c r="BG104" s="162"/>
      <c r="BH104" s="162"/>
      <c r="BI104" s="162"/>
      <c r="BJ104" s="162"/>
      <c r="BK104" s="162"/>
      <c r="BL104" s="162"/>
      <c r="BM104" s="162"/>
      <c r="BN104" s="104"/>
    </row>
    <row r="105" spans="1:66" ht="17" thickBot="1" x14ac:dyDescent="0.25">
      <c r="A105" s="138"/>
      <c r="B105" s="189" t="s">
        <v>845</v>
      </c>
      <c r="C105" s="189" t="s">
        <v>846</v>
      </c>
      <c r="D105" s="189" t="s">
        <v>847</v>
      </c>
      <c r="E105" s="189"/>
      <c r="F105" s="189" t="s">
        <v>444</v>
      </c>
      <c r="G105" s="189" t="s">
        <v>802</v>
      </c>
      <c r="H105" s="191" t="s">
        <v>143</v>
      </c>
      <c r="I105" s="189" t="s">
        <v>626</v>
      </c>
      <c r="J105" s="190">
        <v>43214</v>
      </c>
      <c r="K105" s="97" t="s">
        <v>65</v>
      </c>
      <c r="L105" s="189" t="s">
        <v>72</v>
      </c>
      <c r="M105" s="189" t="s">
        <v>73</v>
      </c>
      <c r="N105" s="190">
        <v>43216</v>
      </c>
      <c r="O105" s="96" t="s">
        <v>65</v>
      </c>
      <c r="P105" s="191" t="s">
        <v>72</v>
      </c>
      <c r="Q105" s="189" t="s">
        <v>165</v>
      </c>
      <c r="R105" s="190">
        <v>43216</v>
      </c>
      <c r="S105" s="97" t="s">
        <v>65</v>
      </c>
      <c r="T105" s="189"/>
      <c r="U105" s="193"/>
      <c r="V105" s="193"/>
      <c r="W105" s="189"/>
      <c r="X105" s="189"/>
      <c r="Y105" s="189"/>
      <c r="Z105" s="189"/>
      <c r="AA105" s="189"/>
      <c r="AB105" s="189"/>
      <c r="AC105" s="189"/>
      <c r="AD105" s="189"/>
      <c r="AE105" s="285"/>
      <c r="AF105" s="274"/>
      <c r="AG105" s="274"/>
      <c r="AH105" s="189"/>
      <c r="AI105" s="189" t="s">
        <v>116</v>
      </c>
      <c r="AJ105" s="189"/>
      <c r="AK105" s="189"/>
      <c r="AL105" s="194">
        <v>60000</v>
      </c>
      <c r="AM105" s="189" t="s">
        <v>64</v>
      </c>
      <c r="AN105" s="96" t="s">
        <v>65</v>
      </c>
      <c r="AO105" s="189"/>
      <c r="AP105" s="189"/>
      <c r="AQ105" s="256">
        <v>60000</v>
      </c>
      <c r="AR105" s="189" t="s">
        <v>64</v>
      </c>
      <c r="AS105" s="96" t="s">
        <v>65</v>
      </c>
      <c r="AT105" s="189"/>
      <c r="AU105" s="189"/>
      <c r="AV105" s="189"/>
      <c r="AW105" s="189"/>
      <c r="AX105" s="189" t="s">
        <v>848</v>
      </c>
      <c r="AY105" s="189"/>
      <c r="AZ105" s="189" t="s">
        <v>68</v>
      </c>
      <c r="BA105" s="190">
        <v>45714</v>
      </c>
      <c r="BB105" s="189" t="s">
        <v>68</v>
      </c>
      <c r="BC105" s="189"/>
      <c r="BD105" s="189"/>
      <c r="BE105" s="189"/>
      <c r="BF105" s="189"/>
      <c r="BG105" s="189"/>
      <c r="BH105" s="189"/>
      <c r="BI105" s="189"/>
      <c r="BJ105" s="189"/>
      <c r="BK105" s="189"/>
      <c r="BL105" s="189"/>
      <c r="BM105" s="189"/>
      <c r="BN105" s="133"/>
    </row>
    <row r="106" spans="1:66" ht="17" thickBot="1" x14ac:dyDescent="0.25">
      <c r="A106" s="110"/>
      <c r="B106" s="233" t="str">
        <f>C106&amp;"_0"</f>
        <v>Z_GB_Tata JLR_Halewood_0</v>
      </c>
      <c r="C106" s="153" t="str">
        <f>"Z_GB_"&amp;D106&amp;"_"&amp;G106</f>
        <v>Z_GB_Tata JLR_Halewood</v>
      </c>
      <c r="D106" s="153" t="s">
        <v>1028</v>
      </c>
      <c r="E106" s="153"/>
      <c r="F106" s="153" t="s">
        <v>141</v>
      </c>
      <c r="G106" s="153" t="s">
        <v>1029</v>
      </c>
      <c r="H106" s="155" t="s">
        <v>143</v>
      </c>
      <c r="I106" s="153" t="s">
        <v>61</v>
      </c>
      <c r="J106" s="161">
        <v>43011</v>
      </c>
      <c r="K106" s="84" t="s">
        <v>65</v>
      </c>
      <c r="L106" s="153"/>
      <c r="M106" s="153"/>
      <c r="N106" s="161"/>
      <c r="O106" s="24"/>
      <c r="P106" s="155"/>
      <c r="Q106" s="153"/>
      <c r="R106" s="161"/>
      <c r="S106" s="81"/>
      <c r="T106" s="153"/>
      <c r="U106" s="159"/>
      <c r="V106" s="159"/>
      <c r="W106" s="153"/>
      <c r="X106" s="153"/>
      <c r="Y106" s="153"/>
      <c r="Z106" s="153"/>
      <c r="AA106" s="153"/>
      <c r="AB106" s="153"/>
      <c r="AC106" s="153"/>
      <c r="AD106" s="153"/>
      <c r="AE106" s="283">
        <v>2018</v>
      </c>
      <c r="AF106" s="265">
        <v>43101</v>
      </c>
      <c r="AG106" s="265">
        <v>43101</v>
      </c>
      <c r="AH106" s="153"/>
      <c r="AI106" s="153" t="s">
        <v>62</v>
      </c>
      <c r="AJ106" s="153"/>
      <c r="AK106" s="153" t="s">
        <v>1030</v>
      </c>
      <c r="AL106" s="177"/>
      <c r="AM106" s="153"/>
      <c r="AN106" s="24"/>
      <c r="AO106" s="153"/>
      <c r="AP106" s="153"/>
      <c r="AQ106" s="255">
        <v>14287</v>
      </c>
      <c r="AR106" s="153" t="s">
        <v>1032</v>
      </c>
      <c r="AS106" s="24" t="s">
        <v>65</v>
      </c>
      <c r="AT106" s="153"/>
      <c r="AU106" s="153"/>
      <c r="AV106" s="153"/>
      <c r="AW106" s="153"/>
      <c r="AX106" s="153" t="s">
        <v>1031</v>
      </c>
      <c r="AY106" s="153"/>
      <c r="AZ106" s="153"/>
      <c r="BA106" s="161"/>
      <c r="BB106" s="153"/>
      <c r="BC106" s="153"/>
      <c r="BD106" s="153" t="s">
        <v>1033</v>
      </c>
      <c r="BE106" s="153"/>
      <c r="BF106" s="153"/>
      <c r="BG106" s="153"/>
      <c r="BH106" s="153"/>
      <c r="BI106" s="153"/>
      <c r="BJ106" s="153"/>
      <c r="BK106" s="153"/>
      <c r="BL106" s="153"/>
      <c r="BM106" s="153"/>
      <c r="BN106" s="106"/>
    </row>
    <row r="107" spans="1:66" ht="17" thickBot="1" x14ac:dyDescent="0.25">
      <c r="A107" s="104"/>
      <c r="B107" s="234" t="str">
        <f>C107&amp;"_1"</f>
        <v>Z_GB_Tata JLR_Halewood_1</v>
      </c>
      <c r="C107" s="153" t="str">
        <f>"Z_GB_"&amp;D107&amp;"_"&amp;G107</f>
        <v>Z_GB_Tata JLR_Halewood</v>
      </c>
      <c r="D107" s="162" t="s">
        <v>1028</v>
      </c>
      <c r="E107" s="162"/>
      <c r="F107" s="162" t="s">
        <v>141</v>
      </c>
      <c r="G107" s="162" t="s">
        <v>1029</v>
      </c>
      <c r="H107" s="164" t="s">
        <v>71</v>
      </c>
      <c r="I107" s="162" t="s">
        <v>61</v>
      </c>
      <c r="J107" s="163">
        <v>43430</v>
      </c>
      <c r="K107" s="82" t="s">
        <v>65</v>
      </c>
      <c r="L107" s="162" t="s">
        <v>163</v>
      </c>
      <c r="M107" s="162" t="s">
        <v>73</v>
      </c>
      <c r="N107" s="163">
        <v>43430</v>
      </c>
      <c r="O107" s="1"/>
      <c r="P107" s="164"/>
      <c r="Q107" s="162"/>
      <c r="R107" s="163"/>
      <c r="S107" s="79"/>
      <c r="T107" s="162"/>
      <c r="U107" s="166"/>
      <c r="V107" s="166"/>
      <c r="W107" s="162"/>
      <c r="X107" s="162"/>
      <c r="Y107" s="162"/>
      <c r="Z107" s="162"/>
      <c r="AA107" s="162"/>
      <c r="AB107" s="162"/>
      <c r="AC107" s="162"/>
      <c r="AD107" s="162"/>
      <c r="AE107" s="277"/>
      <c r="AF107" s="261"/>
      <c r="AG107" s="261"/>
      <c r="AH107" s="162"/>
      <c r="AI107" s="162" t="s">
        <v>62</v>
      </c>
      <c r="AJ107" s="162"/>
      <c r="AK107" s="162" t="s">
        <v>1036</v>
      </c>
      <c r="AL107" s="160"/>
      <c r="AM107" s="162"/>
      <c r="AN107" s="1"/>
      <c r="AO107" s="162"/>
      <c r="AP107" s="162"/>
      <c r="AQ107" s="247">
        <v>10881</v>
      </c>
      <c r="AR107" s="162" t="s">
        <v>64</v>
      </c>
      <c r="AS107" s="1" t="s">
        <v>65</v>
      </c>
      <c r="AT107" s="162"/>
      <c r="AU107" s="162"/>
      <c r="AV107" s="162"/>
      <c r="AW107" s="162"/>
      <c r="AX107" s="162" t="s">
        <v>1038</v>
      </c>
      <c r="AY107" s="162"/>
      <c r="AZ107" s="162"/>
      <c r="BA107" s="163"/>
      <c r="BB107" s="162"/>
      <c r="BC107" s="162"/>
      <c r="BD107" s="162" t="s">
        <v>1037</v>
      </c>
      <c r="BE107" s="162"/>
      <c r="BF107" s="162"/>
      <c r="BG107" s="162"/>
      <c r="BH107" s="162"/>
      <c r="BI107" s="162"/>
      <c r="BJ107" s="162"/>
      <c r="BK107" s="162"/>
      <c r="BL107" s="162"/>
      <c r="BM107" s="162"/>
      <c r="BN107" s="104"/>
    </row>
    <row r="108" spans="1:66" ht="17" thickBot="1" x14ac:dyDescent="0.25">
      <c r="A108" s="108"/>
      <c r="B108" s="233" t="str">
        <f>C108&amp;"_2"</f>
        <v>Z_GB_Tata JLR_Halewood_2</v>
      </c>
      <c r="C108" s="153" t="str">
        <f>"Z_GB_"&amp;D108&amp;"_"&amp;G108</f>
        <v>Z_GB_Tata JLR_Halewood</v>
      </c>
      <c r="D108" s="170" t="s">
        <v>1028</v>
      </c>
      <c r="E108" s="170"/>
      <c r="F108" s="170" t="s">
        <v>141</v>
      </c>
      <c r="G108" s="170" t="s">
        <v>1029</v>
      </c>
      <c r="H108" s="172" t="s">
        <v>71</v>
      </c>
      <c r="I108" s="109" t="s">
        <v>148</v>
      </c>
      <c r="J108" s="126">
        <v>45561</v>
      </c>
      <c r="K108" s="83" t="s">
        <v>65</v>
      </c>
      <c r="L108" s="109" t="s">
        <v>131</v>
      </c>
      <c r="M108" s="170" t="s">
        <v>73</v>
      </c>
      <c r="N108" s="171">
        <v>45561</v>
      </c>
      <c r="O108" s="68" t="s">
        <v>65</v>
      </c>
      <c r="P108" s="172"/>
      <c r="Q108" s="170"/>
      <c r="R108" s="171"/>
      <c r="S108" s="80"/>
      <c r="T108" s="170"/>
      <c r="U108" s="175"/>
      <c r="V108" s="175"/>
      <c r="W108" s="170"/>
      <c r="X108" s="170"/>
      <c r="Y108" s="170"/>
      <c r="Z108" s="170"/>
      <c r="AA108" s="170"/>
      <c r="AB108" s="170"/>
      <c r="AC108" s="170"/>
      <c r="AD108" s="170"/>
      <c r="AE108" s="280"/>
      <c r="AF108" s="272"/>
      <c r="AG108" s="272"/>
      <c r="AH108" s="170"/>
      <c r="AI108" s="199" t="s">
        <v>75</v>
      </c>
      <c r="AJ108" s="170"/>
      <c r="AK108" s="170" t="s">
        <v>1034</v>
      </c>
      <c r="AL108" s="176"/>
      <c r="AM108" s="170"/>
      <c r="AN108" s="25"/>
      <c r="AO108" s="170"/>
      <c r="AP108" s="170"/>
      <c r="AQ108" s="250"/>
      <c r="AR108" s="170"/>
      <c r="AS108" s="25"/>
      <c r="AT108" s="170"/>
      <c r="AU108" s="170"/>
      <c r="AV108" s="170"/>
      <c r="AW108" s="170"/>
      <c r="AX108" s="170" t="s">
        <v>1035</v>
      </c>
      <c r="AY108" s="170"/>
      <c r="AZ108" s="170"/>
      <c r="BA108" s="171"/>
      <c r="BB108" s="170"/>
      <c r="BC108" s="170"/>
      <c r="BD108" s="170" t="s">
        <v>1039</v>
      </c>
      <c r="BE108" s="170"/>
      <c r="BF108" s="170"/>
      <c r="BG108" s="170"/>
      <c r="BH108" s="170"/>
      <c r="BI108" s="170"/>
      <c r="BJ108" s="170"/>
      <c r="BK108" s="170"/>
      <c r="BL108" s="170"/>
      <c r="BM108" s="170"/>
      <c r="BN108" s="109"/>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 ref="BD96" r:id="rId445" xr:uid="{3BD97FFE-C04D-8C42-8688-FC8D73F57A96}"/>
    <hyperlink ref="BE96" r:id="rId446" xr:uid="{AB53486D-22B8-7942-B67D-C817BF7845FF}"/>
    <hyperlink ref="BD59" r:id="rId447" xr:uid="{2564CF09-BCC1-454F-8915-A5965F51C01F}"/>
    <hyperlink ref="BE59" r:id="rId448" xr:uid="{4AD6EA87-07CB-034B-B85D-2CC59FBF7811}"/>
  </hyperlinks>
  <pageMargins left="0.7" right="0.7" top="0.75" bottom="0.75" header="0.3" footer="0.3"/>
  <legacyDrawing r:id="rId44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88"/>
  </cols>
  <sheetData>
    <row r="1" spans="1:13" x14ac:dyDescent="0.2">
      <c r="A1" t="s">
        <v>1077</v>
      </c>
      <c r="J1" t="s">
        <v>1078</v>
      </c>
    </row>
    <row r="3" spans="1:13" x14ac:dyDescent="0.2">
      <c r="A3" t="s">
        <v>1070</v>
      </c>
    </row>
    <row r="4" spans="1:13" ht="20" x14ac:dyDescent="0.2">
      <c r="A4" s="287" t="s">
        <v>1065</v>
      </c>
    </row>
    <row r="6" spans="1:13" ht="20" x14ac:dyDescent="0.2">
      <c r="A6" s="287" t="s">
        <v>1066</v>
      </c>
      <c r="G6">
        <v>30620</v>
      </c>
    </row>
    <row r="7" spans="1:13" ht="20" x14ac:dyDescent="0.2">
      <c r="A7" s="287" t="s">
        <v>1067</v>
      </c>
      <c r="G7">
        <v>34282</v>
      </c>
    </row>
    <row r="8" spans="1:13" ht="20" x14ac:dyDescent="0.2">
      <c r="A8" s="287" t="s">
        <v>1068</v>
      </c>
      <c r="G8">
        <v>25379</v>
      </c>
    </row>
    <row r="9" spans="1:13" ht="20" x14ac:dyDescent="0.2">
      <c r="A9" s="287" t="s">
        <v>1069</v>
      </c>
      <c r="G9">
        <v>6</v>
      </c>
    </row>
    <row r="10" spans="1:13" x14ac:dyDescent="0.2">
      <c r="G10">
        <f>SUM(G6:G9)</f>
        <v>90287</v>
      </c>
    </row>
    <row r="13" spans="1:13" x14ac:dyDescent="0.2">
      <c r="A13" t="s">
        <v>1071</v>
      </c>
    </row>
    <row r="14" spans="1:13" ht="20" x14ac:dyDescent="0.2">
      <c r="A14" s="287" t="s">
        <v>1072</v>
      </c>
    </row>
    <row r="16" spans="1:13" ht="20" x14ac:dyDescent="0.2">
      <c r="A16" s="287" t="s">
        <v>1073</v>
      </c>
      <c r="G16">
        <v>9509</v>
      </c>
      <c r="J16" s="56" t="s">
        <v>161</v>
      </c>
      <c r="K16" s="56" t="s">
        <v>940</v>
      </c>
      <c r="L16" t="s">
        <v>512</v>
      </c>
      <c r="M16" s="57">
        <v>50444</v>
      </c>
    </row>
    <row r="17" spans="1:13" ht="20" x14ac:dyDescent="0.2">
      <c r="A17" s="287" t="s">
        <v>1074</v>
      </c>
      <c r="J17" s="56"/>
      <c r="K17" s="56" t="s">
        <v>920</v>
      </c>
      <c r="L17" t="s">
        <v>1079</v>
      </c>
      <c r="M17" s="57">
        <v>15657</v>
      </c>
    </row>
    <row r="18" spans="1:13" ht="20" x14ac:dyDescent="0.2">
      <c r="A18" s="287" t="s">
        <v>1075</v>
      </c>
      <c r="J18" s="289"/>
      <c r="K18" s="56"/>
      <c r="L18" t="s">
        <v>1080</v>
      </c>
      <c r="M18" s="57">
        <v>1989</v>
      </c>
    </row>
    <row r="21" spans="1:13" x14ac:dyDescent="0.2">
      <c r="J21" t="s">
        <v>211</v>
      </c>
      <c r="K21" t="s">
        <v>1081</v>
      </c>
      <c r="L21" s="57">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3" t="s">
        <v>850</v>
      </c>
      <c r="B2" s="75"/>
      <c r="D2" s="13" t="s">
        <v>851</v>
      </c>
      <c r="E2" s="75"/>
      <c r="H2" s="13" t="s">
        <v>852</v>
      </c>
      <c r="I2" s="75"/>
    </row>
    <row r="3" spans="1:12" x14ac:dyDescent="0.2">
      <c r="A3" s="76" t="s">
        <v>853</v>
      </c>
      <c r="B3" s="18">
        <v>101</v>
      </c>
      <c r="D3" s="76" t="s">
        <v>853</v>
      </c>
      <c r="E3" s="18">
        <v>15</v>
      </c>
      <c r="H3" s="76" t="s">
        <v>853</v>
      </c>
      <c r="I3" s="85">
        <v>4795730</v>
      </c>
    </row>
    <row r="4" spans="1:12" ht="17" thickBot="1" x14ac:dyDescent="0.25">
      <c r="A4" s="77" t="s">
        <v>854</v>
      </c>
      <c r="B4" s="21">
        <v>93</v>
      </c>
      <c r="D4" s="77" t="s">
        <v>854</v>
      </c>
      <c r="E4" s="21">
        <v>28</v>
      </c>
      <c r="H4" s="76" t="s">
        <v>854</v>
      </c>
      <c r="I4" s="85">
        <v>4270933.6380000003</v>
      </c>
    </row>
    <row r="5" spans="1:12" x14ac:dyDescent="0.2">
      <c r="H5" s="76"/>
      <c r="I5" s="18"/>
      <c r="K5" t="s">
        <v>855</v>
      </c>
    </row>
    <row r="6" spans="1:12" ht="17" thickBot="1" x14ac:dyDescent="0.25">
      <c r="H6" s="77" t="s">
        <v>856</v>
      </c>
      <c r="I6" s="86">
        <f>I3-I4</f>
        <v>524796.36199999973</v>
      </c>
      <c r="K6" s="87">
        <v>360260</v>
      </c>
      <c r="L6" s="74"/>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topLeftCell="A12"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8">
        <v>2010</v>
      </c>
      <c r="K1" s="48">
        <v>2011</v>
      </c>
      <c r="L1" s="48">
        <v>2012</v>
      </c>
      <c r="M1" s="48">
        <v>2013</v>
      </c>
      <c r="N1" s="48">
        <v>2014</v>
      </c>
      <c r="O1" s="48">
        <v>2015</v>
      </c>
      <c r="P1" s="48">
        <v>2016</v>
      </c>
      <c r="Q1" s="48">
        <v>2017</v>
      </c>
      <c r="R1" s="48">
        <v>2018</v>
      </c>
      <c r="S1" s="48">
        <v>2019</v>
      </c>
      <c r="T1" s="48">
        <v>2020</v>
      </c>
      <c r="U1" s="48">
        <v>2021</v>
      </c>
      <c r="V1" s="48">
        <v>2022</v>
      </c>
      <c r="W1" s="48">
        <v>2023</v>
      </c>
      <c r="X1" s="48">
        <v>2024</v>
      </c>
    </row>
    <row r="2" spans="2:25" x14ac:dyDescent="0.2">
      <c r="H2" s="6" t="s">
        <v>920</v>
      </c>
      <c r="I2" s="7" t="s">
        <v>921</v>
      </c>
      <c r="J2" s="63"/>
      <c r="K2" s="63"/>
      <c r="L2" s="63"/>
      <c r="M2" s="63"/>
      <c r="N2" s="63">
        <v>705</v>
      </c>
      <c r="O2" s="63">
        <v>12163</v>
      </c>
      <c r="P2" s="63">
        <v>11307</v>
      </c>
      <c r="Q2" s="63">
        <v>11879</v>
      </c>
      <c r="R2" s="63">
        <v>7810</v>
      </c>
      <c r="S2" s="63">
        <v>753</v>
      </c>
      <c r="T2" s="63">
        <v>12185</v>
      </c>
      <c r="U2" s="63">
        <v>23094</v>
      </c>
      <c r="V2" s="63">
        <v>19588</v>
      </c>
      <c r="W2" s="63">
        <v>15004</v>
      </c>
      <c r="X2" s="8">
        <v>20877</v>
      </c>
      <c r="Y2" s="7" t="s">
        <v>921</v>
      </c>
    </row>
    <row r="3" spans="2:25" x14ac:dyDescent="0.2">
      <c r="H3" s="6"/>
      <c r="I3" s="7" t="s">
        <v>922</v>
      </c>
      <c r="J3" s="63"/>
      <c r="K3" s="63"/>
      <c r="L3" s="63"/>
      <c r="M3" s="63"/>
      <c r="N3" s="63"/>
      <c r="O3" s="63"/>
      <c r="P3" s="63"/>
      <c r="Q3" s="63"/>
      <c r="R3" s="63"/>
      <c r="S3" s="63"/>
      <c r="T3" s="63"/>
      <c r="U3" s="63"/>
      <c r="V3" s="63"/>
      <c r="W3" s="63"/>
      <c r="X3" s="8">
        <v>21</v>
      </c>
      <c r="Y3" s="7" t="s">
        <v>922</v>
      </c>
    </row>
    <row r="4" spans="2:25" x14ac:dyDescent="0.2">
      <c r="H4" s="6"/>
      <c r="I4" s="7" t="s">
        <v>923</v>
      </c>
      <c r="J4" s="63"/>
      <c r="K4" s="63"/>
      <c r="L4" s="63"/>
      <c r="M4" s="63"/>
      <c r="N4" s="63"/>
      <c r="O4" s="63"/>
      <c r="P4" s="63"/>
      <c r="Q4" s="63"/>
      <c r="R4" s="63"/>
      <c r="S4" s="63"/>
      <c r="T4" s="63"/>
      <c r="U4" s="63"/>
      <c r="V4" s="63"/>
      <c r="W4" s="63"/>
      <c r="X4" s="8">
        <v>329</v>
      </c>
      <c r="Y4" s="7" t="s">
        <v>923</v>
      </c>
    </row>
    <row r="5" spans="2:25" x14ac:dyDescent="0.2">
      <c r="H5" s="6"/>
      <c r="I5" s="7" t="s">
        <v>924</v>
      </c>
      <c r="J5" s="63"/>
      <c r="K5" s="63"/>
      <c r="L5" s="63"/>
      <c r="M5" s="63"/>
      <c r="N5" s="63"/>
      <c r="O5" s="63"/>
      <c r="P5" s="63"/>
      <c r="Q5" s="63"/>
      <c r="R5" s="63"/>
      <c r="S5" s="63">
        <v>31</v>
      </c>
      <c r="T5" s="63">
        <v>8252</v>
      </c>
      <c r="U5" s="63">
        <v>10232</v>
      </c>
      <c r="V5" s="63">
        <v>7125</v>
      </c>
      <c r="W5" s="63">
        <v>10047</v>
      </c>
      <c r="X5" s="8">
        <v>8770</v>
      </c>
      <c r="Y5" s="7" t="s">
        <v>924</v>
      </c>
    </row>
    <row r="6" spans="2:25" x14ac:dyDescent="0.2">
      <c r="H6" s="6"/>
      <c r="I6" s="7" t="s">
        <v>925</v>
      </c>
      <c r="J6" s="63"/>
      <c r="K6" s="63"/>
      <c r="L6" s="63"/>
      <c r="M6" s="63"/>
      <c r="N6" s="63"/>
      <c r="O6" s="63"/>
      <c r="P6" s="63"/>
      <c r="Q6" s="63"/>
      <c r="R6" s="63">
        <v>66</v>
      </c>
      <c r="S6" s="63">
        <v>116</v>
      </c>
      <c r="T6" s="63">
        <v>2142</v>
      </c>
      <c r="U6" s="63">
        <v>1818</v>
      </c>
      <c r="V6" s="63">
        <v>401</v>
      </c>
      <c r="W6" s="63">
        <v>960</v>
      </c>
      <c r="X6" s="8">
        <v>847</v>
      </c>
      <c r="Y6" s="7" t="s">
        <v>925</v>
      </c>
    </row>
    <row r="7" spans="2:25" x14ac:dyDescent="0.2">
      <c r="H7" s="6"/>
      <c r="I7" s="7" t="s">
        <v>926</v>
      </c>
      <c r="J7" s="63"/>
      <c r="K7" s="63"/>
      <c r="L7" s="63"/>
      <c r="M7" s="63"/>
      <c r="N7" s="63"/>
      <c r="O7" s="63"/>
      <c r="P7" s="63"/>
      <c r="Q7" s="63"/>
      <c r="R7" s="63">
        <v>47</v>
      </c>
      <c r="S7" s="63">
        <v>126</v>
      </c>
      <c r="T7" s="63">
        <v>868</v>
      </c>
      <c r="U7" s="63">
        <v>1056</v>
      </c>
      <c r="V7" s="63">
        <v>740</v>
      </c>
      <c r="W7" s="63">
        <v>915</v>
      </c>
      <c r="X7" s="8">
        <v>869</v>
      </c>
      <c r="Y7" s="7" t="s">
        <v>926</v>
      </c>
    </row>
    <row r="8" spans="2:25" x14ac:dyDescent="0.2">
      <c r="H8" s="6"/>
      <c r="I8" s="7" t="s">
        <v>927</v>
      </c>
      <c r="J8" s="63"/>
      <c r="K8" s="63"/>
      <c r="L8" s="63"/>
      <c r="M8" s="63"/>
      <c r="N8" s="63"/>
      <c r="O8" s="63"/>
      <c r="P8" s="63"/>
      <c r="Q8" s="63"/>
      <c r="R8" s="63"/>
      <c r="S8" s="63"/>
      <c r="T8" s="63"/>
      <c r="U8" s="63">
        <v>6594</v>
      </c>
      <c r="V8" s="63">
        <v>9723</v>
      </c>
      <c r="W8" s="63">
        <v>11166</v>
      </c>
      <c r="X8" s="8">
        <v>7848</v>
      </c>
      <c r="Y8" s="7" t="s">
        <v>927</v>
      </c>
    </row>
    <row r="9" spans="2:25" x14ac:dyDescent="0.2">
      <c r="H9" s="6"/>
      <c r="I9" s="7" t="s">
        <v>928</v>
      </c>
      <c r="J9" s="63"/>
      <c r="K9" s="63"/>
      <c r="L9" s="63"/>
      <c r="M9" s="63"/>
      <c r="N9" s="63"/>
      <c r="O9" s="63"/>
      <c r="P9" s="63"/>
      <c r="Q9" s="63"/>
      <c r="R9" s="63"/>
      <c r="S9" s="63"/>
      <c r="T9" s="63"/>
      <c r="U9" s="63">
        <v>21051</v>
      </c>
      <c r="V9" s="63">
        <v>49373</v>
      </c>
      <c r="W9" s="63">
        <v>87044</v>
      </c>
      <c r="X9" s="8">
        <v>91951</v>
      </c>
      <c r="Y9" s="7" t="s">
        <v>928</v>
      </c>
    </row>
    <row r="10" spans="2:25" x14ac:dyDescent="0.2">
      <c r="H10" s="6"/>
      <c r="I10" s="7" t="s">
        <v>929</v>
      </c>
      <c r="J10" s="63"/>
      <c r="K10" s="63"/>
      <c r="L10" s="63"/>
      <c r="M10" s="63"/>
      <c r="N10" s="63"/>
      <c r="O10" s="63"/>
      <c r="P10" s="63"/>
      <c r="Q10" s="63"/>
      <c r="R10" s="63"/>
      <c r="S10" s="63"/>
      <c r="T10" s="63"/>
      <c r="U10" s="63"/>
      <c r="V10" s="63"/>
      <c r="W10" s="63"/>
      <c r="X10" s="8">
        <v>15082</v>
      </c>
      <c r="Y10" s="7" t="s">
        <v>929</v>
      </c>
    </row>
    <row r="12" spans="2:25" x14ac:dyDescent="0.2">
      <c r="B12" s="2" t="s">
        <v>220</v>
      </c>
      <c r="C12" s="61" t="s">
        <v>221</v>
      </c>
    </row>
    <row r="13" spans="2:25" ht="17" thickBot="1" x14ac:dyDescent="0.25">
      <c r="B13" s="62" t="s">
        <v>224</v>
      </c>
      <c r="C13" s="2" t="s">
        <v>225</v>
      </c>
    </row>
    <row r="15" spans="2:25" ht="17" x14ac:dyDescent="0.2">
      <c r="B15" s="64" t="s">
        <v>901</v>
      </c>
      <c r="C15" s="64" t="s">
        <v>902</v>
      </c>
      <c r="D15" s="64" t="s">
        <v>903</v>
      </c>
      <c r="E15" s="64" t="s">
        <v>904</v>
      </c>
    </row>
    <row r="16" spans="2:25" ht="34" x14ac:dyDescent="0.2">
      <c r="B16" s="65" t="s">
        <v>220</v>
      </c>
      <c r="C16" s="17" t="s">
        <v>930</v>
      </c>
      <c r="D16" s="17" t="s">
        <v>931</v>
      </c>
      <c r="E16" s="66">
        <f>X4+X10</f>
        <v>15411</v>
      </c>
    </row>
    <row r="17" spans="2:6" ht="51" x14ac:dyDescent="0.2">
      <c r="B17" s="65" t="s">
        <v>224</v>
      </c>
      <c r="C17" s="17" t="s">
        <v>932</v>
      </c>
      <c r="D17" s="17" t="s">
        <v>933</v>
      </c>
      <c r="E17" s="66">
        <f>X5+X6+X7+X8</f>
        <v>18334</v>
      </c>
    </row>
    <row r="18" spans="2:6" ht="17" x14ac:dyDescent="0.2">
      <c r="B18" s="65" t="s">
        <v>781</v>
      </c>
      <c r="C18" s="17" t="s">
        <v>928</v>
      </c>
      <c r="D18" s="66">
        <v>91951</v>
      </c>
      <c r="E18" s="66">
        <f>X9</f>
        <v>91951</v>
      </c>
    </row>
    <row r="19" spans="2:6" ht="34" x14ac:dyDescent="0.2">
      <c r="B19" s="65" t="s">
        <v>934</v>
      </c>
      <c r="C19" s="17" t="s">
        <v>935</v>
      </c>
      <c r="D19" s="17" t="s">
        <v>936</v>
      </c>
      <c r="E19" s="66">
        <v>20898</v>
      </c>
      <c r="F19" t="s">
        <v>937</v>
      </c>
    </row>
    <row r="20" spans="2:6" ht="17" x14ac:dyDescent="0.2">
      <c r="B20" s="65" t="s">
        <v>913</v>
      </c>
      <c r="C20" s="17" t="s">
        <v>938</v>
      </c>
      <c r="D20" s="17" t="s">
        <v>938</v>
      </c>
      <c r="E20" s="67">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BE224-99B8-5140-8979-5ED9E2813E9C}">
  <sheetPr>
    <tabColor theme="0"/>
  </sheetPr>
  <dimension ref="A1:R36"/>
  <sheetViews>
    <sheetView workbookViewId="0">
      <pane ySplit="1" topLeftCell="A21" activePane="bottomLeft" state="frozen"/>
      <selection pane="bottomLeft" activeCell="C35" sqref="C35:D36"/>
    </sheetView>
  </sheetViews>
  <sheetFormatPr baseColWidth="10" defaultRowHeight="16" x14ac:dyDescent="0.2"/>
  <cols>
    <col min="4" max="4" width="11.5" customWidth="1"/>
    <col min="5" max="5" width="13.1640625" customWidth="1"/>
  </cols>
  <sheetData>
    <row r="1" spans="1:18"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18" s="324" customFormat="1" ht="15" x14ac:dyDescent="0.2">
      <c r="A2" s="326" t="s">
        <v>444</v>
      </c>
      <c r="B2" s="326" t="s">
        <v>920</v>
      </c>
      <c r="C2" s="324" t="s">
        <v>1255</v>
      </c>
      <c r="D2" s="327"/>
      <c r="E2" s="327"/>
      <c r="F2" s="327"/>
      <c r="G2" s="327"/>
      <c r="H2" s="327"/>
      <c r="I2" s="327">
        <v>155</v>
      </c>
      <c r="J2" s="327">
        <v>3884</v>
      </c>
      <c r="K2" s="327">
        <v>3666</v>
      </c>
      <c r="L2" s="327">
        <v>2863</v>
      </c>
      <c r="M2" s="327">
        <v>2208</v>
      </c>
      <c r="N2" s="327">
        <v>3496</v>
      </c>
      <c r="O2" s="327">
        <v>4321</v>
      </c>
      <c r="P2" s="327">
        <v>902</v>
      </c>
      <c r="Q2" s="327">
        <v>1653</v>
      </c>
      <c r="R2" s="327">
        <v>3602</v>
      </c>
    </row>
    <row r="3" spans="1:18" s="324" customFormat="1" ht="15" x14ac:dyDescent="0.2">
      <c r="A3" s="326"/>
      <c r="B3" s="326"/>
      <c r="C3" s="324" t="s">
        <v>1256</v>
      </c>
      <c r="D3" s="327"/>
      <c r="E3" s="327"/>
      <c r="F3" s="327"/>
      <c r="G3" s="327"/>
      <c r="H3" s="327"/>
      <c r="I3" s="327"/>
      <c r="J3" s="327"/>
      <c r="K3" s="327"/>
      <c r="L3" s="327"/>
      <c r="M3" s="327">
        <v>18</v>
      </c>
      <c r="N3" s="327">
        <v>144</v>
      </c>
      <c r="O3" s="327">
        <v>3186</v>
      </c>
      <c r="P3" s="327">
        <v>1397</v>
      </c>
      <c r="Q3" s="327">
        <v>2562</v>
      </c>
      <c r="R3" s="327">
        <v>4372</v>
      </c>
    </row>
    <row r="4" spans="1:18" s="324" customFormat="1" ht="15" x14ac:dyDescent="0.2">
      <c r="A4" s="326"/>
      <c r="B4" s="326"/>
      <c r="C4" s="324" t="s">
        <v>1257</v>
      </c>
      <c r="D4" s="327"/>
      <c r="E4" s="327"/>
      <c r="F4" s="327"/>
      <c r="G4" s="327"/>
      <c r="H4" s="327">
        <v>336</v>
      </c>
      <c r="I4" s="327">
        <v>5152</v>
      </c>
      <c r="J4" s="327">
        <v>8400</v>
      </c>
      <c r="K4" s="327">
        <v>7134</v>
      </c>
      <c r="L4" s="327">
        <v>5916</v>
      </c>
      <c r="M4" s="327">
        <v>9162</v>
      </c>
      <c r="N4" s="327">
        <v>19795</v>
      </c>
      <c r="O4" s="327">
        <v>28054</v>
      </c>
      <c r="P4" s="327">
        <v>25208</v>
      </c>
      <c r="Q4" s="327">
        <v>23568</v>
      </c>
      <c r="R4" s="327">
        <v>33108</v>
      </c>
    </row>
    <row r="5" spans="1:18" s="324" customFormat="1" ht="15" x14ac:dyDescent="0.2">
      <c r="A5" s="326"/>
      <c r="B5" s="326"/>
      <c r="C5" s="324" t="s">
        <v>1258</v>
      </c>
      <c r="D5" s="327"/>
      <c r="E5" s="327"/>
      <c r="F5" s="327"/>
      <c r="G5" s="327"/>
      <c r="H5" s="327"/>
      <c r="I5" s="327"/>
      <c r="J5" s="327"/>
      <c r="K5" s="327"/>
      <c r="L5" s="327"/>
      <c r="M5" s="327">
        <v>33</v>
      </c>
      <c r="N5" s="327">
        <v>7117</v>
      </c>
      <c r="O5" s="327">
        <v>9916</v>
      </c>
      <c r="P5" s="327">
        <v>99</v>
      </c>
      <c r="Q5" s="327">
        <v>1</v>
      </c>
      <c r="R5" s="327"/>
    </row>
    <row r="6" spans="1:18" s="324" customFormat="1" ht="15" x14ac:dyDescent="0.2">
      <c r="A6" s="326"/>
      <c r="B6" s="326"/>
      <c r="C6" s="324" t="s">
        <v>1259</v>
      </c>
      <c r="D6" s="327"/>
      <c r="E6" s="327"/>
      <c r="F6" s="327"/>
      <c r="G6" s="327"/>
      <c r="H6" s="327"/>
      <c r="I6" s="327"/>
      <c r="J6" s="327"/>
      <c r="K6" s="327"/>
      <c r="L6" s="327"/>
      <c r="M6" s="327">
        <v>31</v>
      </c>
      <c r="N6" s="327">
        <v>13624</v>
      </c>
      <c r="O6" s="327">
        <v>5057</v>
      </c>
      <c r="P6" s="327">
        <v>46</v>
      </c>
      <c r="Q6" s="327">
        <v>44</v>
      </c>
      <c r="R6" s="327">
        <v>2</v>
      </c>
    </row>
    <row r="7" spans="1:18" s="324" customFormat="1" ht="15" x14ac:dyDescent="0.2">
      <c r="A7" s="326"/>
      <c r="B7" s="326"/>
      <c r="C7" s="324" t="s">
        <v>1166</v>
      </c>
      <c r="D7" s="327"/>
      <c r="E7" s="327"/>
      <c r="F7" s="327"/>
      <c r="G7" s="327"/>
      <c r="H7" s="327"/>
      <c r="I7" s="327"/>
      <c r="J7" s="327"/>
      <c r="K7" s="327"/>
      <c r="L7" s="327"/>
      <c r="M7" s="327"/>
      <c r="N7" s="327"/>
      <c r="O7" s="327"/>
      <c r="P7" s="327"/>
      <c r="Q7" s="327"/>
      <c r="R7" s="327">
        <v>5683</v>
      </c>
    </row>
    <row r="8" spans="1:18" s="324" customFormat="1" ht="15" x14ac:dyDescent="0.2">
      <c r="A8" s="326"/>
      <c r="B8" s="326"/>
      <c r="C8" s="324" t="s">
        <v>1260</v>
      </c>
      <c r="D8" s="327"/>
      <c r="E8" s="327"/>
      <c r="F8" s="327"/>
      <c r="G8" s="327">
        <v>1495</v>
      </c>
      <c r="H8" s="327">
        <v>5737</v>
      </c>
      <c r="I8" s="327">
        <v>2868</v>
      </c>
      <c r="J8" s="327">
        <v>2571</v>
      </c>
      <c r="K8" s="327">
        <v>3095</v>
      </c>
      <c r="L8" s="327">
        <v>2633</v>
      </c>
      <c r="M8" s="327">
        <v>1985</v>
      </c>
      <c r="N8" s="327">
        <v>22016</v>
      </c>
      <c r="O8" s="327">
        <v>40815</v>
      </c>
      <c r="P8" s="327">
        <v>17355</v>
      </c>
      <c r="Q8" s="327">
        <v>8672</v>
      </c>
      <c r="R8" s="327">
        <v>1503</v>
      </c>
    </row>
    <row r="9" spans="1:18" s="324" customFormat="1" ht="15" x14ac:dyDescent="0.2">
      <c r="A9" s="326"/>
      <c r="B9" s="326"/>
      <c r="C9" s="324" t="s">
        <v>1207</v>
      </c>
      <c r="D9" s="327"/>
      <c r="E9" s="327"/>
      <c r="F9" s="327"/>
      <c r="G9" s="327"/>
      <c r="H9" s="327"/>
      <c r="I9" s="327"/>
      <c r="J9" s="327"/>
      <c r="K9" s="327"/>
      <c r="L9" s="327"/>
      <c r="M9" s="327"/>
      <c r="N9" s="327"/>
      <c r="O9" s="327"/>
      <c r="P9" s="327"/>
      <c r="Q9" s="327"/>
      <c r="R9" s="327">
        <v>7062</v>
      </c>
    </row>
    <row r="10" spans="1:18" s="324" customFormat="1" ht="15" x14ac:dyDescent="0.2">
      <c r="A10" s="328"/>
      <c r="B10" s="326"/>
      <c r="C10" s="324" t="s">
        <v>1261</v>
      </c>
      <c r="D10" s="327"/>
      <c r="E10" s="327"/>
      <c r="F10" s="327"/>
      <c r="G10" s="327"/>
      <c r="H10" s="327"/>
      <c r="I10" s="327"/>
      <c r="J10" s="327"/>
      <c r="K10" s="327"/>
      <c r="L10" s="327">
        <v>25</v>
      </c>
      <c r="M10" s="327">
        <v>91</v>
      </c>
      <c r="N10" s="327">
        <v>1211</v>
      </c>
      <c r="O10" s="327">
        <v>3490</v>
      </c>
      <c r="P10" s="327">
        <v>1346</v>
      </c>
      <c r="Q10" s="327">
        <v>3169</v>
      </c>
      <c r="R10" s="327">
        <v>4667</v>
      </c>
    </row>
    <row r="14" spans="1:18" x14ac:dyDescent="0.2">
      <c r="M14" s="57">
        <f>SUM(M2:M10)</f>
        <v>13528</v>
      </c>
      <c r="N14" s="57">
        <f t="shared" ref="N14:R14" si="0">SUM(N2:N10)</f>
        <v>67403</v>
      </c>
      <c r="O14" s="57">
        <f t="shared" si="0"/>
        <v>94839</v>
      </c>
      <c r="P14" s="57">
        <f t="shared" si="0"/>
        <v>46353</v>
      </c>
      <c r="Q14" s="57">
        <f t="shared" si="0"/>
        <v>39669</v>
      </c>
      <c r="R14" s="57">
        <f t="shared" si="0"/>
        <v>59999</v>
      </c>
    </row>
    <row r="17" spans="1:18" x14ac:dyDescent="0.2">
      <c r="D17" t="s">
        <v>1324</v>
      </c>
      <c r="E17" t="s">
        <v>1325</v>
      </c>
    </row>
    <row r="18" spans="1:18" x14ac:dyDescent="0.2">
      <c r="E18" s="57">
        <f>M14</f>
        <v>13528</v>
      </c>
    </row>
    <row r="19" spans="1:18" x14ac:dyDescent="0.2">
      <c r="E19" s="43"/>
    </row>
    <row r="20" spans="1:18" x14ac:dyDescent="0.2">
      <c r="D20" t="s">
        <v>1326</v>
      </c>
      <c r="E20" t="s">
        <v>1327</v>
      </c>
    </row>
    <row r="21" spans="1:18" x14ac:dyDescent="0.2">
      <c r="E21" s="57">
        <f>O14</f>
        <v>94839</v>
      </c>
    </row>
    <row r="23" spans="1:18" x14ac:dyDescent="0.2">
      <c r="C23" s="345" t="s">
        <v>1328</v>
      </c>
    </row>
    <row r="24" spans="1:18" s="324" customFormat="1" ht="15" x14ac:dyDescent="0.2">
      <c r="A24" s="326"/>
      <c r="B24" s="326"/>
      <c r="C24" s="324" t="s">
        <v>1204</v>
      </c>
      <c r="D24" s="327"/>
      <c r="E24" s="327"/>
      <c r="F24" s="327"/>
      <c r="G24" s="327"/>
      <c r="H24" s="327"/>
      <c r="I24" s="327"/>
      <c r="J24" s="327"/>
      <c r="K24" s="327"/>
      <c r="L24" s="327"/>
      <c r="M24" s="327"/>
      <c r="N24" s="327"/>
      <c r="O24" s="327"/>
      <c r="P24" s="327">
        <v>2474</v>
      </c>
      <c r="Q24" s="327">
        <v>14035</v>
      </c>
      <c r="R24" s="327">
        <v>16562</v>
      </c>
    </row>
    <row r="25" spans="1:18" s="324" customFormat="1" ht="15" x14ac:dyDescent="0.2">
      <c r="A25" s="326"/>
      <c r="B25" s="326"/>
      <c r="C25" s="324" t="s">
        <v>1205</v>
      </c>
      <c r="D25" s="327"/>
      <c r="E25" s="327"/>
      <c r="F25" s="327"/>
      <c r="G25" s="327"/>
      <c r="H25" s="327"/>
      <c r="I25" s="327"/>
      <c r="J25" s="327"/>
      <c r="K25" s="327"/>
      <c r="L25" s="327"/>
      <c r="M25" s="327"/>
      <c r="N25" s="327"/>
      <c r="O25" s="327"/>
      <c r="P25" s="327">
        <v>3387</v>
      </c>
      <c r="Q25" s="327">
        <v>14508</v>
      </c>
      <c r="R25" s="327">
        <v>13162</v>
      </c>
    </row>
    <row r="27" spans="1:18" x14ac:dyDescent="0.2">
      <c r="R27" s="57">
        <f>SUM(R24:R25)</f>
        <v>29724</v>
      </c>
    </row>
    <row r="30" spans="1:18" x14ac:dyDescent="0.2">
      <c r="A30" s="326" t="s">
        <v>318</v>
      </c>
      <c r="B30" s="326" t="s">
        <v>920</v>
      </c>
      <c r="C30" s="324" t="s">
        <v>1277</v>
      </c>
      <c r="D30" s="327"/>
      <c r="E30" s="327"/>
      <c r="F30" s="327"/>
      <c r="G30" s="327"/>
      <c r="H30" s="327"/>
      <c r="I30" s="327"/>
      <c r="J30" s="327"/>
      <c r="K30" s="327"/>
      <c r="L30" s="327"/>
      <c r="M30" s="327"/>
      <c r="N30" s="327">
        <v>28</v>
      </c>
      <c r="O30" s="327">
        <v>17314</v>
      </c>
      <c r="P30" s="327">
        <v>23217</v>
      </c>
      <c r="Q30" s="327">
        <v>26570</v>
      </c>
      <c r="R30" s="327">
        <v>30277</v>
      </c>
    </row>
    <row r="31" spans="1:18" x14ac:dyDescent="0.2">
      <c r="A31" s="326"/>
      <c r="B31" s="326"/>
      <c r="C31" s="324" t="s">
        <v>1278</v>
      </c>
      <c r="D31" s="327"/>
      <c r="E31" s="327"/>
      <c r="F31" s="327"/>
      <c r="G31" s="327"/>
      <c r="H31" s="327"/>
      <c r="I31" s="327"/>
      <c r="J31" s="327"/>
      <c r="K31" s="327"/>
      <c r="L31" s="327"/>
      <c r="M31" s="327"/>
      <c r="N31" s="327">
        <v>1067</v>
      </c>
      <c r="O31" s="327">
        <v>6192</v>
      </c>
      <c r="P31" s="327">
        <v>4625</v>
      </c>
      <c r="Q31" s="327">
        <v>10882</v>
      </c>
      <c r="R31" s="327">
        <v>14374</v>
      </c>
    </row>
    <row r="32" spans="1:18" x14ac:dyDescent="0.2">
      <c r="A32" s="326"/>
      <c r="B32" s="326"/>
      <c r="C32" s="324" t="s">
        <v>1279</v>
      </c>
      <c r="D32" s="327"/>
      <c r="E32" s="327"/>
      <c r="F32" s="327"/>
      <c r="G32" s="327"/>
      <c r="H32" s="327"/>
      <c r="I32" s="327"/>
      <c r="J32" s="327"/>
      <c r="K32" s="327"/>
      <c r="L32" s="327"/>
      <c r="M32" s="327"/>
      <c r="N32" s="327"/>
      <c r="O32" s="327"/>
      <c r="P32" s="327"/>
      <c r="Q32" s="327"/>
      <c r="R32" s="327">
        <v>1</v>
      </c>
    </row>
    <row r="33" spans="1:18" x14ac:dyDescent="0.2">
      <c r="A33" s="328"/>
      <c r="B33" s="326"/>
      <c r="C33" s="324" t="s">
        <v>1280</v>
      </c>
      <c r="D33" s="327"/>
      <c r="E33" s="327"/>
      <c r="F33" s="327"/>
      <c r="G33" s="327"/>
      <c r="H33" s="327"/>
      <c r="I33" s="327"/>
      <c r="J33" s="327"/>
      <c r="K33" s="327"/>
      <c r="L33" s="327"/>
      <c r="M33" s="327"/>
      <c r="N33" s="327">
        <v>6222</v>
      </c>
      <c r="O33" s="327">
        <v>20135</v>
      </c>
      <c r="P33" s="327">
        <v>5564</v>
      </c>
      <c r="Q33" s="327">
        <v>2250</v>
      </c>
      <c r="R33" s="327">
        <v>1937</v>
      </c>
    </row>
    <row r="35" spans="1:18" x14ac:dyDescent="0.2">
      <c r="C35" s="324" t="s">
        <v>1329</v>
      </c>
      <c r="D35">
        <v>2021</v>
      </c>
    </row>
    <row r="36" spans="1:18" x14ac:dyDescent="0.2">
      <c r="D36" s="57">
        <f>SUM(R30:R33)</f>
        <v>46589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opLeftCell="N9" zoomScale="140" workbookViewId="0">
      <selection activeCell="R29" sqref="R29"/>
    </sheetView>
  </sheetViews>
  <sheetFormatPr baseColWidth="10" defaultColWidth="9" defaultRowHeight="16" outlineLevelCol="1" x14ac:dyDescent="0.2"/>
  <cols>
    <col min="1" max="1" width="10.5" bestFit="1" customWidth="1"/>
    <col min="2" max="2" width="10.33203125" bestFit="1" customWidth="1"/>
    <col min="3" max="3" width="37.6640625" customWidth="1"/>
    <col min="4" max="4" width="36.1640625" customWidth="1"/>
    <col min="5" max="6" width="10.332031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3.33203125" style="9" customWidth="1" outlineLevel="1"/>
    <col min="19" max="21" width="10.83203125" bestFit="1" customWidth="1" outlineLevel="1"/>
    <col min="22" max="22" width="6.83203125" bestFit="1" customWidth="1"/>
    <col min="23" max="23" width="33.6640625" bestFit="1" customWidth="1"/>
  </cols>
  <sheetData>
    <row r="1" spans="1:25" s="43" customFormat="1" x14ac:dyDescent="0.2">
      <c r="A1" s="11">
        <v>2024</v>
      </c>
      <c r="B1" s="11"/>
      <c r="C1" s="11"/>
      <c r="D1" s="11"/>
      <c r="E1" s="44" t="s">
        <v>857</v>
      </c>
      <c r="F1" s="44"/>
      <c r="G1" s="44"/>
      <c r="H1" s="44"/>
      <c r="I1" s="44"/>
      <c r="J1" s="44"/>
      <c r="K1" s="44"/>
      <c r="L1" s="44"/>
      <c r="M1" s="44"/>
      <c r="N1" s="44"/>
      <c r="O1" s="44"/>
      <c r="P1" s="44"/>
      <c r="Q1" s="44"/>
      <c r="R1" s="44"/>
      <c r="S1" s="44"/>
      <c r="T1" s="44"/>
      <c r="U1" s="44"/>
      <c r="V1" s="44"/>
      <c r="W1" s="45"/>
      <c r="X1" s="45"/>
      <c r="Y1" s="45"/>
    </row>
    <row r="2" spans="1:25" s="45" customFormat="1" x14ac:dyDescent="0.2">
      <c r="A2" s="12" t="s">
        <v>858</v>
      </c>
      <c r="B2" s="12"/>
      <c r="C2" s="12"/>
      <c r="D2" s="12"/>
      <c r="E2" s="46" t="s">
        <v>859</v>
      </c>
      <c r="F2" s="46"/>
      <c r="G2" s="46"/>
      <c r="H2" s="46" t="s">
        <v>860</v>
      </c>
      <c r="I2" s="46"/>
      <c r="J2" s="46"/>
      <c r="K2" s="46"/>
      <c r="L2" s="46"/>
      <c r="M2" s="46"/>
      <c r="N2" s="46"/>
      <c r="O2" s="46"/>
      <c r="P2" s="46"/>
      <c r="Q2" s="46"/>
      <c r="R2" s="46"/>
      <c r="S2" s="46"/>
      <c r="T2" s="46"/>
      <c r="U2" s="46"/>
      <c r="V2" s="47"/>
      <c r="W2"/>
      <c r="X2"/>
      <c r="Y2"/>
    </row>
    <row r="3" spans="1:25" x14ac:dyDescent="0.2">
      <c r="E3" s="48" t="s">
        <v>861</v>
      </c>
      <c r="F3" s="48" t="s">
        <v>862</v>
      </c>
      <c r="G3" s="48" t="s">
        <v>863</v>
      </c>
      <c r="H3" s="48">
        <v>2010</v>
      </c>
      <c r="I3" s="48">
        <v>2011</v>
      </c>
      <c r="J3" s="48">
        <v>2012</v>
      </c>
      <c r="K3" s="48">
        <v>2013</v>
      </c>
      <c r="L3" s="48">
        <v>2014</v>
      </c>
      <c r="M3" s="48">
        <v>2015</v>
      </c>
      <c r="N3" s="48">
        <v>2016</v>
      </c>
      <c r="O3" s="48">
        <v>2017</v>
      </c>
      <c r="P3" s="48">
        <v>2018</v>
      </c>
      <c r="Q3" s="48">
        <v>2019</v>
      </c>
      <c r="R3" s="48">
        <v>2020</v>
      </c>
      <c r="S3" s="48">
        <v>2021</v>
      </c>
      <c r="T3" s="48">
        <v>2022</v>
      </c>
      <c r="U3" s="48">
        <v>2023</v>
      </c>
      <c r="V3" s="48">
        <v>2024</v>
      </c>
      <c r="W3" s="22" t="s">
        <v>864</v>
      </c>
      <c r="X3" s="22"/>
    </row>
    <row r="4" spans="1:25" x14ac:dyDescent="0.2">
      <c r="E4" s="6" t="s">
        <v>58</v>
      </c>
      <c r="F4" s="6" t="s">
        <v>865</v>
      </c>
      <c r="G4" s="7" t="s">
        <v>866</v>
      </c>
      <c r="H4" s="8"/>
      <c r="I4" s="8"/>
      <c r="J4" s="8"/>
      <c r="K4" s="8"/>
      <c r="L4" s="8"/>
      <c r="M4" s="8">
        <v>428</v>
      </c>
      <c r="N4" s="8">
        <v>5916</v>
      </c>
      <c r="O4" s="8">
        <v>12547</v>
      </c>
      <c r="P4" s="8">
        <v>14125</v>
      </c>
      <c r="Q4" s="8">
        <v>14874</v>
      </c>
      <c r="R4" s="55">
        <v>6309</v>
      </c>
      <c r="S4" s="8">
        <v>2652</v>
      </c>
      <c r="T4" s="8">
        <v>4955</v>
      </c>
      <c r="U4" s="8">
        <v>13097</v>
      </c>
      <c r="V4" s="8">
        <v>7270</v>
      </c>
      <c r="W4" s="22" t="s">
        <v>867</v>
      </c>
      <c r="X4" s="22"/>
    </row>
    <row r="5" spans="1:25" x14ac:dyDescent="0.2">
      <c r="E5" s="6"/>
      <c r="F5" s="6"/>
      <c r="G5" s="7" t="s">
        <v>868</v>
      </c>
      <c r="H5" s="8"/>
      <c r="I5" s="8"/>
      <c r="J5" s="8"/>
      <c r="K5" s="8"/>
      <c r="L5" s="8"/>
      <c r="M5" s="8">
        <v>87</v>
      </c>
      <c r="N5" s="8">
        <v>9627</v>
      </c>
      <c r="O5" s="8">
        <v>20016</v>
      </c>
      <c r="P5" s="8">
        <v>15662</v>
      </c>
      <c r="Q5" s="8">
        <v>11374</v>
      </c>
      <c r="R5" s="55">
        <v>28864</v>
      </c>
      <c r="S5" s="8">
        <v>45486</v>
      </c>
      <c r="T5" s="8">
        <v>46191</v>
      </c>
      <c r="U5" s="8">
        <v>35158</v>
      </c>
      <c r="V5" s="8">
        <v>30209</v>
      </c>
      <c r="W5" s="22" t="s">
        <v>869</v>
      </c>
      <c r="X5" s="22"/>
    </row>
    <row r="6" spans="1:25" x14ac:dyDescent="0.2">
      <c r="E6" s="6"/>
      <c r="F6" s="6"/>
      <c r="G6" s="7" t="s">
        <v>870</v>
      </c>
      <c r="H6" s="8"/>
      <c r="I6" s="8"/>
      <c r="J6" s="8"/>
      <c r="K6" s="8"/>
      <c r="L6" s="8"/>
      <c r="M6" s="8"/>
      <c r="N6" s="8">
        <v>14</v>
      </c>
      <c r="O6" s="8">
        <v>10002</v>
      </c>
      <c r="P6" s="8">
        <v>26108</v>
      </c>
      <c r="Q6" s="8">
        <v>23514</v>
      </c>
      <c r="R6" s="55">
        <v>15834</v>
      </c>
      <c r="S6" s="8">
        <v>24620</v>
      </c>
      <c r="T6" s="8">
        <v>30891</v>
      </c>
      <c r="U6" s="8">
        <v>18433</v>
      </c>
      <c r="V6" s="8">
        <v>18414</v>
      </c>
      <c r="W6" s="22" t="s">
        <v>871</v>
      </c>
      <c r="X6" s="22"/>
    </row>
    <row r="7" spans="1:25" x14ac:dyDescent="0.2">
      <c r="E7" s="6"/>
      <c r="F7" s="6"/>
      <c r="G7" s="7" t="s">
        <v>872</v>
      </c>
      <c r="H7" s="8"/>
      <c r="I7" s="8"/>
      <c r="J7" s="8"/>
      <c r="K7" s="8"/>
      <c r="L7" s="8"/>
      <c r="M7" s="8"/>
      <c r="N7" s="8">
        <v>908</v>
      </c>
      <c r="O7" s="8">
        <v>2787</v>
      </c>
      <c r="P7" s="8">
        <v>2117</v>
      </c>
      <c r="Q7" s="8">
        <v>2499</v>
      </c>
      <c r="R7" s="55">
        <v>2318</v>
      </c>
      <c r="S7" s="8">
        <v>1978</v>
      </c>
      <c r="T7" s="8">
        <v>1276</v>
      </c>
      <c r="U7" s="8">
        <v>2284</v>
      </c>
      <c r="V7" s="8">
        <v>3049</v>
      </c>
      <c r="W7" s="22" t="s">
        <v>873</v>
      </c>
      <c r="X7" s="22"/>
    </row>
    <row r="8" spans="1:25" x14ac:dyDescent="0.2">
      <c r="E8" s="6"/>
      <c r="F8" s="6"/>
      <c r="G8" s="7" t="s">
        <v>874</v>
      </c>
      <c r="H8" s="8"/>
      <c r="I8" s="8"/>
      <c r="J8" s="8">
        <v>843</v>
      </c>
      <c r="K8" s="8">
        <v>35</v>
      </c>
      <c r="L8" s="8"/>
      <c r="M8" s="8"/>
      <c r="N8" s="8"/>
      <c r="O8" s="8"/>
      <c r="P8" s="8"/>
      <c r="Q8" s="8"/>
      <c r="R8" s="55"/>
      <c r="S8" s="8"/>
      <c r="T8" s="8"/>
      <c r="U8" s="8"/>
      <c r="V8" s="8"/>
      <c r="W8" s="22"/>
      <c r="X8" s="22"/>
    </row>
    <row r="9" spans="1:25" x14ac:dyDescent="0.2">
      <c r="E9" s="6"/>
      <c r="F9" s="6"/>
      <c r="G9" s="7" t="s">
        <v>875</v>
      </c>
      <c r="H9" s="8"/>
      <c r="I9" s="8"/>
      <c r="J9" s="8"/>
      <c r="K9" s="8">
        <v>1315</v>
      </c>
      <c r="L9" s="8">
        <v>16467</v>
      </c>
      <c r="M9" s="8">
        <v>25612</v>
      </c>
      <c r="N9" s="8">
        <v>25608</v>
      </c>
      <c r="O9" s="8">
        <v>31440</v>
      </c>
      <c r="P9" s="8">
        <v>34047</v>
      </c>
      <c r="Q9" s="8">
        <v>41733</v>
      </c>
      <c r="R9" s="55">
        <v>27150</v>
      </c>
      <c r="S9" s="8">
        <v>27536</v>
      </c>
      <c r="T9" s="8">
        <v>20218</v>
      </c>
      <c r="U9" s="8">
        <v>140</v>
      </c>
      <c r="V9" s="8"/>
      <c r="W9" s="22"/>
      <c r="X9" s="22"/>
    </row>
    <row r="10" spans="1:25" x14ac:dyDescent="0.2">
      <c r="E10" s="6"/>
      <c r="F10" s="6"/>
      <c r="G10" s="7" t="s">
        <v>876</v>
      </c>
      <c r="H10" s="8"/>
      <c r="I10" s="8"/>
      <c r="J10" s="8"/>
      <c r="K10" s="8"/>
      <c r="L10" s="8"/>
      <c r="M10" s="8"/>
      <c r="N10" s="8"/>
      <c r="O10" s="8"/>
      <c r="P10" s="8"/>
      <c r="Q10" s="8"/>
      <c r="R10" s="55"/>
      <c r="S10" s="8">
        <v>496</v>
      </c>
      <c r="T10" s="8">
        <v>40850</v>
      </c>
      <c r="U10" s="8">
        <v>83417</v>
      </c>
      <c r="V10" s="8">
        <v>81681</v>
      </c>
      <c r="W10" s="22" t="s">
        <v>877</v>
      </c>
      <c r="X10" s="22"/>
    </row>
    <row r="11" spans="1:25" x14ac:dyDescent="0.2">
      <c r="E11" s="6"/>
      <c r="F11" s="6"/>
      <c r="G11" s="7" t="s">
        <v>878</v>
      </c>
      <c r="H11" s="8"/>
      <c r="I11" s="8"/>
      <c r="J11" s="8"/>
      <c r="K11" s="8"/>
      <c r="L11" s="8"/>
      <c r="M11" s="8"/>
      <c r="N11" s="8"/>
      <c r="O11" s="8"/>
      <c r="P11" s="8"/>
      <c r="Q11" s="8"/>
      <c r="R11" s="55"/>
      <c r="S11" s="8"/>
      <c r="T11" s="8"/>
      <c r="U11" s="8">
        <v>7227</v>
      </c>
      <c r="V11" s="8">
        <v>38902</v>
      </c>
      <c r="W11" s="22" t="s">
        <v>871</v>
      </c>
      <c r="X11" s="22"/>
    </row>
    <row r="12" spans="1:25" x14ac:dyDescent="0.2">
      <c r="E12" s="6"/>
      <c r="F12" s="6"/>
      <c r="G12" s="7" t="s">
        <v>879</v>
      </c>
      <c r="H12" s="8"/>
      <c r="I12" s="8"/>
      <c r="J12" s="8"/>
      <c r="K12" s="8"/>
      <c r="L12" s="8"/>
      <c r="M12" s="8"/>
      <c r="N12" s="8"/>
      <c r="O12" s="8"/>
      <c r="P12" s="8"/>
      <c r="Q12" s="8"/>
      <c r="R12" s="55"/>
      <c r="S12" s="8"/>
      <c r="T12" s="8">
        <v>1177</v>
      </c>
      <c r="U12" s="8">
        <v>9491</v>
      </c>
      <c r="V12" s="8">
        <v>11249</v>
      </c>
      <c r="W12" s="22" t="s">
        <v>873</v>
      </c>
      <c r="X12" s="22"/>
    </row>
    <row r="13" spans="1:25" x14ac:dyDescent="0.2">
      <c r="E13" s="6"/>
      <c r="F13" s="6"/>
      <c r="G13" s="7" t="s">
        <v>880</v>
      </c>
      <c r="H13" s="8"/>
      <c r="I13" s="8"/>
      <c r="J13" s="8"/>
      <c r="K13" s="8"/>
      <c r="L13" s="8">
        <v>2051</v>
      </c>
      <c r="M13" s="8">
        <v>5894</v>
      </c>
      <c r="N13" s="8">
        <v>4069</v>
      </c>
      <c r="O13" s="8">
        <v>2360</v>
      </c>
      <c r="P13" s="8">
        <v>2910</v>
      </c>
      <c r="Q13" s="8">
        <v>2491</v>
      </c>
      <c r="R13" s="55">
        <v>982</v>
      </c>
      <c r="S13" s="8">
        <v>88</v>
      </c>
      <c r="T13" s="8">
        <v>12</v>
      </c>
      <c r="U13" s="8">
        <v>1</v>
      </c>
      <c r="V13" s="8">
        <v>5</v>
      </c>
      <c r="W13" s="22"/>
      <c r="X13" s="22"/>
    </row>
    <row r="14" spans="1:25" x14ac:dyDescent="0.2">
      <c r="E14" s="6"/>
      <c r="F14" s="6"/>
      <c r="G14" s="7" t="s">
        <v>881</v>
      </c>
      <c r="H14" s="8"/>
      <c r="I14" s="8"/>
      <c r="J14" s="8"/>
      <c r="K14" s="8"/>
      <c r="L14" s="8"/>
      <c r="M14" s="8"/>
      <c r="N14" s="8"/>
      <c r="O14" s="8"/>
      <c r="P14" s="8"/>
      <c r="Q14" s="8"/>
      <c r="R14" s="55"/>
      <c r="S14" s="8">
        <v>4418</v>
      </c>
      <c r="T14" s="8">
        <v>38982</v>
      </c>
      <c r="U14" s="8">
        <v>50944</v>
      </c>
      <c r="V14" s="8">
        <v>40675</v>
      </c>
      <c r="W14" s="23" t="s">
        <v>882</v>
      </c>
      <c r="X14" s="22"/>
    </row>
    <row r="15" spans="1:25" x14ac:dyDescent="0.2">
      <c r="E15" s="6"/>
      <c r="F15" s="6"/>
      <c r="G15" s="7" t="s">
        <v>883</v>
      </c>
      <c r="H15" s="8"/>
      <c r="I15" s="8"/>
      <c r="J15" s="8"/>
      <c r="K15" s="8"/>
      <c r="L15" s="8"/>
      <c r="M15" s="8"/>
      <c r="N15" s="8"/>
      <c r="O15" s="8"/>
      <c r="P15" s="8"/>
      <c r="Q15" s="8"/>
      <c r="R15" s="55"/>
      <c r="S15" s="8"/>
      <c r="T15" s="8">
        <v>1802</v>
      </c>
      <c r="U15" s="8">
        <v>51497</v>
      </c>
      <c r="V15" s="8">
        <v>68327</v>
      </c>
      <c r="W15" s="22" t="s">
        <v>884</v>
      </c>
      <c r="X15" s="22"/>
    </row>
    <row r="16" spans="1:25" x14ac:dyDescent="0.2">
      <c r="E16" s="6"/>
      <c r="F16" s="6"/>
      <c r="G16" s="7" t="s">
        <v>885</v>
      </c>
      <c r="H16" s="8"/>
      <c r="I16" s="8"/>
      <c r="J16" s="8"/>
      <c r="K16" s="8"/>
      <c r="L16" s="8"/>
      <c r="M16" s="8"/>
      <c r="N16" s="8"/>
      <c r="O16" s="8"/>
      <c r="P16" s="8"/>
      <c r="Q16" s="8"/>
      <c r="R16" s="55"/>
      <c r="S16" s="8"/>
      <c r="T16" s="8"/>
      <c r="U16" s="8">
        <v>80</v>
      </c>
      <c r="V16" s="8">
        <v>21840</v>
      </c>
      <c r="W16" s="22" t="s">
        <v>886</v>
      </c>
      <c r="X16" s="22"/>
    </row>
    <row r="17" spans="1:24" x14ac:dyDescent="0.2">
      <c r="E17" s="6"/>
      <c r="F17" s="6"/>
      <c r="G17" s="7" t="s">
        <v>887</v>
      </c>
      <c r="H17" s="8"/>
      <c r="I17" s="8"/>
      <c r="J17" s="8"/>
      <c r="K17" s="8"/>
      <c r="L17" s="8"/>
      <c r="M17" s="8"/>
      <c r="N17" s="8"/>
      <c r="O17" s="8"/>
      <c r="P17" s="8"/>
      <c r="Q17" s="8">
        <v>16</v>
      </c>
      <c r="R17" s="55">
        <v>15037</v>
      </c>
      <c r="S17" s="8">
        <v>28778</v>
      </c>
      <c r="T17" s="8">
        <v>17129</v>
      </c>
      <c r="U17" s="8">
        <v>26108</v>
      </c>
      <c r="V17" s="8">
        <v>39535</v>
      </c>
      <c r="W17" s="22" t="s">
        <v>888</v>
      </c>
      <c r="X17" s="22"/>
    </row>
    <row r="18" spans="1:24" x14ac:dyDescent="0.2">
      <c r="E18" s="6"/>
      <c r="F18" s="6"/>
      <c r="G18" s="7" t="s">
        <v>889</v>
      </c>
      <c r="H18" s="8"/>
      <c r="I18" s="8"/>
      <c r="J18" s="8"/>
      <c r="K18" s="8"/>
      <c r="L18" s="8"/>
      <c r="M18" s="8"/>
      <c r="N18" s="8"/>
      <c r="O18" s="8"/>
      <c r="P18" s="8"/>
      <c r="Q18" s="8">
        <v>30</v>
      </c>
      <c r="R18" s="55">
        <v>1996</v>
      </c>
      <c r="S18" s="8">
        <v>6368</v>
      </c>
      <c r="T18" s="8">
        <v>6188</v>
      </c>
      <c r="U18" s="8">
        <v>4340</v>
      </c>
      <c r="V18" s="8">
        <v>706</v>
      </c>
      <c r="W18" s="22" t="s">
        <v>888</v>
      </c>
      <c r="X18" s="22"/>
    </row>
    <row r="19" spans="1:24" x14ac:dyDescent="0.2">
      <c r="E19" s="6"/>
      <c r="F19" s="6"/>
      <c r="G19" s="7" t="s">
        <v>890</v>
      </c>
      <c r="H19" s="8"/>
      <c r="I19" s="8"/>
      <c r="J19" s="8"/>
      <c r="K19" s="8"/>
      <c r="L19" s="8"/>
      <c r="M19" s="8"/>
      <c r="N19" s="8"/>
      <c r="O19" s="8"/>
      <c r="P19" s="8"/>
      <c r="Q19" s="8"/>
      <c r="R19" s="55"/>
      <c r="S19" s="8"/>
      <c r="T19" s="8"/>
      <c r="U19" s="8">
        <v>330</v>
      </c>
      <c r="V19" s="8">
        <v>24922</v>
      </c>
      <c r="W19" s="22" t="s">
        <v>891</v>
      </c>
      <c r="X19" s="22"/>
    </row>
    <row r="21" spans="1:24" x14ac:dyDescent="0.2">
      <c r="E21" s="56" t="s">
        <v>892</v>
      </c>
      <c r="F21" s="56" t="s">
        <v>865</v>
      </c>
      <c r="G21" t="s">
        <v>893</v>
      </c>
      <c r="H21" s="57"/>
      <c r="I21" s="57"/>
      <c r="J21" s="57"/>
      <c r="K21" s="57"/>
      <c r="L21" s="57"/>
      <c r="M21" s="57"/>
      <c r="N21" s="57"/>
      <c r="O21" s="57"/>
      <c r="P21" s="57"/>
      <c r="Q21" s="57">
        <v>524</v>
      </c>
      <c r="R21" s="57">
        <v>17931</v>
      </c>
      <c r="S21" s="57">
        <v>33589</v>
      </c>
      <c r="T21" s="57">
        <v>44345</v>
      </c>
      <c r="U21" s="57">
        <v>46387</v>
      </c>
      <c r="V21" s="58">
        <v>8327</v>
      </c>
      <c r="W21" s="22" t="s">
        <v>1323</v>
      </c>
    </row>
    <row r="22" spans="1:24" x14ac:dyDescent="0.2">
      <c r="E22" s="56"/>
      <c r="F22" s="56"/>
      <c r="G22" t="s">
        <v>894</v>
      </c>
      <c r="H22" s="57"/>
      <c r="I22" s="57"/>
      <c r="J22" s="57"/>
      <c r="K22" s="57"/>
      <c r="L22" s="57"/>
      <c r="M22" s="57"/>
      <c r="N22" s="57"/>
      <c r="O22" s="57"/>
      <c r="P22" s="57"/>
      <c r="Q22" s="57"/>
      <c r="R22" s="57"/>
      <c r="S22" s="57"/>
      <c r="T22" s="57">
        <v>42</v>
      </c>
      <c r="U22" s="57">
        <v>73</v>
      </c>
      <c r="V22" s="58">
        <v>1076</v>
      </c>
    </row>
    <row r="29" spans="1:24" ht="17" thickBot="1" x14ac:dyDescent="0.25">
      <c r="A29" s="10"/>
      <c r="B29" s="11">
        <v>2024</v>
      </c>
      <c r="C29" s="11"/>
      <c r="D29" s="11"/>
      <c r="E29" s="10"/>
      <c r="F29" s="10"/>
      <c r="G29" s="10"/>
      <c r="J29">
        <v>2018</v>
      </c>
    </row>
    <row r="30" spans="1:24" x14ac:dyDescent="0.2">
      <c r="A30" s="10"/>
      <c r="B30" s="13"/>
      <c r="C30" s="14" t="s">
        <v>895</v>
      </c>
      <c r="D30" s="15" t="s">
        <v>896</v>
      </c>
      <c r="G30" s="10"/>
    </row>
    <row r="31" spans="1:24" ht="34" x14ac:dyDescent="0.2">
      <c r="A31" s="10"/>
      <c r="B31" s="16" t="s">
        <v>59</v>
      </c>
      <c r="C31" s="17" t="s">
        <v>897</v>
      </c>
      <c r="D31" s="18" t="s">
        <v>885</v>
      </c>
      <c r="G31" s="10"/>
    </row>
    <row r="32" spans="1:24" ht="17" x14ac:dyDescent="0.2">
      <c r="A32" s="10"/>
      <c r="B32" s="16" t="s">
        <v>99</v>
      </c>
      <c r="C32" s="17" t="s">
        <v>898</v>
      </c>
      <c r="D32" s="18"/>
      <c r="G32" s="10"/>
    </row>
    <row r="33" spans="1:7" ht="17" x14ac:dyDescent="0.2">
      <c r="A33" s="10"/>
      <c r="B33" s="16" t="s">
        <v>109</v>
      </c>
      <c r="C33" s="17" t="s">
        <v>899</v>
      </c>
      <c r="D33" s="18"/>
      <c r="G33" s="10"/>
    </row>
    <row r="34" spans="1:7" ht="35" thickBot="1" x14ac:dyDescent="0.25">
      <c r="A34" s="10"/>
      <c r="B34" s="19" t="s">
        <v>130</v>
      </c>
      <c r="C34" s="20" t="s">
        <v>900</v>
      </c>
      <c r="D34" s="21" t="s">
        <v>885</v>
      </c>
      <c r="G34" s="10"/>
    </row>
    <row r="35" spans="1:7" x14ac:dyDescent="0.2">
      <c r="A35" s="10"/>
      <c r="B35" s="11">
        <v>2024</v>
      </c>
      <c r="C35" s="10"/>
      <c r="D35" s="10"/>
      <c r="E35" s="10"/>
      <c r="F35" s="10"/>
      <c r="G35" s="10"/>
    </row>
    <row r="36" spans="1:7" ht="34" x14ac:dyDescent="0.2">
      <c r="A36" s="10"/>
      <c r="B36" s="28" t="s">
        <v>901</v>
      </c>
      <c r="C36" s="28" t="s">
        <v>902</v>
      </c>
      <c r="D36" s="28" t="s">
        <v>903</v>
      </c>
      <c r="E36" s="35" t="s">
        <v>904</v>
      </c>
      <c r="F36" s="35" t="s">
        <v>905</v>
      </c>
      <c r="G36" s="10"/>
    </row>
    <row r="37" spans="1:7" ht="34" x14ac:dyDescent="0.2">
      <c r="A37" s="10"/>
      <c r="B37" s="29" t="s">
        <v>59</v>
      </c>
      <c r="C37" s="30" t="s">
        <v>906</v>
      </c>
      <c r="D37" s="30" t="s">
        <v>907</v>
      </c>
      <c r="E37" s="36">
        <f>V6+V7+V11+V12+V16/2</f>
        <v>82534</v>
      </c>
      <c r="F37" s="37">
        <f>E37+V14</f>
        <v>123209</v>
      </c>
      <c r="G37" s="10"/>
    </row>
    <row r="38" spans="1:7" ht="17" x14ac:dyDescent="0.2">
      <c r="A38" s="10"/>
      <c r="B38" s="29" t="s">
        <v>99</v>
      </c>
      <c r="C38" s="30" t="s">
        <v>908</v>
      </c>
      <c r="D38" s="30" t="s">
        <v>909</v>
      </c>
      <c r="E38" s="36">
        <f>V4+V19</f>
        <v>32192</v>
      </c>
      <c r="F38" s="36">
        <f>E38</f>
        <v>32192</v>
      </c>
      <c r="G38" s="10"/>
    </row>
    <row r="39" spans="1:7" ht="17" x14ac:dyDescent="0.2">
      <c r="A39" s="10"/>
      <c r="B39" s="29" t="s">
        <v>109</v>
      </c>
      <c r="C39" s="30" t="s">
        <v>899</v>
      </c>
      <c r="D39" s="30" t="s">
        <v>910</v>
      </c>
      <c r="E39" s="36">
        <f>V5+V10</f>
        <v>111890</v>
      </c>
      <c r="F39" s="36">
        <f t="shared" ref="F39:F40" si="0">E39</f>
        <v>111890</v>
      </c>
      <c r="G39" s="10"/>
    </row>
    <row r="40" spans="1:7" ht="34" x14ac:dyDescent="0.2">
      <c r="A40" s="10"/>
      <c r="B40" s="29" t="s">
        <v>130</v>
      </c>
      <c r="C40" s="30" t="s">
        <v>911</v>
      </c>
      <c r="D40" s="30" t="s">
        <v>912</v>
      </c>
      <c r="E40" s="36">
        <f>V17+V18+V15+V16/2</f>
        <v>119488</v>
      </c>
      <c r="F40" s="36">
        <f t="shared" si="0"/>
        <v>119488</v>
      </c>
      <c r="G40" s="10"/>
    </row>
    <row r="41" spans="1:7" ht="17" x14ac:dyDescent="0.2">
      <c r="A41" s="10"/>
      <c r="B41" s="31" t="s">
        <v>913</v>
      </c>
      <c r="C41" s="32"/>
      <c r="D41" s="32"/>
      <c r="E41" s="38">
        <f>SUM(E37:E40)</f>
        <v>346104</v>
      </c>
      <c r="F41" s="39">
        <f>SUM(F37:F40)</f>
        <v>386779</v>
      </c>
      <c r="G41" s="10"/>
    </row>
    <row r="42" spans="1:7" ht="17" x14ac:dyDescent="0.2">
      <c r="A42" s="10"/>
      <c r="B42" s="33" t="s">
        <v>914</v>
      </c>
      <c r="C42" s="34"/>
      <c r="D42" s="34"/>
      <c r="E42" s="40">
        <f>SUM(V4:V19)</f>
        <v>386784</v>
      </c>
      <c r="F42" s="40">
        <f>SUM(V4:V19)</f>
        <v>386784</v>
      </c>
      <c r="G42" s="10"/>
    </row>
    <row r="43" spans="1:7" x14ac:dyDescent="0.2">
      <c r="A43" s="10"/>
      <c r="B43" s="34" t="s">
        <v>915</v>
      </c>
      <c r="C43" s="34"/>
      <c r="D43" s="34"/>
      <c r="E43" s="40">
        <f>E42-E41</f>
        <v>40680</v>
      </c>
      <c r="F43" s="40">
        <f>F42-F41</f>
        <v>5</v>
      </c>
      <c r="G43" s="10"/>
    </row>
    <row r="44" spans="1:7" x14ac:dyDescent="0.2">
      <c r="A44" s="10"/>
      <c r="B44" s="10"/>
      <c r="C44" s="10"/>
      <c r="D44" s="10"/>
      <c r="E44" s="10"/>
      <c r="F44" s="10"/>
      <c r="G44" s="10"/>
    </row>
    <row r="46" spans="1:7" x14ac:dyDescent="0.2">
      <c r="A46" s="26"/>
      <c r="B46" s="27">
        <v>2018</v>
      </c>
      <c r="C46" s="49"/>
      <c r="D46" s="49"/>
      <c r="E46" s="26"/>
      <c r="F46" s="26"/>
      <c r="G46" s="26"/>
    </row>
    <row r="47" spans="1:7" x14ac:dyDescent="0.2">
      <c r="A47" s="26"/>
      <c r="B47" s="50" t="s">
        <v>858</v>
      </c>
      <c r="C47" s="26"/>
      <c r="D47" s="26"/>
      <c r="E47" s="26"/>
      <c r="F47" s="26"/>
      <c r="G47" s="26"/>
    </row>
    <row r="73" spans="1:7" x14ac:dyDescent="0.2">
      <c r="A73" s="26"/>
      <c r="B73" s="41">
        <v>2018</v>
      </c>
      <c r="C73" s="42"/>
      <c r="D73" s="42"/>
      <c r="E73" s="26"/>
      <c r="F73" s="26"/>
      <c r="G73" s="26"/>
    </row>
    <row r="74" spans="1:7" ht="20.25" customHeight="1" x14ac:dyDescent="0.2">
      <c r="A74" s="26"/>
      <c r="B74" s="29" t="s">
        <v>901</v>
      </c>
      <c r="C74" s="28" t="s">
        <v>902</v>
      </c>
      <c r="D74" s="28" t="s">
        <v>903</v>
      </c>
      <c r="E74" s="35" t="s">
        <v>904</v>
      </c>
      <c r="F74" s="35"/>
    </row>
    <row r="75" spans="1:7" ht="17" x14ac:dyDescent="0.2">
      <c r="A75" s="26"/>
      <c r="B75" s="29" t="s">
        <v>59</v>
      </c>
      <c r="C75" s="30" t="s">
        <v>916</v>
      </c>
      <c r="D75" s="30" t="s">
        <v>917</v>
      </c>
      <c r="E75" s="36">
        <f>P6+P7</f>
        <v>28225</v>
      </c>
    </row>
    <row r="76" spans="1:7" ht="34" x14ac:dyDescent="0.2">
      <c r="A76" s="26"/>
      <c r="B76" s="29" t="s">
        <v>99</v>
      </c>
      <c r="C76" s="30" t="s">
        <v>918</v>
      </c>
      <c r="D76" s="30" t="s">
        <v>919</v>
      </c>
      <c r="E76" s="36">
        <f>P4+P9+P13</f>
        <v>51082</v>
      </c>
    </row>
    <row r="77" spans="1:7" ht="17" x14ac:dyDescent="0.2">
      <c r="A77" s="26"/>
      <c r="B77" s="28" t="s">
        <v>109</v>
      </c>
      <c r="C77" s="51" t="s">
        <v>868</v>
      </c>
      <c r="D77" s="52">
        <v>15662</v>
      </c>
      <c r="E77" s="53">
        <f>P5</f>
        <v>15662</v>
      </c>
      <c r="F77" s="54"/>
      <c r="G77" s="54"/>
    </row>
    <row r="78" spans="1:7" ht="17" x14ac:dyDescent="0.2">
      <c r="B78" s="31" t="s">
        <v>913</v>
      </c>
      <c r="C78" s="32"/>
      <c r="D78" s="32"/>
      <c r="E78" s="38">
        <f>SUM(E75:E77)</f>
        <v>94969</v>
      </c>
      <c r="F78" s="39"/>
    </row>
    <row r="79" spans="1:7" ht="17" x14ac:dyDescent="0.2">
      <c r="B79" s="33" t="s">
        <v>914</v>
      </c>
      <c r="C79" s="34"/>
      <c r="D79" s="34"/>
      <c r="E79" s="40">
        <f>SUM(P4:P19)</f>
        <v>94969</v>
      </c>
      <c r="F79" s="40"/>
    </row>
    <row r="80" spans="1:7" x14ac:dyDescent="0.2">
      <c r="B80" s="34" t="s">
        <v>915</v>
      </c>
      <c r="C80" s="34"/>
      <c r="D80" s="34"/>
      <c r="E80" s="40">
        <f>E79-E78</f>
        <v>0</v>
      </c>
      <c r="F80" s="40"/>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workbookViewId="0">
      <selection activeCell="W11" sqref="Q11:W12"/>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8">
        <v>2010</v>
      </c>
      <c r="I1" s="48">
        <v>2011</v>
      </c>
      <c r="J1" s="48">
        <v>2012</v>
      </c>
      <c r="K1" s="48">
        <v>2013</v>
      </c>
      <c r="L1" s="48">
        <v>2014</v>
      </c>
      <c r="M1" s="48">
        <v>2015</v>
      </c>
      <c r="N1" s="48">
        <v>2016</v>
      </c>
      <c r="O1" s="48">
        <v>2017</v>
      </c>
      <c r="P1" s="48">
        <v>2018</v>
      </c>
      <c r="Q1" s="48">
        <v>2019</v>
      </c>
      <c r="R1" s="48">
        <v>2020</v>
      </c>
      <c r="S1" s="48">
        <v>2021</v>
      </c>
      <c r="T1" s="48">
        <v>2022</v>
      </c>
      <c r="U1" s="48">
        <v>2023</v>
      </c>
      <c r="V1" s="48">
        <v>2024</v>
      </c>
    </row>
    <row r="2" spans="1:25" x14ac:dyDescent="0.2">
      <c r="B2" t="s">
        <v>939</v>
      </c>
      <c r="F2" s="56" t="s">
        <v>940</v>
      </c>
      <c r="G2" s="7" t="s">
        <v>941</v>
      </c>
      <c r="H2" s="57"/>
      <c r="I2" s="57"/>
      <c r="J2" s="57"/>
      <c r="K2" s="57"/>
      <c r="L2" s="57"/>
      <c r="M2" s="57"/>
      <c r="N2" s="57"/>
      <c r="O2" s="57"/>
      <c r="P2" s="57">
        <v>18</v>
      </c>
      <c r="Q2" s="57">
        <v>108</v>
      </c>
      <c r="R2" s="57">
        <v>29534</v>
      </c>
      <c r="S2" s="57">
        <v>30291</v>
      </c>
      <c r="T2" s="57">
        <v>21789</v>
      </c>
      <c r="U2" s="57">
        <v>14207</v>
      </c>
      <c r="V2" s="58">
        <v>13654</v>
      </c>
      <c r="W2" t="s">
        <v>490</v>
      </c>
      <c r="X2" s="58"/>
    </row>
    <row r="3" spans="1:25" x14ac:dyDescent="0.2">
      <c r="B3" t="s">
        <v>463</v>
      </c>
      <c r="C3" t="s">
        <v>490</v>
      </c>
      <c r="D3" t="s">
        <v>492</v>
      </c>
      <c r="F3" s="56"/>
      <c r="G3" s="7" t="s">
        <v>942</v>
      </c>
      <c r="H3" s="57"/>
      <c r="I3" s="57"/>
      <c r="J3" s="57"/>
      <c r="K3" s="57"/>
      <c r="L3" s="57"/>
      <c r="M3" s="57"/>
      <c r="N3" s="57"/>
      <c r="O3" s="57"/>
      <c r="P3" s="57"/>
      <c r="Q3" s="57"/>
      <c r="R3" s="57">
        <v>22</v>
      </c>
      <c r="S3" s="57">
        <v>37</v>
      </c>
      <c r="T3" s="57">
        <v>268</v>
      </c>
      <c r="U3" s="57">
        <v>702</v>
      </c>
      <c r="V3" s="58">
        <v>617</v>
      </c>
      <c r="W3" t="s">
        <v>463</v>
      </c>
      <c r="X3" s="58"/>
    </row>
    <row r="4" spans="1:25" x14ac:dyDescent="0.2">
      <c r="B4" s="7" t="s">
        <v>943</v>
      </c>
      <c r="C4" s="7" t="s">
        <v>944</v>
      </c>
      <c r="D4" s="7" t="s">
        <v>945</v>
      </c>
      <c r="F4" s="56"/>
      <c r="G4" s="7" t="s">
        <v>946</v>
      </c>
      <c r="H4" s="57"/>
      <c r="I4" s="57"/>
      <c r="J4" s="57"/>
      <c r="K4" s="57"/>
      <c r="L4" s="57"/>
      <c r="M4" s="57"/>
      <c r="N4" s="57"/>
      <c r="O4" s="57"/>
      <c r="P4" s="57"/>
      <c r="Q4" s="57"/>
      <c r="R4" s="57"/>
      <c r="S4" s="57"/>
      <c r="T4" s="57">
        <v>24</v>
      </c>
      <c r="U4" s="57">
        <v>20</v>
      </c>
      <c r="V4" s="58">
        <v>23</v>
      </c>
      <c r="W4" t="s">
        <v>463</v>
      </c>
      <c r="X4" s="58"/>
    </row>
    <row r="5" spans="1:25" x14ac:dyDescent="0.2">
      <c r="B5" s="7" t="s">
        <v>947</v>
      </c>
      <c r="C5" s="7" t="s">
        <v>948</v>
      </c>
      <c r="D5" s="7" t="s">
        <v>949</v>
      </c>
      <c r="F5" s="56"/>
      <c r="G5" s="7" t="s">
        <v>950</v>
      </c>
      <c r="H5" s="57"/>
      <c r="I5" s="57"/>
      <c r="J5" s="57"/>
      <c r="K5" s="57"/>
      <c r="L5" s="57">
        <v>916</v>
      </c>
      <c r="M5" s="57">
        <v>4682</v>
      </c>
      <c r="N5" s="57">
        <v>4169</v>
      </c>
      <c r="O5" s="57">
        <v>3422</v>
      </c>
      <c r="P5" s="57">
        <v>290</v>
      </c>
      <c r="Q5" s="57">
        <v>17</v>
      </c>
      <c r="R5" s="57"/>
      <c r="S5" s="57"/>
      <c r="T5" s="57"/>
      <c r="U5" s="57"/>
      <c r="V5" s="58"/>
      <c r="W5" t="s">
        <v>490</v>
      </c>
      <c r="X5" s="58"/>
    </row>
    <row r="6" spans="1:25" x14ac:dyDescent="0.2">
      <c r="B6" s="7" t="s">
        <v>951</v>
      </c>
      <c r="C6" s="7" t="s">
        <v>952</v>
      </c>
      <c r="D6" s="7" t="s">
        <v>953</v>
      </c>
      <c r="F6" s="56"/>
      <c r="G6" s="7" t="s">
        <v>954</v>
      </c>
      <c r="H6" s="57"/>
      <c r="I6" s="57"/>
      <c r="J6" s="57"/>
      <c r="K6" s="57"/>
      <c r="L6" s="57"/>
      <c r="M6" s="57"/>
      <c r="N6" s="57"/>
      <c r="O6" s="57"/>
      <c r="P6" s="57"/>
      <c r="Q6" s="57">
        <v>46</v>
      </c>
      <c r="R6" s="57">
        <v>3360</v>
      </c>
      <c r="S6" s="57">
        <v>6792</v>
      </c>
      <c r="T6" s="57">
        <v>6333</v>
      </c>
      <c r="U6" s="57">
        <v>2787</v>
      </c>
      <c r="V6" s="58">
        <v>2256</v>
      </c>
      <c r="W6" t="s">
        <v>490</v>
      </c>
      <c r="X6" s="58"/>
    </row>
    <row r="7" spans="1:25" x14ac:dyDescent="0.2">
      <c r="B7" s="7" t="s">
        <v>955</v>
      </c>
      <c r="C7" s="7" t="s">
        <v>956</v>
      </c>
      <c r="D7" s="7" t="s">
        <v>957</v>
      </c>
      <c r="F7" s="56"/>
      <c r="G7" s="7" t="s">
        <v>958</v>
      </c>
      <c r="H7" s="57"/>
      <c r="I7" s="57"/>
      <c r="J7" s="57"/>
      <c r="K7" s="57"/>
      <c r="L7" s="57"/>
      <c r="M7" s="57">
        <v>5543</v>
      </c>
      <c r="N7" s="57">
        <v>9947</v>
      </c>
      <c r="O7" s="57">
        <v>8616</v>
      </c>
      <c r="P7" s="57">
        <v>6766</v>
      </c>
      <c r="Q7" s="57">
        <v>4091</v>
      </c>
      <c r="R7" s="57">
        <v>16363</v>
      </c>
      <c r="S7" s="57">
        <v>8579</v>
      </c>
      <c r="T7" s="57">
        <v>15281</v>
      </c>
      <c r="U7" s="57">
        <v>23816</v>
      </c>
      <c r="V7" s="58">
        <v>18427</v>
      </c>
      <c r="W7" t="s">
        <v>463</v>
      </c>
      <c r="X7" s="58"/>
    </row>
    <row r="8" spans="1:25" x14ac:dyDescent="0.2">
      <c r="B8" s="7" t="s">
        <v>959</v>
      </c>
      <c r="D8" s="7" t="s">
        <v>960</v>
      </c>
      <c r="F8" s="56"/>
      <c r="G8" s="23" t="s">
        <v>961</v>
      </c>
      <c r="H8" s="71"/>
      <c r="I8" s="71"/>
      <c r="J8" s="71"/>
      <c r="K8" s="71"/>
      <c r="L8" s="71"/>
      <c r="M8" s="71"/>
      <c r="N8" s="71"/>
      <c r="O8" s="71"/>
      <c r="P8" s="71"/>
      <c r="Q8" s="71"/>
      <c r="R8" s="71"/>
      <c r="S8" s="71"/>
      <c r="T8" s="71"/>
      <c r="U8" s="71"/>
      <c r="V8" s="72">
        <v>5</v>
      </c>
      <c r="W8" t="s">
        <v>490</v>
      </c>
      <c r="X8" s="58"/>
    </row>
    <row r="9" spans="1:25" x14ac:dyDescent="0.2">
      <c r="B9" s="7" t="s">
        <v>960</v>
      </c>
      <c r="F9" s="56"/>
      <c r="G9" s="23" t="s">
        <v>962</v>
      </c>
      <c r="H9" s="71"/>
      <c r="I9" s="71"/>
      <c r="J9" s="71"/>
      <c r="K9" s="71"/>
      <c r="L9" s="71"/>
      <c r="M9" s="71"/>
      <c r="N9" s="71"/>
      <c r="O9" s="71"/>
      <c r="P9" s="71"/>
      <c r="Q9" s="71">
        <v>14</v>
      </c>
      <c r="R9" s="71">
        <v>6861</v>
      </c>
      <c r="S9" s="71">
        <v>13605</v>
      </c>
      <c r="T9" s="71">
        <v>14351</v>
      </c>
      <c r="U9" s="71">
        <v>14727</v>
      </c>
      <c r="V9" s="72">
        <v>10731</v>
      </c>
      <c r="W9" s="23" t="s">
        <v>161</v>
      </c>
      <c r="X9" s="72" t="s">
        <v>963</v>
      </c>
      <c r="Y9" t="s">
        <v>490</v>
      </c>
    </row>
    <row r="10" spans="1:25" x14ac:dyDescent="0.2">
      <c r="B10" s="7" t="s">
        <v>964</v>
      </c>
      <c r="F10" s="56"/>
      <c r="G10" s="7" t="s">
        <v>965</v>
      </c>
      <c r="H10" s="57"/>
      <c r="I10" s="57"/>
      <c r="J10" s="57"/>
      <c r="K10" s="57"/>
      <c r="L10" s="57"/>
      <c r="M10" s="57"/>
      <c r="N10" s="57"/>
      <c r="O10" s="57"/>
      <c r="P10" s="57"/>
      <c r="Q10" s="57"/>
      <c r="R10" s="57"/>
      <c r="S10" s="57"/>
      <c r="T10" s="57"/>
      <c r="U10" s="57">
        <v>14</v>
      </c>
      <c r="V10" s="58">
        <v>1079</v>
      </c>
      <c r="W10" t="s">
        <v>463</v>
      </c>
      <c r="X10" s="58"/>
    </row>
    <row r="11" spans="1:25" x14ac:dyDescent="0.2">
      <c r="B11" s="7" t="s">
        <v>966</v>
      </c>
      <c r="F11" s="56"/>
      <c r="G11" s="7" t="s">
        <v>967</v>
      </c>
      <c r="H11" s="57"/>
      <c r="I11" s="57"/>
      <c r="J11" s="57"/>
      <c r="K11" s="57"/>
      <c r="L11" s="57"/>
      <c r="M11" s="57"/>
      <c r="N11" s="57">
        <v>1116</v>
      </c>
      <c r="O11" s="57">
        <v>3056</v>
      </c>
      <c r="P11" s="57">
        <v>3234</v>
      </c>
      <c r="Q11" s="57">
        <v>12256</v>
      </c>
      <c r="R11" s="57">
        <v>20334</v>
      </c>
      <c r="S11" s="57">
        <v>19098</v>
      </c>
      <c r="T11" s="57">
        <v>15649</v>
      </c>
      <c r="U11" s="57">
        <v>8483</v>
      </c>
      <c r="V11" s="58">
        <v>22932</v>
      </c>
      <c r="W11" t="s">
        <v>492</v>
      </c>
      <c r="X11" s="58"/>
    </row>
    <row r="12" spans="1:25" x14ac:dyDescent="0.2">
      <c r="B12" s="7" t="s">
        <v>968</v>
      </c>
      <c r="F12" s="56"/>
      <c r="G12" s="7" t="s">
        <v>969</v>
      </c>
      <c r="H12" s="57"/>
      <c r="I12" s="57"/>
      <c r="J12" s="57"/>
      <c r="K12" s="57"/>
      <c r="L12" s="57"/>
      <c r="M12" s="57"/>
      <c r="N12" s="57"/>
      <c r="O12" s="57"/>
      <c r="P12" s="57"/>
      <c r="Q12" s="57"/>
      <c r="R12" s="57">
        <v>83</v>
      </c>
      <c r="S12" s="57">
        <v>23450</v>
      </c>
      <c r="T12" s="57">
        <v>29709</v>
      </c>
      <c r="U12" s="57">
        <v>47765</v>
      </c>
      <c r="V12" s="58">
        <v>50359</v>
      </c>
      <c r="W12" t="s">
        <v>490</v>
      </c>
      <c r="X12" s="58"/>
    </row>
    <row r="13" spans="1:25" x14ac:dyDescent="0.2">
      <c r="B13" t="s">
        <v>970</v>
      </c>
      <c r="F13" s="56"/>
      <c r="G13" s="23" t="s">
        <v>971</v>
      </c>
      <c r="H13" s="71"/>
      <c r="I13" s="71"/>
      <c r="J13" s="71"/>
      <c r="K13" s="71"/>
      <c r="L13" s="71"/>
      <c r="M13" s="71"/>
      <c r="N13" s="71"/>
      <c r="O13" s="71"/>
      <c r="P13" s="71"/>
      <c r="Q13" s="71">
        <v>1459</v>
      </c>
      <c r="R13" s="71">
        <v>15901</v>
      </c>
      <c r="S13" s="71">
        <v>17745</v>
      </c>
      <c r="T13" s="71">
        <v>18953</v>
      </c>
      <c r="U13" s="71">
        <v>14817</v>
      </c>
      <c r="V13" s="72">
        <v>2650</v>
      </c>
      <c r="W13" t="s">
        <v>934</v>
      </c>
      <c r="X13" s="58"/>
    </row>
    <row r="14" spans="1:25" x14ac:dyDescent="0.2">
      <c r="A14" t="s">
        <v>972</v>
      </c>
      <c r="B14" s="23" t="s">
        <v>971</v>
      </c>
      <c r="F14" s="56"/>
      <c r="G14" s="7" t="s">
        <v>973</v>
      </c>
      <c r="H14" s="57"/>
      <c r="I14" s="57"/>
      <c r="J14" s="57"/>
      <c r="K14" s="57"/>
      <c r="L14" s="57"/>
      <c r="M14" s="57"/>
      <c r="N14" s="57"/>
      <c r="O14" s="57"/>
      <c r="P14" s="57"/>
      <c r="Q14" s="57"/>
      <c r="R14" s="57"/>
      <c r="S14" s="57"/>
      <c r="T14" s="57">
        <v>10764</v>
      </c>
      <c r="U14" s="57">
        <v>29850</v>
      </c>
      <c r="V14" s="58">
        <v>27915</v>
      </c>
      <c r="W14" t="s">
        <v>463</v>
      </c>
      <c r="X14" s="58"/>
    </row>
    <row r="15" spans="1:25" x14ac:dyDescent="0.2">
      <c r="F15" s="56"/>
      <c r="G15" s="7" t="s">
        <v>974</v>
      </c>
      <c r="H15" s="57"/>
      <c r="I15" s="57"/>
      <c r="J15" s="57"/>
      <c r="K15" s="57"/>
      <c r="L15" s="57"/>
      <c r="M15" s="57"/>
      <c r="N15" s="57"/>
      <c r="O15" s="57"/>
      <c r="P15" s="57"/>
      <c r="Q15" s="57"/>
      <c r="R15" s="57"/>
      <c r="S15" s="57">
        <v>1607</v>
      </c>
      <c r="T15" s="57">
        <v>21229</v>
      </c>
      <c r="U15" s="57">
        <v>17238</v>
      </c>
      <c r="V15" s="58">
        <v>10701</v>
      </c>
      <c r="W15" t="s">
        <v>492</v>
      </c>
      <c r="X15" s="58"/>
    </row>
    <row r="16" spans="1:25" x14ac:dyDescent="0.2">
      <c r="B16" t="s">
        <v>485</v>
      </c>
      <c r="C16" t="s">
        <v>975</v>
      </c>
      <c r="F16" s="56"/>
      <c r="G16" s="7" t="s">
        <v>976</v>
      </c>
      <c r="H16" s="57"/>
      <c r="I16" s="57"/>
      <c r="J16" s="57"/>
      <c r="K16" s="57"/>
      <c r="L16" s="57"/>
      <c r="M16" s="57"/>
      <c r="N16" s="57"/>
      <c r="O16" s="57"/>
      <c r="P16" s="57"/>
      <c r="Q16" s="57"/>
      <c r="R16" s="57">
        <v>3078</v>
      </c>
      <c r="S16" s="57">
        <v>4625</v>
      </c>
      <c r="T16" s="57">
        <v>4760</v>
      </c>
      <c r="U16" s="57">
        <v>4367</v>
      </c>
      <c r="V16" s="58">
        <v>2767</v>
      </c>
      <c r="X16" s="58"/>
    </row>
    <row r="17" spans="1:24" x14ac:dyDescent="0.2">
      <c r="B17" s="7" t="s">
        <v>478</v>
      </c>
      <c r="C17" s="7" t="s">
        <v>478</v>
      </c>
      <c r="F17" s="56"/>
      <c r="G17" s="7" t="s">
        <v>977</v>
      </c>
      <c r="H17" s="57"/>
      <c r="I17" s="57"/>
      <c r="J17" s="57"/>
      <c r="K17" s="57"/>
      <c r="L17" s="57"/>
      <c r="M17" s="57"/>
      <c r="N17" s="57"/>
      <c r="O17" s="57"/>
      <c r="P17" s="57"/>
      <c r="Q17" s="57"/>
      <c r="R17" s="57">
        <v>6166</v>
      </c>
      <c r="S17" s="57">
        <v>13411</v>
      </c>
      <c r="T17" s="57">
        <v>15071</v>
      </c>
      <c r="U17" s="57">
        <v>17336</v>
      </c>
      <c r="V17" s="58">
        <v>16926</v>
      </c>
      <c r="W17" t="s">
        <v>490</v>
      </c>
      <c r="X17" s="58"/>
    </row>
    <row r="18" spans="1:24" x14ac:dyDescent="0.2">
      <c r="F18" s="56"/>
      <c r="G18" s="7" t="s">
        <v>978</v>
      </c>
      <c r="H18" s="57"/>
      <c r="I18" s="57"/>
      <c r="J18" s="57"/>
      <c r="K18" s="57"/>
      <c r="L18" s="57"/>
      <c r="M18" s="57"/>
      <c r="N18" s="57"/>
      <c r="O18" s="57"/>
      <c r="P18" s="57"/>
      <c r="Q18" s="57">
        <v>58</v>
      </c>
      <c r="R18" s="57">
        <v>51</v>
      </c>
      <c r="S18" s="57">
        <v>5</v>
      </c>
      <c r="T18" s="57"/>
      <c r="U18" s="57"/>
      <c r="V18" s="58"/>
      <c r="X18" s="58"/>
    </row>
    <row r="19" spans="1:24" x14ac:dyDescent="0.2">
      <c r="F19" s="56"/>
      <c r="G19" s="7" t="s">
        <v>979</v>
      </c>
      <c r="H19" s="57"/>
      <c r="I19" s="57"/>
      <c r="J19" s="57"/>
      <c r="K19" s="57"/>
      <c r="L19" s="57"/>
      <c r="M19" s="57"/>
      <c r="N19" s="57">
        <v>1690</v>
      </c>
      <c r="O19" s="57">
        <v>11646</v>
      </c>
      <c r="P19" s="57">
        <v>8991</v>
      </c>
      <c r="Q19" s="57">
        <v>4402</v>
      </c>
      <c r="R19" s="57">
        <v>27466</v>
      </c>
      <c r="S19" s="57">
        <v>46561</v>
      </c>
      <c r="T19" s="57">
        <v>25927</v>
      </c>
      <c r="U19" s="57">
        <v>35951</v>
      </c>
      <c r="V19" s="58">
        <v>45903</v>
      </c>
      <c r="W19" t="s">
        <v>980</v>
      </c>
      <c r="X19" s="58"/>
    </row>
    <row r="20" spans="1:24" x14ac:dyDescent="0.2">
      <c r="F20" s="56"/>
      <c r="G20" s="7" t="s">
        <v>981</v>
      </c>
      <c r="H20" s="57"/>
      <c r="I20" s="57"/>
      <c r="J20" s="57"/>
      <c r="K20" s="57"/>
      <c r="L20" s="57">
        <v>82</v>
      </c>
      <c r="M20" s="57">
        <v>950</v>
      </c>
      <c r="N20" s="57">
        <v>1500</v>
      </c>
      <c r="O20" s="57">
        <v>1321</v>
      </c>
      <c r="P20" s="57">
        <v>281</v>
      </c>
      <c r="Q20" s="57">
        <v>984</v>
      </c>
      <c r="R20" s="57">
        <v>4339</v>
      </c>
      <c r="S20" s="57">
        <v>1379</v>
      </c>
      <c r="T20" s="57">
        <v>3097</v>
      </c>
      <c r="U20" s="57">
        <v>3186</v>
      </c>
      <c r="V20" s="58">
        <v>5993</v>
      </c>
      <c r="W20" t="s">
        <v>492</v>
      </c>
      <c r="X20" s="58"/>
    </row>
    <row r="21" spans="1:24" ht="17" thickBot="1" x14ac:dyDescent="0.25"/>
    <row r="22" spans="1:24" x14ac:dyDescent="0.2">
      <c r="A22" s="13"/>
      <c r="B22" s="73" t="s">
        <v>901</v>
      </c>
      <c r="C22" s="73" t="s">
        <v>902</v>
      </c>
      <c r="D22" s="73" t="s">
        <v>903</v>
      </c>
      <c r="E22" s="75" t="s">
        <v>904</v>
      </c>
    </row>
    <row r="23" spans="1:24" ht="68" x14ac:dyDescent="0.2">
      <c r="A23" s="76"/>
      <c r="B23" t="s">
        <v>463</v>
      </c>
      <c r="C23" s="88" t="s">
        <v>982</v>
      </c>
      <c r="D23" t="s">
        <v>983</v>
      </c>
      <c r="E23" s="85">
        <f>V3+V4+V7+V10+V14+V19/2+V13</f>
        <v>73662.5</v>
      </c>
    </row>
    <row r="24" spans="1:24" ht="51" x14ac:dyDescent="0.2">
      <c r="A24" s="76"/>
      <c r="B24" t="s">
        <v>490</v>
      </c>
      <c r="C24" s="88" t="s">
        <v>984</v>
      </c>
      <c r="D24" t="s">
        <v>985</v>
      </c>
      <c r="E24" s="85">
        <f>V2+V6+V12+V17</f>
        <v>83195</v>
      </c>
    </row>
    <row r="25" spans="1:24" ht="34" x14ac:dyDescent="0.2">
      <c r="A25" s="76"/>
      <c r="B25" t="s">
        <v>492</v>
      </c>
      <c r="C25" s="88" t="s">
        <v>986</v>
      </c>
      <c r="D25" t="s">
        <v>987</v>
      </c>
      <c r="E25" s="85">
        <f>V11+V15+V20+V19/2</f>
        <v>62577.5</v>
      </c>
    </row>
    <row r="26" spans="1:24" ht="17" x14ac:dyDescent="0.2">
      <c r="A26" s="76" t="str">
        <f>C16</f>
        <v>Dusseldorf</v>
      </c>
      <c r="B26" t="s">
        <v>485</v>
      </c>
      <c r="C26" s="88" t="s">
        <v>478</v>
      </c>
      <c r="D26" s="58">
        <f>V16</f>
        <v>2767</v>
      </c>
      <c r="E26" s="85">
        <f>V16</f>
        <v>2767</v>
      </c>
    </row>
    <row r="27" spans="1:24" ht="34" x14ac:dyDescent="0.2">
      <c r="A27" s="89"/>
      <c r="B27" s="7" t="s">
        <v>988</v>
      </c>
      <c r="C27" s="90" t="s">
        <v>989</v>
      </c>
      <c r="D27" s="7" t="s">
        <v>990</v>
      </c>
      <c r="E27" s="91">
        <f>V8+V9</f>
        <v>10736</v>
      </c>
    </row>
    <row r="28" spans="1:24" x14ac:dyDescent="0.2">
      <c r="A28" s="76"/>
      <c r="B28" t="s">
        <v>913</v>
      </c>
      <c r="C28" s="88"/>
      <c r="E28" s="92">
        <f>SUM(E23:E26)</f>
        <v>222202</v>
      </c>
    </row>
    <row r="29" spans="1:24" ht="17" thickBot="1" x14ac:dyDescent="0.25">
      <c r="A29" s="93"/>
      <c r="B29" s="94" t="s">
        <v>914</v>
      </c>
      <c r="C29" s="94"/>
      <c r="D29" s="94"/>
      <c r="E29" s="95">
        <f>SUM(V2:V20)-E27</f>
        <v>222202</v>
      </c>
    </row>
  </sheetData>
  <pageMargins left="0.7" right="0.7" top="0.75" bottom="0.75" header="0.3" footer="0.3"/>
  <pageSetup orientation="portrait" horizontalDpi="360" verticalDpi="36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S38"/>
  <sheetViews>
    <sheetView zoomScale="66" workbookViewId="0">
      <selection activeCell="H28" sqref="H28"/>
    </sheetView>
  </sheetViews>
  <sheetFormatPr baseColWidth="10" defaultColWidth="24.83203125" defaultRowHeight="16" x14ac:dyDescent="0.2"/>
  <cols>
    <col min="1" max="1" width="31.83203125" customWidth="1"/>
    <col min="2" max="2" width="21" bestFit="1" customWidth="1"/>
    <col min="3" max="3" width="29.33203125" bestFit="1" customWidth="1"/>
    <col min="4" max="4" width="29.1640625" bestFit="1" customWidth="1"/>
    <col min="5" max="5" width="8" bestFit="1" customWidth="1"/>
    <col min="6" max="6" width="7.83203125" bestFit="1" customWidth="1"/>
    <col min="7" max="7" width="8.1640625" bestFit="1" customWidth="1"/>
    <col min="8" max="10" width="8" bestFit="1" customWidth="1"/>
    <col min="11" max="11" width="9.6640625" bestFit="1" customWidth="1"/>
    <col min="12" max="13" width="9.5" bestFit="1" customWidth="1"/>
    <col min="14" max="14" width="10.6640625" bestFit="1" customWidth="1"/>
    <col min="15" max="17" width="10.5" bestFit="1" customWidth="1"/>
    <col min="18" max="19" width="10.33203125" bestFit="1" customWidth="1"/>
  </cols>
  <sheetData>
    <row r="1" spans="1:19" x14ac:dyDescent="0.2">
      <c r="D1" t="s">
        <v>318</v>
      </c>
      <c r="E1" s="102">
        <v>2010</v>
      </c>
      <c r="F1" s="102">
        <v>2011</v>
      </c>
      <c r="G1" s="102">
        <v>2012</v>
      </c>
      <c r="H1" s="102">
        <v>2013</v>
      </c>
      <c r="I1" s="102">
        <v>2014</v>
      </c>
      <c r="J1" s="102">
        <v>2015</v>
      </c>
      <c r="K1" s="102">
        <v>2016</v>
      </c>
      <c r="L1" s="102">
        <v>2017</v>
      </c>
      <c r="M1" s="102">
        <v>2018</v>
      </c>
      <c r="N1" s="102">
        <v>2019</v>
      </c>
      <c r="O1" s="102">
        <v>2020</v>
      </c>
      <c r="P1" s="102">
        <v>2021</v>
      </c>
      <c r="Q1" s="102">
        <v>2022</v>
      </c>
      <c r="R1" s="102">
        <v>2023</v>
      </c>
      <c r="S1" s="102">
        <v>2024</v>
      </c>
    </row>
    <row r="2" spans="1:19" ht="17" x14ac:dyDescent="0.2">
      <c r="A2" s="98" t="s">
        <v>991</v>
      </c>
      <c r="B2" s="98" t="s">
        <v>638</v>
      </c>
      <c r="C2" s="99" t="s">
        <v>992</v>
      </c>
      <c r="D2" s="100">
        <v>202</v>
      </c>
      <c r="E2" s="100">
        <v>149</v>
      </c>
      <c r="F2" s="100">
        <v>39</v>
      </c>
      <c r="G2" s="100"/>
      <c r="H2" s="100">
        <v>255</v>
      </c>
      <c r="I2" s="100">
        <v>249</v>
      </c>
      <c r="J2" s="100">
        <v>444</v>
      </c>
      <c r="K2" s="100">
        <v>1091</v>
      </c>
      <c r="L2" s="100">
        <v>1086</v>
      </c>
      <c r="M2" s="100">
        <v>803</v>
      </c>
      <c r="N2" s="100">
        <v>462</v>
      </c>
      <c r="O2" s="100">
        <v>33</v>
      </c>
      <c r="P2" s="100">
        <v>2</v>
      </c>
      <c r="Q2" s="100"/>
      <c r="R2" s="101">
        <v>1</v>
      </c>
      <c r="S2" s="98" t="s">
        <v>638</v>
      </c>
    </row>
    <row r="3" spans="1:19" ht="17" x14ac:dyDescent="0.2">
      <c r="A3" s="98" t="s">
        <v>993</v>
      </c>
      <c r="B3" s="98" t="s">
        <v>638</v>
      </c>
      <c r="C3" s="99" t="s">
        <v>994</v>
      </c>
      <c r="D3" s="100"/>
      <c r="E3" s="100"/>
      <c r="F3" s="100"/>
      <c r="G3" s="100"/>
      <c r="H3" s="100"/>
      <c r="I3" s="100"/>
      <c r="J3" s="100"/>
      <c r="K3" s="100"/>
      <c r="L3" s="100">
        <v>427</v>
      </c>
      <c r="M3" s="100">
        <v>204</v>
      </c>
      <c r="N3" s="100">
        <v>96</v>
      </c>
      <c r="O3" s="100"/>
      <c r="P3" s="100"/>
      <c r="Q3" s="100"/>
      <c r="R3" s="101"/>
      <c r="S3" s="98" t="s">
        <v>638</v>
      </c>
    </row>
    <row r="4" spans="1:19" ht="17" x14ac:dyDescent="0.2">
      <c r="A4" s="98" t="s">
        <v>995</v>
      </c>
      <c r="B4" s="98" t="s">
        <v>638</v>
      </c>
      <c r="C4" s="99" t="s">
        <v>996</v>
      </c>
      <c r="D4" s="100"/>
      <c r="E4" s="100"/>
      <c r="F4" s="100"/>
      <c r="G4" s="100"/>
      <c r="H4" s="100"/>
      <c r="I4" s="100"/>
      <c r="J4" s="100"/>
      <c r="K4" s="100"/>
      <c r="L4" s="100"/>
      <c r="M4" s="100"/>
      <c r="N4" s="100"/>
      <c r="O4" s="100">
        <v>723</v>
      </c>
      <c r="P4" s="100">
        <v>2250</v>
      </c>
      <c r="Q4" s="100">
        <v>6261</v>
      </c>
      <c r="R4" s="101">
        <v>3330</v>
      </c>
      <c r="S4" s="98" t="s">
        <v>638</v>
      </c>
    </row>
    <row r="5" spans="1:19" ht="17" x14ac:dyDescent="0.2">
      <c r="A5" s="98" t="s">
        <v>997</v>
      </c>
      <c r="B5" s="98" t="s">
        <v>638</v>
      </c>
      <c r="C5" s="99" t="s">
        <v>998</v>
      </c>
      <c r="D5" s="100"/>
      <c r="E5" s="100"/>
      <c r="F5" s="100"/>
      <c r="G5" s="100"/>
      <c r="H5" s="100"/>
      <c r="I5" s="100"/>
      <c r="J5" s="100"/>
      <c r="K5" s="100"/>
      <c r="L5" s="100"/>
      <c r="M5" s="100"/>
      <c r="N5" s="100"/>
      <c r="O5" s="100">
        <v>361</v>
      </c>
      <c r="P5" s="100">
        <v>3404</v>
      </c>
      <c r="Q5" s="100">
        <v>6950</v>
      </c>
      <c r="R5" s="101">
        <v>4568</v>
      </c>
      <c r="S5" s="98" t="s">
        <v>638</v>
      </c>
    </row>
    <row r="6" spans="1:19" ht="17" x14ac:dyDescent="0.2">
      <c r="A6" s="98" t="s">
        <v>999</v>
      </c>
      <c r="B6" s="98" t="s">
        <v>1000</v>
      </c>
      <c r="C6" s="99" t="s">
        <v>1001</v>
      </c>
      <c r="D6" s="100"/>
      <c r="E6" s="100"/>
      <c r="F6" s="100"/>
      <c r="G6" s="100"/>
      <c r="H6" s="100"/>
      <c r="I6" s="100"/>
      <c r="J6" s="100"/>
      <c r="K6" s="100"/>
      <c r="L6" s="100"/>
      <c r="M6" s="100"/>
      <c r="N6" s="100">
        <v>660</v>
      </c>
      <c r="O6" s="100">
        <v>11542</v>
      </c>
      <c r="P6" s="100">
        <v>20566</v>
      </c>
      <c r="Q6" s="100">
        <v>18761</v>
      </c>
      <c r="R6" s="101">
        <v>14559</v>
      </c>
      <c r="S6" s="98" t="s">
        <v>1000</v>
      </c>
    </row>
    <row r="7" spans="1:19" ht="17" x14ac:dyDescent="0.2">
      <c r="A7" s="98" t="s">
        <v>1002</v>
      </c>
      <c r="B7" s="98" t="s">
        <v>1000</v>
      </c>
      <c r="C7" s="99" t="s">
        <v>1003</v>
      </c>
      <c r="D7" s="100"/>
      <c r="E7" s="100"/>
      <c r="F7" s="100"/>
      <c r="G7" s="100"/>
      <c r="H7" s="100"/>
      <c r="I7" s="100"/>
      <c r="J7" s="100"/>
      <c r="K7" s="100"/>
      <c r="L7" s="100"/>
      <c r="M7" s="100"/>
      <c r="N7" s="100"/>
      <c r="O7" s="100"/>
      <c r="P7" s="100">
        <v>112</v>
      </c>
      <c r="Q7" s="100">
        <v>3237</v>
      </c>
      <c r="R7" s="101">
        <v>2067</v>
      </c>
      <c r="S7" s="98" t="s">
        <v>1000</v>
      </c>
    </row>
    <row r="8" spans="1:19" ht="17" x14ac:dyDescent="0.2">
      <c r="A8" s="98" t="s">
        <v>1004</v>
      </c>
      <c r="B8" s="98" t="s">
        <v>638</v>
      </c>
      <c r="C8" s="99" t="s">
        <v>1004</v>
      </c>
      <c r="D8" s="100"/>
      <c r="E8" s="100"/>
      <c r="F8" s="100"/>
      <c r="G8" s="100"/>
      <c r="H8" s="100"/>
      <c r="I8" s="100"/>
      <c r="J8" s="100"/>
      <c r="K8" s="100"/>
      <c r="L8" s="100"/>
      <c r="M8" s="100"/>
      <c r="N8" s="100"/>
      <c r="O8" s="100"/>
      <c r="P8" s="100">
        <v>693</v>
      </c>
      <c r="Q8" s="100">
        <v>2287</v>
      </c>
      <c r="R8" s="101">
        <v>1310</v>
      </c>
      <c r="S8" s="98" t="s">
        <v>638</v>
      </c>
    </row>
    <row r="9" spans="1:19" ht="17" x14ac:dyDescent="0.2">
      <c r="A9" s="98" t="s">
        <v>1005</v>
      </c>
      <c r="B9" s="98" t="s">
        <v>638</v>
      </c>
      <c r="C9" s="99" t="s">
        <v>1005</v>
      </c>
      <c r="D9" s="100"/>
      <c r="E9" s="100"/>
      <c r="F9" s="100"/>
      <c r="G9" s="100"/>
      <c r="H9" s="100"/>
      <c r="I9" s="100"/>
      <c r="J9" s="100"/>
      <c r="K9" s="100"/>
      <c r="L9" s="100"/>
      <c r="M9" s="100"/>
      <c r="N9" s="100"/>
      <c r="O9" s="100"/>
      <c r="P9" s="100">
        <v>119</v>
      </c>
      <c r="Q9" s="100">
        <v>417</v>
      </c>
      <c r="R9" s="101">
        <v>242</v>
      </c>
      <c r="S9" s="98" t="s">
        <v>638</v>
      </c>
    </row>
    <row r="10" spans="1:19" ht="34" x14ac:dyDescent="0.2">
      <c r="A10" s="98" t="s">
        <v>1006</v>
      </c>
      <c r="B10" s="98" t="s">
        <v>1007</v>
      </c>
      <c r="C10" s="99" t="s">
        <v>1006</v>
      </c>
      <c r="D10" s="100"/>
      <c r="E10" s="100"/>
      <c r="F10" s="100"/>
      <c r="G10" s="100"/>
      <c r="H10" s="100"/>
      <c r="I10" s="100"/>
      <c r="J10" s="100"/>
      <c r="K10" s="100"/>
      <c r="L10" s="100"/>
      <c r="M10" s="100"/>
      <c r="N10" s="100"/>
      <c r="O10" s="100"/>
      <c r="P10" s="100"/>
      <c r="Q10" s="100"/>
      <c r="R10" s="101">
        <v>599</v>
      </c>
      <c r="S10" s="98" t="s">
        <v>1007</v>
      </c>
    </row>
    <row r="11" spans="1:19" ht="17" x14ac:dyDescent="0.2">
      <c r="A11" s="98" t="s">
        <v>1008</v>
      </c>
      <c r="B11" s="98" t="s">
        <v>638</v>
      </c>
      <c r="C11" s="99" t="s">
        <v>1009</v>
      </c>
      <c r="D11" s="100"/>
      <c r="E11" s="100"/>
      <c r="F11" s="100"/>
      <c r="G11" s="100"/>
      <c r="H11" s="100"/>
      <c r="I11" s="100"/>
      <c r="J11" s="100"/>
      <c r="K11" s="100"/>
      <c r="L11" s="100"/>
      <c r="M11" s="100"/>
      <c r="N11" s="100"/>
      <c r="O11" s="100">
        <v>231</v>
      </c>
      <c r="P11" s="100">
        <v>2386</v>
      </c>
      <c r="Q11" s="100">
        <v>4610</v>
      </c>
      <c r="R11" s="101">
        <v>3594</v>
      </c>
      <c r="S11" s="98" t="s">
        <v>638</v>
      </c>
    </row>
    <row r="12" spans="1:19" ht="17" x14ac:dyDescent="0.2">
      <c r="A12" s="98" t="s">
        <v>1010</v>
      </c>
      <c r="B12" s="98" t="s">
        <v>638</v>
      </c>
      <c r="C12" s="99" t="s">
        <v>1011</v>
      </c>
      <c r="D12" s="100"/>
      <c r="E12" s="100"/>
      <c r="F12" s="100"/>
      <c r="G12" s="100"/>
      <c r="H12" s="100"/>
      <c r="I12" s="100"/>
      <c r="J12" s="100"/>
      <c r="K12" s="100"/>
      <c r="L12" s="100"/>
      <c r="M12" s="100"/>
      <c r="N12" s="100"/>
      <c r="O12" s="100">
        <v>194</v>
      </c>
      <c r="P12" s="100">
        <v>1596</v>
      </c>
      <c r="Q12" s="100">
        <v>2298</v>
      </c>
      <c r="R12" s="101">
        <v>2909</v>
      </c>
      <c r="S12" s="98" t="s">
        <v>638</v>
      </c>
    </row>
    <row r="13" spans="1:19" ht="17" x14ac:dyDescent="0.2">
      <c r="A13" s="98" t="s">
        <v>1012</v>
      </c>
      <c r="B13" s="98" t="s">
        <v>1013</v>
      </c>
      <c r="C13" s="99" t="s">
        <v>1014</v>
      </c>
      <c r="D13" s="100"/>
      <c r="E13" s="100"/>
      <c r="F13" s="100"/>
      <c r="G13" s="100"/>
      <c r="H13" s="100"/>
      <c r="I13" s="100"/>
      <c r="J13" s="100"/>
      <c r="K13" s="100"/>
      <c r="L13" s="100"/>
      <c r="M13" s="100"/>
      <c r="N13" s="100">
        <v>16450</v>
      </c>
      <c r="O13" s="100">
        <v>26908</v>
      </c>
      <c r="P13" s="100">
        <v>29011</v>
      </c>
      <c r="Q13" s="100">
        <v>34353</v>
      </c>
      <c r="R13" s="101">
        <v>22307</v>
      </c>
      <c r="S13" s="98" t="s">
        <v>1013</v>
      </c>
    </row>
    <row r="14" spans="1:19" ht="51" x14ac:dyDescent="0.2">
      <c r="A14" s="98" t="s">
        <v>1015</v>
      </c>
      <c r="B14" s="98" t="s">
        <v>1016</v>
      </c>
      <c r="C14" s="99" t="s">
        <v>1017</v>
      </c>
      <c r="D14" s="100"/>
      <c r="E14" s="100"/>
      <c r="F14" s="100"/>
      <c r="G14" s="100"/>
      <c r="H14" s="100"/>
      <c r="I14" s="100"/>
      <c r="J14" s="100"/>
      <c r="K14" s="100"/>
      <c r="L14" s="100"/>
      <c r="M14" s="100"/>
      <c r="N14" s="100"/>
      <c r="O14" s="100"/>
      <c r="P14" s="100"/>
      <c r="Q14" s="100"/>
      <c r="R14" s="101">
        <v>118</v>
      </c>
      <c r="S14" s="98" t="s">
        <v>1016</v>
      </c>
    </row>
    <row r="15" spans="1:19" ht="51" x14ac:dyDescent="0.2">
      <c r="A15" s="98" t="s">
        <v>1018</v>
      </c>
      <c r="B15" s="98" t="s">
        <v>1019</v>
      </c>
      <c r="C15" s="99" t="s">
        <v>1018</v>
      </c>
      <c r="D15" s="100"/>
      <c r="E15" s="100"/>
      <c r="F15" s="100"/>
      <c r="G15" s="100"/>
      <c r="H15" s="100"/>
      <c r="I15" s="100"/>
      <c r="J15" s="100"/>
      <c r="K15" s="100"/>
      <c r="L15" s="100"/>
      <c r="M15" s="100"/>
      <c r="N15" s="100">
        <v>12026</v>
      </c>
      <c r="O15" s="100">
        <v>27884</v>
      </c>
      <c r="P15" s="100">
        <v>29271</v>
      </c>
      <c r="Q15" s="100">
        <v>25460</v>
      </c>
      <c r="R15" s="101">
        <v>24442</v>
      </c>
      <c r="S15" s="98" t="s">
        <v>1019</v>
      </c>
    </row>
    <row r="16" spans="1:19" ht="40" customHeight="1" x14ac:dyDescent="0.2">
      <c r="A16" s="98" t="s">
        <v>1020</v>
      </c>
      <c r="B16" s="98" t="s">
        <v>1021</v>
      </c>
      <c r="C16" s="99" t="s">
        <v>1022</v>
      </c>
      <c r="D16" s="100"/>
      <c r="E16" s="100"/>
      <c r="F16" s="100"/>
      <c r="G16" s="100"/>
      <c r="H16" s="100"/>
      <c r="I16" s="100"/>
      <c r="J16" s="100"/>
      <c r="K16" s="100"/>
      <c r="L16" s="100"/>
      <c r="M16" s="100"/>
      <c r="N16" s="100"/>
      <c r="O16" s="100"/>
      <c r="P16" s="100"/>
      <c r="Q16" s="100">
        <v>5791</v>
      </c>
      <c r="R16" s="101">
        <v>39332</v>
      </c>
      <c r="S16" s="98" t="s">
        <v>1021</v>
      </c>
    </row>
    <row r="17" spans="1:19" ht="17" x14ac:dyDescent="0.2">
      <c r="A17" s="98" t="s">
        <v>1023</v>
      </c>
      <c r="B17" s="98" t="s">
        <v>638</v>
      </c>
      <c r="C17" s="99" t="s">
        <v>1023</v>
      </c>
      <c r="D17" s="100"/>
      <c r="E17" s="100"/>
      <c r="F17" s="100"/>
      <c r="G17" s="100"/>
      <c r="H17" s="100"/>
      <c r="I17" s="100"/>
      <c r="J17" s="100"/>
      <c r="K17" s="100"/>
      <c r="L17" s="100"/>
      <c r="M17" s="100"/>
      <c r="N17" s="100"/>
      <c r="O17" s="100">
        <v>358</v>
      </c>
      <c r="P17" s="100">
        <v>5020</v>
      </c>
      <c r="Q17" s="100">
        <v>8060</v>
      </c>
      <c r="R17" s="101">
        <v>8422</v>
      </c>
      <c r="S17" s="98" t="s">
        <v>638</v>
      </c>
    </row>
    <row r="18" spans="1:19" ht="17" x14ac:dyDescent="0.2">
      <c r="A18" s="98" t="s">
        <v>1024</v>
      </c>
      <c r="B18" s="98" t="s">
        <v>638</v>
      </c>
      <c r="C18" s="99" t="s">
        <v>1024</v>
      </c>
      <c r="D18" s="100"/>
      <c r="E18" s="100"/>
      <c r="F18" s="100"/>
      <c r="G18" s="100"/>
      <c r="H18" s="100"/>
      <c r="I18" s="100"/>
      <c r="J18" s="100"/>
      <c r="K18" s="100"/>
      <c r="L18" s="100"/>
      <c r="M18" s="100"/>
      <c r="N18" s="100"/>
      <c r="O18" s="100">
        <v>433</v>
      </c>
      <c r="P18" s="100">
        <v>1600</v>
      </c>
      <c r="Q18" s="100">
        <v>3461</v>
      </c>
      <c r="R18" s="101">
        <v>2680</v>
      </c>
      <c r="S18" s="98" t="s">
        <v>638</v>
      </c>
    </row>
    <row r="19" spans="1:19" ht="17" x14ac:dyDescent="0.2">
      <c r="A19" s="98" t="s">
        <v>1025</v>
      </c>
      <c r="B19" s="98" t="s">
        <v>638</v>
      </c>
      <c r="C19" s="99" t="s">
        <v>1025</v>
      </c>
      <c r="D19" s="100"/>
      <c r="E19" s="100">
        <v>80</v>
      </c>
      <c r="F19" s="100">
        <v>80</v>
      </c>
      <c r="G19" s="100">
        <v>156</v>
      </c>
      <c r="H19" s="100">
        <v>335</v>
      </c>
      <c r="I19" s="100">
        <v>388</v>
      </c>
      <c r="J19" s="100">
        <v>788</v>
      </c>
      <c r="K19" s="100">
        <v>1673</v>
      </c>
      <c r="L19" s="100">
        <v>1651</v>
      </c>
      <c r="M19" s="100">
        <v>1213</v>
      </c>
      <c r="N19" s="100">
        <v>283</v>
      </c>
      <c r="O19" s="100">
        <v>1</v>
      </c>
      <c r="P19" s="100"/>
      <c r="Q19" s="100"/>
      <c r="R19" s="101"/>
      <c r="S19" s="98" t="s">
        <v>638</v>
      </c>
    </row>
    <row r="20" spans="1:19" ht="17" x14ac:dyDescent="0.2">
      <c r="A20" s="98" t="s">
        <v>1026</v>
      </c>
      <c r="B20" s="98" t="s">
        <v>638</v>
      </c>
      <c r="C20" s="99" t="s">
        <v>1026</v>
      </c>
      <c r="D20" s="100"/>
      <c r="E20" s="100"/>
      <c r="F20" s="100"/>
      <c r="G20" s="100"/>
      <c r="H20" s="100"/>
      <c r="I20" s="100"/>
      <c r="J20" s="100"/>
      <c r="K20" s="100"/>
      <c r="L20" s="100">
        <v>570</v>
      </c>
      <c r="M20" s="100">
        <v>263</v>
      </c>
      <c r="N20" s="100">
        <v>122</v>
      </c>
      <c r="O20" s="100">
        <v>2</v>
      </c>
      <c r="P20" s="100"/>
      <c r="Q20" s="100"/>
      <c r="R20" s="101"/>
      <c r="S20" s="98" t="s">
        <v>638</v>
      </c>
    </row>
    <row r="22" spans="1:19" x14ac:dyDescent="0.2">
      <c r="D22" s="54"/>
      <c r="E22" s="54">
        <v>2024</v>
      </c>
    </row>
    <row r="23" spans="1:19" ht="17" x14ac:dyDescent="0.2">
      <c r="D23" s="98" t="s">
        <v>638</v>
      </c>
      <c r="E23" s="58">
        <f>SUM(R2:R5,R8,R9,R11:R12,R15,R17:R20)</f>
        <v>51498</v>
      </c>
    </row>
    <row r="24" spans="1:19" ht="17" x14ac:dyDescent="0.2">
      <c r="D24" s="98" t="s">
        <v>1000</v>
      </c>
      <c r="E24" s="58">
        <f>SUM(R6:R7)</f>
        <v>16626</v>
      </c>
    </row>
    <row r="25" spans="1:19" ht="17" x14ac:dyDescent="0.2">
      <c r="D25" s="98" t="s">
        <v>1013</v>
      </c>
      <c r="E25" s="58">
        <f>SUM(R13,R14)</f>
        <v>22425</v>
      </c>
    </row>
    <row r="26" spans="1:19" ht="17" x14ac:dyDescent="0.2">
      <c r="D26" s="103" t="s">
        <v>913</v>
      </c>
      <c r="E26" s="70">
        <f>SUM(E23:E25)</f>
        <v>90549</v>
      </c>
    </row>
    <row r="28" spans="1:19" ht="17" x14ac:dyDescent="0.2">
      <c r="D28" s="98" t="s">
        <v>914</v>
      </c>
      <c r="E28" s="58">
        <f>SUM(R2:R9,R17:R20,R11:R15)</f>
        <v>90549</v>
      </c>
    </row>
    <row r="31" spans="1:19" x14ac:dyDescent="0.2">
      <c r="C31" s="345" t="s">
        <v>141</v>
      </c>
    </row>
    <row r="32" spans="1:19" x14ac:dyDescent="0.2">
      <c r="B32" s="326"/>
      <c r="C32" s="326" t="s">
        <v>613</v>
      </c>
      <c r="D32" s="324" t="s">
        <v>1294</v>
      </c>
      <c r="E32" s="327"/>
      <c r="F32" s="327"/>
      <c r="G32" s="327"/>
      <c r="H32" s="327"/>
      <c r="I32" s="327"/>
      <c r="J32" s="327"/>
      <c r="K32" s="327"/>
      <c r="L32" s="327"/>
      <c r="M32" s="327"/>
      <c r="N32" s="327"/>
      <c r="O32" s="327"/>
      <c r="P32" s="327"/>
      <c r="Q32" s="327"/>
      <c r="R32" s="327">
        <v>48</v>
      </c>
      <c r="S32" s="327"/>
    </row>
    <row r="33" spans="2:19" x14ac:dyDescent="0.2">
      <c r="B33" s="326"/>
      <c r="C33" s="326"/>
      <c r="D33" s="324" t="s">
        <v>1295</v>
      </c>
      <c r="E33" s="327"/>
      <c r="F33" s="327"/>
      <c r="G33" s="327"/>
      <c r="H33" s="327"/>
      <c r="I33" s="327"/>
      <c r="J33" s="327"/>
      <c r="K33" s="327"/>
      <c r="L33" s="327"/>
      <c r="M33" s="327"/>
      <c r="N33" s="327">
        <v>7</v>
      </c>
      <c r="O33" s="327">
        <v>611</v>
      </c>
      <c r="P33" s="327">
        <v>5234</v>
      </c>
      <c r="Q33" s="327">
        <v>8059</v>
      </c>
      <c r="R33" s="327">
        <v>9840</v>
      </c>
      <c r="S33" s="327">
        <v>3493</v>
      </c>
    </row>
    <row r="34" spans="2:19" x14ac:dyDescent="0.2">
      <c r="B34" s="326"/>
      <c r="C34" s="326"/>
      <c r="D34" s="324" t="s">
        <v>1296</v>
      </c>
      <c r="E34" s="327"/>
      <c r="F34" s="327"/>
      <c r="G34" s="327"/>
      <c r="H34" s="327"/>
      <c r="I34" s="327"/>
      <c r="J34" s="327"/>
      <c r="K34" s="327"/>
      <c r="L34" s="327"/>
      <c r="M34" s="327"/>
      <c r="N34" s="327"/>
      <c r="O34" s="327">
        <v>430</v>
      </c>
      <c r="P34" s="327">
        <v>1699</v>
      </c>
      <c r="Q34" s="327">
        <v>1894</v>
      </c>
      <c r="R34" s="327">
        <v>3550</v>
      </c>
      <c r="S34" s="327">
        <v>1389</v>
      </c>
    </row>
    <row r="37" spans="2:19" x14ac:dyDescent="0.2">
      <c r="C37" s="326" t="s">
        <v>613</v>
      </c>
      <c r="D37" s="324" t="s">
        <v>1253</v>
      </c>
      <c r="E37" s="327"/>
      <c r="F37" s="327"/>
      <c r="G37" s="327"/>
      <c r="H37" s="327"/>
      <c r="I37" s="327"/>
      <c r="J37" s="327"/>
      <c r="K37" s="327"/>
      <c r="L37" s="327"/>
      <c r="M37" s="327"/>
      <c r="N37" s="327"/>
      <c r="O37" s="327"/>
      <c r="P37" s="327"/>
      <c r="Q37" s="327"/>
      <c r="R37" s="327"/>
      <c r="S37" s="327">
        <v>11026</v>
      </c>
    </row>
    <row r="38" spans="2:19" x14ac:dyDescent="0.2">
      <c r="C38" s="326"/>
      <c r="D38" s="324" t="s">
        <v>1022</v>
      </c>
      <c r="E38" s="327"/>
      <c r="F38" s="327"/>
      <c r="G38" s="327"/>
      <c r="H38" s="327"/>
      <c r="I38" s="327"/>
      <c r="J38" s="327"/>
      <c r="K38" s="327"/>
      <c r="L38" s="327"/>
      <c r="M38" s="327"/>
      <c r="N38" s="327">
        <v>109</v>
      </c>
      <c r="O38" s="327">
        <v>32408</v>
      </c>
      <c r="P38" s="327">
        <v>44624</v>
      </c>
      <c r="Q38" s="327">
        <v>49264</v>
      </c>
      <c r="R38" s="327">
        <v>45395</v>
      </c>
      <c r="S38" s="327"/>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zoomScale="91" workbookViewId="0">
      <selection activeCell="A19" sqref="A19:XFD19"/>
    </sheetView>
  </sheetViews>
  <sheetFormatPr baseColWidth="10" defaultColWidth="8.83203125" defaultRowHeight="16" x14ac:dyDescent="0.2"/>
  <cols>
    <col min="2" max="2" width="24.5" customWidth="1"/>
    <col min="5" max="5" width="13.1640625" customWidth="1"/>
    <col min="6" max="14" width="9" bestFit="1" customWidth="1"/>
    <col min="15" max="15" width="11.6640625" customWidth="1"/>
    <col min="16" max="16" width="12.6640625" customWidth="1"/>
    <col min="17" max="19" width="10.83203125" bestFit="1" customWidth="1"/>
    <col min="22" max="22" width="12.33203125" bestFit="1" customWidth="1"/>
  </cols>
  <sheetData>
    <row r="1" spans="1:23" ht="17" thickBot="1" x14ac:dyDescent="0.25">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U2" s="13"/>
      <c r="V2" s="292">
        <v>2023</v>
      </c>
      <c r="W2" s="293">
        <v>2024</v>
      </c>
    </row>
    <row r="3" spans="1:23" x14ac:dyDescent="0.2">
      <c r="A3" s="294" t="s">
        <v>265</v>
      </c>
      <c r="B3" s="291"/>
      <c r="C3" s="291"/>
      <c r="D3" s="291"/>
      <c r="E3" s="291"/>
      <c r="F3" s="291"/>
      <c r="G3" s="291"/>
      <c r="H3" s="291"/>
      <c r="I3" s="291"/>
      <c r="J3" s="291"/>
      <c r="K3" s="291"/>
      <c r="L3" s="291"/>
      <c r="M3" s="291"/>
      <c r="N3" s="291"/>
      <c r="O3" s="291"/>
      <c r="P3" s="291"/>
      <c r="Q3" s="291"/>
      <c r="R3" s="291"/>
      <c r="S3" s="291"/>
      <c r="U3" s="295" t="s">
        <v>657</v>
      </c>
      <c r="V3" s="58">
        <f>SUMIF(C4:C23, "Rennes", R4:R23)</f>
        <v>15433</v>
      </c>
      <c r="W3" s="85">
        <f>SUMIF(C4:C23, "Rennes", S4:S23)</f>
        <v>7592</v>
      </c>
    </row>
    <row r="4" spans="1:23" x14ac:dyDescent="0.2">
      <c r="A4" s="56"/>
      <c r="B4" s="56" t="s">
        <v>613</v>
      </c>
      <c r="C4" s="296" t="s">
        <v>657</v>
      </c>
      <c r="D4" s="297" t="s">
        <v>1084</v>
      </c>
      <c r="E4" s="298"/>
      <c r="F4" s="299" t="s">
        <v>1085</v>
      </c>
      <c r="G4" s="57" t="s">
        <v>635</v>
      </c>
      <c r="H4" s="57"/>
      <c r="I4" s="57"/>
      <c r="J4" s="57"/>
      <c r="K4" s="57"/>
      <c r="L4" s="57"/>
      <c r="M4" s="57"/>
      <c r="N4" s="57"/>
      <c r="O4" s="57">
        <v>6562</v>
      </c>
      <c r="P4" s="57">
        <v>15171</v>
      </c>
      <c r="Q4" s="57">
        <v>14998</v>
      </c>
      <c r="R4" s="57">
        <v>15433</v>
      </c>
      <c r="S4" s="57">
        <v>7592</v>
      </c>
      <c r="U4" s="300" t="s">
        <v>668</v>
      </c>
      <c r="V4" s="58">
        <f>SUMIF(C4:C25, "Hordain", R4:R25)</f>
        <v>23534</v>
      </c>
      <c r="W4" s="85">
        <f>SUMIF(C4:C25, "Hordain", S4:S25)</f>
        <v>18899</v>
      </c>
    </row>
    <row r="5" spans="1:23" x14ac:dyDescent="0.2">
      <c r="A5" s="56"/>
      <c r="B5" s="56"/>
      <c r="C5" s="301" t="s">
        <v>668</v>
      </c>
      <c r="D5" s="26" t="s">
        <v>1086</v>
      </c>
      <c r="E5" s="302"/>
      <c r="F5" s="57"/>
      <c r="G5" s="57"/>
      <c r="H5" s="57"/>
      <c r="I5" s="57"/>
      <c r="J5" s="57"/>
      <c r="K5" s="57"/>
      <c r="L5" s="57"/>
      <c r="M5" s="57"/>
      <c r="N5" s="57"/>
      <c r="O5" s="57">
        <v>546</v>
      </c>
      <c r="P5" s="57">
        <v>3566</v>
      </c>
      <c r="Q5" s="57">
        <v>4287</v>
      </c>
      <c r="R5" s="57">
        <v>4321</v>
      </c>
      <c r="S5" s="57">
        <v>3967</v>
      </c>
      <c r="U5" s="290" t="s">
        <v>1083</v>
      </c>
      <c r="V5" s="58">
        <f>SUMIF(C4:C23, "Poissy", R4:R23)</f>
        <v>33335</v>
      </c>
      <c r="W5" s="85">
        <f>SUMIF(C4:C23, "Poissy", S4:S23)</f>
        <v>18323</v>
      </c>
    </row>
    <row r="6" spans="1:23" x14ac:dyDescent="0.2">
      <c r="A6" s="56"/>
      <c r="B6" s="56"/>
      <c r="C6" s="296" t="s">
        <v>657</v>
      </c>
      <c r="D6" s="297" t="s">
        <v>1087</v>
      </c>
      <c r="E6" s="298"/>
      <c r="F6" s="303" t="s">
        <v>1088</v>
      </c>
      <c r="G6" s="57" t="s">
        <v>635</v>
      </c>
      <c r="H6" s="57"/>
      <c r="I6" s="57"/>
      <c r="J6" s="57"/>
      <c r="K6" s="57">
        <v>544</v>
      </c>
      <c r="L6" s="57">
        <v>337</v>
      </c>
      <c r="M6" s="57">
        <v>324</v>
      </c>
      <c r="N6" s="57">
        <v>156</v>
      </c>
      <c r="O6" s="57">
        <v>69</v>
      </c>
      <c r="P6" s="57"/>
      <c r="Q6" s="57"/>
      <c r="R6" s="57"/>
      <c r="S6" s="57"/>
      <c r="U6" s="304" t="s">
        <v>653</v>
      </c>
      <c r="V6" s="58">
        <f>SUMIF(C4:C23, "Mulhouse", R4:R23)</f>
        <v>42533</v>
      </c>
      <c r="W6" s="85">
        <f>SUMIF(C4:C23, "Mulhouse", S4:S23)</f>
        <v>36924</v>
      </c>
    </row>
    <row r="7" spans="1:23" ht="17" thickBot="1" x14ac:dyDescent="0.25">
      <c r="A7" s="56"/>
      <c r="B7" s="56"/>
      <c r="C7" s="301" t="s">
        <v>668</v>
      </c>
      <c r="D7" s="26" t="s">
        <v>1089</v>
      </c>
      <c r="E7" s="302"/>
      <c r="F7" s="303" t="s">
        <v>1090</v>
      </c>
      <c r="G7" s="57" t="s">
        <v>635</v>
      </c>
      <c r="H7" s="57"/>
      <c r="I7" s="57"/>
      <c r="J7" s="57"/>
      <c r="K7" s="57"/>
      <c r="L7" s="57"/>
      <c r="M7" s="57"/>
      <c r="N7" s="57"/>
      <c r="O7" s="57">
        <v>163</v>
      </c>
      <c r="P7" s="57">
        <v>1325</v>
      </c>
      <c r="Q7" s="57">
        <v>1103</v>
      </c>
      <c r="R7" s="57">
        <v>2010</v>
      </c>
      <c r="S7" s="57">
        <v>1058</v>
      </c>
      <c r="U7" s="305" t="s">
        <v>663</v>
      </c>
      <c r="V7" s="306">
        <f>SUMIF(C4:C23, "Sochaux", R4:R23)</f>
        <v>22403</v>
      </c>
      <c r="W7" s="86">
        <f>SUMIF(C4:C23, "Sochaux", S4:S23)</f>
        <v>24008</v>
      </c>
    </row>
    <row r="8" spans="1:23" x14ac:dyDescent="0.2">
      <c r="A8" s="56"/>
      <c r="B8" s="56"/>
      <c r="C8" s="307" t="s">
        <v>1083</v>
      </c>
      <c r="D8" s="308" t="s">
        <v>1091</v>
      </c>
      <c r="E8" s="309"/>
      <c r="F8" s="57"/>
      <c r="G8" s="57"/>
      <c r="H8" s="57"/>
      <c r="I8" s="57"/>
      <c r="J8" s="57"/>
      <c r="K8" s="57"/>
      <c r="L8" s="57"/>
      <c r="M8" s="57"/>
      <c r="N8" s="57">
        <v>277</v>
      </c>
      <c r="O8" s="57">
        <v>4850</v>
      </c>
      <c r="P8" s="57">
        <v>3857</v>
      </c>
      <c r="Q8" s="57">
        <v>3882</v>
      </c>
      <c r="R8" s="57">
        <v>3192</v>
      </c>
      <c r="S8" s="57">
        <v>1578</v>
      </c>
    </row>
    <row r="9" spans="1:23" x14ac:dyDescent="0.2">
      <c r="A9" s="56"/>
      <c r="B9" s="56"/>
      <c r="C9" s="310" t="s">
        <v>653</v>
      </c>
      <c r="D9" s="7" t="s">
        <v>1092</v>
      </c>
      <c r="E9" s="63"/>
      <c r="F9" s="303" t="s">
        <v>1093</v>
      </c>
      <c r="G9" s="57" t="s">
        <v>635</v>
      </c>
      <c r="H9" s="57"/>
      <c r="I9" s="57"/>
      <c r="J9" s="57"/>
      <c r="K9" s="57"/>
      <c r="L9" s="57"/>
      <c r="M9" s="57"/>
      <c r="N9" s="57">
        <v>266</v>
      </c>
      <c r="O9" s="57">
        <v>8055</v>
      </c>
      <c r="P9" s="57">
        <v>11207</v>
      </c>
      <c r="Q9" s="57">
        <v>10492</v>
      </c>
      <c r="R9" s="57">
        <v>11254</v>
      </c>
      <c r="S9" s="57">
        <v>7618</v>
      </c>
      <c r="U9" s="22" t="s">
        <v>914</v>
      </c>
      <c r="V9" s="311">
        <f>SUM(V3:V7)</f>
        <v>137238</v>
      </c>
      <c r="W9" s="311">
        <f>SUM(W3:W7)</f>
        <v>105746</v>
      </c>
    </row>
    <row r="10" spans="1:23" x14ac:dyDescent="0.2">
      <c r="A10" s="56"/>
      <c r="B10" s="56"/>
      <c r="C10" s="301" t="s">
        <v>668</v>
      </c>
      <c r="D10" s="26" t="s">
        <v>1094</v>
      </c>
      <c r="E10" s="302"/>
      <c r="F10" s="57"/>
      <c r="G10" s="57"/>
      <c r="H10" s="57"/>
      <c r="I10" s="57"/>
      <c r="J10" s="57"/>
      <c r="K10" s="57"/>
      <c r="L10" s="57"/>
      <c r="M10" s="57"/>
      <c r="N10" s="57"/>
      <c r="O10" s="57"/>
      <c r="P10" s="57"/>
      <c r="Q10" s="57">
        <v>1499</v>
      </c>
      <c r="R10" s="57">
        <v>1761</v>
      </c>
      <c r="S10" s="57">
        <v>1263</v>
      </c>
      <c r="U10" s="22"/>
      <c r="V10" s="311">
        <f>SUM(R4:R23)</f>
        <v>130564</v>
      </c>
      <c r="W10" s="311">
        <f>SUM(S4:S23)</f>
        <v>99760</v>
      </c>
    </row>
    <row r="11" spans="1:23" x14ac:dyDescent="0.2">
      <c r="A11" s="56"/>
      <c r="B11" s="56"/>
      <c r="C11" s="301" t="s">
        <v>668</v>
      </c>
      <c r="D11" s="26" t="s">
        <v>1095</v>
      </c>
      <c r="E11" s="302"/>
      <c r="F11" s="303" t="s">
        <v>675</v>
      </c>
      <c r="G11" s="57" t="s">
        <v>635</v>
      </c>
      <c r="H11" s="57"/>
      <c r="I11" s="57"/>
      <c r="J11" s="57"/>
      <c r="K11" s="57"/>
      <c r="L11" s="57"/>
      <c r="M11" s="57"/>
      <c r="N11" s="57"/>
      <c r="O11" s="57"/>
      <c r="P11" s="57"/>
      <c r="Q11" s="57">
        <v>667</v>
      </c>
      <c r="R11" s="57">
        <v>316</v>
      </c>
      <c r="S11" s="57">
        <v>96</v>
      </c>
    </row>
    <row r="12" spans="1:23" x14ac:dyDescent="0.2">
      <c r="A12" s="56"/>
      <c r="B12" s="56"/>
      <c r="C12" s="307" t="s">
        <v>1083</v>
      </c>
      <c r="D12" s="308" t="s">
        <v>1096</v>
      </c>
      <c r="E12" s="309"/>
      <c r="F12" s="303" t="s">
        <v>1097</v>
      </c>
      <c r="G12" s="57" t="s">
        <v>635</v>
      </c>
      <c r="H12" s="57"/>
      <c r="I12" s="57"/>
      <c r="J12" s="57"/>
      <c r="K12" s="57"/>
      <c r="L12" s="57"/>
      <c r="M12" s="57"/>
      <c r="N12" s="57"/>
      <c r="O12" s="57">
        <v>18</v>
      </c>
      <c r="P12" s="57">
        <v>15185</v>
      </c>
      <c r="Q12" s="57">
        <v>28629</v>
      </c>
      <c r="R12" s="57">
        <v>30143</v>
      </c>
      <c r="S12" s="57">
        <v>16745</v>
      </c>
    </row>
    <row r="13" spans="1:23" x14ac:dyDescent="0.2">
      <c r="A13" s="56"/>
      <c r="B13" s="56"/>
      <c r="C13" s="312" t="s">
        <v>663</v>
      </c>
      <c r="D13" s="313" t="s">
        <v>1098</v>
      </c>
      <c r="E13" s="314"/>
      <c r="F13" s="57"/>
      <c r="G13" s="57"/>
      <c r="H13" s="57"/>
      <c r="I13" s="57"/>
      <c r="J13" s="57"/>
      <c r="K13" s="57"/>
      <c r="L13" s="57"/>
      <c r="M13" s="57"/>
      <c r="N13" s="57">
        <v>91</v>
      </c>
      <c r="O13" s="57">
        <v>15934</v>
      </c>
      <c r="P13" s="57">
        <v>41526</v>
      </c>
      <c r="Q13" s="57">
        <v>29532</v>
      </c>
      <c r="R13" s="57">
        <v>22401</v>
      </c>
      <c r="S13" s="57">
        <v>6513</v>
      </c>
    </row>
    <row r="14" spans="1:23" x14ac:dyDescent="0.2">
      <c r="A14" s="56"/>
      <c r="B14" s="56"/>
      <c r="C14" s="7" t="s">
        <v>653</v>
      </c>
      <c r="D14" s="7" t="s">
        <v>1099</v>
      </c>
      <c r="E14" s="63"/>
      <c r="F14" s="57"/>
      <c r="G14" s="57"/>
      <c r="H14" s="57"/>
      <c r="I14" s="57"/>
      <c r="J14" s="57"/>
      <c r="K14" s="57"/>
      <c r="L14" s="57"/>
      <c r="M14" s="57"/>
      <c r="N14" s="57"/>
      <c r="O14" s="57"/>
      <c r="P14" s="57">
        <v>1256</v>
      </c>
      <c r="Q14" s="57">
        <v>14370</v>
      </c>
      <c r="R14" s="57">
        <v>17805</v>
      </c>
      <c r="S14" s="57">
        <v>13167</v>
      </c>
    </row>
    <row r="15" spans="1:23" x14ac:dyDescent="0.2">
      <c r="A15" s="56"/>
      <c r="B15" s="56"/>
      <c r="C15" s="7" t="s">
        <v>653</v>
      </c>
      <c r="D15" s="7" t="s">
        <v>1100</v>
      </c>
      <c r="E15" s="7"/>
      <c r="F15" s="57"/>
      <c r="G15" s="57"/>
      <c r="H15" s="57"/>
      <c r="I15" s="57"/>
      <c r="J15" s="57"/>
      <c r="K15" s="57"/>
      <c r="L15" s="57"/>
      <c r="M15" s="57"/>
      <c r="N15" s="57"/>
      <c r="O15" s="57"/>
      <c r="P15" s="57"/>
      <c r="Q15" s="57">
        <v>780</v>
      </c>
      <c r="R15" s="57">
        <v>7491</v>
      </c>
      <c r="S15" s="57">
        <v>5928</v>
      </c>
    </row>
    <row r="16" spans="1:23" x14ac:dyDescent="0.2">
      <c r="A16" s="56"/>
      <c r="B16" s="56"/>
      <c r="C16" s="312" t="s">
        <v>663</v>
      </c>
      <c r="D16" s="314" t="s">
        <v>1101</v>
      </c>
      <c r="E16" s="314"/>
      <c r="F16" s="57"/>
      <c r="G16" s="57"/>
      <c r="H16" s="57"/>
      <c r="I16" s="57"/>
      <c r="J16" s="57"/>
      <c r="K16" s="57"/>
      <c r="L16" s="57"/>
      <c r="M16" s="57"/>
      <c r="N16" s="57"/>
      <c r="O16" s="57"/>
      <c r="P16" s="57"/>
      <c r="Q16" s="57"/>
      <c r="R16" s="57"/>
      <c r="S16" s="57">
        <v>16</v>
      </c>
    </row>
    <row r="17" spans="1:22" x14ac:dyDescent="0.2">
      <c r="A17" s="56"/>
      <c r="B17" s="56"/>
      <c r="C17" s="7" t="s">
        <v>653</v>
      </c>
      <c r="D17" s="7" t="s">
        <v>1102</v>
      </c>
      <c r="E17" s="63"/>
      <c r="F17" s="303" t="s">
        <v>1103</v>
      </c>
      <c r="G17" s="57" t="s">
        <v>635</v>
      </c>
      <c r="H17" s="57"/>
      <c r="I17" s="57"/>
      <c r="J17" s="57"/>
      <c r="K17" s="57"/>
      <c r="L17" s="57"/>
      <c r="M17" s="57"/>
      <c r="N17" s="57">
        <v>124</v>
      </c>
      <c r="O17" s="57">
        <v>7305</v>
      </c>
      <c r="P17" s="57">
        <v>8502</v>
      </c>
      <c r="Q17" s="57">
        <v>5220</v>
      </c>
      <c r="R17" s="57">
        <v>4922</v>
      </c>
      <c r="S17" s="57">
        <v>3792</v>
      </c>
    </row>
    <row r="18" spans="1:22" x14ac:dyDescent="0.2">
      <c r="A18" s="56"/>
      <c r="B18" s="56"/>
      <c r="C18" s="312" t="s">
        <v>663</v>
      </c>
      <c r="D18" s="313" t="s">
        <v>1104</v>
      </c>
      <c r="E18" s="314"/>
      <c r="F18" s="57"/>
      <c r="G18" s="57"/>
      <c r="H18" s="57"/>
      <c r="I18" s="57"/>
      <c r="J18" s="57"/>
      <c r="K18" s="57"/>
      <c r="L18" s="57"/>
      <c r="M18" s="57"/>
      <c r="N18" s="57"/>
      <c r="O18" s="57"/>
      <c r="P18" s="57"/>
      <c r="Q18" s="57"/>
      <c r="R18" s="57">
        <v>1</v>
      </c>
      <c r="S18" s="57">
        <v>14781</v>
      </c>
    </row>
    <row r="19" spans="1:22" x14ac:dyDescent="0.2">
      <c r="A19" s="56"/>
      <c r="B19" s="56"/>
      <c r="C19" s="7" t="s">
        <v>653</v>
      </c>
      <c r="D19" s="7" t="s">
        <v>1105</v>
      </c>
      <c r="E19" s="63"/>
      <c r="F19" s="57"/>
      <c r="G19" s="57"/>
      <c r="H19" s="57"/>
      <c r="I19" s="57"/>
      <c r="J19" s="57"/>
      <c r="K19" s="57"/>
      <c r="L19" s="57"/>
      <c r="M19" s="57"/>
      <c r="N19" s="57"/>
      <c r="O19" s="57"/>
      <c r="P19" s="57"/>
      <c r="Q19" s="57">
        <v>1</v>
      </c>
      <c r="R19" s="57">
        <v>1061</v>
      </c>
      <c r="S19" s="57">
        <v>6416</v>
      </c>
    </row>
    <row r="20" spans="1:22" x14ac:dyDescent="0.2">
      <c r="A20" s="56"/>
      <c r="B20" s="56"/>
      <c r="C20" s="7" t="s">
        <v>653</v>
      </c>
      <c r="D20" s="7" t="s">
        <v>1106</v>
      </c>
      <c r="E20" s="63"/>
      <c r="F20" s="57"/>
      <c r="G20" s="57"/>
      <c r="H20" s="57"/>
      <c r="I20" s="57"/>
      <c r="J20" s="57"/>
      <c r="K20" s="57"/>
      <c r="L20" s="57"/>
      <c r="M20" s="57"/>
      <c r="N20" s="57"/>
      <c r="O20" s="57"/>
      <c r="P20" s="57"/>
      <c r="Q20" s="57"/>
      <c r="R20" s="57"/>
      <c r="S20" s="57">
        <v>3</v>
      </c>
    </row>
    <row r="21" spans="1:22" x14ac:dyDescent="0.2">
      <c r="A21" s="56"/>
      <c r="B21" s="56"/>
      <c r="C21" s="312" t="s">
        <v>663</v>
      </c>
      <c r="D21" s="313" t="s">
        <v>1107</v>
      </c>
      <c r="E21" s="314"/>
      <c r="F21" s="57"/>
      <c r="G21" s="57"/>
      <c r="H21" s="57"/>
      <c r="I21" s="57"/>
      <c r="J21" s="57"/>
      <c r="K21" s="57"/>
      <c r="L21" s="57"/>
      <c r="M21" s="57"/>
      <c r="N21" s="57"/>
      <c r="O21" s="57"/>
      <c r="P21" s="57"/>
      <c r="Q21" s="57"/>
      <c r="R21" s="57">
        <v>1</v>
      </c>
      <c r="S21" s="57">
        <v>2698</v>
      </c>
    </row>
    <row r="22" spans="1:22" x14ac:dyDescent="0.2">
      <c r="A22" s="56"/>
      <c r="B22" s="56"/>
      <c r="C22" s="301" t="s">
        <v>668</v>
      </c>
      <c r="D22" s="26" t="s">
        <v>1108</v>
      </c>
      <c r="E22" s="302"/>
      <c r="F22" s="57"/>
      <c r="G22" s="57"/>
      <c r="H22" s="57"/>
      <c r="I22" s="57"/>
      <c r="J22" s="57"/>
      <c r="K22" s="57"/>
      <c r="L22" s="57"/>
      <c r="M22" s="57"/>
      <c r="N22" s="57"/>
      <c r="O22" s="57">
        <v>521</v>
      </c>
      <c r="P22" s="57">
        <v>5182</v>
      </c>
      <c r="Q22" s="57">
        <v>7332</v>
      </c>
      <c r="R22" s="57">
        <v>7133</v>
      </c>
      <c r="S22" s="57">
        <v>5228</v>
      </c>
    </row>
    <row r="23" spans="1:22" x14ac:dyDescent="0.2">
      <c r="A23" s="56"/>
      <c r="B23" s="56"/>
      <c r="C23" s="301" t="s">
        <v>668</v>
      </c>
      <c r="D23" s="26" t="s">
        <v>1109</v>
      </c>
      <c r="E23" s="302"/>
      <c r="F23" s="303" t="s">
        <v>1090</v>
      </c>
      <c r="G23" s="57" t="s">
        <v>635</v>
      </c>
      <c r="H23" s="57"/>
      <c r="I23" s="57"/>
      <c r="J23" s="57"/>
      <c r="K23" s="57"/>
      <c r="L23" s="57"/>
      <c r="M23" s="57"/>
      <c r="N23" s="57"/>
      <c r="O23" s="57">
        <v>137</v>
      </c>
      <c r="P23" s="57">
        <v>1228</v>
      </c>
      <c r="Q23" s="57">
        <v>863</v>
      </c>
      <c r="R23" s="57">
        <v>1319</v>
      </c>
      <c r="S23" s="57">
        <v>1301</v>
      </c>
    </row>
    <row r="24" spans="1:22" x14ac:dyDescent="0.2">
      <c r="B24" s="56" t="s">
        <v>1137</v>
      </c>
      <c r="C24" s="301" t="s">
        <v>668</v>
      </c>
      <c r="D24" t="s">
        <v>1138</v>
      </c>
      <c r="E24" s="57"/>
      <c r="F24" s="57" t="s">
        <v>655</v>
      </c>
      <c r="G24" s="57" t="s">
        <v>635</v>
      </c>
      <c r="H24" s="57"/>
      <c r="I24" s="57"/>
      <c r="J24" s="57"/>
      <c r="K24" s="57"/>
      <c r="L24" s="57"/>
      <c r="M24" s="57"/>
      <c r="N24" s="57"/>
      <c r="O24" s="57">
        <v>238</v>
      </c>
      <c r="P24" s="57">
        <v>5082</v>
      </c>
      <c r="Q24" s="57">
        <v>5606</v>
      </c>
      <c r="R24" s="57">
        <v>5924</v>
      </c>
      <c r="S24" s="57">
        <v>4499</v>
      </c>
    </row>
    <row r="25" spans="1:22" x14ac:dyDescent="0.2">
      <c r="A25" s="289"/>
      <c r="B25" s="56"/>
      <c r="C25" s="301" t="s">
        <v>668</v>
      </c>
      <c r="D25" t="s">
        <v>1139</v>
      </c>
      <c r="E25" s="57"/>
      <c r="F25" s="57" t="s">
        <v>655</v>
      </c>
      <c r="G25" s="57" t="s">
        <v>635</v>
      </c>
      <c r="H25" s="57"/>
      <c r="I25" s="57"/>
      <c r="J25" s="57"/>
      <c r="K25" s="57"/>
      <c r="L25" s="57"/>
      <c r="M25" s="57"/>
      <c r="N25" s="57"/>
      <c r="O25" s="57"/>
      <c r="P25" s="57">
        <v>698</v>
      </c>
      <c r="Q25" s="57">
        <v>872</v>
      </c>
      <c r="R25" s="57">
        <v>750</v>
      </c>
      <c r="S25" s="57">
        <v>1487</v>
      </c>
      <c r="U25" t="s">
        <v>1347</v>
      </c>
      <c r="V25" s="57">
        <f>SUM(S4:S25)</f>
        <v>105746</v>
      </c>
    </row>
    <row r="26" spans="1:22" x14ac:dyDescent="0.2">
      <c r="A26" s="56"/>
      <c r="B26" s="56"/>
      <c r="C26" s="321"/>
      <c r="E26" s="57"/>
      <c r="F26" s="303"/>
      <c r="G26" s="57"/>
      <c r="H26" s="57"/>
      <c r="I26" s="57"/>
      <c r="J26" s="57"/>
      <c r="K26" s="57"/>
      <c r="L26" s="57"/>
      <c r="M26" s="57"/>
      <c r="N26" s="57"/>
      <c r="O26" s="57"/>
      <c r="P26" s="57"/>
      <c r="Q26" s="57"/>
      <c r="R26" s="57"/>
      <c r="S26" s="57"/>
    </row>
    <row r="28" spans="1:22" x14ac:dyDescent="0.2">
      <c r="B28" t="s">
        <v>655</v>
      </c>
    </row>
    <row r="29" spans="1:22" x14ac:dyDescent="0.2">
      <c r="B29" s="7" t="s">
        <v>1110</v>
      </c>
      <c r="C29" s="7"/>
      <c r="D29" s="7"/>
      <c r="E29" s="7"/>
      <c r="F29" s="7"/>
    </row>
    <row r="30" spans="1:22" x14ac:dyDescent="0.2">
      <c r="B30" s="313" t="s">
        <v>1111</v>
      </c>
      <c r="C30" s="313"/>
      <c r="D30" s="313"/>
      <c r="E30" s="313"/>
      <c r="F30" s="313"/>
    </row>
    <row r="31" spans="1:22" x14ac:dyDescent="0.2">
      <c r="B31" s="297" t="s">
        <v>1112</v>
      </c>
      <c r="C31" s="297"/>
      <c r="D31" s="298"/>
      <c r="E31" s="297"/>
      <c r="F31" s="297"/>
    </row>
    <row r="32" spans="1:22" x14ac:dyDescent="0.2">
      <c r="B32" s="308" t="s">
        <v>1113</v>
      </c>
      <c r="C32" s="308"/>
      <c r="D32" s="308"/>
      <c r="E32" s="308"/>
      <c r="F32" s="308"/>
    </row>
    <row r="33" spans="2:9" x14ac:dyDescent="0.2">
      <c r="B33" s="26" t="s">
        <v>1114</v>
      </c>
      <c r="C33" s="26"/>
      <c r="D33" s="26"/>
      <c r="E33" s="26"/>
      <c r="F33" s="26"/>
    </row>
    <row r="35" spans="2:9" x14ac:dyDescent="0.2">
      <c r="B35" s="315"/>
      <c r="C35" s="315"/>
      <c r="D35" s="315"/>
    </row>
    <row r="36" spans="2:9" x14ac:dyDescent="0.2">
      <c r="B36" t="s">
        <v>1115</v>
      </c>
    </row>
    <row r="38" spans="2:9" x14ac:dyDescent="0.2">
      <c r="B38" t="s">
        <v>1116</v>
      </c>
    </row>
    <row r="40" spans="2:9" x14ac:dyDescent="0.2">
      <c r="B40" t="s">
        <v>1117</v>
      </c>
    </row>
    <row r="41" spans="2:9" x14ac:dyDescent="0.2">
      <c r="B41" s="316"/>
      <c r="C41" s="316"/>
      <c r="D41" s="316"/>
    </row>
    <row r="42" spans="2:9" x14ac:dyDescent="0.2">
      <c r="B42" s="316"/>
      <c r="C42" s="316"/>
      <c r="D42" s="316"/>
      <c r="I42" t="s">
        <v>656</v>
      </c>
    </row>
    <row r="43" spans="2:9" x14ac:dyDescent="0.2">
      <c r="B43" s="316"/>
      <c r="C43" s="316"/>
      <c r="D43" s="316"/>
    </row>
    <row r="44" spans="2:9" x14ac:dyDescent="0.2">
      <c r="B44" s="316"/>
      <c r="C44" s="316"/>
      <c r="D44" s="316"/>
    </row>
    <row r="45" spans="2:9" x14ac:dyDescent="0.2">
      <c r="B45" s="316"/>
      <c r="C45" s="316"/>
      <c r="D45" s="316"/>
    </row>
    <row r="46" spans="2:9" x14ac:dyDescent="0.2">
      <c r="B46" s="316"/>
      <c r="C46" s="316"/>
      <c r="D46" s="316"/>
    </row>
    <row r="47" spans="2:9" x14ac:dyDescent="0.2">
      <c r="B47" s="316"/>
      <c r="C47" s="316"/>
      <c r="D47" s="316"/>
    </row>
    <row r="48" spans="2:9" x14ac:dyDescent="0.2">
      <c r="B48" s="316"/>
      <c r="C48" s="316"/>
      <c r="D48" s="316"/>
    </row>
    <row r="49" spans="2:4" x14ac:dyDescent="0.2">
      <c r="B49" s="316"/>
      <c r="C49" s="316"/>
      <c r="D49" s="316"/>
    </row>
    <row r="50" spans="2:4" x14ac:dyDescent="0.2">
      <c r="B50" s="316"/>
      <c r="C50" s="316"/>
      <c r="D50" s="316"/>
    </row>
    <row r="51" spans="2:4" x14ac:dyDescent="0.2">
      <c r="B51" s="316"/>
      <c r="C51" s="316"/>
      <c r="D51" s="316"/>
    </row>
    <row r="52" spans="2:4" x14ac:dyDescent="0.2">
      <c r="B52" s="316"/>
      <c r="C52" s="316"/>
      <c r="D52" s="316"/>
    </row>
    <row r="53" spans="2:4" x14ac:dyDescent="0.2">
      <c r="B53" s="316"/>
      <c r="C53" s="316"/>
      <c r="D53" s="316"/>
    </row>
    <row r="54" spans="2:4" x14ac:dyDescent="0.2">
      <c r="B54" s="316"/>
      <c r="C54" s="316"/>
      <c r="D54" s="316"/>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4"/>
  <sheetViews>
    <sheetView zoomScale="133" workbookViewId="0">
      <selection activeCell="E14" sqref="E14"/>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5" max="6" width="9.1640625" bestFit="1" customWidth="1"/>
    <col min="7" max="8" width="10" bestFit="1" customWidth="1"/>
    <col min="9" max="13" width="11" bestFit="1" customWidth="1"/>
    <col min="14" max="14" width="10.83203125" bestFit="1" customWidth="1"/>
    <col min="15" max="15" width="11.83203125" bestFit="1" customWidth="1"/>
    <col min="16" max="16" width="11.6640625" customWidth="1"/>
    <col min="17" max="18" width="11" bestFit="1" customWidth="1"/>
    <col min="19" max="19" width="10.83203125" bestFit="1" customWidth="1"/>
    <col min="21" max="21" width="10.1640625" bestFit="1" customWidth="1"/>
    <col min="22" max="22" width="11.33203125" customWidth="1"/>
    <col min="23" max="23" width="9.83203125" customWidth="1"/>
  </cols>
  <sheetData>
    <row r="1" spans="1:23" x14ac:dyDescent="0.2">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V2" s="291">
        <v>2023</v>
      </c>
      <c r="W2" s="291">
        <v>2024</v>
      </c>
    </row>
    <row r="3" spans="1:23" x14ac:dyDescent="0.2">
      <c r="A3" s="291" t="s">
        <v>265</v>
      </c>
      <c r="B3" s="56" t="s">
        <v>1118</v>
      </c>
      <c r="C3" s="56"/>
      <c r="D3" s="291"/>
      <c r="E3" s="291"/>
      <c r="F3" s="291"/>
      <c r="G3" s="291"/>
      <c r="H3" s="291"/>
      <c r="I3" s="291"/>
      <c r="J3" s="291"/>
      <c r="K3" s="291"/>
      <c r="L3" s="291"/>
      <c r="M3" s="291"/>
      <c r="N3" s="291"/>
      <c r="O3" s="291"/>
      <c r="P3" s="291"/>
      <c r="Q3" s="291"/>
      <c r="R3" s="291"/>
      <c r="S3" s="291"/>
      <c r="U3" s="257" t="s">
        <v>1076</v>
      </c>
      <c r="V3" s="320">
        <f>SUMIF(B4:B13, "Maubeuge", R4:R13)</f>
        <v>16445</v>
      </c>
      <c r="W3" s="320">
        <f>SUMIF(B4:B13, "Maubeuge", S4:S13)</f>
        <v>16874</v>
      </c>
    </row>
    <row r="4" spans="1:23" x14ac:dyDescent="0.2">
      <c r="A4" s="56"/>
      <c r="B4" s="257" t="s">
        <v>1076</v>
      </c>
      <c r="C4" s="317" t="s">
        <v>1130</v>
      </c>
      <c r="D4" t="s">
        <v>1119</v>
      </c>
      <c r="E4" s="57"/>
      <c r="F4" s="57"/>
      <c r="G4" s="57"/>
      <c r="H4" s="57"/>
      <c r="I4" s="57"/>
      <c r="J4" s="57"/>
      <c r="K4" s="57"/>
      <c r="L4" s="57"/>
      <c r="M4" s="57"/>
      <c r="N4" s="57"/>
      <c r="O4" s="57"/>
      <c r="P4" s="57"/>
      <c r="Q4" s="57">
        <v>9</v>
      </c>
      <c r="R4" s="57">
        <v>36</v>
      </c>
      <c r="S4" s="57">
        <v>215</v>
      </c>
      <c r="U4" s="257" t="s">
        <v>1129</v>
      </c>
      <c r="V4" s="320">
        <f>SUMIF(B4:B13, "Douai ", R4:R13)</f>
        <v>47049</v>
      </c>
      <c r="W4" s="320">
        <f>SUMIF(B4:B13, "Douai ", S4:S13)</f>
        <v>71051</v>
      </c>
    </row>
    <row r="5" spans="1:23" x14ac:dyDescent="0.2">
      <c r="A5" s="56"/>
      <c r="B5" s="257" t="s">
        <v>1076</v>
      </c>
      <c r="C5" s="317" t="s">
        <v>1130</v>
      </c>
      <c r="D5" t="s">
        <v>1120</v>
      </c>
      <c r="E5" s="57"/>
      <c r="F5" s="57"/>
      <c r="G5" s="57"/>
      <c r="H5" s="57"/>
      <c r="I5" s="57"/>
      <c r="J5" s="57"/>
      <c r="K5" s="57"/>
      <c r="L5" s="57"/>
      <c r="M5" s="57"/>
      <c r="N5" s="57"/>
      <c r="O5" s="57"/>
      <c r="P5" s="57"/>
      <c r="Q5" s="57">
        <v>681</v>
      </c>
      <c r="R5" s="57">
        <v>3578</v>
      </c>
      <c r="S5" s="57">
        <v>4081</v>
      </c>
      <c r="U5" s="257" t="s">
        <v>1133</v>
      </c>
      <c r="V5" s="320">
        <f>SUMIF(B4:B13, "Batilly", R4:R13)</f>
        <v>1770</v>
      </c>
      <c r="W5" s="320">
        <f>SUMIF(B4:B13, "Batilly", S4:S13)</f>
        <v>2117</v>
      </c>
    </row>
    <row r="6" spans="1:23" x14ac:dyDescent="0.2">
      <c r="A6" s="56"/>
      <c r="B6" s="257" t="s">
        <v>1129</v>
      </c>
      <c r="C6" s="257" t="s">
        <v>1130</v>
      </c>
      <c r="D6" t="s">
        <v>1121</v>
      </c>
      <c r="E6" s="57"/>
      <c r="F6" s="57"/>
      <c r="G6" s="57"/>
      <c r="H6" s="57"/>
      <c r="I6" s="57"/>
      <c r="J6" s="57"/>
      <c r="K6" s="57"/>
      <c r="L6" s="57"/>
      <c r="M6" s="57"/>
      <c r="N6" s="57"/>
      <c r="O6" s="57"/>
      <c r="P6" s="57"/>
      <c r="Q6" s="57"/>
      <c r="R6" s="57"/>
      <c r="S6" s="57">
        <v>13349</v>
      </c>
      <c r="U6" s="257" t="s">
        <v>1136</v>
      </c>
      <c r="V6" s="320">
        <f>SUMIF(B4:B13, "Flins", R4:R13)</f>
        <v>18174</v>
      </c>
      <c r="W6" s="320">
        <f>SUMIF(B4:B13, "Flins", S4:S13)</f>
        <v>5005</v>
      </c>
    </row>
    <row r="7" spans="1:23" x14ac:dyDescent="0.2">
      <c r="A7" s="56"/>
      <c r="B7" s="257" t="s">
        <v>1076</v>
      </c>
      <c r="C7" s="257" t="s">
        <v>1071</v>
      </c>
      <c r="D7" t="s">
        <v>1122</v>
      </c>
      <c r="E7" s="57">
        <v>15</v>
      </c>
      <c r="F7" s="57">
        <v>993</v>
      </c>
      <c r="G7" s="57">
        <v>5379</v>
      </c>
      <c r="H7" s="57">
        <v>4946</v>
      </c>
      <c r="I7" s="57">
        <v>3472</v>
      </c>
      <c r="J7" s="57">
        <v>3673</v>
      </c>
      <c r="K7" s="57">
        <v>3779</v>
      </c>
      <c r="L7" s="57">
        <v>4038</v>
      </c>
      <c r="M7" s="57">
        <v>8558</v>
      </c>
      <c r="N7" s="57">
        <v>9951</v>
      </c>
      <c r="O7" s="57">
        <v>9978</v>
      </c>
      <c r="P7" s="57">
        <v>10951</v>
      </c>
      <c r="Q7" s="57">
        <v>8582</v>
      </c>
      <c r="R7" s="57">
        <v>11872</v>
      </c>
      <c r="S7" s="57">
        <v>11184</v>
      </c>
      <c r="U7" s="257" t="s">
        <v>1132</v>
      </c>
      <c r="V7" s="320">
        <f>SUMIF(B5:B14, "Sandouville", R5:R14)</f>
        <v>12</v>
      </c>
      <c r="W7" s="320">
        <f>SUMIF(B5:B14, "Sandouville", S5:S14)</f>
        <v>615</v>
      </c>
    </row>
    <row r="8" spans="1:23" x14ac:dyDescent="0.2">
      <c r="A8" s="56"/>
      <c r="B8" s="257" t="s">
        <v>1076</v>
      </c>
      <c r="C8" s="257" t="s">
        <v>1071</v>
      </c>
      <c r="D8" t="s">
        <v>1123</v>
      </c>
      <c r="E8" s="57"/>
      <c r="F8" s="57"/>
      <c r="G8" s="57"/>
      <c r="H8" s="57"/>
      <c r="I8" s="57"/>
      <c r="J8" s="57"/>
      <c r="K8" s="57"/>
      <c r="L8" s="57"/>
      <c r="M8" s="57"/>
      <c r="N8" s="57"/>
      <c r="O8" s="57"/>
      <c r="P8" s="57"/>
      <c r="Q8" s="57"/>
      <c r="R8" s="57">
        <v>959</v>
      </c>
      <c r="S8" s="57">
        <v>1394</v>
      </c>
      <c r="U8" s="257"/>
      <c r="V8" s="257"/>
      <c r="W8" s="257"/>
    </row>
    <row r="9" spans="1:23" x14ac:dyDescent="0.2">
      <c r="A9" s="56"/>
      <c r="B9" s="257" t="s">
        <v>1133</v>
      </c>
      <c r="C9" s="318" t="s">
        <v>1134</v>
      </c>
      <c r="D9" t="s">
        <v>1124</v>
      </c>
      <c r="E9" s="57"/>
      <c r="F9" s="57"/>
      <c r="G9" s="57"/>
      <c r="H9" s="57"/>
      <c r="I9" s="57"/>
      <c r="J9" s="57"/>
      <c r="K9" s="57"/>
      <c r="L9" s="57"/>
      <c r="M9" s="57">
        <v>39</v>
      </c>
      <c r="N9" s="57">
        <v>394</v>
      </c>
      <c r="O9" s="57">
        <v>369</v>
      </c>
      <c r="P9" s="57">
        <v>614</v>
      </c>
      <c r="Q9" s="57">
        <v>804</v>
      </c>
      <c r="R9" s="57">
        <v>1770</v>
      </c>
      <c r="S9" s="57">
        <v>2117</v>
      </c>
      <c r="U9" s="257"/>
      <c r="V9" s="320">
        <f>SUM(V3:V7)</f>
        <v>83450</v>
      </c>
      <c r="W9" s="320">
        <f>SUM(W3:W7)</f>
        <v>95662</v>
      </c>
    </row>
    <row r="10" spans="1:23" x14ac:dyDescent="0.2">
      <c r="A10" s="56"/>
      <c r="B10" s="257" t="s">
        <v>1129</v>
      </c>
      <c r="C10" s="317" t="s">
        <v>1130</v>
      </c>
      <c r="D10" t="s">
        <v>1125</v>
      </c>
      <c r="E10" s="57"/>
      <c r="F10" s="57"/>
      <c r="G10" s="57"/>
      <c r="H10" s="57"/>
      <c r="I10" s="57"/>
      <c r="J10" s="57"/>
      <c r="K10" s="57"/>
      <c r="L10" s="57"/>
      <c r="M10" s="57"/>
      <c r="N10" s="57"/>
      <c r="O10" s="57"/>
      <c r="P10" s="57">
        <v>45</v>
      </c>
      <c r="Q10" s="57">
        <v>33151</v>
      </c>
      <c r="R10" s="57">
        <v>47018</v>
      </c>
      <c r="S10" s="57">
        <v>34732</v>
      </c>
      <c r="U10" s="257"/>
      <c r="V10" s="320">
        <f>SUM(R4:R13)</f>
        <v>83450</v>
      </c>
      <c r="W10" s="320">
        <f>SUM(S4:S13)</f>
        <v>95662</v>
      </c>
    </row>
    <row r="11" spans="1:23" x14ac:dyDescent="0.2">
      <c r="A11" s="56"/>
      <c r="B11" s="257" t="s">
        <v>1129</v>
      </c>
      <c r="C11" s="318" t="s">
        <v>1135</v>
      </c>
      <c r="D11" t="s">
        <v>1126</v>
      </c>
      <c r="E11" s="57"/>
      <c r="F11" s="57"/>
      <c r="G11" s="57"/>
      <c r="H11" s="57"/>
      <c r="I11" s="57"/>
      <c r="J11" s="57"/>
      <c r="K11" s="57"/>
      <c r="L11" s="57"/>
      <c r="M11" s="57"/>
      <c r="N11" s="57"/>
      <c r="O11" s="57"/>
      <c r="P11" s="57"/>
      <c r="Q11" s="57"/>
      <c r="R11" s="57">
        <v>31</v>
      </c>
      <c r="S11" s="57">
        <v>22970</v>
      </c>
    </row>
    <row r="12" spans="1:23" x14ac:dyDescent="0.2">
      <c r="A12" s="56"/>
      <c r="B12" s="257" t="s">
        <v>1132</v>
      </c>
      <c r="C12" s="318" t="s">
        <v>1131</v>
      </c>
      <c r="D12" t="s">
        <v>1127</v>
      </c>
      <c r="E12" s="57"/>
      <c r="F12" s="57"/>
      <c r="G12" s="57"/>
      <c r="H12" s="57"/>
      <c r="I12" s="57"/>
      <c r="J12" s="57"/>
      <c r="K12" s="57"/>
      <c r="L12" s="57"/>
      <c r="M12" s="57"/>
      <c r="N12" s="57"/>
      <c r="O12" s="57"/>
      <c r="P12" s="57"/>
      <c r="Q12" s="57"/>
      <c r="R12" s="57">
        <v>12</v>
      </c>
      <c r="S12" s="57">
        <v>615</v>
      </c>
    </row>
    <row r="13" spans="1:23" x14ac:dyDescent="0.2">
      <c r="A13" s="56"/>
      <c r="B13" s="257" t="s">
        <v>1136</v>
      </c>
      <c r="C13" s="319" t="s">
        <v>1135</v>
      </c>
      <c r="D13" t="s">
        <v>1128</v>
      </c>
      <c r="E13" s="57"/>
      <c r="F13" s="57"/>
      <c r="G13" s="57">
        <v>68</v>
      </c>
      <c r="H13" s="57">
        <v>8761</v>
      </c>
      <c r="I13" s="57">
        <v>11108</v>
      </c>
      <c r="J13" s="57">
        <v>18698</v>
      </c>
      <c r="K13" s="57">
        <v>21646</v>
      </c>
      <c r="L13" s="57">
        <v>31533</v>
      </c>
      <c r="M13" s="57">
        <v>39990</v>
      </c>
      <c r="N13" s="57">
        <v>48013</v>
      </c>
      <c r="O13" s="57">
        <v>102187</v>
      </c>
      <c r="P13" s="57">
        <v>77149</v>
      </c>
      <c r="Q13" s="57">
        <v>40238</v>
      </c>
      <c r="R13" s="57">
        <v>18174</v>
      </c>
      <c r="S13" s="57">
        <v>5005</v>
      </c>
    </row>
    <row r="17" spans="1:17" x14ac:dyDescent="0.2">
      <c r="J17" t="s">
        <v>1337</v>
      </c>
      <c r="K17">
        <v>2011</v>
      </c>
      <c r="L17" t="s">
        <v>1338</v>
      </c>
      <c r="O17" s="57">
        <f>R7</f>
        <v>11872</v>
      </c>
    </row>
    <row r="18" spans="1:17" x14ac:dyDescent="0.2">
      <c r="J18" t="s">
        <v>1337</v>
      </c>
      <c r="K18">
        <v>2023</v>
      </c>
      <c r="L18" t="s">
        <v>1339</v>
      </c>
      <c r="O18" s="57">
        <f>S4+S5+S8</f>
        <v>5690</v>
      </c>
      <c r="P18" s="57">
        <f>O18+O17</f>
        <v>17562</v>
      </c>
    </row>
    <row r="19" spans="1:17" x14ac:dyDescent="0.2">
      <c r="A19" t="s">
        <v>1135</v>
      </c>
    </row>
    <row r="21" spans="1:17" x14ac:dyDescent="0.2">
      <c r="J21" t="s">
        <v>1136</v>
      </c>
      <c r="K21">
        <v>2012</v>
      </c>
      <c r="L21" t="s">
        <v>1341</v>
      </c>
      <c r="Q21">
        <v>48013</v>
      </c>
    </row>
    <row r="22" spans="1:17" x14ac:dyDescent="0.2">
      <c r="J22" t="s">
        <v>1136</v>
      </c>
      <c r="K22">
        <v>2018</v>
      </c>
      <c r="L22" t="s">
        <v>1342</v>
      </c>
      <c r="Q22">
        <v>102187</v>
      </c>
    </row>
    <row r="24" spans="1:17" x14ac:dyDescent="0.2">
      <c r="J24" t="s">
        <v>1133</v>
      </c>
      <c r="K24">
        <v>2019</v>
      </c>
      <c r="L24" t="s">
        <v>1346</v>
      </c>
      <c r="O24" s="57">
        <f>S9</f>
        <v>2117</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T17"/>
  <sheetViews>
    <sheetView workbookViewId="0">
      <selection activeCell="B18" sqref="B18"/>
    </sheetView>
  </sheetViews>
  <sheetFormatPr baseColWidth="10" defaultRowHeight="16" x14ac:dyDescent="0.2"/>
  <cols>
    <col min="1" max="1" width="23" bestFit="1" customWidth="1"/>
    <col min="2" max="2" width="18.83203125" bestFit="1" customWidth="1"/>
    <col min="3" max="3" width="24.1640625" bestFit="1" customWidth="1"/>
    <col min="4" max="4" width="11.5" bestFit="1" customWidth="1"/>
  </cols>
  <sheetData>
    <row r="1" spans="1:20"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20" s="324" customFormat="1" ht="15" x14ac:dyDescent="0.2">
      <c r="A2" s="326" t="s">
        <v>212</v>
      </c>
      <c r="B2" s="326" t="s">
        <v>1148</v>
      </c>
      <c r="C2" s="324" t="s">
        <v>1149</v>
      </c>
      <c r="D2" s="327"/>
      <c r="E2" s="327"/>
      <c r="F2" s="327"/>
      <c r="G2" s="327"/>
      <c r="H2" s="327"/>
      <c r="I2" s="327"/>
      <c r="J2" s="327"/>
      <c r="K2" s="327"/>
      <c r="L2" s="327"/>
      <c r="M2" s="327"/>
      <c r="N2" s="327"/>
      <c r="O2" s="327">
        <v>1155</v>
      </c>
      <c r="P2" s="327">
        <v>23082</v>
      </c>
      <c r="Q2" s="327">
        <v>34314</v>
      </c>
      <c r="R2" s="327">
        <v>21189</v>
      </c>
    </row>
    <row r="3" spans="1:20" s="324" customFormat="1" ht="15" x14ac:dyDescent="0.2">
      <c r="A3" s="326"/>
      <c r="B3" s="326"/>
      <c r="C3" s="324" t="s">
        <v>1150</v>
      </c>
      <c r="D3" s="327"/>
      <c r="E3" s="327"/>
      <c r="F3" s="327"/>
      <c r="G3" s="327"/>
      <c r="H3" s="327"/>
      <c r="I3" s="327"/>
      <c r="J3" s="327"/>
      <c r="K3" s="327"/>
      <c r="L3" s="327"/>
      <c r="M3" s="327"/>
      <c r="N3" s="327">
        <v>4793</v>
      </c>
      <c r="O3" s="327">
        <v>23443</v>
      </c>
      <c r="P3" s="327">
        <v>42673</v>
      </c>
      <c r="Q3" s="327">
        <v>74993</v>
      </c>
      <c r="R3" s="327">
        <v>55545</v>
      </c>
    </row>
    <row r="4" spans="1:20" s="324" customFormat="1" ht="15" x14ac:dyDescent="0.2">
      <c r="A4" s="326"/>
      <c r="B4" s="326"/>
      <c r="C4" s="324" t="s">
        <v>1151</v>
      </c>
      <c r="D4" s="327"/>
      <c r="E4" s="327"/>
      <c r="F4" s="327"/>
      <c r="G4" s="327"/>
      <c r="H4" s="327"/>
      <c r="I4" s="327"/>
      <c r="J4" s="327"/>
      <c r="K4" s="327"/>
      <c r="L4" s="327"/>
      <c r="M4" s="327">
        <v>252</v>
      </c>
      <c r="N4" s="327">
        <v>29208</v>
      </c>
      <c r="O4" s="327">
        <v>46494</v>
      </c>
      <c r="P4" s="327">
        <v>32758</v>
      </c>
      <c r="Q4" s="327">
        <v>24198</v>
      </c>
      <c r="R4" s="327">
        <v>2772</v>
      </c>
    </row>
    <row r="5" spans="1:20" s="324" customFormat="1" ht="15" x14ac:dyDescent="0.2">
      <c r="A5" s="326" t="s">
        <v>603</v>
      </c>
      <c r="B5" s="326" t="s">
        <v>1148</v>
      </c>
      <c r="C5" s="324" t="s">
        <v>1281</v>
      </c>
      <c r="D5" s="327">
        <v>50</v>
      </c>
      <c r="E5" s="327">
        <v>72</v>
      </c>
      <c r="F5" s="327">
        <v>137</v>
      </c>
      <c r="G5" s="327">
        <v>56</v>
      </c>
      <c r="H5" s="327">
        <v>33</v>
      </c>
      <c r="I5" s="327"/>
      <c r="J5" s="327"/>
      <c r="K5" s="327"/>
      <c r="L5" s="327"/>
      <c r="M5" s="327"/>
      <c r="N5" s="327"/>
      <c r="O5" s="327"/>
      <c r="P5" s="327"/>
      <c r="Q5" s="327"/>
      <c r="R5" s="327"/>
    </row>
    <row r="6" spans="1:20" s="324" customFormat="1" ht="15" x14ac:dyDescent="0.2">
      <c r="A6" s="326"/>
      <c r="B6" s="326"/>
      <c r="C6" s="324" t="s">
        <v>1282</v>
      </c>
      <c r="D6" s="327"/>
      <c r="E6" s="327"/>
      <c r="F6" s="327">
        <v>67</v>
      </c>
      <c r="G6" s="327">
        <v>7362</v>
      </c>
      <c r="H6" s="327">
        <v>5077</v>
      </c>
      <c r="I6" s="327">
        <v>7067</v>
      </c>
      <c r="J6" s="327">
        <v>4159</v>
      </c>
      <c r="K6" s="327">
        <v>3155</v>
      </c>
      <c r="L6" s="327">
        <v>2136</v>
      </c>
      <c r="M6" s="327">
        <v>6939</v>
      </c>
      <c r="N6" s="327">
        <v>17154</v>
      </c>
      <c r="O6" s="327">
        <v>15414</v>
      </c>
      <c r="P6" s="327">
        <v>10911</v>
      </c>
      <c r="Q6" s="327">
        <v>7481</v>
      </c>
      <c r="R6" s="327">
        <v>12640</v>
      </c>
    </row>
    <row r="7" spans="1:20" s="324" customFormat="1" ht="15" x14ac:dyDescent="0.2">
      <c r="A7" s="326"/>
      <c r="B7" s="326"/>
      <c r="C7" s="324" t="s">
        <v>1283</v>
      </c>
      <c r="D7" s="327"/>
      <c r="E7" s="327"/>
      <c r="F7" s="327"/>
      <c r="G7" s="327"/>
      <c r="H7" s="327"/>
      <c r="I7" s="327"/>
      <c r="J7" s="327"/>
      <c r="K7" s="327">
        <v>1715</v>
      </c>
      <c r="L7" s="327">
        <v>4037</v>
      </c>
      <c r="M7" s="327">
        <v>3442</v>
      </c>
      <c r="N7" s="327">
        <v>4003</v>
      </c>
      <c r="O7" s="327">
        <v>5073</v>
      </c>
      <c r="P7" s="327">
        <v>4654</v>
      </c>
      <c r="Q7" s="327">
        <v>4864</v>
      </c>
      <c r="R7" s="327">
        <v>4085</v>
      </c>
    </row>
    <row r="8" spans="1:20" s="324" customFormat="1" ht="15" x14ac:dyDescent="0.2">
      <c r="A8" s="326"/>
      <c r="B8" s="326"/>
      <c r="C8" s="324" t="s">
        <v>1284</v>
      </c>
      <c r="D8" s="327"/>
      <c r="E8" s="327"/>
      <c r="F8" s="327"/>
      <c r="G8" s="327"/>
      <c r="H8" s="327"/>
      <c r="I8" s="327"/>
      <c r="J8" s="327"/>
      <c r="K8" s="327">
        <v>598</v>
      </c>
      <c r="L8" s="327">
        <v>2827</v>
      </c>
      <c r="M8" s="327">
        <v>3758</v>
      </c>
      <c r="N8" s="327">
        <v>4890</v>
      </c>
      <c r="O8" s="327">
        <v>15645</v>
      </c>
      <c r="P8" s="327">
        <v>13683</v>
      </c>
      <c r="Q8" s="327">
        <v>17644</v>
      </c>
      <c r="R8" s="327">
        <v>21162</v>
      </c>
    </row>
    <row r="9" spans="1:20" s="324" customFormat="1" ht="15" x14ac:dyDescent="0.2">
      <c r="A9" s="328"/>
      <c r="B9" s="326"/>
      <c r="C9" s="324" t="s">
        <v>1285</v>
      </c>
      <c r="D9" s="327"/>
      <c r="E9" s="327"/>
      <c r="F9" s="327"/>
      <c r="G9" s="327"/>
      <c r="H9" s="327"/>
      <c r="I9" s="327">
        <v>2919</v>
      </c>
      <c r="J9" s="327">
        <v>12167</v>
      </c>
      <c r="K9" s="327">
        <v>10747</v>
      </c>
      <c r="L9" s="327">
        <v>9212</v>
      </c>
      <c r="M9" s="327">
        <v>10871</v>
      </c>
      <c r="N9" s="327">
        <v>18187</v>
      </c>
      <c r="O9" s="327">
        <v>32407</v>
      </c>
      <c r="P9" s="327">
        <v>30633</v>
      </c>
      <c r="Q9" s="327">
        <v>33856</v>
      </c>
      <c r="R9" s="327">
        <v>47767</v>
      </c>
      <c r="T9" s="327"/>
    </row>
    <row r="11" spans="1:20" x14ac:dyDescent="0.2">
      <c r="R11" s="57">
        <f>SUM(R6:R9)</f>
        <v>85654</v>
      </c>
    </row>
    <row r="14" spans="1:20" x14ac:dyDescent="0.2">
      <c r="B14" t="s">
        <v>1316</v>
      </c>
      <c r="C14" t="s">
        <v>1317</v>
      </c>
      <c r="D14" s="57">
        <f>N4+N3</f>
        <v>34001</v>
      </c>
    </row>
    <row r="15" spans="1:20" x14ac:dyDescent="0.2">
      <c r="B15" t="s">
        <v>1318</v>
      </c>
      <c r="C15" t="s">
        <v>1319</v>
      </c>
      <c r="D15" s="57">
        <f>SUM(Q2:Q4)</f>
        <v>133505</v>
      </c>
    </row>
    <row r="17" spans="2:4" x14ac:dyDescent="0.2">
      <c r="B17" t="s">
        <v>1320</v>
      </c>
      <c r="D17">
        <v>85654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customXml/itemProps2.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781AB9E-9F28-4A8F-99EF-C45B15DD4F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production_to_impute</vt:lpstr>
      <vt:lpstr>EV-volumes</vt:lpstr>
      <vt:lpstr>original_rhodium</vt:lpstr>
      <vt:lpstr>Ben</vt:lpstr>
      <vt:lpstr>checks</vt:lpstr>
      <vt:lpstr>Audi</vt:lpstr>
      <vt:lpstr>Volkswagen</vt:lpstr>
      <vt:lpstr>BMW</vt:lpstr>
      <vt:lpstr>Mercedes Benz</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2026-02-27T14:44:25Z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