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benjamin_mcwilliams/Documents/bruegel/data_new/WORKING/INDUSTRY/tuone_v6/reconcile/storage/input/"/>
    </mc:Choice>
  </mc:AlternateContent>
  <xr:revisionPtr revIDLastSave="0" documentId="13_ncr:1_{677EEA7B-079B-6045-A911-D3641E87EB6C}" xr6:coauthVersionLast="47" xr6:coauthVersionMax="47" xr10:uidLastSave="{00000000-0000-0000-0000-000000000000}"/>
  <bookViews>
    <workbookView xWindow="0" yWindow="500" windowWidth="38400" windowHeight="19400" xr2:uid="{BCDF9C02-A93F-4FDD-BCB7-C0839095CF07}"/>
  </bookViews>
  <sheets>
    <sheet name="production_to_impute" sheetId="16" r:id="rId1"/>
    <sheet name="EV-volumes" sheetId="17" r:id="rId2"/>
    <sheet name="original_rhodium" sheetId="10" r:id="rId3"/>
    <sheet name="Ben" sheetId="12" r:id="rId4"/>
    <sheet name="checks" sheetId="8" r:id="rId5"/>
    <sheet name="Audi" sheetId="5" r:id="rId6"/>
    <sheet name="Volkswagen" sheetId="19" r:id="rId7"/>
    <sheet name="BMW" sheetId="4" r:id="rId8"/>
    <sheet name="Mercedes Benz" sheetId="7" r:id="rId9"/>
    <sheet name="Stellantis" sheetId="9" r:id="rId10"/>
    <sheet name="Stelantis France" sheetId="13" r:id="rId11"/>
    <sheet name="Renault France" sheetId="14" r:id="rId12"/>
    <sheet name="Volvo" sheetId="18" r:id="rId13"/>
  </sheets>
  <definedNames>
    <definedName name="_xlnm._FilterDatabase" localSheetId="2" hidden="1">original_rhodium!$A$1:$BN$108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5" i="13" l="1"/>
  <c r="O24" i="14"/>
  <c r="P18" i="14"/>
  <c r="O18" i="14"/>
  <c r="O17" i="14"/>
  <c r="E23" i="9"/>
  <c r="S108" i="17"/>
  <c r="S170" i="17"/>
  <c r="D36" i="19"/>
  <c r="R27" i="19"/>
  <c r="E21" i="19"/>
  <c r="E18" i="19"/>
  <c r="N14" i="19"/>
  <c r="O14" i="19"/>
  <c r="P14" i="19"/>
  <c r="Q14" i="19"/>
  <c r="R14" i="19"/>
  <c r="M14" i="19"/>
  <c r="R11" i="18"/>
  <c r="D15" i="18"/>
  <c r="D14" i="18"/>
  <c r="T181" i="17" l="1"/>
  <c r="T236" i="17"/>
  <c r="I42" i="16"/>
  <c r="I21" i="16"/>
  <c r="I10" i="16"/>
  <c r="I7" i="16" s="1"/>
  <c r="V4" i="13"/>
  <c r="W4" i="13"/>
  <c r="W7" i="14"/>
  <c r="V7" i="14"/>
  <c r="V9" i="14" s="1"/>
  <c r="W9" i="14"/>
  <c r="W10" i="14"/>
  <c r="V10" i="14"/>
  <c r="W6" i="14"/>
  <c r="V6" i="14"/>
  <c r="V5" i="14"/>
  <c r="W5" i="14"/>
  <c r="W4" i="14"/>
  <c r="W3" i="14"/>
  <c r="V3" i="14"/>
  <c r="V4" i="14"/>
  <c r="W10" i="13"/>
  <c r="V10" i="13"/>
  <c r="W7" i="13"/>
  <c r="V7" i="13"/>
  <c r="W6" i="13"/>
  <c r="V6" i="13"/>
  <c r="W5" i="13"/>
  <c r="V5" i="13"/>
  <c r="W3" i="13"/>
  <c r="V3" i="13"/>
  <c r="L21" i="12"/>
  <c r="G10" i="12"/>
  <c r="C107" i="10"/>
  <c r="B107" i="10" s="1"/>
  <c r="C108" i="10"/>
  <c r="B108" i="10" s="1"/>
  <c r="C106" i="10"/>
  <c r="B106" i="10" s="1"/>
  <c r="C101" i="10"/>
  <c r="B101" i="10" s="1"/>
  <c r="C91" i="10"/>
  <c r="B91" i="10" s="1"/>
  <c r="C78" i="10"/>
  <c r="B78" i="10" s="1"/>
  <c r="C79" i="10"/>
  <c r="B79" i="10" s="1"/>
  <c r="C96" i="10"/>
  <c r="B96" i="10" s="1"/>
  <c r="C82" i="10"/>
  <c r="B82" i="10" s="1"/>
  <c r="C83" i="10"/>
  <c r="B83" i="10" s="1"/>
  <c r="C81" i="10"/>
  <c r="C80" i="10"/>
  <c r="B80" i="10" s="1"/>
  <c r="C77" i="10"/>
  <c r="B77" i="10" s="1"/>
  <c r="C76" i="10"/>
  <c r="B76" i="10" s="1"/>
  <c r="C75" i="10"/>
  <c r="B75" i="10" s="1"/>
  <c r="C72" i="10"/>
  <c r="B72" i="10" s="1"/>
  <c r="C71" i="10"/>
  <c r="B71" i="10" s="1"/>
  <c r="C69" i="10"/>
  <c r="B69" i="10" s="1"/>
  <c r="C68" i="10"/>
  <c r="B68" i="10" s="1"/>
  <c r="C59" i="10"/>
  <c r="B59" i="10" s="1"/>
  <c r="C58" i="10"/>
  <c r="B58" i="10" s="1"/>
  <c r="C57" i="10"/>
  <c r="B57" i="10" s="1"/>
  <c r="C56" i="10"/>
  <c r="B56" i="10" s="1"/>
  <c r="C55" i="10"/>
  <c r="B55" i="10" s="1"/>
  <c r="C51" i="10"/>
  <c r="B51" i="10" s="1"/>
  <c r="C52" i="10"/>
  <c r="B52" i="10" s="1"/>
  <c r="C53" i="10"/>
  <c r="B53" i="10" s="1"/>
  <c r="C54" i="10"/>
  <c r="B54" i="10" s="1"/>
  <c r="C50" i="10"/>
  <c r="B50" i="10" s="1"/>
  <c r="C46" i="10"/>
  <c r="B46" i="10" s="1"/>
  <c r="C45" i="10"/>
  <c r="B45" i="10" s="1"/>
  <c r="C44" i="10"/>
  <c r="B44" i="10" s="1"/>
  <c r="B21" i="10"/>
  <c r="C23" i="10"/>
  <c r="B23" i="10" s="1"/>
  <c r="C22" i="10"/>
  <c r="B22" i="10" s="1"/>
  <c r="C17" i="10"/>
  <c r="B17" i="10" s="1"/>
  <c r="C16" i="10"/>
  <c r="B16" i="10" s="1"/>
  <c r="C12" i="10"/>
  <c r="B12" i="10" s="1"/>
  <c r="C11" i="10"/>
  <c r="B11" i="10" s="1"/>
  <c r="C6" i="10"/>
  <c r="B6" i="10" s="1"/>
  <c r="C7" i="10"/>
  <c r="B7" i="10" s="1"/>
  <c r="AQ96" i="10"/>
  <c r="AL89" i="10"/>
  <c r="AL78" i="10"/>
  <c r="AL77" i="10"/>
  <c r="AL69" i="10"/>
  <c r="AQ68" i="10"/>
  <c r="AQ44" i="10"/>
  <c r="AQ11" i="10"/>
  <c r="AQ12" i="10" s="1"/>
  <c r="AQ6" i="10"/>
  <c r="AL2" i="10"/>
  <c r="W9" i="13" l="1"/>
  <c r="V9" i="13"/>
  <c r="E28" i="9"/>
  <c r="E25" i="9"/>
  <c r="E24" i="9"/>
  <c r="E26" i="9"/>
  <c r="E23" i="7"/>
  <c r="I6" i="8"/>
  <c r="A26" i="7"/>
  <c r="E27" i="7"/>
  <c r="E28" i="7"/>
  <c r="E29" i="7"/>
  <c r="E26" i="7"/>
  <c r="D26" i="7"/>
  <c r="E25" i="7"/>
  <c r="E24" i="7"/>
  <c r="E18" i="5"/>
  <c r="E17" i="5"/>
  <c r="E16" i="5"/>
  <c r="E79" i="4"/>
  <c r="E78" i="4"/>
  <c r="E77" i="4"/>
  <c r="E76" i="4"/>
  <c r="E75" i="4"/>
  <c r="F42" i="4"/>
  <c r="E42" i="4"/>
  <c r="E40" i="4"/>
  <c r="F40" i="4" s="1"/>
  <c r="E39" i="4"/>
  <c r="F39" i="4" s="1"/>
  <c r="E38" i="4"/>
  <c r="F38" i="4" s="1"/>
  <c r="E37" i="4"/>
  <c r="E80" i="4" l="1"/>
  <c r="E41" i="4"/>
  <c r="E43" i="4" s="1"/>
  <c r="F37" i="4"/>
  <c r="F41" i="4" s="1"/>
  <c r="F43"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Ugne Keliauskaite</author>
  </authors>
  <commentList>
    <comment ref="I5" authorId="0" shapeId="0" xr:uid="{FB35ED95-2CC7-344D-994B-16920F4F8BAC}">
      <text>
        <r>
          <rPr>
            <b/>
            <sz val="9"/>
            <color indexed="81"/>
            <rFont val="Tahoma"/>
            <family val="2"/>
          </rPr>
          <t>Ugne Keliauskaite:</t>
        </r>
        <r>
          <rPr>
            <sz val="9"/>
            <color indexed="81"/>
            <rFont val="Tahoma"/>
            <family val="2"/>
          </rPr>
          <t xml:space="preserve">
in 2024 sold
11,203 in 2023</t>
        </r>
      </text>
    </comment>
    <comment ref="I8" authorId="0" shapeId="0" xr:uid="{8133A74B-A2B7-1F46-B1E6-817B58D06909}">
      <text>
        <r>
          <rPr>
            <b/>
            <sz val="9"/>
            <color rgb="FF000000"/>
            <rFont val="Tahoma"/>
            <family val="2"/>
          </rPr>
          <t>Ugne Keliauskaite:</t>
        </r>
        <r>
          <rPr>
            <sz val="9"/>
            <color rgb="FF000000"/>
            <rFont val="Tahoma"/>
            <family val="2"/>
          </rPr>
          <t xml:space="preserve">
</t>
        </r>
        <r>
          <rPr>
            <sz val="9"/>
            <color rgb="FF000000"/>
            <rFont val="Tahoma"/>
            <family val="2"/>
          </rPr>
          <t>BMW sheet</t>
        </r>
      </text>
    </comment>
    <comment ref="H9" authorId="0" shapeId="0" xr:uid="{145C7E98-B095-C643-8924-514EDD25BEC5}">
      <text>
        <r>
          <rPr>
            <b/>
            <sz val="9"/>
            <color rgb="FF000000"/>
            <rFont val="Tahoma"/>
            <family val="2"/>
          </rPr>
          <t>Ugne Keliauskaite:</t>
        </r>
        <r>
          <rPr>
            <sz val="9"/>
            <color rgb="FF000000"/>
            <rFont val="Tahoma"/>
            <family val="2"/>
          </rPr>
          <t xml:space="preserve">
</t>
        </r>
        <r>
          <rPr>
            <sz val="9"/>
            <color rgb="FF000000"/>
            <rFont val="Tahoma"/>
            <family val="2"/>
          </rPr>
          <t>when deliveries of Specter began (only EV brand)</t>
        </r>
      </text>
    </comment>
    <comment ref="D13" authorId="0" shapeId="0" xr:uid="{4FE482CA-0ADC-8C4B-B773-F4E4B47D6927}">
      <text>
        <r>
          <rPr>
            <b/>
            <sz val="9"/>
            <color rgb="FF000000"/>
            <rFont val="Tahoma"/>
            <family val="2"/>
          </rPr>
          <t>Ugne Keliauskaite:</t>
        </r>
        <r>
          <rPr>
            <sz val="9"/>
            <color rgb="FF000000"/>
            <rFont val="Tahoma"/>
            <family val="2"/>
          </rPr>
          <t xml:space="preserve">
</t>
        </r>
        <r>
          <rPr>
            <sz val="9"/>
            <color rgb="FF000000"/>
            <rFont val="Tahoma"/>
            <family val="2"/>
          </rPr>
          <t>2013-2022</t>
        </r>
      </text>
    </comment>
    <comment ref="D14" authorId="0" shapeId="0" xr:uid="{28932D39-8FFD-DD45-AA3D-6740EE1F647A}">
      <text>
        <r>
          <rPr>
            <b/>
            <sz val="9"/>
            <color rgb="FF000000"/>
            <rFont val="Tahoma"/>
            <family val="2"/>
          </rPr>
          <t xml:space="preserve">
</t>
        </r>
      </text>
    </comment>
    <comment ref="I21" authorId="0" shapeId="0" xr:uid="{212D0BA5-2590-964B-94B4-A29484F5AA04}">
      <text>
        <r>
          <rPr>
            <b/>
            <sz val="9"/>
            <color rgb="FF000000"/>
            <rFont val="Tahoma"/>
            <family val="2"/>
          </rPr>
          <t>Ugne Keliauskaite:</t>
        </r>
        <r>
          <rPr>
            <sz val="9"/>
            <color rgb="FF000000"/>
            <rFont val="Tahoma"/>
            <family val="2"/>
          </rPr>
          <t xml:space="preserve">
</t>
        </r>
        <r>
          <rPr>
            <sz val="9"/>
            <color rgb="FF000000"/>
            <rFont val="Tahoma"/>
            <family val="2"/>
          </rPr>
          <t>2023: Tucson PHEV+ Kona electric EV</t>
        </r>
      </text>
    </comment>
    <comment ref="I42" authorId="0" shapeId="0" xr:uid="{A6DCB7E2-74E6-854F-8E16-ED35920E6252}">
      <text>
        <r>
          <rPr>
            <b/>
            <sz val="9"/>
            <color indexed="81"/>
            <rFont val="Tahoma"/>
            <family val="2"/>
          </rPr>
          <t>Ugne Keliauskaite:</t>
        </r>
        <r>
          <rPr>
            <sz val="9"/>
            <color indexed="81"/>
            <rFont val="Tahoma"/>
            <family val="2"/>
          </rPr>
          <t xml:space="preserve">
Škoda Enyaq + Škoda Enyaq Coupé</t>
        </r>
      </text>
    </comment>
    <comment ref="C53" authorId="0" shapeId="0" xr:uid="{39646029-FBAA-B440-B731-9434C73CE445}">
      <text>
        <r>
          <rPr>
            <b/>
            <sz val="9"/>
            <color rgb="FF000000"/>
            <rFont val="Tahoma"/>
            <family val="2"/>
          </rPr>
          <t>Ugne Keliauskaite:</t>
        </r>
        <r>
          <rPr>
            <sz val="9"/>
            <color rgb="FF000000"/>
            <rFont val="Tahoma"/>
            <family val="2"/>
          </rPr>
          <t xml:space="preserve">
</t>
        </r>
        <r>
          <rPr>
            <sz val="9"/>
            <color rgb="FF000000"/>
            <rFont val="Tahoma"/>
            <family val="2"/>
          </rPr>
          <t>Turin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Ugne Keliauskaite</author>
    <author>tc={9E5D5405-EB0D-4B08-A7B0-E3350B62DFAC}</author>
  </authors>
  <commentList>
    <comment ref="AL2" authorId="0" shapeId="0" xr:uid="{A668EA44-A41E-46D2-AB69-158E2BF5AC73}">
      <text>
        <r>
          <rPr>
            <b/>
            <sz val="9"/>
            <color indexed="81"/>
            <rFont val="Tahoma"/>
            <family val="2"/>
          </rPr>
          <t>Ugne Keliauskaite:</t>
        </r>
        <r>
          <rPr>
            <sz val="9"/>
            <color indexed="81"/>
            <rFont val="Tahoma"/>
            <family val="2"/>
          </rPr>
          <t xml:space="preserve">
The vehicle plant began building electrified vehicles in 2016, with plug-in hybrid variants of
the BMW 7 Series and – later on – of the BMW 5 Series. By the end of 2020, they accounted
for over 8% of total production. The percentage of electrified vehicles is expected to increase
rapidly to around 50% by the mid-2020s.</t>
        </r>
      </text>
    </comment>
    <comment ref="AS2" authorId="0" shapeId="0" xr:uid="{6E4A56C2-075F-4C37-9784-E2530E366A53}">
      <text>
        <r>
          <rPr>
            <b/>
            <sz val="9"/>
            <color indexed="81"/>
            <rFont val="Tahoma"/>
            <family val="2"/>
          </rPr>
          <t>Ugne Keliauskaite:</t>
        </r>
        <r>
          <rPr>
            <sz val="9"/>
            <color indexed="81"/>
            <rFont val="Tahoma"/>
            <family val="2"/>
          </rPr>
          <t xml:space="preserve">
deduced from EV volumes data</t>
        </r>
      </text>
    </comment>
    <comment ref="AQ4" authorId="0" shapeId="0" xr:uid="{68C9EA1F-B851-48CF-8966-E563DAB4CE9B}">
      <text>
        <r>
          <rPr>
            <b/>
            <sz val="9"/>
            <color indexed="81"/>
            <rFont val="Tahoma"/>
            <family val="2"/>
          </rPr>
          <t>Ugne Keliauskaite:</t>
        </r>
        <r>
          <rPr>
            <sz val="9"/>
            <color indexed="81"/>
            <rFont val="Tahoma"/>
            <family val="2"/>
          </rPr>
          <t xml:space="preserve">
BMW sheet</t>
        </r>
      </text>
    </comment>
    <comment ref="H6" authorId="0" shapeId="0" xr:uid="{4D0F609D-CD04-4E44-88BF-8EC55174D59F}">
      <text>
        <r>
          <rPr>
            <b/>
            <sz val="9"/>
            <color indexed="81"/>
            <rFont val="Tahoma"/>
            <family val="2"/>
          </rPr>
          <t>Ugne Keliauskaite:</t>
        </r>
        <r>
          <rPr>
            <sz val="9"/>
            <color indexed="81"/>
            <rFont val="Tahoma"/>
            <family val="2"/>
          </rPr>
          <t xml:space="preserve">
2013-2022</t>
        </r>
      </text>
    </comment>
    <comment ref="H7" authorId="0" shapeId="0" xr:uid="{89C53F58-009B-4641-B906-A225AB7C414C}">
      <text>
        <r>
          <rPr>
            <b/>
            <sz val="9"/>
            <color indexed="81"/>
            <rFont val="Tahoma"/>
            <family val="2"/>
          </rPr>
          <t>Ugne Keliauskaite:</t>
        </r>
        <r>
          <rPr>
            <sz val="9"/>
            <color indexed="81"/>
            <rFont val="Tahoma"/>
            <family val="2"/>
          </rPr>
          <t xml:space="preserve">
that produced electric model (previous electic model discontinued)</t>
        </r>
      </text>
    </comment>
    <comment ref="AS8" authorId="0" shapeId="0" xr:uid="{00BD584C-8EA2-4E3B-9237-28B75BE19E31}">
      <text>
        <r>
          <rPr>
            <b/>
            <sz val="9"/>
            <color indexed="81"/>
            <rFont val="Tahoma"/>
            <family val="2"/>
          </rPr>
          <t>Ugne Keliauskaite:</t>
        </r>
        <r>
          <rPr>
            <sz val="9"/>
            <color indexed="81"/>
            <rFont val="Tahoma"/>
            <family val="2"/>
          </rPr>
          <t xml:space="preserve">
deduced from EV volumes data</t>
        </r>
      </text>
    </comment>
    <comment ref="L11" authorId="0" shapeId="0" xr:uid="{C3DC2D2B-BDC7-4282-8276-9F5A38CF2370}">
      <text>
        <r>
          <rPr>
            <b/>
            <sz val="9"/>
            <color indexed="81"/>
            <rFont val="Tahoma"/>
            <family val="2"/>
          </rPr>
          <t>Ugne Keliauskaite:</t>
        </r>
        <r>
          <rPr>
            <sz val="9"/>
            <color indexed="81"/>
            <rFont val="Tahoma"/>
            <family val="2"/>
          </rPr>
          <t xml:space="preserve">
1/3 of investment across 3 factories
By the end of 2022, the BMW Group will have invested a total of more than 1.6 billion euros in electric component production at its German locations in Dingolfing, Leipzig and Regensburg</t>
        </r>
      </text>
    </comment>
    <comment ref="L12" authorId="0" shapeId="0" xr:uid="{5C959DEC-9F83-43BE-A858-A61F2D3051F6}">
      <text>
        <r>
          <rPr>
            <b/>
            <sz val="9"/>
            <color indexed="81"/>
            <rFont val="Tahoma"/>
            <family val="2"/>
          </rPr>
          <t>Ugne Keliauskaite:</t>
        </r>
        <r>
          <rPr>
            <sz val="9"/>
            <color indexed="81"/>
            <rFont val="Tahoma"/>
            <family val="2"/>
          </rPr>
          <t xml:space="preserve">
By the end of 2024, a total of around € 200 million will be channelled into the Regensburg and Wackersdorf locations,
SM - Making it 200 million because the post processing code splits the investment based on investment share</t>
        </r>
      </text>
    </comment>
    <comment ref="AS13" authorId="0" shapeId="0" xr:uid="{58D4B450-EC3E-4AEC-BF5B-CF94BE5AA140}">
      <text>
        <r>
          <rPr>
            <b/>
            <sz val="9"/>
            <color indexed="81"/>
            <rFont val="Tahoma"/>
            <family val="2"/>
          </rPr>
          <t>Ugne Keliauskaite:</t>
        </r>
        <r>
          <rPr>
            <sz val="9"/>
            <color indexed="81"/>
            <rFont val="Tahoma"/>
            <family val="2"/>
          </rPr>
          <t xml:space="preserve">
deduced from EV volumes data</t>
        </r>
      </text>
    </comment>
    <comment ref="G14" authorId="0" shapeId="0" xr:uid="{59638617-CF42-4DB4-BC9C-5BBD68877F2C}">
      <text>
        <r>
          <rPr>
            <b/>
            <sz val="9"/>
            <color indexed="81"/>
            <rFont val="Tahoma"/>
            <family val="2"/>
          </rPr>
          <t>Ugne Keliauskaite:</t>
        </r>
        <r>
          <rPr>
            <sz val="9"/>
            <color indexed="81"/>
            <rFont val="Tahoma"/>
            <family val="2"/>
          </rPr>
          <t xml:space="preserve">
Oxford</t>
        </r>
      </text>
    </comment>
    <comment ref="AG16" authorId="0" shapeId="0" xr:uid="{598CFD88-34A5-4B6C-8329-DA40320635E1}">
      <text>
        <r>
          <rPr>
            <b/>
            <sz val="9"/>
            <color rgb="FF000000"/>
            <rFont val="Tahoma"/>
            <family val="2"/>
          </rPr>
          <t>Ugne Keliauskaite:</t>
        </r>
        <r>
          <rPr>
            <sz val="9"/>
            <color rgb="FF000000"/>
            <rFont val="Tahoma"/>
            <family val="2"/>
          </rPr>
          <t xml:space="preserve">
</t>
        </r>
        <r>
          <rPr>
            <sz val="9"/>
            <color rgb="FF000000"/>
            <rFont val="Tahoma"/>
            <family val="2"/>
          </rPr>
          <t>when deliveries of Specter began (only EV brand)</t>
        </r>
      </text>
    </comment>
    <comment ref="AS16" authorId="0" shapeId="0" xr:uid="{ED0E1E81-5238-4083-9F62-640A9A091FAD}">
      <text>
        <r>
          <rPr>
            <b/>
            <sz val="9"/>
            <color indexed="81"/>
            <rFont val="Tahoma"/>
            <family val="2"/>
          </rPr>
          <t>Ugne Keliauskaite:</t>
        </r>
        <r>
          <rPr>
            <sz val="9"/>
            <color indexed="81"/>
            <rFont val="Tahoma"/>
            <family val="2"/>
          </rPr>
          <t xml:space="preserve">
deduced from EV volumes data</t>
        </r>
      </text>
    </comment>
    <comment ref="AS21" authorId="0" shapeId="0" xr:uid="{A87AF3EB-86DF-40B8-88BD-4B8E0587E1BB}">
      <text>
        <r>
          <rPr>
            <b/>
            <sz val="9"/>
            <color indexed="81"/>
            <rFont val="Tahoma"/>
            <family val="2"/>
          </rPr>
          <t>Ugne Keliauskaite:</t>
        </r>
        <r>
          <rPr>
            <sz val="9"/>
            <color indexed="81"/>
            <rFont val="Tahoma"/>
            <family val="2"/>
          </rPr>
          <t xml:space="preserve">
2022 from EV volumes
</t>
        </r>
      </text>
    </comment>
    <comment ref="AS22" authorId="0" shapeId="0" xr:uid="{BAE62C4D-6E9A-46B8-B8E7-13CF85917988}">
      <text>
        <r>
          <rPr>
            <b/>
            <sz val="9"/>
            <color indexed="81"/>
            <rFont val="Tahoma"/>
            <family val="2"/>
          </rPr>
          <t>Ugne Keliauskaite:</t>
        </r>
        <r>
          <rPr>
            <sz val="9"/>
            <color indexed="81"/>
            <rFont val="Tahoma"/>
            <family val="2"/>
          </rPr>
          <t xml:space="preserve">
EV volumes</t>
        </r>
      </text>
    </comment>
    <comment ref="AQ23" authorId="0" shapeId="0" xr:uid="{FB571E91-0B9A-497E-A84D-B7CE324FC3CD}">
      <text>
        <r>
          <rPr>
            <b/>
            <sz val="9"/>
            <color indexed="81"/>
            <rFont val="Tahoma"/>
            <family val="2"/>
          </rPr>
          <t>Ugne Keliauskaite:</t>
        </r>
        <r>
          <rPr>
            <sz val="9"/>
            <color indexed="81"/>
            <rFont val="Tahoma"/>
            <family val="2"/>
          </rPr>
          <t xml:space="preserve">
in 2024 sold
11,203 in 2023</t>
        </r>
      </text>
    </comment>
    <comment ref="AS23" authorId="0" shapeId="0" xr:uid="{A33BDBFC-AF7C-4BF1-9FBA-1CD05146A08C}">
      <text>
        <r>
          <rPr>
            <b/>
            <sz val="9"/>
            <color indexed="81"/>
            <rFont val="Tahoma"/>
            <family val="2"/>
          </rPr>
          <t>Ugne Keliauskaite:</t>
        </r>
        <r>
          <rPr>
            <sz val="9"/>
            <color indexed="81"/>
            <rFont val="Tahoma"/>
            <family val="2"/>
          </rPr>
          <t xml:space="preserve">
EV volumes</t>
        </r>
      </text>
    </comment>
    <comment ref="AS39" authorId="0" shapeId="0" xr:uid="{1419371A-A5A2-497D-9830-2917C7E94A58}">
      <text>
        <r>
          <rPr>
            <b/>
            <sz val="9"/>
            <color indexed="81"/>
            <rFont val="Tahoma"/>
            <family val="2"/>
          </rPr>
          <t>Ugne Keliauskaite:</t>
        </r>
        <r>
          <rPr>
            <sz val="9"/>
            <color indexed="81"/>
            <rFont val="Tahoma"/>
            <family val="2"/>
          </rPr>
          <t xml:space="preserve">
EV volumes</t>
        </r>
      </text>
    </comment>
    <comment ref="AS41" authorId="0" shapeId="0" xr:uid="{ACD9C577-31EC-46DD-A716-CC50A71A81E5}">
      <text>
        <r>
          <rPr>
            <b/>
            <sz val="9"/>
            <color indexed="81"/>
            <rFont val="Tahoma"/>
            <family val="2"/>
          </rPr>
          <t>Ugne Keliauskaite:</t>
        </r>
        <r>
          <rPr>
            <sz val="9"/>
            <color indexed="81"/>
            <rFont val="Tahoma"/>
            <family val="2"/>
          </rPr>
          <t xml:space="preserve">
EV volumes</t>
        </r>
      </text>
    </comment>
    <comment ref="AQ44" authorId="0" shapeId="0" xr:uid="{52A19FE1-B143-4173-86DF-FA80C3E172BD}">
      <text>
        <r>
          <rPr>
            <b/>
            <sz val="9"/>
            <color indexed="81"/>
            <rFont val="Tahoma"/>
            <family val="2"/>
          </rPr>
          <t>Ugne Keliauskaite:</t>
        </r>
        <r>
          <rPr>
            <sz val="9"/>
            <color indexed="81"/>
            <rFont val="Tahoma"/>
            <family val="2"/>
          </rPr>
          <t xml:space="preserve">
2023: Tucson PHEV+ Kona electric EV</t>
        </r>
      </text>
    </comment>
    <comment ref="AS45" authorId="0" shapeId="0" xr:uid="{01E3562C-8D8C-4E8F-B49D-CD657996FB69}">
      <text>
        <r>
          <rPr>
            <b/>
            <sz val="9"/>
            <color indexed="81"/>
            <rFont val="Tahoma"/>
            <family val="2"/>
          </rPr>
          <t>Ugne Keliauskaite:</t>
        </r>
        <r>
          <rPr>
            <sz val="9"/>
            <color indexed="81"/>
            <rFont val="Tahoma"/>
            <family val="2"/>
          </rPr>
          <t xml:space="preserve">
EV volumes in 2024</t>
        </r>
      </text>
    </comment>
    <comment ref="AS47" authorId="0" shapeId="0" xr:uid="{1A78DF9B-0AA3-480A-A109-8120B33529A6}">
      <text>
        <r>
          <rPr>
            <b/>
            <sz val="9"/>
            <color indexed="81"/>
            <rFont val="Tahoma"/>
            <family val="2"/>
          </rPr>
          <t>Ugne Keliauskaite:</t>
        </r>
        <r>
          <rPr>
            <sz val="9"/>
            <color indexed="81"/>
            <rFont val="Tahoma"/>
            <family val="2"/>
          </rPr>
          <t xml:space="preserve">
EV volumes in 2024</t>
        </r>
      </text>
    </comment>
    <comment ref="AS48" authorId="0" shapeId="0" xr:uid="{5E247D64-8C44-4A5C-89A3-710F807D0F4A}">
      <text>
        <r>
          <rPr>
            <b/>
            <sz val="9"/>
            <color indexed="81"/>
            <rFont val="Tahoma"/>
            <family val="2"/>
          </rPr>
          <t>Ugne Keliauskaite:</t>
        </r>
        <r>
          <rPr>
            <sz val="9"/>
            <color indexed="81"/>
            <rFont val="Tahoma"/>
            <family val="2"/>
          </rPr>
          <t xml:space="preserve">
EV volumes in 2024</t>
        </r>
      </text>
    </comment>
    <comment ref="AS49" authorId="0" shapeId="0" xr:uid="{D52F3A25-14D9-40A5-826E-09E286ACFB37}">
      <text>
        <r>
          <rPr>
            <b/>
            <sz val="9"/>
            <color indexed="81"/>
            <rFont val="Tahoma"/>
            <family val="2"/>
          </rPr>
          <t>Ugne Keliauskaite:</t>
        </r>
        <r>
          <rPr>
            <sz val="9"/>
            <color indexed="81"/>
            <rFont val="Tahoma"/>
            <family val="2"/>
          </rPr>
          <t xml:space="preserve">
EV volumes in 2024</t>
        </r>
      </text>
    </comment>
    <comment ref="AS50" authorId="0" shapeId="0" xr:uid="{BC39C426-12B1-44DE-BE4E-2FFB72A0EC78}">
      <text>
        <r>
          <rPr>
            <b/>
            <sz val="9"/>
            <color indexed="81"/>
            <rFont val="Tahoma"/>
            <family val="2"/>
          </rPr>
          <t>Ugne Keliauskaite:</t>
        </r>
        <r>
          <rPr>
            <sz val="9"/>
            <color indexed="81"/>
            <rFont val="Tahoma"/>
            <family val="2"/>
          </rPr>
          <t xml:space="preserve">
production in 2022 (from 2023 several Ludwigsfelde also will produce)
</t>
        </r>
      </text>
    </comment>
    <comment ref="AS52" authorId="0" shapeId="0" xr:uid="{10F53B45-EAA0-4680-9DE9-4BEED8C3165B}">
      <text>
        <r>
          <rPr>
            <b/>
            <sz val="9"/>
            <color indexed="81"/>
            <rFont val="Tahoma"/>
            <family val="2"/>
          </rPr>
          <t>Ugne Keliauskaite:</t>
        </r>
        <r>
          <rPr>
            <sz val="9"/>
            <color indexed="81"/>
            <rFont val="Tahoma"/>
            <family val="2"/>
          </rPr>
          <t xml:space="preserve">
EV volumes in 2024</t>
        </r>
      </text>
    </comment>
    <comment ref="AS53" authorId="0" shapeId="0" xr:uid="{4AECF2B1-605D-41F4-B18D-229680EF7E0E}">
      <text>
        <r>
          <rPr>
            <b/>
            <sz val="9"/>
            <color indexed="81"/>
            <rFont val="Tahoma"/>
            <family val="2"/>
          </rPr>
          <t>Ugne Keliauskaite:</t>
        </r>
        <r>
          <rPr>
            <sz val="9"/>
            <color indexed="81"/>
            <rFont val="Tahoma"/>
            <family val="2"/>
          </rPr>
          <t xml:space="preserve">
EV volumes in 2024</t>
        </r>
      </text>
    </comment>
    <comment ref="AS54" authorId="0" shapeId="0" xr:uid="{031A9FAB-FC51-4B0F-AAD8-1EE136372BB7}">
      <text>
        <r>
          <rPr>
            <b/>
            <sz val="9"/>
            <color indexed="81"/>
            <rFont val="Tahoma"/>
            <family val="2"/>
          </rPr>
          <t>Ugne Keliauskaite:</t>
        </r>
        <r>
          <rPr>
            <sz val="9"/>
            <color indexed="81"/>
            <rFont val="Tahoma"/>
            <family val="2"/>
          </rPr>
          <t xml:space="preserve">
EV volumes in 2024</t>
        </r>
      </text>
    </comment>
    <comment ref="AS55" authorId="0" shapeId="0" xr:uid="{9506AEBA-4F03-42E0-BF80-3312F7B919B2}">
      <text>
        <r>
          <rPr>
            <b/>
            <sz val="9"/>
            <color indexed="81"/>
            <rFont val="Tahoma"/>
            <family val="2"/>
          </rPr>
          <t>Ugne Keliauskaite:</t>
        </r>
        <r>
          <rPr>
            <sz val="9"/>
            <color indexed="81"/>
            <rFont val="Tahoma"/>
            <family val="2"/>
          </rPr>
          <t xml:space="preserve">
EV volumes in 2024</t>
        </r>
      </text>
    </comment>
    <comment ref="AS58" authorId="0" shapeId="0" xr:uid="{7CB2E9FE-1A9F-4670-A8C7-883A1704EA98}">
      <text>
        <r>
          <rPr>
            <b/>
            <sz val="9"/>
            <color indexed="81"/>
            <rFont val="Tahoma"/>
            <family val="2"/>
          </rPr>
          <t>Ugne Keliauskaite:</t>
        </r>
        <r>
          <rPr>
            <sz val="9"/>
            <color indexed="81"/>
            <rFont val="Tahoma"/>
            <family val="2"/>
          </rPr>
          <t xml:space="preserve">
EV volumes in 2024</t>
        </r>
      </text>
    </comment>
    <comment ref="AS60" authorId="0" shapeId="0" xr:uid="{E6BD56A5-D710-4A4C-944C-908761262A57}">
      <text>
        <r>
          <rPr>
            <b/>
            <sz val="9"/>
            <color indexed="81"/>
            <rFont val="Tahoma"/>
            <family val="2"/>
          </rPr>
          <t>Ugne Keliauskaite:</t>
        </r>
        <r>
          <rPr>
            <sz val="9"/>
            <color indexed="81"/>
            <rFont val="Tahoma"/>
            <family val="2"/>
          </rPr>
          <t xml:space="preserve">
EV volumes in 2018 (maximum capacity reached; in 2024 12,580)</t>
        </r>
      </text>
    </comment>
    <comment ref="AS62" authorId="0" shapeId="0" xr:uid="{3DE4DEE8-A322-45A7-BB0E-83ADF074AADD}">
      <text>
        <r>
          <rPr>
            <b/>
            <sz val="9"/>
            <color indexed="81"/>
            <rFont val="Tahoma"/>
            <family val="2"/>
          </rPr>
          <t>Ugne Keliauskaite:</t>
        </r>
        <r>
          <rPr>
            <sz val="9"/>
            <color indexed="81"/>
            <rFont val="Tahoma"/>
            <family val="2"/>
          </rPr>
          <t xml:space="preserve">
EV volumes in 2020 (maximum capacity reached; in 2024 14,156)</t>
        </r>
      </text>
    </comment>
    <comment ref="AS66" authorId="0" shapeId="0" xr:uid="{C3EDAF8D-3BB5-4E6B-A7D7-D48238E2A796}">
      <text>
        <r>
          <rPr>
            <b/>
            <sz val="9"/>
            <color indexed="81"/>
            <rFont val="Tahoma"/>
            <family val="2"/>
          </rPr>
          <t>Ugne Keliauskaite:</t>
        </r>
        <r>
          <rPr>
            <sz val="9"/>
            <color indexed="81"/>
            <rFont val="Tahoma"/>
            <family val="2"/>
          </rPr>
          <t xml:space="preserve">
EV volumes in 2021 (maximum capacity reached; in 2024 1,937)</t>
        </r>
      </text>
    </comment>
    <comment ref="AQ68" authorId="0" shapeId="0" xr:uid="{375790A6-48FB-4643-B2B5-D8A30D2A976A}">
      <text>
        <r>
          <rPr>
            <b/>
            <sz val="9"/>
            <color indexed="81"/>
            <rFont val="Tahoma"/>
            <family val="2"/>
          </rPr>
          <t>Ugne Keliauskaite:</t>
        </r>
        <r>
          <rPr>
            <sz val="9"/>
            <color indexed="81"/>
            <rFont val="Tahoma"/>
            <family val="2"/>
          </rPr>
          <t xml:space="preserve">
Škoda Enyaq + Škoda Enyaq Coupé</t>
        </r>
      </text>
    </comment>
    <comment ref="AL69" authorId="0" shapeId="0" xr:uid="{5EE88959-5742-4F3A-AA1E-A66AD59F19A0}">
      <text>
        <r>
          <rPr>
            <b/>
            <sz val="9"/>
            <color indexed="81"/>
            <rFont val="Tahoma"/>
            <family val="2"/>
          </rPr>
          <t>Ugne Keliauskaite:</t>
        </r>
        <r>
          <rPr>
            <sz val="9"/>
            <color indexed="81"/>
            <rFont val="Tahoma"/>
            <family val="2"/>
          </rPr>
          <t xml:space="preserve">
365*600</t>
        </r>
      </text>
    </comment>
    <comment ref="AS71" authorId="0" shapeId="0" xr:uid="{7746342D-CC74-431F-9F64-E645611FF447}">
      <text>
        <r>
          <rPr>
            <b/>
            <sz val="9"/>
            <color indexed="81"/>
            <rFont val="Tahoma"/>
            <family val="2"/>
          </rPr>
          <t>Ugne Keliauskaite:</t>
        </r>
        <r>
          <rPr>
            <sz val="9"/>
            <color indexed="81"/>
            <rFont val="Tahoma"/>
            <family val="2"/>
          </rPr>
          <t xml:space="preserve">
EV volumes in 2020 (maximum capacity reached; in 2024 3,990)</t>
        </r>
      </text>
    </comment>
    <comment ref="AS75" authorId="0" shapeId="0" xr:uid="{D312C696-C371-426F-908E-DC914D7B73FA}">
      <text>
        <r>
          <rPr>
            <b/>
            <sz val="9"/>
            <color indexed="81"/>
            <rFont val="Tahoma"/>
            <family val="2"/>
          </rPr>
          <t>Ugne Keliauskaite:</t>
        </r>
        <r>
          <rPr>
            <sz val="9"/>
            <color indexed="81"/>
            <rFont val="Tahoma"/>
            <family val="2"/>
          </rPr>
          <t xml:space="preserve">
EV volumes in 2022 (maximum capacity reached; in 2024 0)
citroen 0 previously, but in 2024 11,026</t>
        </r>
      </text>
    </comment>
    <comment ref="AS77" authorId="0" shapeId="0" xr:uid="{F2922729-16AE-4665-911A-24E8AD97BE55}">
      <text>
        <r>
          <rPr>
            <b/>
            <sz val="9"/>
            <color indexed="81"/>
            <rFont val="Tahoma"/>
            <family val="2"/>
          </rPr>
          <t>Ugne Keliauskaite:</t>
        </r>
        <r>
          <rPr>
            <sz val="9"/>
            <color indexed="81"/>
            <rFont val="Tahoma"/>
            <family val="2"/>
          </rPr>
          <t xml:space="preserve">
2018 Vigo production from EV volumes</t>
        </r>
      </text>
    </comment>
    <comment ref="L80" authorId="1" shapeId="0" xr:uid="{9E5D5405-EB0D-4B08-A7B0-E3350B62DFAC}">
      <text>
        <t>[Threaded comment]
Your version of Excel allows you to read this threaded comment; however, any edits to it will get removed if the file is opened in a newer version of Excel. Learn more: https://go.microsoft.com/fwlink/?linkid=870924
Comment:
    If 1 billion is the total, it should be recorded as a billion and then the split will be applied to it</t>
      </text>
    </comment>
    <comment ref="AK84" authorId="0" shapeId="0" xr:uid="{76D157D9-51E0-46D8-9885-A40857564767}">
      <text>
        <r>
          <rPr>
            <b/>
            <sz val="9"/>
            <color indexed="81"/>
            <rFont val="Tahoma"/>
            <family val="2"/>
          </rPr>
          <t>Ugne Keliauskaite:</t>
        </r>
        <r>
          <rPr>
            <sz val="9"/>
            <color indexed="81"/>
            <rFont val="Tahoma"/>
            <family val="2"/>
          </rPr>
          <t xml:space="preserve">
https://www.media.stellantis.com/nl-nl/corporate-communications/press/electric-motors-production-ramp-up-to-reach-more-than-1-million-in-france-by-2024</t>
        </r>
      </text>
    </comment>
    <comment ref="G85" authorId="0" shapeId="0" xr:uid="{8128AC30-3143-4F76-8E70-352B42DAF916}">
      <text>
        <r>
          <rPr>
            <b/>
            <sz val="9"/>
            <color indexed="81"/>
            <rFont val="Tahoma"/>
            <family val="2"/>
          </rPr>
          <t>Ugne Keliauskaite:</t>
        </r>
        <r>
          <rPr>
            <sz val="9"/>
            <color indexed="81"/>
            <rFont val="Tahoma"/>
            <family val="2"/>
          </rPr>
          <t xml:space="preserve">
Turin</t>
        </r>
      </text>
    </comment>
    <comment ref="AL85" authorId="0" shapeId="0" xr:uid="{774ABC53-334A-4FD1-8771-193CA4EADC23}">
      <text>
        <r>
          <rPr>
            <b/>
            <sz val="9"/>
            <color indexed="81"/>
            <rFont val="Tahoma"/>
            <family val="2"/>
          </rPr>
          <t>Ugne Keliauskaite:</t>
        </r>
        <r>
          <rPr>
            <sz val="9"/>
            <color indexed="81"/>
            <rFont val="Tahoma"/>
            <family val="2"/>
          </rPr>
          <t xml:space="preserve">
for Fiat</t>
        </r>
      </text>
    </comment>
    <comment ref="AS85" authorId="0" shapeId="0" xr:uid="{103B449D-98F2-4494-9071-493B73D8A192}">
      <text>
        <r>
          <rPr>
            <b/>
            <sz val="9"/>
            <color indexed="81"/>
            <rFont val="Tahoma"/>
            <family val="2"/>
          </rPr>
          <t>Ugne Keliauskaite:</t>
        </r>
        <r>
          <rPr>
            <sz val="9"/>
            <color indexed="81"/>
            <rFont val="Tahoma"/>
            <family val="2"/>
          </rPr>
          <t xml:space="preserve">
EV volumes in 2022 (maximum capacity reached; in 2024 64,824)
</t>
        </r>
      </text>
    </comment>
    <comment ref="AS88" authorId="0" shapeId="0" xr:uid="{F1276101-A687-445E-9C26-2296DF2687F1}">
      <text>
        <r>
          <rPr>
            <b/>
            <sz val="9"/>
            <color indexed="81"/>
            <rFont val="Tahoma"/>
            <family val="2"/>
          </rPr>
          <t>Ugne Keliauskaite:</t>
        </r>
        <r>
          <rPr>
            <sz val="9"/>
            <color indexed="81"/>
            <rFont val="Tahoma"/>
            <family val="2"/>
          </rPr>
          <t xml:space="preserve">
EV volumes in 2021 (maximum production reached; in 2024 59,999)
</t>
        </r>
      </text>
    </comment>
    <comment ref="AS91" authorId="0" shapeId="0" xr:uid="{6A8C566A-3541-4DC9-B73D-E98321EAD6D3}">
      <text>
        <r>
          <rPr>
            <b/>
            <sz val="9"/>
            <color rgb="FF000000"/>
            <rFont val="Tahoma"/>
            <family val="2"/>
          </rPr>
          <t>Ugne Keliauskaite:</t>
        </r>
        <r>
          <rPr>
            <sz val="9"/>
            <color rgb="FF000000"/>
            <rFont val="Tahoma"/>
            <family val="2"/>
          </rPr>
          <t xml:space="preserve">
</t>
        </r>
        <r>
          <rPr>
            <sz val="9"/>
            <color rgb="FF000000"/>
            <rFont val="Tahoma"/>
            <family val="2"/>
          </rPr>
          <t xml:space="preserve">EV volumes in 2024 (maximum production reached; in 2024)
</t>
        </r>
        <r>
          <rPr>
            <sz val="9"/>
            <color rgb="FF000000"/>
            <rFont val="Tahoma"/>
            <family val="2"/>
          </rPr>
          <t xml:space="preserve">
</t>
        </r>
      </text>
    </comment>
    <comment ref="I95" authorId="0" shapeId="0" xr:uid="{2E1AC5CD-8037-4E6F-BD68-BEEB62DE6B3A}">
      <text>
        <r>
          <rPr>
            <b/>
            <sz val="9"/>
            <color indexed="81"/>
            <rFont val="Tahoma"/>
            <family val="2"/>
          </rPr>
          <t>Ugne Keliauskaite:</t>
        </r>
        <r>
          <rPr>
            <sz val="9"/>
            <color indexed="81"/>
            <rFont val="Tahoma"/>
            <family val="2"/>
          </rPr>
          <t xml:space="preserve">
was A before</t>
        </r>
      </text>
    </comment>
    <comment ref="AQ95" authorId="0" shapeId="0" xr:uid="{B2212B99-0B95-4415-B68D-00233EC6C311}">
      <text>
        <r>
          <rPr>
            <b/>
            <sz val="9"/>
            <color indexed="81"/>
            <rFont val="Tahoma"/>
            <family val="2"/>
          </rPr>
          <t>Ugne Keliauskaite:</t>
        </r>
        <r>
          <rPr>
            <sz val="9"/>
            <color indexed="81"/>
            <rFont val="Tahoma"/>
            <family val="2"/>
          </rPr>
          <t xml:space="preserve">
86,507
https://www.volkswagen-group.com/en/publications/more/audi-ag-annual-and-sustainability-report-2024-2950</t>
        </r>
      </text>
    </comment>
    <comment ref="G97" authorId="0" shapeId="0" xr:uid="{FA6E6B09-9139-44BD-997D-A43184C1FB20}">
      <text>
        <r>
          <rPr>
            <b/>
            <sz val="9"/>
            <color indexed="81"/>
            <rFont val="Tahoma"/>
            <family val="2"/>
          </rPr>
          <t>Ugne Keliauskaite:</t>
        </r>
        <r>
          <rPr>
            <sz val="9"/>
            <color indexed="81"/>
            <rFont val="Tahoma"/>
            <family val="2"/>
          </rPr>
          <t xml:space="preserve">
Valaliky</t>
        </r>
      </text>
    </comment>
    <comment ref="AS106" authorId="0" shapeId="0" xr:uid="{C81B30C4-B600-4A60-A5FF-95FCD67A4651}">
      <text>
        <r>
          <rPr>
            <b/>
            <sz val="9"/>
            <color indexed="81"/>
            <rFont val="Tahoma"/>
            <family val="2"/>
          </rPr>
          <t>Ugne Keliauskaite:</t>
        </r>
        <r>
          <rPr>
            <sz val="9"/>
            <color indexed="81"/>
            <rFont val="Tahoma"/>
            <family val="2"/>
          </rPr>
          <t xml:space="preserve">
2018 production from EV volumes</t>
        </r>
      </text>
    </comment>
    <comment ref="AS107" authorId="0" shapeId="0" xr:uid="{EEBF5B0F-3FA5-4B29-A261-3A9F03A7A77D}">
      <text>
        <r>
          <rPr>
            <b/>
            <sz val="9"/>
            <color indexed="81"/>
            <rFont val="Tahoma"/>
            <family val="2"/>
          </rPr>
          <t>Ugne Keliauskaite:</t>
        </r>
        <r>
          <rPr>
            <sz val="9"/>
            <color indexed="81"/>
            <rFont val="Tahoma"/>
            <family val="2"/>
          </rPr>
          <t xml:space="preserve">
EV volumes 2024 production</t>
        </r>
      </text>
    </comment>
  </commentList>
</comments>
</file>

<file path=xl/sharedStrings.xml><?xml version="1.0" encoding="utf-8"?>
<sst xmlns="http://schemas.openxmlformats.org/spreadsheetml/2006/main" count="3408" uniqueCount="1353">
  <si>
    <t>facility_id_readable</t>
  </si>
  <si>
    <t>project_id_readable</t>
  </si>
  <si>
    <t>company_name</t>
  </si>
  <si>
    <t>facility_name</t>
  </si>
  <si>
    <t>country</t>
  </si>
  <si>
    <t>city</t>
  </si>
  <si>
    <t>investment_type</t>
  </si>
  <si>
    <t>investment_status</t>
  </si>
  <si>
    <t>announcement_date</t>
  </si>
  <si>
    <t>announcement_source</t>
  </si>
  <si>
    <t>investment_reported_original</t>
  </si>
  <si>
    <t>investment_reported_original_currency</t>
  </si>
  <si>
    <t>investment_reported_original_date</t>
  </si>
  <si>
    <t>investment_reported_original_source</t>
  </si>
  <si>
    <t>investment_reported_current</t>
  </si>
  <si>
    <t>investment_reported_current_currency</t>
  </si>
  <si>
    <t>investment_reported_current_date</t>
  </si>
  <si>
    <t>investment_reported_current_source</t>
  </si>
  <si>
    <t>investment_estimated</t>
  </si>
  <si>
    <t>investment_split</t>
  </si>
  <si>
    <t>investment_split_share</t>
  </si>
  <si>
    <t>reported_construction_start</t>
  </si>
  <si>
    <t>construction_start_method</t>
  </si>
  <si>
    <t>construction_start_date_original_datetime</t>
  </si>
  <si>
    <t>construction_start_date_current_datetime</t>
  </si>
  <si>
    <t>reported_construction_end</t>
  </si>
  <si>
    <t>construction_end_method</t>
  </si>
  <si>
    <t>construction_end_date_original_datetime</t>
  </si>
  <si>
    <t>construction_end_date_current_datetime</t>
  </si>
  <si>
    <t>reported_production</t>
  </si>
  <si>
    <t>production_date_original</t>
  </si>
  <si>
    <t>production_date_current</t>
  </si>
  <si>
    <t>cancelation_or_retirement_date</t>
  </si>
  <si>
    <t>product_description</t>
  </si>
  <si>
    <t>final_product</t>
  </si>
  <si>
    <t>tech_detail</t>
  </si>
  <si>
    <t>capacity_reported</t>
  </si>
  <si>
    <t>capacity_reported_units</t>
  </si>
  <si>
    <t>capacity_reported_source</t>
  </si>
  <si>
    <t>capacity_estimated</t>
  </si>
  <si>
    <t>capacity_estimated_units</t>
  </si>
  <si>
    <t>production_reported</t>
  </si>
  <si>
    <t>production_reported_units</t>
  </si>
  <si>
    <t>production_reported_source</t>
  </si>
  <si>
    <t>production_estimated</t>
  </si>
  <si>
    <t>production_estimated_units</t>
  </si>
  <si>
    <t>permanent_jobs_reported</t>
  </si>
  <si>
    <t>construction_jobs_reported</t>
  </si>
  <si>
    <t>source_notes</t>
  </si>
  <si>
    <t>bruegel_method_notes</t>
  </si>
  <si>
    <t>same_as_bruegel</t>
  </si>
  <si>
    <t>last_reviewed</t>
  </si>
  <si>
    <t>permanently_reviewed</t>
  </si>
  <si>
    <t>website</t>
  </si>
  <si>
    <t>sources</t>
  </si>
  <si>
    <t>Z_DE_BMW_Dingolfing_0</t>
  </si>
  <si>
    <t>Z_DE_BMW_Dingolfing</t>
  </si>
  <si>
    <t>BMW</t>
  </si>
  <si>
    <t>Germany</t>
  </si>
  <si>
    <t>Dingolfing</t>
  </si>
  <si>
    <t>Existing</t>
  </si>
  <si>
    <t>O</t>
  </si>
  <si>
    <t>PHEVs</t>
  </si>
  <si>
    <t>BMW Series 7, BMW Series 5</t>
  </si>
  <si>
    <t>EVs</t>
  </si>
  <si>
    <t>Source</t>
  </si>
  <si>
    <t>Source suggests plant was building electrified versions of vehicles in 2016, such as PHEV versions of the BMW series 7 and 5</t>
  </si>
  <si>
    <t>No</t>
  </si>
  <si>
    <t>Yes</t>
  </si>
  <si>
    <t>https://www.bmwgroup-werke.com/content/dam/grpw/websites/bmwgroup-werke_com/dingolfing/PR_2107_Plant%20Profile_BMW_DGF_EN.pdf</t>
  </si>
  <si>
    <t>Z_DE_BMW_Dingolfing_1</t>
  </si>
  <si>
    <t>Expansion</t>
  </si>
  <si>
    <t>400 million</t>
  </si>
  <si>
    <t>Euros</t>
  </si>
  <si>
    <t>Actual</t>
  </si>
  <si>
    <t>BEVs, PHEVs</t>
  </si>
  <si>
    <t>BMW Series 4, 5, 6, 7, 8; BMW iX</t>
  </si>
  <si>
    <t>Production of this plant consists of 1500 BMW Series 4, 5, 6, 7, and 8 and fully-electric iX daily; 2022 production of 282,000 vehicles; 232,000 vehicles built in 2020; fact sheet about this plant suggests investments were 'several hundred million euros per year in new models and technologies'; production of the iX started July 2nd, 2021; fact sheet source suggests 400 million euros have been invested to integrate the iX vehicle in this Dingolfing plant; earliest announcement of this EV model was in November 2020; in terms of all electrified components (such as motors, batteries etc.) over 1 billion euros has been invested since 2015 (source 5);</t>
  </si>
  <si>
    <t>Align on investment</t>
  </si>
  <si>
    <t>https://www.press.bmwgroup.com/global/article/detail/T0437680EN/50-years-of-bmw-production-at-dingolfing-location?language=en#:~:text=Plant%20Dingolfing%20is%20the%20BMW,at%20the%20plant%20in%202022.</t>
  </si>
  <si>
    <t>https://www.press.bmwgroup.com/global/article/detail/T0336831EN/series-production-of-bmw-ix-gets-underway-at-plant-dingolfing?utm_source=chatgpt.com</t>
  </si>
  <si>
    <t>https://www.press.bmwgroup.com/global/article/detail/T0437680EN/50-years-of-bmw-production-at-dingolfing-location?utm_source=chatgpt.com</t>
  </si>
  <si>
    <t>https://theevreport.com/e-mobility-milestone-at-bmw-dingolfing</t>
  </si>
  <si>
    <t>Z_DE_BMW_Dingolfing_2</t>
  </si>
  <si>
    <t>300 million</t>
  </si>
  <si>
    <t>600 million</t>
  </si>
  <si>
    <t>BMW Series 5, 7, iX</t>
  </si>
  <si>
    <t>invested over 1 billion euros to integrate 07, i5 and ix at Dingolfing plant, up to july 2023 announcement; 400 million is accounted for in the ix model, with the remaining 600 million being split in half for pre-2018 and post 2018</t>
  </si>
  <si>
    <t>Not in Bruegel data</t>
  </si>
  <si>
    <t>N/A</t>
  </si>
  <si>
    <t>https://www.electrive.com/2023/07/24/bmw-i5-rolls-off-production-line-in-dingolfing/?utm_source=chatgpt.com</t>
  </si>
  <si>
    <t>Projected</t>
  </si>
  <si>
    <t>M5 Sedan, i5, Series 3</t>
  </si>
  <si>
    <t>Noted several expansion/production shifts plans in the sources; i5 fully electric launch in July 2023, M5 Sedan PHEV launch in  July 2024, series 3 moving productiong to this plant, and last ICE vehicle to be produced by end of 2027; looped in all of these models as one expansion project for electrification; total; car production in 2024 297761 (BMW 4 Series, BMW 5 Series, BMW i5, BMW 6 Series, BMW 7 Series, BMW i7, BMW 8 Series, BMW M, BMW iX1)</t>
  </si>
  <si>
    <t>https://www.evspecifications.com/en/news/cfd58db</t>
  </si>
  <si>
    <t>https://www.automotivemanufacturingsolutions.com/evs/bmw-begins-production-of-its-fully-electric-i5-model-at-dingolfing-plant/44459.article</t>
  </si>
  <si>
    <t>https://www.electrichybridvehicletechnology.com/news/bmw-begins-production-of-new-hybrid-m5-at-dingolfing-plant.html</t>
  </si>
  <si>
    <t>https://www.bmwblog.com/2024/11/04/bmw-3-series-production-moving-dingolfing-report/</t>
  </si>
  <si>
    <t>https://www.bmwblog.com/2024/01/10/bmw-munich-plant-produce-last-car-combustion-engine-2027/</t>
  </si>
  <si>
    <t>Leipzig</t>
  </si>
  <si>
    <t>BMW i3, the company's first mass-produced fully electric car, BMW i8, a plug-in hybrid sports car</t>
  </si>
  <si>
    <t>250,000 units of the brand's first fully electric large-series production model have been manufactured to date </t>
  </si>
  <si>
    <t>https://www.bmwgroup-werke.com/content/dam/grpw/websites/bmwgroup-werke_com/muenchen/unser-werk/EN_Webversion_BroschuereMuenchen_20180801.pdf</t>
  </si>
  <si>
    <t>MINI Countryman BEV, BMW 2 Series PHEV</t>
  </si>
  <si>
    <t xml:space="preserve">EVs </t>
  </si>
  <si>
    <t>Additionally 1.6 billion euros have been invested in the Leipzig plant specifically for the production of the MINI Countryman (ICE and BEV), After discontinuing the production of the BMW i3, the BMW Group plant in Leipzig has reintroduced a fully electric vehicle to its collection: four months after the production launch of the MINI Countryman with combustion engines, the fully electric models are now rolling off the assembly line in Leipzig. Four models with three motors from two brands are produced on a single production line: the BMW 1 Series, the BMW 2 Series Active Tourer (also available as a plug-in hybrid), the BMW 2 Series Gran Coupé, and the MINI Countryman with both fully electric and conventional motors.</t>
  </si>
  <si>
    <t>https://www.visit-bmwgroup.com/en/the-bmw-group-plant-in-leipzig-starts-production-of-the-mini-countryman-electric/</t>
  </si>
  <si>
    <t>Z_DE_BMW_Munich_0</t>
  </si>
  <si>
    <t>Z_DE_BMW_Munich</t>
  </si>
  <si>
    <t>Munich</t>
  </si>
  <si>
    <t>BMW 3 Series Sedan and Touring</t>
  </si>
  <si>
    <t>BMW started producing PHEVs in Munich plant in 2015; BMW invested more than 700 million euros in the Munich plant over the years leading up to and around 2015 to expand and modernize production structures, including the body shop, assembly, and a new, resource-friendly paint shop</t>
  </si>
  <si>
    <t>https://www.bmwgroup-werke.com/muenchen/en/news/pressemeldungen/transformation-to-e-mobility.html?utm_source=chatgpt.com</t>
  </si>
  <si>
    <t>https://insideevs.com/news/542578/bmw-i4-entered-series-production/#:~:text=BMW%20announced%20today%20the%20official,BMW%204%20Series%20Gran%20Coupe.</t>
  </si>
  <si>
    <t>Z_DE_BMW_Munich_1</t>
  </si>
  <si>
    <t>200 million</t>
  </si>
  <si>
    <t>BEVs</t>
  </si>
  <si>
    <t>BMW i4</t>
  </si>
  <si>
    <t>Initial Nov 2020 announcement of decision to end ICE production in Munich and invest in electrification between then and 2026; 400 million euros investment announced initially; production of i4 started october 2021, where source suggests cost was actually 200 million instead of 400 million euros; appears that part of the 400 million would've gone to external EV components not in scope, such as electric drives</t>
  </si>
  <si>
    <t>https://www.fuelsandlubes.com/bmw-ends-combustion-engine-production-in-munich-after-60-years/#:~:text=The%20decision%20to%20end%20combustion,to%20innovation%20and%20environmental%20responsibility.</t>
  </si>
  <si>
    <t>https://www.bmwgroup-werke.com/muenchen/en/news/pressemeldungen/neue-fahrzeugmontage.html</t>
  </si>
  <si>
    <t>https://www.greencarcongress.com/2020/11/20201119-munich.html</t>
  </si>
  <si>
    <t>https://www.electrive.com/2020/11/19/bmw-puts-400-million-euros-into-munich-plant/</t>
  </si>
  <si>
    <t>Z_DE_BMW_Munich_2</t>
  </si>
  <si>
    <t>U</t>
  </si>
  <si>
    <t>650 million</t>
  </si>
  <si>
    <t>Neue Klasse sedan</t>
  </si>
  <si>
    <t>In January 2024 announcement of BMW to convert is main plant in Munich to EV production by the end of 2027; 4 buildings being constructed including body shop and vehicle assembly; BMW series 3 to be manufactured in 2026 in this Munich factory alongside traditional ICE; Neue Klasse also to be built in 2026 in this plant; end of 2027 will be exclusively evs in this plant; marked as U given the source saying they're being constructed; total car production in 2024 200590 (BMW 3 Series, BMW 4 Series, BMW i4, BMW M)</t>
  </si>
  <si>
    <t>https://www.reuters.com/business/autos-transportation/bmws-munich-plant-produce-exclusively-electric-cars-2027-2024-01-10/</t>
  </si>
  <si>
    <t>https://www.press.bmwgroup.com/global/article/detail/T0439003EN/transformation-to-e-mobility:-bmw-group%E2%80%99s-munich-plant-to-produce-exclusively-all-electric-models-from-the-end-of-2027?language=en</t>
  </si>
  <si>
    <t>Regensburg</t>
  </si>
  <si>
    <t>500 million</t>
  </si>
  <si>
    <t>BMW X12</t>
  </si>
  <si>
    <t>more than a third of the vehicles built in Regensburg in 2024 were electrified</t>
  </si>
  <si>
    <t>https://www.press.bmwgroup.com/global/article/detail/T0405526EN/start-of-bmw-ix1-production-in-regensburg-ups-the-pace:-by-2024-one-in-three-bmws-from-bavarian-plants-will-be-electric?language=en</t>
  </si>
  <si>
    <t>https://www.world-energy.org/article/47411.html</t>
  </si>
  <si>
    <t>100 million</t>
  </si>
  <si>
    <t>Souce</t>
  </si>
  <si>
    <t>BMW iX1, iX2</t>
  </si>
  <si>
    <t>The iX1 and iX2 as well as the corresponding two combustion models are currently being built in Regensburg</t>
  </si>
  <si>
    <t>https://www.electrive.com/2025/03/28/bmw-regensburg-plant-opens-additional-body-shop/</t>
  </si>
  <si>
    <t>United Kingdom</t>
  </si>
  <si>
    <t>Cowley</t>
  </si>
  <si>
    <t>New</t>
  </si>
  <si>
    <t>Mini Electric</t>
  </si>
  <si>
    <t>BMW Cowley UK plant has been producing the Mini electric since 2019; earliest announcement found in July 2017, and production confirmation in 2019; original 2017 announcement suggests 360,000 mini produced annually (ICE minis) at Oxford plant; no investment info found</t>
  </si>
  <si>
    <t>https://www.environmentenergyleader.com/stories/bmw-invests-750-million-for-uk-ev-production,4639#:~:text=Mini%20Cooper%20EV%20parked%20outside%20a%20house,vehicles%20since%202019%20and%20will%20begin%20to</t>
  </si>
  <si>
    <t>https://www.bbc.com/news/business-48921455?utm_source=chatgpt.com</t>
  </si>
  <si>
    <t>A</t>
  </si>
  <si>
    <t>Pounds</t>
  </si>
  <si>
    <t>GBP</t>
  </si>
  <si>
    <t>2026, delayed</t>
  </si>
  <si>
    <t>Mini Cooper 3-door, Mini Aceman</t>
  </si>
  <si>
    <t>September 2023 BMW announced $750 million investment (600 million pounds) in UK factories for electrification/mini EVs across 2 facilites - one at oxford and other and swindon body pressing facility (split investment?); anticipated 2026 production for 2 new Mini models, and 200,000 evs production capacity for both EVs and ICE; Oxford plant will phase out ICE vehicles by 2030 and only produce EVs' Feb 2025 update that plans have been delayed for electrification due to new mandates; available funds used for press shop and denied a recent grant $76 million; total car production in 2024 110939 (MINI, MINI Clubman, MINI Cooper SE2, MINI Cooper2, MINI Cooper Convertible2)</t>
  </si>
  <si>
    <t>https://www.automotivedive.com/news/bmw-mini-EVs-invests-750m-Oxford-UK-factory/693380/</t>
  </si>
  <si>
    <t>https://www.reuters.com/business/autos-transportation/britain-says-bmw-make-multimillion-pound-investment-electric-mini-output-2023-09-11/</t>
  </si>
  <si>
    <t>https://insideevs.com/news/742257/bmw-mini-autonomous-driving-factory/</t>
  </si>
  <si>
    <t>https://www.autoevolution.com/news/mini-oxford-plant-delays-electric-vehicle-production-over-multiple-uncertainties-247540.html</t>
  </si>
  <si>
    <t>https://www.bmwblog.com/2025/02/22/mini-confirms-ev-production-oxford-postponed/</t>
  </si>
  <si>
    <t>Z_HU_BMW_Debrecen_0</t>
  </si>
  <si>
    <t>Z_HU_BMW_Debrecen</t>
  </si>
  <si>
    <t>Hungary</t>
  </si>
  <si>
    <t>Debrecen</t>
  </si>
  <si>
    <t>1 billion</t>
  </si>
  <si>
    <t>1.5 billion</t>
  </si>
  <si>
    <t>EUR</t>
  </si>
  <si>
    <t>end of 2025</t>
  </si>
  <si>
    <t>Neue Klasse X</t>
  </si>
  <si>
    <t>BMW announced on July 2018 to build a 1 billion euros factory for electrification; planned capacity of 150,000 EVs per year (maximum capacity); fully electric Neue Klasse in 2025; laid the foundation and broke ground June 2022; this along with the battery plant brings the investment to 1.8-2 billion euros, with launch at the end of 2025 (source 2); Nov 2024 update suggests pre-series/test production of the Neue EV begun, with late 2025 production commercial launch, purely electric vehicles; * Pre-series production only in 2024 (92 units), opening in 2025.</t>
  </si>
  <si>
    <t>https://www.bmwgroup.jobs/hu/en/about-us/news/popup-ceremony.html</t>
  </si>
  <si>
    <t>https://www.press.bmwgroup.com/global/article/detail/T0405972EN/bmw-group-to-invest-more-than-2-billion-euros-in-hungarian-plant-debrecen-by-2025?language=en</t>
  </si>
  <si>
    <t>https://theevreport.com/bmw-accelerates-neue-klasse-test-production</t>
  </si>
  <si>
    <t>Goodwood (Rolls-Royce Manufacturing)</t>
  </si>
  <si>
    <t>Rolls-Royce Cullinan, Ghost, Phantom, Spectre</t>
  </si>
  <si>
    <t>only the Rolls-Royce Spectre is fully electric</t>
  </si>
  <si>
    <t>not all to Evs</t>
  </si>
  <si>
    <t>The project involves adding 40,000 square metres (430,500 sq ft) to the factory, nearly doubling its size. This will provide additional space for complex bespoke and coachbuild projects and support the company's transition to all-battery electric vehicles (BEVs). (The building will house a new Exterior Surface Finish Centre (paint shop), together with a range of new equipment and dedicated areas for bespoke and coachbuild commissions and the production of its new generation of battery-electric motor cars.)</t>
  </si>
  <si>
    <t>https://www.press.rolls-roycemotorcars.com/rolls-royce-motor-cars-pressclub/article/detail/T0447359EN/landmark-investment-crowns-record-year-for-bespoke-at-rolls-royce-motor-cars?language=en</t>
  </si>
  <si>
    <t>https://zenoot.com/2025/04/10/rolls-royce-marks-next-phase-of-300m-factory-expansion/</t>
  </si>
  <si>
    <t>Z_IT_Aehra_Mosciano_0</t>
  </si>
  <si>
    <t>Z_IT_Aehra_Mosciano</t>
  </si>
  <si>
    <t>Aehra</t>
  </si>
  <si>
    <t>Italy</t>
  </si>
  <si>
    <t>Mosciano Sant'Angelo</t>
  </si>
  <si>
    <t>1.2 billion</t>
  </si>
  <si>
    <t>plans for late 2026 deliveries and mid-2026 production</t>
  </si>
  <si>
    <t>Impeto SUV, Estasi Sedan</t>
  </si>
  <si>
    <t>Project announced August 2024, with construction layout already planned, and scheduled start of construction mid-2025 (source 1); it will feature two EV models, each with a 25,000 annual nameplate production capacity for a total of 50,000 production capacity</t>
  </si>
  <si>
    <t>align on dates</t>
  </si>
  <si>
    <t>https://www.prnewswire.com/in/news-releases/aehra-italys-first-pure-ev-brand-reveals-model-names-and-funding-plans-302215477.html</t>
  </si>
  <si>
    <t>Arrival</t>
  </si>
  <si>
    <t>Bicester</t>
  </si>
  <si>
    <t>C</t>
  </si>
  <si>
    <t>electric buses</t>
  </si>
  <si>
    <t>August 2020 announcement of Arrival acquiring new production/distribution/HQ in Bicester UK; prior, in June of 2020, ev bus trials were revealed, and plans have alluded to its production in this facility; ev bus trials at facility confirmed in Feb 2021 (source 3); Feb 2024 update of financial troubles, considering selling assets, business collapse etc.; october 2022 announcement of shifting ev van production from UK to the US, and shrinking operations in general</t>
  </si>
  <si>
    <t>marked as operational but company has been going through a lot of torubles and looks like this plant's production was rolled back</t>
  </si>
  <si>
    <t>https://thebusinessmagazine.co.uk/companies/electric-vehicle-company-expands-again-at-bicester/</t>
  </si>
  <si>
    <t>https://arrival.com/news/Arrival-Bus-Reimagines-Public-Transportation-for-a-New-Normal</t>
  </si>
  <si>
    <t>https://arrival.com/news/Arrival-and-First-Bus-confirm-the-start-of-zero-emission-bus-trials</t>
  </si>
  <si>
    <t>https://www.silicon.co.uk/e-innovation/green-it/arrival-ev-administration-548775#:~:text=The%20UK%20operations%20of%20British,vehicle%20platforms%20and%20intellectual%20property.</t>
  </si>
  <si>
    <t>https://www.fleetnews.co.uk/news/van-news/2022/10/21/arrival-to-shrink-uk-operation-and-move-van-production-to-us</t>
  </si>
  <si>
    <t>Aston Martin</t>
  </si>
  <si>
    <t>St. Athan</t>
  </si>
  <si>
    <t>2019, 2020, 2026</t>
  </si>
  <si>
    <t>Rapide-E, electric sports car</t>
  </si>
  <si>
    <t xml:space="preserve">Original Feb 2016 announcement of manufacturing facility in St Athan for new luxury DBX crossover vehicle, but no indication of electrification until Sept 2018 announcement; facility was reported to have expected 2017 construction start with 2020 production, but sept 2018 source suggests 2019 start for official EV, Rapide E; the Rapide E was shown as a prototype in April 2019, but never began actual production; delays and cancelations through 2024; March 2024 source suggest pushback to 2026 of their first planned EVs, the electric sports care and the Rapide E </t>
  </si>
  <si>
    <t>Marked as cancelled; I might need to do the same</t>
  </si>
  <si>
    <t>https://www.gov.uk/government/news/aston-martin-announces-significant-wales-investment#:~:text=Stephen%20Crabb:%20News%20reinforces%20Wales,leader%20in%20the%20automotive%20sector.&amp;text=British%20car%20maker%20Aston%20Martin,1%2C000%20in%20the%20supply%20chain.</t>
  </si>
  <si>
    <t>https://media.astonmartin.com/aston-martin-st-athan-confirmed-as-home-of-electrification/</t>
  </si>
  <si>
    <t>https://www.drive.com.au/news/aston-martin-delays-first-electric-car/</t>
  </si>
  <si>
    <t>https://www.astonmartin.com/en/our-world/news/2019/04/30/production-ready-rapide-e-given-world-debut-at-auto-shanghai</t>
  </si>
  <si>
    <t>Audi</t>
  </si>
  <si>
    <t>Belgium</t>
  </si>
  <si>
    <t>Brussels</t>
  </si>
  <si>
    <t>Retrofit</t>
  </si>
  <si>
    <t>Q4 SUV e-tron, Q8 SUV e-tron, SQ8 SUV e-tron, Q8 Sportback e-tron,SQ8 Sportback e-tron</t>
  </si>
  <si>
    <t>Production in 2024 was 15,212. For cpapacity I added maximum yearly production from two models (EV volumes)</t>
  </si>
  <si>
    <t>https://www.autoworldjournal.com/audis-brussels-plant-ceases-operations/</t>
  </si>
  <si>
    <t>https://www.volkswagen-group.com/en/publications/more/audi-ag-annual-and-sustainability-report-2024-2950</t>
  </si>
  <si>
    <t>https://www.electrive.com/2025/02/27/audi-to-shut-down-production-in-brussels/</t>
  </si>
  <si>
    <t>Ingolstadt</t>
  </si>
  <si>
    <t>A6 Avant e-tron, S6 Avant e-tron, Q6 SUV e-tron, SQ6 SUV e-tron</t>
  </si>
  <si>
    <t>Since its production launch in late 2023, the Audi Q6 e-tron series stands as Audi’s inaugural high-volume fully electric model series produced at its headquarters in Ingolstadt.</t>
  </si>
  <si>
    <t>https://www.automotivemanufacturingsolutions.com/ev-battery-production/the-audi-q6-e-tron-spotlights-flexible-and-green-production-ecosystem/45429.article</t>
  </si>
  <si>
    <t>Neckarsulm</t>
  </si>
  <si>
    <t>e-tron GT quattro, S e-tron GT, RS e-tron GT</t>
  </si>
  <si>
    <t>https://uploads.audi-mediacenter.com/system/production/uploaded_files/33813/file/9ce0f9ae1aaf25ff33063cfb07f1962fcc24b04e/250318_Audi_in_Neckarsulm_2025_EN.pdf?1741949031</t>
  </si>
  <si>
    <t>https://www.electrive.com/2022/06/03/audi-considers-building-two-ev-models-in-neckarsulm/</t>
  </si>
  <si>
    <t>Z_IT_Automobil_Turin_0</t>
  </si>
  <si>
    <t>Z_IT_Automobil_Turin</t>
  </si>
  <si>
    <t>Automobil Pininfarina</t>
  </si>
  <si>
    <t>Turin</t>
  </si>
  <si>
    <t>20 million</t>
  </si>
  <si>
    <t>PF0 luxury electric hypercar</t>
  </si>
  <si>
    <t>electric hypercar debut in aug 2018; nov 2018 investment announcement; this investment is questionable as it is investment on the design /exterior of car rather than final assembly it seems; announcement suggests limited quantity at 150 of the hypercars, total, by 2020</t>
  </si>
  <si>
    <t>https://www.forbes.com/sites/nargessbanks/2018/08/23/pebble-beach-reveal-pininfarina-pf0/</t>
  </si>
  <si>
    <t>https://www.prnewswire.com/in/news-releases/automobili-pininfarina-to-invest-over-20m-in-pura-design-cooperation-for-luxury-and-performance-701386631.html</t>
  </si>
  <si>
    <t>https://www.caranddriver.com/news/a20053827/pininfarina-will-build-its-own-version-of-the-rimac-ev-hypercar/</t>
  </si>
  <si>
    <t>Z_IE_Electrifi_Powerscourt_0</t>
  </si>
  <si>
    <t>Z_IE_Electrifi_Powerscourt</t>
  </si>
  <si>
    <t>AVA (Electrifi)</t>
  </si>
  <si>
    <t>Ireland</t>
  </si>
  <si>
    <t>Powerscourt, Co Wicklow</t>
  </si>
  <si>
    <t>50 million</t>
  </si>
  <si>
    <t>in 3 years' from 2019</t>
  </si>
  <si>
    <t>Ava Stingray</t>
  </si>
  <si>
    <t>April 2019 announcement of 50 million euros investment over 3 years to turn classic cars to electric; an interview in March 2021 (source 2) with CEO Norman Crowley mentions low volume (&lt;=10 vehicles) production at first, for 2022; will have high price points for purchasing vehicles and then use profits for further expansion; Bruegel lists Dec 2019 construction and marked as operational; 'already begun manufacturing'; very limited info online and on website on if investment went through; main website discontinued; looks like it's rebranded as AVA; Feb 2021 reports the Ava Hyperclassic to be produced</t>
  </si>
  <si>
    <t>Marked as operational but investment info and construction is really unclear</t>
  </si>
  <si>
    <t>https://www.studioava.com/ava-electrifi</t>
  </si>
  <si>
    <t>https://www.electrive.com/2019/04/15/ireland-crowley-carbon-to-build-electric-cars-as-electrifi/</t>
  </si>
  <si>
    <t>https://www.irishtimes.com/business/innovation/forget-delorean-ireland-could-be-an-electric-car-making-hub-1.4505412</t>
  </si>
  <si>
    <t>https://paultan.org/2021/02/04/ava-hyperclassic-reimagined-all-electric-hypercar-with-more-than-1200-hp-in-a-corvette-stingray-c2-body/</t>
  </si>
  <si>
    <t>in EV volumes online</t>
  </si>
  <si>
    <t>Bentley</t>
  </si>
  <si>
    <t>Crewe</t>
  </si>
  <si>
    <t>35 million</t>
  </si>
  <si>
    <t>2025, 2026</t>
  </si>
  <si>
    <t>First announced in January 2022, with initial first anticipated production line of their BEV in 2025; Groundbreaking of EV dream factory in March 2023, which differs from Bruegel's Apr 2024 groundbreaking; Bruegel highlighted the groundbreaking announcement of the paintshop instead; first BEV in factory expected for 2026, but factory operational by end of 2023; the 2.5 billion pounds investment is constantly referenced as given over 10 years, but it's for their sustainability in general and may not be specific to this facility CAPEX</t>
  </si>
  <si>
    <t>Groundbreaking differs</t>
  </si>
  <si>
    <t>https://www.autovision-news.com/electrification/bentley-ev-dream-factory/#:~:text=Bentley's%20new%20facilities%20include%20a,quality%2C%20performance%2C%20and%20longevity.</t>
  </si>
  <si>
    <t>https://www.teslarati.com/bentley-2-5bn-investment-new-ev-factory-uk-crewe-england/#google_vignette</t>
  </si>
  <si>
    <t>https://www.audi-mediacenter.com/en/press-releases/bentley-breaks-ground-on-new-launch-quality-centre-and-engineering-technical-centre-15192</t>
  </si>
  <si>
    <t>Z_FR_BYD_Allone_0</t>
  </si>
  <si>
    <t>Z_FR_BYD_Allone</t>
  </si>
  <si>
    <t>BYD</t>
  </si>
  <si>
    <t>France</t>
  </si>
  <si>
    <t>Allone</t>
  </si>
  <si>
    <t>R</t>
  </si>
  <si>
    <t>10 million</t>
  </si>
  <si>
    <t>first half 2018</t>
  </si>
  <si>
    <t>end of 2018</t>
  </si>
  <si>
    <t>March 2017 announcement of 10 million euros investment of electric bus assembly in France; up to 200 vehicles per year; project was scheduled to get underway in the first half of 2018; plant closed in November 2021; source 3 suggests first production at the plant occurred in end of 2018; first production Dec 2018 and only 30 vehicles rolled off from closing date</t>
  </si>
  <si>
    <t>https://electriccarsreport.com/2017/04/byd-group-invest-e10-million-electric-bus-assembly-site-france/</t>
  </si>
  <si>
    <t>https://www.sustainable-bus.com/electric-bus/byd-france-close-electric-bus-plant/</t>
  </si>
  <si>
    <t>https://www.electrive.com/2021/11/08/byd-closes-up-shop-in-france/</t>
  </si>
  <si>
    <t>https://www.electrive.com/2018/12/06/byd-completes-first-electric-bus-in-france/</t>
  </si>
  <si>
    <t>Z_HU_BYD_Komárom_0</t>
  </si>
  <si>
    <t>Z_HU_BYD_Komárom</t>
  </si>
  <si>
    <t>Komárom</t>
  </si>
  <si>
    <t>Projected-S</t>
  </si>
  <si>
    <t>Q1 2017</t>
  </si>
  <si>
    <t>October 2016 announcement of 20 million euros to be invested in electric bus plant in Hungary; Q1 2017 anticipated production with 400 vehicles annual production; plant will also have its own R&amp;D center and battery testing facility; started production in April 2017, as confirmed by Dec 2018 source discussing vehicle deliveries</t>
  </si>
  <si>
    <t>https://www.bydeurope.com/article/225#:~:text=plant%20in%20Hungary-,BYD%2C%20the%20fast%20growing%20supplier%20of%20pure%20electric%20buses%20to,Centre%20and%20battery%20test%20facility.</t>
  </si>
  <si>
    <t>https://bydeurope.com/article/273#:~:text=The%20bus%20to%20Salg%C3%B3tarj%C3%A1n%20was,buses%20for%20Brussels%20Airport%20Company.</t>
  </si>
  <si>
    <t>Z_HU_BYD_Komárom_1</t>
  </si>
  <si>
    <t>501 million</t>
  </si>
  <si>
    <t>H2 2025</t>
  </si>
  <si>
    <t>BYD announced in Dec 2023 that they'd be building its first EU EV factory in Hungary; agreement for the plant was signed February 2024, with construction and operations in phases in three years; plant production anticipated for H2 2025 from Nov 2024 source; represents a 501 million euros investment according to May 2024 source; could arguably have been intended in initial Dec 2023 announcement, where source 4 suggests details on the proposed plant were scarce; get clarity on construction date; 300,000 vehicles per year, drone video also showing construction; Feb 2025 source 7 suggests 150,000 production capacity; there are 5 billion euro estimate floating around, but with unclear determination and the 500 million euros is more concrete; 5 billion could be estimate for future expansions or financial impact; will be producing BEVs and PHEVs</t>
  </si>
  <si>
    <t>Different investment, marked as operational; facility still under construction</t>
  </si>
  <si>
    <t>http://en.ccceu.eu/2024-02/04/c_4047.htm</t>
  </si>
  <si>
    <t>https://www.reuters.com/business/autos-transportation/new-byd-bmw-car-plants-hungary-start-production-h2-2025-2024-11-14/#:~:text=%22The%20optimism%20for%20next%20year's,grow%20by%203.4%25%20in%202025.</t>
  </si>
  <si>
    <t>https://cepa.org/article/xi-and-china-electric-cars-drive-into-hungary/</t>
  </si>
  <si>
    <t>https://www.electrive.com/2024/02/06/byd-plans-to-open-its-hungarian-ev-factory-within-three-years/</t>
  </si>
  <si>
    <t>https://hungarytoday.hu/byds-szeged-plant-takes-shape-drone-footage-reveals-progress/</t>
  </si>
  <si>
    <t>https://www.reuters.com/business/autos-transportation/china-ev-maker-byd-build-first-europe-plant-hungary-fas-2023-11-04/</t>
  </si>
  <si>
    <t>https://newseu.cgtn.com/news/2025-02-06/BYD-factory-s-arrival-to-turbocharge-Hungarian-city-1AKDnxKNi6c/p.html</t>
  </si>
  <si>
    <t>https://centraleuropeantimes.com/2023/12/chinese-vehicle-maker-byd-plans-plant-in-szeged/?utm_source=chatgpt.com</t>
  </si>
  <si>
    <t>Citroën/Stellantis</t>
  </si>
  <si>
    <t>Luton</t>
  </si>
  <si>
    <t>2024; first half 2025</t>
  </si>
  <si>
    <t>fully electric Vauxhall Vivaro Electric, Opel Vivaro Electric, Peugeot E-Expert, Citroën ë-Dispatch and Fiat Professional E-Scudo</t>
  </si>
  <si>
    <t>February 2024 announcement of EV production by Stellantis in Luton, UK plant manufacturing electric vans; produce medium-size electric vans for Vauxhall, Citroën, Peugeot and FIAT Professional; work anticipated to start 2024 in limited capacity with traditional ICE still in production; aim to manufacture electric vans first half of 2025; In Nov 2024, it was announced that the plant would close and production to move to France; will close by mid 2025, thus, ev vans production not happening here; no investment info reported, but should confirm that no investment took place; source 3 goes over the second UK plant from Stellantis, which will be consolidated and is already producing electric vans; gives investment details</t>
  </si>
  <si>
    <t>Need to mark as cancelled</t>
  </si>
  <si>
    <t>https://www.fleetnews.co.uk/news/stellantis-to-close-luton-plant-putting-1-000-plus-jobs-at-risk</t>
  </si>
  <si>
    <t>https://www.electrive.com/2025/02/07/stellantis-plans-to-close-uk-plant-in-luton-by-the-middle-of-the-year/</t>
  </si>
  <si>
    <t>https://professionalpickup.com/stellantis-to-close-luton-van-plant-move-production-to-france/</t>
  </si>
  <si>
    <t>Z_DE_eVolution_Düren_0</t>
  </si>
  <si>
    <t>Z_DE_eVolution_Düren</t>
  </si>
  <si>
    <t>e.Volution</t>
  </si>
  <si>
    <t>Düren</t>
  </si>
  <si>
    <t>StreetScooters</t>
  </si>
  <si>
    <t>e.Volution takes over facility and manufacturing from previous Nob Manufacturing owner, announced January 2024; e.Volution partnering with Neapco which manufactures electric delivery vehicles, StreetScooters; Nov 2024 announcement suggests plans have been at a standstill and will discontinue production, and shift to Thailand</t>
  </si>
  <si>
    <t>Marked as operational but production has halted</t>
  </si>
  <si>
    <t>https://www.electrive.com/2024/11/12/end-of-streetscooter-production-in-germany/</t>
  </si>
  <si>
    <t>Z_ES_EbroEVMotors_Barcelona_0</t>
  </si>
  <si>
    <t>Z_ES_EbroEVMotors_Barcelona</t>
  </si>
  <si>
    <t>Ebro-EV Motors, Chery</t>
  </si>
  <si>
    <t>Zona Franca Factory</t>
  </si>
  <si>
    <t>Spain</t>
  </si>
  <si>
    <t>Barcelona</t>
  </si>
  <si>
    <t>133 million</t>
  </si>
  <si>
    <t>EBRO EV (S700, S800)</t>
  </si>
  <si>
    <t>Joint collaboration between EV Motors and Chery announced April 2024 for EBRO (EV) production in their Barcelona factory; first EBRO production will be for the S700, followed by the S800; Zona Franca was a former Nissan plant; goal of 150,000 vehicles by 2029; September 2024 announcement of Nov 2024 start of EBRO production, S700 and S800, available in PHEV and traditional combustion engine; produciton set for 2 phases; complete assembly and Chery's production occurring in 2025; Omodo 5 pushed for 2025 production; think the 400 million should be split in 2; aiming for 50,000 vehicles by 2027 and 150,000 by 2029</t>
  </si>
  <si>
    <t>Marked as announced; looks like it's operational, but could include a ramp up</t>
  </si>
  <si>
    <t>https://catalonia.com/w/ev-motors-starts-production-of-ebro-brand-vehicles-at-its-factory-in-barcelona</t>
  </si>
  <si>
    <t>https://english.news.cn/20241125/b1a67c0d3d2041b59daf394903a5ef4e/c.html#:~:text=Ebro%2DEV%20Motors%20and%20Chery,to%20produce%20vehicles%20in%20Europe.</t>
  </si>
  <si>
    <t>https://www.electrive.com/2024/04/22/chinese-car-manufacturer-chery-produces-in-barcelona/</t>
  </si>
  <si>
    <t>https://english.news.cn/20240913/4ad58c67f4304b4aa650f8b0ebf2b210/c.html</t>
  </si>
  <si>
    <t>Z_ES_EbroEVMotors_Barcelona_1</t>
  </si>
  <si>
    <t>expansion row to account for Chery's production in the facility in 2027 (50,000 vehicles)</t>
  </si>
  <si>
    <t>Z_ES_EbroEVMotors_Barcelona_2</t>
  </si>
  <si>
    <t>expansion row to account for Chery's production in the facility in 2029 (150,000 vehicles)</t>
  </si>
  <si>
    <t>Z_DE_ElectricBrands_Itzehoe_0</t>
  </si>
  <si>
    <t>Z_DE_ElectricBrands_Itzehoe</t>
  </si>
  <si>
    <t>ElectricBrands</t>
  </si>
  <si>
    <t>Netherlands</t>
  </si>
  <si>
    <t>Born</t>
  </si>
  <si>
    <t>early 2024, 2025</t>
  </si>
  <si>
    <t>BEVS</t>
  </si>
  <si>
    <t>XBUS, Evetta</t>
  </si>
  <si>
    <t>First electric XBUS prototype July 2021; different prototype version shown a year later in july 2022, with new CEO april 2022; source 5 september 2023 suggesting XBUS experienced several delays and anticipated to reach the market in 2025; in Feb 2023, it was announced that it wouldn't be built in Itzehoe, and instead would be in the Netherlands; 2024 announcements of company insolvancy and uncertainty in future; pilot production of Evetta models was anticipated for early 2024, with the XBUS production a year later</t>
  </si>
  <si>
    <t>Marked Itzehoe; looks like it shifted to intended production in the Netherlands instead of Germany</t>
  </si>
  <si>
    <t>https://www.automotivetestingtechnologyinternational.com/news/ev-charging/electricbrands-reveals-first-electric-xbus-prototype.html</t>
  </si>
  <si>
    <t>https://insideevs.com/news/597551/electric-brands-shows-production-spec-xbus-camper-evetta-micro-evs/</t>
  </si>
  <si>
    <t>https://www.electrive.com/2022/09/04/ralf-haller-now-ceo-of-electricbrands-xbus/</t>
  </si>
  <si>
    <t>https://www.electrive.com/2020/01/05/microlino-artega-settle-out-of-court/</t>
  </si>
  <si>
    <t>https://www.highmotor.com/en/xbus-ev-vehiculo-modular-puede-ser-furgoneta-pick-up-minibus-ya-esta-produccion.html</t>
  </si>
  <si>
    <t>Z_DE_ElectricBrands_Göttingen_0</t>
  </si>
  <si>
    <t>Z_DE_ElectricBrands_Göttingen</t>
  </si>
  <si>
    <t>Göttingen</t>
  </si>
  <si>
    <t>Evetta Openair</t>
  </si>
  <si>
    <t>April 2022 announcement of ElectricBrands taking over Artega company for building isetta-inspired microcar, potential name being the Karo; the Karo electric two-seater expected for early 2023 launch; same announcement sources suggests work is under way (construction) with goal of 30,000 vehicles annual production; the Isetta-styled convertible branded as the Evetta Openair, announced Aug 2022, and was unveiled as ready for pre-order; same article announces references 2023 production and this facility as separate; Electric Brands and XBUS acquired Artega business; February 2024 company insolvency reports</t>
  </si>
  <si>
    <t>need to align on date and investment actualized</t>
  </si>
  <si>
    <t>https://www.electrive.com/2022/08/11/isetta-style-convertible-coming-in-as-evetta-openair/</t>
  </si>
  <si>
    <t>Z_PL_ElectroMobility_Jaworzno_0</t>
  </si>
  <si>
    <t>Z_PL_ElectroMobility_Jaworzno</t>
  </si>
  <si>
    <t>ElectroMobility Poland</t>
  </si>
  <si>
    <t>Poland</t>
  </si>
  <si>
    <t>Jaworzno</t>
  </si>
  <si>
    <t>750 million</t>
  </si>
  <si>
    <t>2021, after May 2024</t>
  </si>
  <si>
    <t>within 23 months of construction start</t>
  </si>
  <si>
    <t>2025, mid-2026</t>
  </si>
  <si>
    <t>Izera cars</t>
  </si>
  <si>
    <t>ElectricMobility Poland (EMP) announced new EV plant to arrive in coal region, Dec 2020; anticipated 2024 start of production; targeted 200,000 annual production of vehicles; estimated costs of 2 billion zlotty, with launch of Izera brand at 5 billion zloty; groundbreaking scheduled for 2021; May 2024 update of agreement signed for construction assistance of the facility; postponed production to 2025 from Jan 2023 announcement, and then mass production to mid-2026 from May 2024 announcement of construction permit; could potentially place construction permit date as construction start; need to find a precise capex/investment; May 2024 source suggesting that plant will be ready within 23 months of construction start; sources fluctuating between 150,000 and 200,000 annual production; the construction cooperation needs to be confirmed by a separate agreement; UPDATE: Jan 2025 announcement of 1.5 billion euros cost for ev production and R&amp;D center; shifted plans slightly to all-electric and hybrids</t>
  </si>
  <si>
    <t>Marked as under construciton; I think the construction permit might be debatable on if it constitutes construction as they need to confirm the agreement and finalize details; also found updated Jan 2025 source with investment details</t>
  </si>
  <si>
    <t>https://www.electrive.com/2020/12/21/polands-first-electric-car-factory-is-being-built-in-jaworzno/</t>
  </si>
  <si>
    <t>https://www.marklines.com/en/news/305062#:~:text=ElectroMobility%20Poland%20to%20start%20mass%20production%20of%20cars%20by%20mid%2D2026.</t>
  </si>
  <si>
    <t>https://polandweekly.com/2024/07/03/construction-permit-for-izera/#:~:text=EMP%20plans%20to%20launch%20Izera,attain%20continuous%20production%20in%202026.</t>
  </si>
  <si>
    <t>https://www.electrive.com/2023/01/20/electromobility-poland-postpones-production-of-first-model-til-2025/</t>
  </si>
  <si>
    <t>https://polandinsight.com/construction-of-polish-izera-electric-car-factory-to-start-soon-in-jaworzno-48763/?utm_source=chatgpt.com</t>
  </si>
  <si>
    <t>https://ceenergynews.com/transport/polands-first-ev-company-izera-selects-contractor-for-factory-construction/</t>
  </si>
  <si>
    <t>Z_DE_Eurabus_Berlin_0</t>
  </si>
  <si>
    <t>Z_DE_Eurabus_Berlin</t>
  </si>
  <si>
    <t>Eurabus</t>
  </si>
  <si>
    <t>Berlin</t>
  </si>
  <si>
    <t>44 million</t>
  </si>
  <si>
    <t>Autumn 2018</t>
  </si>
  <si>
    <t>August 2018 announcement of electric bus manufacturing plant to open in Almaty, with 100 buses per year expected production capacity; opened Sept 2018 with goal of 100 units and 500 units by 2019; not much indication of further production; September source suggests it has already been invested</t>
  </si>
  <si>
    <t>Marked as announced but they've opened in September 2018</t>
  </si>
  <si>
    <t>https://www.eurabus.com/</t>
  </si>
  <si>
    <t>https://www.electrive.com/2018/09/25/kazakhstan-eurabus-opens-electric-bus-facility/</t>
  </si>
  <si>
    <t>https://www.electrive.com/2017/11/09/eurabus-bet-bmz-batteries/</t>
  </si>
  <si>
    <t>Z_IT_Ferrari_Maranello_0</t>
  </si>
  <si>
    <t>Z_IT_Ferrari_Maranello</t>
  </si>
  <si>
    <t>Ferrari</t>
  </si>
  <si>
    <t>Maranello</t>
  </si>
  <si>
    <t>2025, 2026, Jan 2026</t>
  </si>
  <si>
    <t>Speculation of new EV assembly line June 2022; ground is being cleared for the expansion; Feb 2025 source suggests Oct 9 2025 will have revelation of Ferrari's first EV, tying in the initial Italy announcement; the new E-building will also have battery assembly (source 3); new E-building finished construction June 2024; will produce BEVs, PHEVs and ICE, as well as ev components, so need to split investment accordingly; potential 20,000 annual production of all cars in the e building</t>
  </si>
  <si>
    <t>need to align on dates</t>
  </si>
  <si>
    <t>https://www.goauto.com.au/news/ferrari/ferrari-outlines-its-electrification-strategy/2022-06-17/88171.html</t>
  </si>
  <si>
    <t>https://www.caranddriver.com/news/a63679726/ferrari-six-new-cars-2025-first-ev/</t>
  </si>
  <si>
    <t>https://www.bochexotics.com/blog/2022/june/29/ferrari-is-going-electric-in-2025.htm</t>
  </si>
  <si>
    <t>https://ev.com/news/ferraris-first-all-electric-model-set-to-debut-in-october-2025</t>
  </si>
  <si>
    <t>https://www.designboom.com/architecture/mario-cucinella-architects-ferrari-e-building-hypercar-maranello-italy-interview-06-21-2024/</t>
  </si>
  <si>
    <t>https://www.youtube.com/watch?v=sFoC6Ro8_iA</t>
  </si>
  <si>
    <t>https://www.ferrari.com/en-EN/corporate/articles/inauguration-of-the-ferrari-e-building-in-the-presence-of-the-president-of-the-italian-republic-corporate</t>
  </si>
  <si>
    <t>Z_DE_Ford_Cologne_0</t>
  </si>
  <si>
    <t>Z_DE_Ford_Cologne</t>
  </si>
  <si>
    <t>Ford</t>
  </si>
  <si>
    <t>Niehl Assembly Plant</t>
  </si>
  <si>
    <t>Cologne</t>
  </si>
  <si>
    <t>828 million</t>
  </si>
  <si>
    <t>2 billion</t>
  </si>
  <si>
    <t>USD</t>
  </si>
  <si>
    <t>2023, mid-2026</t>
  </si>
  <si>
    <t>Electric Explorer SUV</t>
  </si>
  <si>
    <t>Ford announced in February 2021 that the Cologne facility in Germany would undergo a $1 billion transformation for electrification; mid-2026 projection for BEV/PHEV and all-electric by 2030; first EV to be manufactured in Cologne in 2023; construciton work started August 2021; Ford opened the plant June 2023, having invested $2 billion USD; has an annual production capacity of 250,000 EVs; Investment was originally reported at $1 billion USD, and then described as $2 billion USD investment; facility equipped with battery assembly, consider splitting investment; first EV in the factory produced June 2024; Nov 2024 source suggesting hours of workers at plant being cut back; Oct 2024 announcement of Capri coming to plant in Cologne</t>
  </si>
  <si>
    <t>https://media.ford.com/content/fordmedia/feu/en/news/2024/06/04/mass-production-of-new-all-electric-explorer-starts-at-fords-ev-.html</t>
  </si>
  <si>
    <t>https://media.ford.com/content/fordmedia/feu/en/news/2021/08/18/ford-starts-the-redesign-of-its-niehl-assembly-plant-to-create-t.html?utm_source=chatgpt.com</t>
  </si>
  <si>
    <t>https://media.ford.com/content/fordmedia/fna/us/en/news/2023/06/12/ford-opens-cologne-ev-center.html?utm_source=chatgpt.com</t>
  </si>
  <si>
    <t>https://media.ford.com/content/fordmedia/feu/de/en/news/2024/10/14/new-electric-ford-capri-is-on-its-way-to-customers.html</t>
  </si>
  <si>
    <t>Z_ES_Ford_Valencia_0</t>
  </si>
  <si>
    <t>Z_ES_Ford_Valencia</t>
  </si>
  <si>
    <t>Valencia</t>
  </si>
  <si>
    <t>2.5 million</t>
  </si>
  <si>
    <t>S-MAX Hybrid, Galaxy Hybrid, Kuga Hybrid, Kuga Plug-in Hybrid</t>
  </si>
  <si>
    <t>Jan 2020 announcement that Ford is investing 42 million euros for adding electrified vehicles (S-MAX and Galaxy hybrids) along with battery assembly line; they appear to be HEVs not PHEVs, so might want to exclude; maybe give partial investment to battery investment; the investment split is neatly broken down to 24 million euros for batt assembly, 8 million for retooling and 10 million for ev production; anticipated production of battery assembly in sept 2020; additional 5.2 million euros announced for batt in early 2021, and same sources suggesting hybrid models have already started production; Nov 2020 launch of kuga Hybrid/PHEV; source 4 suggests 730 daily production of Kuga but there are non-electric versions as well</t>
  </si>
  <si>
    <t>Need to align on investment number</t>
  </si>
  <si>
    <t>https://media.ford.com/content/fordmedia/feu/en/news/2021/03/25/ford-continues-to-go-all-in-on-electrification-with-new-hybrid-e.html</t>
  </si>
  <si>
    <t>https://www.investinspain.org/content/icex-invest/en/noticias-main/2021/ford-valencia-plant.html</t>
  </si>
  <si>
    <t>https://media.ford.com/content/fordmedia/feu/en/news/2021/02/09/new-s-max-hybrid-helps-active-families-go-electric-and-continues.html</t>
  </si>
  <si>
    <t>https://cadenaser.com/comunitat-valenciana/2024/08/26/ford-almussafes-retoma-la-actividad-tras-las-vacaciones-en-pleno-ajuste-de-personal-radio-valencia/?utm_source=chatgpt.com</t>
  </si>
  <si>
    <t>Z_ES_Ford_Valencia_1</t>
  </si>
  <si>
    <t>June 2022 of Valencia plant moving forward with expansions/electrification, despite news of potential closure; Announcement for Valencia plant to assemble 300,000 EVs annually in May 2024; will build the 'partly electric' vehicle by 2027; no updates on the expansion since then, and although they are making formal announcements, there's an air of ambiguity and doubtfulness; might be worth switching to intended</t>
  </si>
  <si>
    <t>https://fordauthority.com/2022/06/ford-valencia-assembly-plant-will-produce-next-gen-electric-vehicles/</t>
  </si>
  <si>
    <t>Z_HR_GreenTechGroup_KulaNorinska_0</t>
  </si>
  <si>
    <t>Z_HR_GreenTechGroup_KulaNorinska</t>
  </si>
  <si>
    <t>Green Tech Group</t>
  </si>
  <si>
    <t>Croatia</t>
  </si>
  <si>
    <t>Kula Norinska</t>
  </si>
  <si>
    <t>10 years</t>
  </si>
  <si>
    <t>Original project announcement in May 2018 with 100 million euros investment; grounds were bought and were anticipated to be built in the next 10 years; confirmed April 2019, to be developed in 3 phases over next 10 years; production capacity of 150,000 evs and 300,000 battery packs; no updates on this facility since then, despite 2019 announcement seemingly indicating prepping for construction; preliminary pre-construction work started in 2019 &lt;1 million euros</t>
  </si>
  <si>
    <t>https://balkangreenenergynews.com/preparatory-works-launched-for-facility-to-produce-electric-cars-in-croatia/</t>
  </si>
  <si>
    <t xml:space="preserve">Hyundai </t>
  </si>
  <si>
    <t>Czechia</t>
  </si>
  <si>
    <t>Nošovice</t>
  </si>
  <si>
    <t>80 million</t>
  </si>
  <si>
    <t>TUCSON Plug-in Hybrid, KONA Electric, i30 (MHEV variant)</t>
  </si>
  <si>
    <t>EVs, PHEVs</t>
  </si>
  <si>
    <t>Hyundai Kona Electric (1st generation) March 2020 to July 2023; Hyundai Kona Electric (2nd generation) since August 2023; In Europe, the EV2 is expected to compete with BYD’s Dolphin, Volkswagen’s ID.2, Peugeot’s e-2008 and the Mini Cooper Electric.</t>
  </si>
  <si>
    <t>https://www.hyundai-motor.cz/wp-content/uploads/2024/06/VZ_Hyundai_2023_EN_final.pdf</t>
  </si>
  <si>
    <t>https://www.electrive.com/2019/07/19/hyundai-considers-manufacturing-kona-in-czech-republic/</t>
  </si>
  <si>
    <t>Kia</t>
  </si>
  <si>
    <t>Slovakia</t>
  </si>
  <si>
    <t>Žilina</t>
  </si>
  <si>
    <t>Kia Ceed PHEV, Kia Sportage PHEV, Kia XCeed PHEV</t>
  </si>
  <si>
    <t>https://spectator.sme.sk/business/c/kia-has-launched-production-of-plug-in-hybrid-xceed</t>
  </si>
  <si>
    <t>https://spectator.sme.sk/business/c/kia-in-zilina-launches-production-of-new-sportage-plug-in-hybrid#:~:text=at%2017%3A51-,Kia%20in%20%C5%BDilina%20launches%20production%20of%20new%20Sportage%20plug%2Din,electric%20version%20of%20the%20model.&amp;text=In%20early%20February%2C%20Korean%20carmaker,at%20its%20factory%20near%20%C5%BDilina.</t>
  </si>
  <si>
    <t>https://www.news24.com/life/motoring/news/kia-invests-r12-billion-in-electric-and-hybrid-engine-plant-amid-ev-demand-20201211-2</t>
  </si>
  <si>
    <t>139 million</t>
  </si>
  <si>
    <t>150 billion</t>
  </si>
  <si>
    <t>Won</t>
  </si>
  <si>
    <t>starting 2025</t>
  </si>
  <si>
    <t>EV2 (other sources mention EV3, EV4 and EV5 as well as the Niro EV)</t>
  </si>
  <si>
    <t>Kia plans to churn out 80,000 units of the EV2 from its plant in Slovakia in 2025 to sell them only in Europe and then expand output to 100,0000 units in 2026; The EV2 will be released in two models: one powered by nickel-cobalt-manganese (NCM) batteries, the other equipped with more affordable lithium iron phosphate (LFP) batteries.</t>
  </si>
  <si>
    <t>https://www.kedglobal.com/automobiles/newsView/ked202412230005</t>
  </si>
  <si>
    <t>https://www.koreaherald.com/article/3495928</t>
  </si>
  <si>
    <t>https://www.businesskorea.co.kr/news/articleView.html?idxno=103165</t>
  </si>
  <si>
    <t>https://ceenergynews.com/transport/slovakia-approves-major-state-aid-package-for-kia-to-increase-ev-production/</t>
  </si>
  <si>
    <t>Z_DE_MercedesBenz_Bremen_0</t>
  </si>
  <si>
    <t>Z_DE_MercedesBenz_Bremen</t>
  </si>
  <si>
    <t>Mercedes-Benz</t>
  </si>
  <si>
    <t>Bremen</t>
  </si>
  <si>
    <t>C-Class W205 Plug-in Hybrid</t>
  </si>
  <si>
    <t>EQC</t>
  </si>
  <si>
    <t>Mercedes revealed electrification plans in Jan 2018 for several plants; EQC electric vehicle will be manufactured in Bremen; started production in May 2019 of the EQC</t>
  </si>
  <si>
    <t>https://autovista24.autovistagroup.com/news/daimler-announces-start-eqc-production/</t>
  </si>
  <si>
    <t>https://www.engadget.com/2018-01-30-mercedes-ev-production-network.html</t>
  </si>
  <si>
    <t>Z_DE_MercedesBenz_Bremen_1</t>
  </si>
  <si>
    <t>EQE SUV</t>
  </si>
  <si>
    <t>EVS</t>
  </si>
  <si>
    <t>Announced Feb 2020 new e-models, with the EQC continuing production at the plant; the E-series of models part of an $11 billion development program; EQE teased in July 2021, and officially unveiled Sept 2021; (Mercedes says its German plants in Sindelfingen, Bremen, Rastatt and the plant in Kecskemét, Hungary, will start producing the new electric models in the Top End Luxury, Core Luxury and Entry Luxury segments from the middle of the decade. In July 2021, the German carmaker announced that Mercedes intends to introduce only electric platforms from 2025 onwards – now the (expected) distribution among the plants has also been determined.)</t>
  </si>
  <si>
    <t>https://www.mercedesbenzofwashington.com/production-of-mercedes-benz-evs-expands-in-bremen/</t>
  </si>
  <si>
    <t>https://www.autoweek.com/news/green-cars/a37179240/mercedes-benz-eqe-ev-teaser/</t>
  </si>
  <si>
    <t>https://electrek.co/2021/09/05/mercedes-benz-eqe-electric-sedan-400-mile-range/</t>
  </si>
  <si>
    <t>https://www.electrive.com/2022/06/30/mercedes-invests-e2-billion-in-eu-assembly-plants-for-evs/</t>
  </si>
  <si>
    <t>Dussendorf</t>
  </si>
  <si>
    <t>esprinter</t>
  </si>
  <si>
    <t xml:space="preserve"> At the end of 2020, around 6,000 employees were employed in Düsseldorf. This is where the Sprinter panel van and the current generation of the eSprinter run off the production line.</t>
  </si>
  <si>
    <t>https://group.mercedes-benz.com/innovation/drive-systems/electric/esprinter-production-plants.html</t>
  </si>
  <si>
    <t>trucks: eSprinter</t>
  </si>
  <si>
    <t>Sprinter (closed types); eSprinter (closed models)</t>
  </si>
  <si>
    <t>https://group.mercedes-benz.com/documents/investors/reports/annual-report/mercedes-benz/mercedes-benz-annual-report-2024-incl-combined-management-report-mbg-ag.pdf</t>
  </si>
  <si>
    <t>Mercedes-Benz Plant Düsseldorf | Mercedes-Benz Group &gt; companies &gt; locations</t>
  </si>
  <si>
    <t>Ludwigsfelde</t>
  </si>
  <si>
    <t xml:space="preserve">Euros </t>
  </si>
  <si>
    <t>Sprinter and eSprinter as open models</t>
  </si>
  <si>
    <t>https://media.mercedes-benz.be/de/der-neue-esprinter-der-vielseitigste-und-effizienteste-mercedes-benz-evan-aller-zeiten/</t>
  </si>
  <si>
    <t>Mercedes-Benz Plant Ludwigsfelde | Mercedes-Benz Group &gt; companies &gt; locations</t>
  </si>
  <si>
    <t>Rastatt</t>
  </si>
  <si>
    <t>EQA</t>
  </si>
  <si>
    <t>Sindelfingen</t>
  </si>
  <si>
    <t>730 million</t>
  </si>
  <si>
    <t>EQS Sedan, EQS SUV (Maybach variant too)</t>
  </si>
  <si>
    <t>while the factory is EV-ready and will produce EVs like the EQS, the €730 million investment covers the infrastructure for flexible, mixed production, not exclusively EV production.</t>
  </si>
  <si>
    <t>Vitoria</t>
  </si>
  <si>
    <t>Mercedes-Benz EQT BEV, Mercedes-Benz eVito Tourer / EQV BEV, Mercedes-Benz eVito Van BEV</t>
  </si>
  <si>
    <t xml:space="preserve">evs + doubling capacity </t>
  </si>
  <si>
    <t>1.23 billion</t>
  </si>
  <si>
    <t>trucks: eVito, EQV</t>
  </si>
  <si>
    <t>The groundbreaking ceremony for the expansion of the plant was celebrated in March 2024; Midsize vans based on the fully-electric VAN Electric Architecture (VAN.EA) will be produced here, starting in 2026.</t>
  </si>
  <si>
    <t>https://www.espaciofurgo.com/en/mercedes-invertira-1-230-millones-en-vitoria-para-fabricar-furgonetas-electricas/</t>
  </si>
  <si>
    <t>https://www.foundry-planet.com/d/ger-es-mercedes-benz-invests-1-billion-euros-in-spanish-factory-to-manufacture-new-electric-vans/</t>
  </si>
  <si>
    <t>https://group.mercedes-benz.com/company/locations/production-network-vitoria.html</t>
  </si>
  <si>
    <t>Jawor</t>
  </si>
  <si>
    <t>1.3 billion</t>
  </si>
  <si>
    <t>trucks: New generation electric vans</t>
  </si>
  <si>
    <t>https://www.paih.gov.pl/en/news/20221212-the_first_mercedes_electric_vans_factory_will_be_built_in_poland/</t>
  </si>
  <si>
    <t>https://realassetinsight.com/thought-leader/mercedes-business-case-for-polish-fdi-project-explained/</t>
  </si>
  <si>
    <t>Kecskemet</t>
  </si>
  <si>
    <t>2021 Q4</t>
  </si>
  <si>
    <t>Mercedes-Benz EQB BEV</t>
  </si>
  <si>
    <t>(but in July of 2020, the series production of two plug-in hybrid models belonging to the Mercedes-Benz compact car family, the CLA 250 e Coupé and the CLA 250 e Shooting Brake, began in Kecskemét. The first prototypes of EQB are already being manufactured at the Kecskemét plant on a special, separate production line, the so-called "Pilot Line")</t>
  </si>
  <si>
    <t>https://www.hungarianconservative.com/articles/current/mercedes_benz_ceo_future_kecskemet_factory_investment_hungary/</t>
  </si>
  <si>
    <t>https://ceenergynews.com/transport/mercedes-benz-to-invest-e1bn-in-hungarian-plant-preparing-for-electric-future/</t>
  </si>
  <si>
    <t>https://hungarytoday.hu/new-mercedes-plant-to-start-production-by-the-end-of-next-year/</t>
  </si>
  <si>
    <t>includes battery assembly plant</t>
  </si>
  <si>
    <t>2026 onwards</t>
  </si>
  <si>
    <t>Electric-first vehicles on MMA platform</t>
  </si>
  <si>
    <t>discontinues Leaf model</t>
  </si>
  <si>
    <t>Nissan</t>
  </si>
  <si>
    <t>Sunderland</t>
  </si>
  <si>
    <t>LEAF</t>
  </si>
  <si>
    <t>Nissan Leaf production, March 2010 initial announcement</t>
  </si>
  <si>
    <t>https://europe.nissannews.com/en-GB/releases/release-6480-nissan-to-build-leaf-electric-vehicle-in-sunderland</t>
  </si>
  <si>
    <t>https://www.electrive.com/2024/03/01/nissan-leaf-production-draws-to-a-close-in-sunderland/</t>
  </si>
  <si>
    <t>423 million</t>
  </si>
  <si>
    <t>1.12 billion</t>
  </si>
  <si>
    <t>Qashqai, JUKE, LEAF</t>
  </si>
  <si>
    <t>November 2023 announcement that Nissan would build 3 new electric car models at Sunderland with battery factories included for a 3 billion pounds total investment; 1.1 billion pounds for phase 1, with the remaining 2 billion pounds after confirmation; sources vary on if it's 2 or 3 new EV models, but 1.12 billion pounds is what's pledged for first phase; Source 7 highlights March 2025 as next gen Leaf production, which is part of overall investment efforts related to the Nov 2023 announcement; " Nissan said the total investment in the Sunderland area, including the battery factories, will reach £3bn, after £1bn was previously pledged. Nissan will invest £1.1bn in the latest phase, and the rest of the £2bn is expected to come from the battery supplier once it is confirmed "; third battery plant was in negotiation, so attributed entire first phase investment to EV plant; the battery portion of the investments is reflecte din the Envision AESC plants in battery IPT, through their partnership; the 423 million pounds thats constantly referenced is part of the 1 billion pounds total for electrification; next-gen LEAF could arive March 2025; investment was originally 423 million pounds for electrified next-gen model of 1 vehicle, before rising to 1.12 billion pounds for electrification of several models</t>
  </si>
  <si>
    <t>https://techxplore.com/news/2023-11-nissan-invest-billion-ev-versions.html</t>
  </si>
  <si>
    <t>https://edition.cnn.com/2023/11/24/business/nissan-uk-ev-investment/index.html</t>
  </si>
  <si>
    <t>https://www.zemo.org.uk/news-events/news,nissan-announces-2bn-investment-to-build-new-models-additional-gigafactory-_4584.htm</t>
  </si>
  <si>
    <t>https://www.theguardian.com/business/2023/nov/24/nissan-to-build-three-new-electric-car-models-at-sunderland-plant</t>
  </si>
  <si>
    <t>https://www.businessinsider.com/nissan-ramps-up-ev-battery-business-uk-billions-2023-11</t>
  </si>
  <si>
    <t>https://electrek.co/2024/05/24/nissan-preps-next-gen-leaf-ev-production-but-challenges-await/</t>
  </si>
  <si>
    <t>https://uk.nissannews.com/en-GB/releases/three-is-the-magic-number-as-nissan-accelerates-the-switch-to-full-electric</t>
  </si>
  <si>
    <t>https://www.nissan-global.com/EN/IR/TSE/ASSETS/2021/PDF/20210701_ev36zero_E.pdf</t>
  </si>
  <si>
    <t>Z_SL_RenaultGroup_NovoMesto_1</t>
  </si>
  <si>
    <t>Z_SL_RenaultGroup_NovoMesto</t>
  </si>
  <si>
    <t>Renault Group</t>
  </si>
  <si>
    <t>Slovenia</t>
  </si>
  <si>
    <t>Novo Mesto</t>
  </si>
  <si>
    <t>Renault Twingo</t>
  </si>
  <si>
    <t>Looks like there's PHEV variants(?); all-electric unveiled Feb 2020</t>
  </si>
  <si>
    <t>align on dates and investment</t>
  </si>
  <si>
    <t>https://www.renaultgroup.com/en/magazine/energy-and-motorization/twingo-electric-the-ultimate-electric-city-car</t>
  </si>
  <si>
    <t>https://thedriven.io/2020/01/24/renault-confirms-launch-of-twingo-z-e-electric-car-this-year/</t>
  </si>
  <si>
    <t>https://www.autoexpress.co.uk/renault/twingo/108878/new-2020-electric-renault-twingo-ze-revealed</t>
  </si>
  <si>
    <t>Z_SL_RenaultGroup_NovoMesto_0</t>
  </si>
  <si>
    <t>Next-gen Twingo</t>
  </si>
  <si>
    <t>Renault hinted at new EV city car for launch; it's not clear that it was officially revealed, but in Jul 2024, an MOU was signed for the company to establish itself as an EV manufacturer; Feb 2025 announcement highlights 3 new EVs to hit market in 2026, which I think could dictate this entry for construction timelines; first electrified version of the Twingo in Sept 2019 (source 4) for 2020 launch, so can probably separate out that row and keep this one as an expansion; ( the government will provide around EUR 40 million)</t>
  </si>
  <si>
    <t>https://www.autonews.com/automakers/renaults-low-cost-electric-twingo-gets-2026-production-start-date/</t>
  </si>
  <si>
    <t>https://www.gov.si/en/news/2024-07-24-slovenia-establishes-itself-as-an-electric-vehicle-manufacturer-with-the-production-of-electric-renault-twingo/</t>
  </si>
  <si>
    <t>https://electrek.co/2025/02/10/renault-unveils-three-electric-light-commercial-vehicles-hit-market-2026/</t>
  </si>
  <si>
    <t>https://www.autocar.co.uk/car-news/motor-shows-frankfurt-motor-show/renault-details-two-new-evs-due-2020</t>
  </si>
  <si>
    <t>https://balkangreenenergynews.com/slovenia-to-subsidize-renaults-new-electric-twingo-with-eur-40-million/</t>
  </si>
  <si>
    <t>https://autonews.autoua.net/en/57076-renault-twingo-e-tech-first-official-photos-of-the-interior-of-the-20000-euro-electric-car.html</t>
  </si>
  <si>
    <t>Z_HR_RimacAutomobili_Veliko_0</t>
  </si>
  <si>
    <t>Z_HR_RimacAutomobili_Veliko</t>
  </si>
  <si>
    <t>Rimac Automobili</t>
  </si>
  <si>
    <t>Veliko Trgovišće</t>
  </si>
  <si>
    <t>120 million</t>
  </si>
  <si>
    <t>first commenced in 2021</t>
  </si>
  <si>
    <t>Rimac Nevera and Nevera R</t>
  </si>
  <si>
    <t>New project, 200 million euros for HQ/R&amp;D and vehicle production (should split investment in half); anticipated 2023 completion date; Oct 2024 source suggests 120 million euros invested for the initial phase, with investment anticipated to go upwards at about 300 million euros; production already underway, including electric hyper cars, Rimac Nevera and Nevera R; I think this row should represent phase 1, 120 million euros invested, and then have an expansion row for the remaining 180 million euros, with an estimated completion</t>
  </si>
  <si>
    <t>https://www.rimac-automobili.com/</t>
  </si>
  <si>
    <t>https://campus.rimac-group.com/news/rimac-unveils-design-for-its-new-state-of-the-art-campus/</t>
  </si>
  <si>
    <t>https://theevreport.com/rimac-completes-phase-one-of-campus</t>
  </si>
  <si>
    <t>https://www.evinfocus.com/rimac-completes-construction-of-new-manufacturing-base/</t>
  </si>
  <si>
    <t>https://electricdrives.tv/rimac-begins-production-at-new-campus-with-phase-one-complete/</t>
  </si>
  <si>
    <t>Z_HR_RimacAutomobili_Veliko_1</t>
  </si>
  <si>
    <t>180 million</t>
  </si>
  <si>
    <t>180 million euros for remaining expansion; though potentially for office space and additional supplies, though could loop in more production; get confirmation once ground breaks</t>
  </si>
  <si>
    <t>Volkswagen</t>
  </si>
  <si>
    <t>Z_ES_SEAT_Martorell_0</t>
  </si>
  <si>
    <t>Z_ES_SEAT_Martorell</t>
  </si>
  <si>
    <t>SEAT</t>
  </si>
  <si>
    <t>Martorell</t>
  </si>
  <si>
    <t>Seat Leon</t>
  </si>
  <si>
    <t>https://www.electrive.com/2018/03/22/seat-leon-to-be-released-as-phev-in-2020/</t>
  </si>
  <si>
    <t>Z_ES_SEAT_Martorell_1</t>
  </si>
  <si>
    <t>3 billion</t>
  </si>
  <si>
    <t>end of 2025; 2026</t>
  </si>
  <si>
    <t>CUPRA Raval and Volkswagen ID.2</t>
  </si>
  <si>
    <t>February 2023 announcement of 3 billion euros invested to convert this plant to manufacture electric small cars, EVs, anticipated 2025 production; Jan 2025 announcements of efforts moving forward for fullscale 2026 production line</t>
  </si>
  <si>
    <t>https://electrek.co/2023/02/22/seat-cupra-converting-main-factory-bev-production-hub-volkswagen-group-ev/</t>
  </si>
  <si>
    <t>https://theevreport.com/seat-s-a-champions-electrification-for-2025</t>
  </si>
  <si>
    <t>https://transportandenergy.com/2025/01/28/seat-plans-for-electric-future/</t>
  </si>
  <si>
    <t>Škoda</t>
  </si>
  <si>
    <t>Mladá Boleslav</t>
  </si>
  <si>
    <t>32 million</t>
  </si>
  <si>
    <t xml:space="preserve">Škoda Enyaq Coupé, Škoda Enyaq </t>
  </si>
  <si>
    <t>https://www.skoda-storyboard.com/en/press-releases/skoda-elroq-czech-carmaker-powers-up-production-of-its-most-affordable-all-electric-model/</t>
  </si>
  <si>
    <t>https://www.skoda-auto.com/_doc/b6a68d8b-0ec2-4cd5-b357-36587e77bf6d#?s_aid=sa5yu9nu-g1fg-fvaw-ople-ew0nkckxwua7_004_0</t>
  </si>
  <si>
    <t>Škoda Elroq</t>
  </si>
  <si>
    <t xml:space="preserve"> in order to enable daily production of up to 600 Elroqs, Skoda relocated part of the Octavia production to the Kvasiny plant last year</t>
  </si>
  <si>
    <t>https://www.electrive.com/2025/01/22/skoda-launches-mass-production-of-the-elroq/</t>
  </si>
  <si>
    <t>delete?</t>
  </si>
  <si>
    <t>Z_SE_SonoMotors_Trolhättan_0</t>
  </si>
  <si>
    <t>Z_SE_SonoMotors_Trolhättan</t>
  </si>
  <si>
    <t>Sono Motors</t>
  </si>
  <si>
    <t>Sweden</t>
  </si>
  <si>
    <t>Trolhättan</t>
  </si>
  <si>
    <t>second half 2020</t>
  </si>
  <si>
    <t>SEVs</t>
  </si>
  <si>
    <t>Sion</t>
  </si>
  <si>
    <t>Solar EV, so not sure if we'd include; 257,000 vehicles to be produced over 7 year period; production anticipated for second half of 2020; October 2021 update suggesting no production agreement reached,; April 2022 confirmation of plans never going through</t>
  </si>
  <si>
    <t>https://www.globenewswire.com/news-release/2020/02/25/1989717/0/en/Sono-Motors-will-cooperate-with-Valoe-as-a-Partner-for-Solar-Solutions-of-Self-Charging-Electric-Vehicles.html</t>
  </si>
  <si>
    <t>https://electrek.co/2019/04/17/sono-motors-will-build-solar-powered-sion-ev-at-an-old-saab-plant-in-sweden/</t>
  </si>
  <si>
    <t>https://www.electrive.com/2021/10/27/sono-still-hasnt-reached-a-production-agreement-with-nevs/</t>
  </si>
  <si>
    <t>https://en.saabblog.net/2022/04/10/sono-motors-das-ende-der-schwedisch-deutschen-liaison/</t>
  </si>
  <si>
    <t>Stellantis</t>
  </si>
  <si>
    <t>Eisenach</t>
  </si>
  <si>
    <t>Opel / Vxh. Grandland X PHEV</t>
  </si>
  <si>
    <t>https://www.media.stellantis.com/em-en/opel/press/from-27-250-new-opel-grandland-available-to-order-in-germany</t>
  </si>
  <si>
    <t>130 million</t>
  </si>
  <si>
    <t>second half 2024</t>
  </si>
  <si>
    <t>battery-electric Grandland</t>
  </si>
  <si>
    <t>https://www.electrive.com/2023/03/22/opel-to-release-battery-electric-grandland-in-2024/</t>
  </si>
  <si>
    <t>Ellesmere Port</t>
  </si>
  <si>
    <t>Citroen e-Berlingo, Fiat E-Doblo, Opel Combo Electric and Peugeot e-Partner</t>
  </si>
  <si>
    <t>Initial July 2021 announcement of 100 million pounds investment announcement towards electrification; Part of investment also going to battery pack assembly, among 3 other production-related facets, so consider splitting it; This plant in the UK from Stellantis is dedicated to only EVs; Start of EV production in September 2023; fully operational by early 2024</t>
  </si>
  <si>
    <t>https://www.media.stellantis.com/uk-en/vauxhall/press/stellantis-announces-start-of-electric-vehicle-production-at-ellesmere-port-the-uk-s-first-ev-only-manufacturing-plant</t>
  </si>
  <si>
    <t>https://professionalpickup.com/ellesmere-port-factory-transformed-into-electric-van-plant-after-100-million-investment/</t>
  </si>
  <si>
    <t>I</t>
  </si>
  <si>
    <t>Proposed 50 million pounds investment to strengthen plant production and plant consolidation to become main UK EV production hub</t>
  </si>
  <si>
    <t>Trnava</t>
  </si>
  <si>
    <t>Peugeot e-208, Citroën ë-C3</t>
  </si>
  <si>
    <t>Stellantis has started small-scale production of the Peugeot e-208 at its plant near Zaragoza, according to Spanish media. The model was previously produced at the Trnava plant in Slovakia, but has now been moved to Zaragoza; We launched series production of the fifth new generation model called the Peugeot 208 in July 2019. Its electric derivative was launched in November 2019.</t>
  </si>
  <si>
    <t>https://www.stellantis-slovakia.sk/o-nas/</t>
  </si>
  <si>
    <t>https://spectator.sme.sk/business/c/groupe-psa-will-produce-electric-peugeot-208-exclusively-in-trnava</t>
  </si>
  <si>
    <t>https://www.electrive.com/2019/04/06/slovakian-production-of-peugeot-e-208-picks-up-steam/</t>
  </si>
  <si>
    <t>The plant is currently preparing for a €180 million production transformation, to which the state will contribute €18 million, The Peugeot 208 should be replaced by new models, including the e-version Citroën C3; The only model the plant continues to produce is the Citroën C3</t>
  </si>
  <si>
    <t xml:space="preserve"> </t>
  </si>
  <si>
    <t>https://spectator.sme.sk/business/c/trnava-based-carmaker-will-manufacture-new-models#:~:text=Investment%20worth%20%E2%82%AC180%20million%20should%20include%20e%2Dvehicles.&amp;text=New%20car%20models%2C%20mostly%20hybrid,Trnava%2Dbased%20carmaker%20Stellantis%20Slovakia.</t>
  </si>
  <si>
    <t>https://spectator.sme.sk/business/c/slovakia-carmakers-portfolio-production-changes</t>
  </si>
  <si>
    <t>Vigo</t>
  </si>
  <si>
    <t>Peugeot, Citroën and Opel light commercial vehicles</t>
  </si>
  <si>
    <t>91 cars a day in beginning of 2021, production in 2018 3k</t>
  </si>
  <si>
    <t>33 million</t>
  </si>
  <si>
    <t>the Peugeot e-Partner and e-Rifter, the Citroën ë-Berlingo and ë-Berlingo Van and the Opel Combo-e Life and Combo-e Cargo (+ continue Peugeot, Citroën and Opel light commercial vehicles)</t>
  </si>
  <si>
    <t>will offer a "zero emissions" solution, with marketing to begin in the last quarter of 2021.</t>
  </si>
  <si>
    <t>https://www.investinspain.org/content/icex-invest/en/noticias-main/2021/stellantis-electric-cars.html</t>
  </si>
  <si>
    <t>The Peugeot e-2008, Citroën ë-Berlingo, Fiat E-Doblò, Opel Combo Electric, Peugeot E-Rifter/E-Partner and Toyota Proace City Electric</t>
  </si>
  <si>
    <t>Together, around one billion euros is to be invested in both plants, according to the Spanish media. However, the exact model distribution is not yet known.</t>
  </si>
  <si>
    <t>https://www.electrive.com/2023/11/27/stellantis-to-build-small-electric-cars-in-spain/</t>
  </si>
  <si>
    <t>https://www.investinspain.org/content/icex-invest/en/noticias-main/2025/stellantis-vigo.html</t>
  </si>
  <si>
    <t>Zaragosa</t>
  </si>
  <si>
    <t>Opel Corsa Electric, Peugeot e-208, Lancia Ypsilon</t>
  </si>
  <si>
    <t>Together, around one billion euros is to be invested in both plants, according to the Spanish media. However, the exact model distribution is not yet known. According to earlier reports, the Peugeot e-208 and the Opel Corsa Electric based on the STLA Small are expected to be produced in well into six figures.</t>
  </si>
  <si>
    <t xml:space="preserve">Stellantis </t>
  </si>
  <si>
    <t>Mulhouse</t>
  </si>
  <si>
    <t>Peugeot e-308 sedan, e-308 SW,e-408</t>
  </si>
  <si>
    <t>https://www.stellantis.com/en/news/press-releases/2022/december/electric-motors-production-ramp-up-to-reach-more-than-1-million-in-france-by-2024</t>
  </si>
  <si>
    <t>https://www.stellantis.com/content/dam/stellantis-corporate/investors/financial-reports/Stellantis-NV-20241231-Annual-Report.pdf</t>
  </si>
  <si>
    <t>Rennes</t>
  </si>
  <si>
    <t>160 million</t>
  </si>
  <si>
    <t>Citroën's future electric SUV; upcoming vehicle, code-named CR3</t>
  </si>
  <si>
    <t>Limited details are known about the EV that will be built, it will be underpinned by its STLA Medium platform and will be a replacement for the Citroen C5 Aircross; Much of the investment will be used to establish a battery assembly workshop alongside the existing assembly line</t>
  </si>
  <si>
    <t>https://www.carscoops.com/2023/06/stellantis-spending-176-million-to-get-french-factory-ready-for-electric-suv/#:~:text=Stellantis%20is%20investing%20%E2%82%AC160,existing%20assembly%20line%2C%20per%20Reuters.</t>
  </si>
  <si>
    <t>https://www.electrive.com/2023/06/06/stellantis-gears-up-rennes-factory-for-suv-production/</t>
  </si>
  <si>
    <t>Sochaux</t>
  </si>
  <si>
    <t>Peugeot e-3008, e-5008 230 Long Range</t>
  </si>
  <si>
    <t>https://www.clubalfa.it/en/sochaux-end-of-an-era-last-thermic-car-produced-5507</t>
  </si>
  <si>
    <t>Z_FR_FiatChrysler_Hordain</t>
  </si>
  <si>
    <t>Stellantis (Fiat Chrysler)</t>
  </si>
  <si>
    <t>Hordain</t>
  </si>
  <si>
    <t>FCEVs</t>
  </si>
  <si>
    <t>Peugeot e-Expert, Citroën e-Jumpy, Opel and Vauxhall Vivaro-e, Fiat e- Scudo (Toyota Proace Electric)</t>
  </si>
  <si>
    <t>Start of production of FCEV in Nov 2022; production of hydrogen fuel cell EVs; anticipated production capacity of 5,000 vehicles in 2024 (source 2); earliest announcement is the production announcement in late 2022; Jan 2024 source suggesting France and Poland facilities will both house production of FCEVs</t>
  </si>
  <si>
    <t>can't find 2021/2022 source that bruegel is suggesting for both announcement and production</t>
  </si>
  <si>
    <t>https://moparinsiders.com/stellantis-starts-production-of-its-electrified-hydrogen-light-commercial-vehicles-lcvs/</t>
  </si>
  <si>
    <t>https://www.globenewswire.com/news-release/2022/10/27/2542927/0/en/Stellantis-Hordain-First-Plant-in-the-World-to-Produce-Hydrogen-powered-Electric-and-Combustion-Engine-Commercial-Vehicles.html</t>
  </si>
  <si>
    <t>https://www.electrive.com/2021/10/27/fiat-to-launch-two-new-electric-van-models/</t>
  </si>
  <si>
    <t>https://www.stellantis.com/content/dam/stellantis-corporate/news/press-releases/2022/october/27-10-2022/en/20221027_Stellantis_France_Hordain_EN.pdf</t>
  </si>
  <si>
    <t>https://www.stellantis.com/en/news/press-releases/2024/january/stellantis-pro-one-expands-existing-hydrogen-fuel-cell-offer-with-in-house-production-starting-on-mid-size-and-large-vans-in-europe#:~:text=Stellantis%20will%20have%20eight%20fuel,%2DExpert%20and%20E%2DBoxer.</t>
  </si>
  <si>
    <t>https://www.stellantis.com/en/news/press-releases/2022/october/stellantis-hordain-first-plant-in-the-world-to-produce-hydrogen-powered-electric-and-combustion-engine-commercial-vehicles</t>
  </si>
  <si>
    <t>Z_IT_FiatChrysler_Mirafiori_0</t>
  </si>
  <si>
    <t>Mirafiori</t>
  </si>
  <si>
    <t>700 million</t>
  </si>
  <si>
    <t>Q2 2020</t>
  </si>
  <si>
    <t>Fiat 500 BEV</t>
  </si>
  <si>
    <t>In July 2019, Fiat announced $788 million USD (700 million euros) in investment for the Fiat 500 BEV; anticipated Q2 2020 production and 80,000 units annual production, with 1200 workers dedicated to the assembly line; same source as announcement highlights work already beginning, so will be same construction start date; Fiat 500e was unveiled March 2020; a hybrid based on the fiat 500e was confirmed for 2026 production; Nov and dec 2024 source 3 announcement of production halt of the 500e until Jan 2025; EV market facing challenges; also additional 100+ million investment for a hybrid version of the vehicle (looks like HEV not PHEV); supposedly initially started production in 2020</t>
  </si>
  <si>
    <t>https://www.hagerty.com/media/news/new-fiat-500-goes-all-electric/</t>
  </si>
  <si>
    <t>https://www.autocar.co.uk/car-news/new-cars/new-fiat-500-hybrid-confirmed-italy-production-2026</t>
  </si>
  <si>
    <t>https://moparinsiders.com/stellantis-pauses-fiat-500e-production-for-december/</t>
  </si>
  <si>
    <t>https://www.autoblog.com/news/stellantis-pauses-production-at-italys-iconic-mirafiori-plant-yet-again</t>
  </si>
  <si>
    <t>Z_PL_FiatChrysler_Tychy_0</t>
  </si>
  <si>
    <t>Z_PL_FiatChrysler_Tychy</t>
  </si>
  <si>
    <t>Tychy</t>
  </si>
  <si>
    <t>166 million</t>
  </si>
  <si>
    <t>several years to complete'</t>
  </si>
  <si>
    <t>second half 2022</t>
  </si>
  <si>
    <t>Jeep, Fiat and Alfa Romeo; Jeep Avenger, Jeep Avenger 4xe</t>
  </si>
  <si>
    <t>Dec 2020 announcement of a 166 million euros plant for manufacturing hybrid and electric models (split investment? Maybe, but could also be PHEVs); production for the factory expected in second half 2022; first EV production came from Feb 2023 source of Jeep Avenger; Jeep was one of the brands associated with the electrification; China's Leapmotor also anticipated to build EVs at this plant; september 2024 source suggesting 100,000th Jeep Avenger production milestone; 'All-new Jeep Avenger is the brand's first-ever battery electric vehicle (BEV)'</t>
  </si>
  <si>
    <t>https://www.electrive.com/2021/01/04/fiat-chrysler-to-build-evs-in-poland-starting-in-2022/</t>
  </si>
  <si>
    <t>https://www.media.stellantis.com/em-en/jeep/press/stellantis-plant-in-tychy-starts-production-of-all-new-jeep-avenger-winner-of-prestigious-european-car-of-the-year-2023-award</t>
  </si>
  <si>
    <t>https://www.media.stellantis.com/em-en/corporate-communications/press/stellantis-in-tychy-celebrates-the-production-of-12-500-000-vehicles-corporate</t>
  </si>
  <si>
    <t>https://notesfrompoland.com/2020/12/29/fiat-chrysler-to-invest-e2-billion-in-polish-car-factory/</t>
  </si>
  <si>
    <t>Z_PT_StellantisGroup_Mangualde_0</t>
  </si>
  <si>
    <t>Z_PT_StellantisGroup_Mangualde</t>
  </si>
  <si>
    <t>Stellantis Group</t>
  </si>
  <si>
    <t>Portugal</t>
  </si>
  <si>
    <t>Mangualde</t>
  </si>
  <si>
    <t>119 million</t>
  </si>
  <si>
    <t>30 million</t>
  </si>
  <si>
    <t>by the turn of 2025/26</t>
  </si>
  <si>
    <t>Citroën ë-Berlingo, Peugeot e-Partner, Opel Combo-e and Fiat e-Doblò</t>
  </si>
  <si>
    <t>Announcement in March 2023 of BEV production by 2025 of Citroën ë-Berlingo, Peugeot e-Partner, Opel Combo-e and Fiat e-Doblò; Production started in October 2024, with investment confirmed at 119 million euros; different investment reported of 30 million euros (source 1); vehicles unveiled July 2019, with full production expected in 2025, so it's reasonable to push out construction end; the 118 million euros likely for other components and broader investment, such as battery assembly and research; start of production in July 2024, with mass production occurring in 2025; the models are said to be 100% electric; The transformation of the plant comes as part of the ‘GreenAuto’ project co-initiated by Stellantis Mangualde. It is backed by a consortium of 37 partners from business and academia and is estimated to have an investment volume of €119 million. The project, launched in October 2021, is scheduled for completion by the turn of 2025/26. The Portuguese government supports the initiative with 59.8 million euros from its “PRR (Recovery and Resilience Plan) on the Move” programme, so almost exactly half of the expected investment sum.</t>
  </si>
  <si>
    <t>Align on investment and timeline</t>
  </si>
  <si>
    <t>https://autotechinsight.ihsmarkit.com/news/5276793/stellantis-commences-mass-production-of-evs-at-mangualde-plant-in-portugal</t>
  </si>
  <si>
    <t>https://ml-eu.globenewswire.com/Resource/Download/3bfdfa38-1455-4b79-82f3-a0258d6324a4</t>
  </si>
  <si>
    <t>https://www.electrive.com/2023/04/03/stellantis-will-build-evs-in-portugal/</t>
  </si>
  <si>
    <t>https://www.essential-business.pt/2024/07/01/stellantis-portugal-unveils-new-electric-vehicles/</t>
  </si>
  <si>
    <t>Z_DE_Tesla_Berlin_0</t>
  </si>
  <si>
    <t>Z_DE_Tesla_Berlin</t>
  </si>
  <si>
    <t>Tesla</t>
  </si>
  <si>
    <t>5 billion</t>
  </si>
  <si>
    <t>early 2020; May 2020; June 2020</t>
  </si>
  <si>
    <t>2021; Late 2021</t>
  </si>
  <si>
    <t>Model 3, Model Y</t>
  </si>
  <si>
    <t>First EU gigafactory location announced Nov 2019; anticipated production start by late 2021; construction slated for early 2020; preliminary/foundational work in May 2020 with construction start June 2020; March 2022 opening; investment had increased and confirmed to be 5 billion euros; 500,000 EVs reported production as of March 2022</t>
  </si>
  <si>
    <t>https://www.tesla.com/giga-berlin</t>
  </si>
  <si>
    <t>https://www.prnewswire.com/news-releases/germany-welcomes-tesla-gigafactory-to-berlin-brandenburg-location-300957520.html</t>
  </si>
  <si>
    <t>https://www.cnbc.com/2022/03/22/gigafactory-berlin-tesla-ceo-elon-musk-opens-electric-vehicle-plant.html#:~:text=Tesla%20CEO%20Elon%20Musk%20dances%20at%20the%20official%20opening%20of,Germany%20on%20March%2022%2C%202022.&amp;text=Elon%20Musk%20officially%20opened%20Tesla's,in%20the%20U.S.%20and%20China.</t>
  </si>
  <si>
    <t>Z_NL_Tesla_Tilburg_0</t>
  </si>
  <si>
    <t>Z_NL_Tesla_Tilburg</t>
  </si>
  <si>
    <t>Tilburg</t>
  </si>
  <si>
    <t>Model S, Model X</t>
  </si>
  <si>
    <t>Opened in 2015 for Model S and Model X; March 2021 anouncement of plant shutting down</t>
  </si>
  <si>
    <t>Automotive parts: Knock-down kit assembly site for Model S &amp; X until 2021.[8][10] Location reconfigured to manufacture parts</t>
  </si>
  <si>
    <t>https://electrek.co/2021/03/18/tesla-shutting-down-final-assembly-plant-tilburg-following-model-s-x-refresh/#:~:text=Tesla%20is%20shutting%20down%20its,The%20plant%20may%20be%20repurposed.</t>
  </si>
  <si>
    <t>https://www.automotivelogistics.media/tesla-now-in-production-at-tilburg-for-european-customers/13852.article</t>
  </si>
  <si>
    <t>Z_BE_ThunderPower_Walloon_0</t>
  </si>
  <si>
    <t>Z_BE_ThunderPower_Walloon</t>
  </si>
  <si>
    <t>Thunder Power</t>
  </si>
  <si>
    <t>Walloon</t>
  </si>
  <si>
    <t>end of 2020</t>
  </si>
  <si>
    <t>Chloe</t>
  </si>
  <si>
    <t>Deal reached between Thunder Power and SOGEPA for manufacturing electric city cars in October 2018; no indication that a facility in Belgium has come online or production start; the electric car would be named Chloe; were anticipated to roll down production line end of 2020, with 30,000 vehicles annual production anticipated; CEO indicted on 11 criminal charges according to source 2, and were experiencing net losses and financial troubles as of Nov 2024</t>
  </si>
  <si>
    <t>https://www.electrive.com/2018/10/22/thunder-power-moves-into-belgian-factory/</t>
  </si>
  <si>
    <t>https://techcrunch.com/2024/09/06/public-ev-startup-with-an-indicted-ceo-is-looking-to-raise-an-additional-100-million/?utm_source=chatgpt.com</t>
  </si>
  <si>
    <t>started in 2013, 2018 new models</t>
  </si>
  <si>
    <t>Bratislava</t>
  </si>
  <si>
    <t>Volkswagen e-up!, all-electric SUV</t>
  </si>
  <si>
    <t>In 2022, a total of 268,685 vehicles rolled off the production line; Produces hybrid models and will soon manufacture the all-electric Porsche Cayenne SUV; (production of the Volkswagen up! and e-up! models was terminated); Volkswagen AG will start producing all-electric SUV models after 2025 in Slovakia,</t>
  </si>
  <si>
    <t>https://www.volkswagen-newsroom.com/en/volkswagen-slovakia-a-s-3740</t>
  </si>
  <si>
    <t>https://spectator.sme.sk/politics-and-society/c/news-digest-volkswagen-slovakia-launches-production-of-all-electric-luxury-suv</t>
  </si>
  <si>
    <t>https://www.bloomberg.com/news/features/2024-01-08/big-european-car-industry-is-jeopardized-by-electric-vehicles</t>
  </si>
  <si>
    <t>https://www.skoda-storyboard.com/en/press-releases/skoda-launches-all-new-superb-production-in-bratislava/</t>
  </si>
  <si>
    <t>Z_DE_Volkswagen_Emden_0</t>
  </si>
  <si>
    <t>Z_DE_Volkswagen_Emden</t>
  </si>
  <si>
    <t>Emden</t>
  </si>
  <si>
    <t>ID4, ID7</t>
  </si>
  <si>
    <t>November 2018 announcement of Volkswagen transforming Emden and Hanover plants to EV production; planned 2022 production; start of actual production May 2022 for Emden plant; $1 billion euros invested into this plant; launched with ID4 production; ID 7 started production August 2023; temporary halt of ID4 production in March 2024 due to bottleneck; plans for potential increase in expansion of 50,000 more EVs, brining total to 140,000 annual capacity, and perhaps a tentative 190,000 EVs</t>
  </si>
  <si>
    <t>https://www.volkswagen-newsroom.com/en/volkswagen-ag-emden-plant-5913</t>
  </si>
  <si>
    <t>https://www.volkswagen-newsroom.com/en/press-releases/volkswagens-global-production-network-for-electric-vehicles-grows-with-the-launch-of-a-second-german-site-in-emden-7976</t>
  </si>
  <si>
    <t>https://www.electrive.com/2024/03/04/vw-pauses-ev-production-in-emden-due-to-bottleneck/</t>
  </si>
  <si>
    <t>https://www.electrive.com/2024/08/26/vw-probably-wants-to-increase-ev-production-in-emden/</t>
  </si>
  <si>
    <t>https://electrek.co/2023/08/21/volkswagen-begins-production-flagship-id-7-electric-car/#:~:text=Peter%20Johnson%20%7C%20Aug%2021%202023,4.</t>
  </si>
  <si>
    <t>Z_DE_Volkswagen_Hannover_0</t>
  </si>
  <si>
    <t>Z_DE_Volkswagen_Hannover</t>
  </si>
  <si>
    <t>Hanover</t>
  </si>
  <si>
    <t>ID Buzz</t>
  </si>
  <si>
    <t>November 2018 announcement of Volkswagen transforming Hanover plant to EV production; planned 2022 production; First production in June 2022; plans for 15,000 annual production, with potential 130,000 units annually</t>
  </si>
  <si>
    <t>Need to confirm investment info</t>
  </si>
  <si>
    <t>Z_DE_Volkswagen_Warmenau_0</t>
  </si>
  <si>
    <t>Z_DE_Volkswagen_Warmenau</t>
  </si>
  <si>
    <t>Warmenau</t>
  </si>
  <si>
    <t>spring 2023</t>
  </si>
  <si>
    <t>2026, 2032</t>
  </si>
  <si>
    <t>Trinity EV</t>
  </si>
  <si>
    <t>New announcement of 2 billion euros invested to Volkswagen Warmenau plant to build EV model, Trinity EV, scheduled for spring 2023 construction; Aug 2024 announcement of big delay for EV model, from 2026 initial production, to 2032; plans are up in the air but could be brough back/revived with collab with Rivian from Dec 2024 source; Bruegel marked as cancelled; doesn't look like any investment went through</t>
  </si>
  <si>
    <t>May not be fully cancelled</t>
  </si>
  <si>
    <t>https://www.teslarati.com/volkswagen-ev-production-delay/</t>
  </si>
  <si>
    <t>https://evhype.com/rivian-and-volkswagen-team-up-to-revive-project-trinity/</t>
  </si>
  <si>
    <t>https://www.carscoops.com/2023/09/vw-cancels-trinity-factory-moves-tesla-fighter-to-zwickau-confirms-2026-sub-e20k-ev/</t>
  </si>
  <si>
    <t>Z_DE_Volkswagen_Zwickau_0</t>
  </si>
  <si>
    <t>Z_DE_Volkswagen_Zwickau</t>
  </si>
  <si>
    <t>Zwickau</t>
  </si>
  <si>
    <t>November of 2019</t>
  </si>
  <si>
    <t>ID3, ID.5, ID.5 GTX (audi: Q4 SUV e-tron, Q4 Sportback e-tron)</t>
  </si>
  <si>
    <t>Nov 2018 announcement of 1.2 billion euros invested to convert factory to EV production; planned for ID Neo hatchback in Nov 2019 and 6 electrified models from 2021 onwards; announced production for Nov 4 2019 of new ev model, ID3, with plant completion in Feb 2022; think it makes most sense to distribute the investment accordingly; 100,000 production capacity 2020, and 330,000 in 2021; vehicle production will focus on a single line from 2027</t>
  </si>
  <si>
    <t>Need to align on dates</t>
  </si>
  <si>
    <t>https://www.automotivepowertraintechnologyinternational.com/news/facility-development/volkswagen-to-begin-id-3-production-at-zwickau.html</t>
  </si>
  <si>
    <t>https://www.volkswagen-newsroom.com/en/press-releases/transformation-continuing-apace-zwickau-car-factory-to-produce-only-electric-models-in-future-6154</t>
  </si>
  <si>
    <t>https://erticonetwork.com/volkswagen-successfully-transforms-zwickau-site-into-an-electric-vehicle-production-plant/</t>
  </si>
  <si>
    <t>https://insideevs.com/news/380217/vw-officially-start-production-id3/#:~:text=Today%20(November%204%2C%202019)%2C%20VW%20officially%20launched,which%20is%20expected%20to%20hit%20the%20market</t>
  </si>
  <si>
    <t>https://www.volkswagen-newsroom.com/en/zwickau-3755</t>
  </si>
  <si>
    <t>https://www.volkswagen-newsroom.com/en/press-releases/agreement-reached-volkswagen-ag-positions-itself-competitively-for-the-future-18945</t>
  </si>
  <si>
    <t>Navarra</t>
  </si>
  <si>
    <t>1.024 billion</t>
  </si>
  <si>
    <t>ID.2 and a Skoda urban crossover </t>
  </si>
  <si>
    <t xml:space="preserve">President Chivite welcomes the declaration of regional interest for the Volkswagen Navarra plant electrification project. Around three million fully electric small cars are to be produced there between 2025 and 2030. </t>
  </si>
  <si>
    <t>https://www.marklines.com/en/news/320311</t>
  </si>
  <si>
    <t>https://www.navarra.es/es/-/nota-prensa/la-presidenta-chivite-celebra-la-declaracion-de-interes-foral-del-proyecto-de-electrificacion-de-la-planta-de-volskwagen-navarra</t>
  </si>
  <si>
    <t>https://www.electrive.com/2024/04/12/kuka-to-deliver-700-robots-for-vws-production-in-spain/</t>
  </si>
  <si>
    <t>Z_SK_VolvoCars_Kosice_0</t>
  </si>
  <si>
    <t>Z_SK_VolvoCars_Kosice</t>
  </si>
  <si>
    <t>Volvo Cars</t>
  </si>
  <si>
    <t>Kosice</t>
  </si>
  <si>
    <t>equipment installation 2024 and series vehicle production 2026</t>
  </si>
  <si>
    <t>July 2022 of Volvo Cars establishing facility in Slovakia for EVs, representing a 1.2 billion euros investment; anticipated 2023 construction start, with equipment production and installations in 2024, and vehicle assembly in 2026; April 2024 announcement of the European Commission approving investment aid for the project; Nov 2024 source suggesting first phase of construction completed, with plans still for 2026 production</t>
  </si>
  <si>
    <t>https://justauto.nridigital.com/just_auto_magazine_sep22/industry_news</t>
  </si>
  <si>
    <t>https://autogear.pt/en/volvo-has-completed-the-initial-phase-of-the-new-factory-in-slovakia/?utm_source=chatgpt.com#google_vignette</t>
  </si>
  <si>
    <t>https://www.electrive.com/2024/04/09/eu-commission-approves-state-funding-for-volvos-electric-car-plant-in-slovakia/</t>
  </si>
  <si>
    <t>Z_FR_VolvoGroup_Blainville_0</t>
  </si>
  <si>
    <t>Z_FR_VolvoGroup_Blainville</t>
  </si>
  <si>
    <t>Volvo Group</t>
  </si>
  <si>
    <t>Blainville</t>
  </si>
  <si>
    <t>Renault Trucks and Volvo Trucks</t>
  </si>
  <si>
    <t>Started production of electric trucks in 2019</t>
  </si>
  <si>
    <t>https://www.volvogroup.com/en/about-us/organization/our-production-facilities/blainville.html</t>
  </si>
  <si>
    <t>Z_BE_VolvoGroup_Ghent_0</t>
  </si>
  <si>
    <t>Z_BE_VolvoGroup_Ghent</t>
  </si>
  <si>
    <t>Ghent</t>
  </si>
  <si>
    <t>Volvo FH, Volvo FM, Volvo FMX Electric</t>
  </si>
  <si>
    <t>Volvo group started production of electric trucks in Ghent facility in Belgium in September 2023, with a reported annual production capacity of 45,000 trucks (EVs and non-electric)</t>
  </si>
  <si>
    <t>https://www.volvotrucks.com/en-en/news-stories/press-releases/2023/sep/volvo-starts-serial-production-of-electric-trucks-in-ghent.html</t>
  </si>
  <si>
    <t>Z_BE_VolvoGroup_Ghent_1</t>
  </si>
  <si>
    <t>EX30 electric vehicle</t>
  </si>
  <si>
    <t>The upgrades to the battery plant, body shop, welding department, and assembly hall represent an investment of €200 million.</t>
  </si>
  <si>
    <t>Volvo</t>
  </si>
  <si>
    <t xml:space="preserve">Sweden </t>
  </si>
  <si>
    <t>Torslanda</t>
  </si>
  <si>
    <t>960 million</t>
  </si>
  <si>
    <t>new small electric SUV, the EX30, XC40 Recharge and the C40 Recharge + (ES90)</t>
  </si>
  <si>
    <t>https://www.electrive.com/2022/02/08/volvo-prepares-to-invest-around-e1-billion-in-torslanda-plant/</t>
  </si>
  <si>
    <t>https://motorillustrated.com/volvo-to-launch-first-battery-powered-sedan-es90-in-march/139951/</t>
  </si>
  <si>
    <t>Z_SE_VolvoGroup_Tuve_0</t>
  </si>
  <si>
    <t>Z_SE_VolvoGroup_Tuve</t>
  </si>
  <si>
    <t>Tuve</t>
  </si>
  <si>
    <t>Z_SE_VolvoGroup_Tuve_1</t>
  </si>
  <si>
    <t>Volvo FH, Volvo FM and Volvo FMX</t>
  </si>
  <si>
    <t>Started production of electric trucks in Sweden plant in september 2022, with plans for starting a year later in Ghent Belgium plant</t>
  </si>
  <si>
    <t>Z_DE_WKW_Saxony_0</t>
  </si>
  <si>
    <t>Z_DE_WKW_Saxony</t>
  </si>
  <si>
    <t>WKW Automotive</t>
  </si>
  <si>
    <t>Saxony</t>
  </si>
  <si>
    <t>1.1 billion</t>
  </si>
  <si>
    <t>WKW planned 1.1 billion euros factory in Germany in May 2017, but plans were rapidly scrapped in Jan 2018</t>
  </si>
  <si>
    <t>Marked as announced but plans were cancelled</t>
  </si>
  <si>
    <t>https://www.electrive.com/2018/01/10/chinese-wkw-scraps-e1-1bn-plan-make-evs-germany/</t>
  </si>
  <si>
    <t>Z_SK_ZhiDou_Kosice_0</t>
  </si>
  <si>
    <t>Z_SK_ZhiDou_Kosice</t>
  </si>
  <si>
    <t>Zhi Dou</t>
  </si>
  <si>
    <t>April 2018 announcement of Chinese EV manufacturing company Zhi Dou to invest in Slovakia or Romania for EU ev manufacturing facility; no further updates</t>
  </si>
  <si>
    <t>blanks (capacity+investment)</t>
  </si>
  <si>
    <t>new lines</t>
  </si>
  <si>
    <t>completedly empty lines</t>
  </si>
  <si>
    <t>production capacity</t>
  </si>
  <si>
    <t>new</t>
  </si>
  <si>
    <t>old</t>
  </si>
  <si>
    <t>2018 EV volumes production</t>
  </si>
  <si>
    <t>diff</t>
  </si>
  <si>
    <t>EV volumes</t>
  </si>
  <si>
    <t>BMW report</t>
  </si>
  <si>
    <t>Vehicles</t>
  </si>
  <si>
    <t>Year</t>
  </si>
  <si>
    <t>Vehicle Production Country</t>
  </si>
  <si>
    <t>OEM Group</t>
  </si>
  <si>
    <t>Make Model</t>
  </si>
  <si>
    <t>Notes 2024</t>
  </si>
  <si>
    <t>BMW Group</t>
  </si>
  <si>
    <t>BMW 2-Series PHEV</t>
  </si>
  <si>
    <t>BMW 2-Series PHEV → Leipzig</t>
  </si>
  <si>
    <t>BMW 3-Series PHEV</t>
  </si>
  <si>
    <t>BMW 3-Series PHEV → Munich</t>
  </si>
  <si>
    <t>BMW 5-Series PHEV</t>
  </si>
  <si>
    <t>BMW 5-Series PHEV, i5 BEV → Dingolfing</t>
  </si>
  <si>
    <t>BMW 7-Series PHEV</t>
  </si>
  <si>
    <t>BMW 7-Series PHEV, i7 BEV → Dingolfing</t>
  </si>
  <si>
    <t>BMW Active-E BEV</t>
  </si>
  <si>
    <t>BMW i3 BEV / EREV</t>
  </si>
  <si>
    <t>BMW i4 BEV</t>
  </si>
  <si>
    <t>BMW i4 BEV → Munich</t>
  </si>
  <si>
    <t>BMW i5 BEV</t>
  </si>
  <si>
    <t>BMW i7 BEV</t>
  </si>
  <si>
    <t>BMW i8 PHEV</t>
  </si>
  <si>
    <t>BMW iX BEV</t>
  </si>
  <si>
    <t>not mentioned, I assigned  → Dingolfing</t>
  </si>
  <si>
    <t>BMW iX1 BEV</t>
  </si>
  <si>
    <t>BMW iX1 BEV → Regensburg</t>
  </si>
  <si>
    <t>BMW iX2 BEV</t>
  </si>
  <si>
    <t>BMW iX2 BEV → Dingolfing &amp; Regensburg</t>
  </si>
  <si>
    <t>BMW X1 PHEV</t>
  </si>
  <si>
    <t>BMW X1 PHEV, X2 PHEV → Regensburg</t>
  </si>
  <si>
    <t>BMW X2 PHEV</t>
  </si>
  <si>
    <t>Mini Countryman BEV</t>
  </si>
  <si>
    <t>Mini Countryman BEV → Leipzig</t>
  </si>
  <si>
    <t>UK</t>
  </si>
  <si>
    <t>Mini Cooper BEV</t>
  </si>
  <si>
    <t>Rolls Royce Spectre BEV</t>
  </si>
  <si>
    <t xml:space="preserve">exclusive models </t>
  </si>
  <si>
    <t>overlapping models</t>
  </si>
  <si>
    <t>BMW 5-Series PHEV, BMW 7-Series PHEV, BMW i5 BEV, BMW i7 BEV</t>
  </si>
  <si>
    <t>BMW 2-Series PHEV, Mini Countryman BEV</t>
  </si>
  <si>
    <t>BMW 3-Series PHEV, BMW i4 BEV</t>
  </si>
  <si>
    <t>BMW X1 PHEV, BMW X2 PHEV, BMW iX1 BEV</t>
  </si>
  <si>
    <t>Facility</t>
  </si>
  <si>
    <t>Associated Models</t>
  </si>
  <si>
    <t>Calculation</t>
  </si>
  <si>
    <t>Production</t>
  </si>
  <si>
    <t>After check</t>
  </si>
  <si>
    <t>BMW 5-Series PHEV, BMW 7-Series PHEV, BMW i5 BEV, BMW i7 BEV, BMW iX2 BEV</t>
  </si>
  <si>
    <t>18,414 + 3,049 + 38,902 + 11,249 + 21,840/2</t>
  </si>
  <si>
    <t>BMW 2-Series PHEV, MINI Countryman BEV</t>
  </si>
  <si>
    <t>7,270 + 24,922</t>
  </si>
  <si>
    <t>30,209 + 81,681</t>
  </si>
  <si>
    <t>BMW X1 PHEV, BMW X2 PHEV, BMW iX1 BEV, BMW iX2 BEV</t>
  </si>
  <si>
    <t>39,535 + 706 + 68,327 + 21,840/2</t>
  </si>
  <si>
    <t>Total</t>
  </si>
  <si>
    <t>Check</t>
  </si>
  <si>
    <t>Difference</t>
  </si>
  <si>
    <t>BMW 5-Series PHEV, BMW 7-Series PHEV</t>
  </si>
  <si>
    <t xml:space="preserve">26,108 + 2,117 </t>
  </si>
  <si>
    <t>BMW 2-Series PHEV, BMW i3 BEV / EREV, BMW i8 PHEV</t>
  </si>
  <si>
    <t>14,125 + 34,047 + 2,910</t>
  </si>
  <si>
    <t>VW Group</t>
  </si>
  <si>
    <t>Audi A3 PHEV</t>
  </si>
  <si>
    <t>Audi A5 PHEV</t>
  </si>
  <si>
    <t>Audi A6 e-tron BEV</t>
  </si>
  <si>
    <t>Audi A6 PHEV</t>
  </si>
  <si>
    <t>Audi A7 PHEV</t>
  </si>
  <si>
    <t>Audi A8 PHEV</t>
  </si>
  <si>
    <t>Audi e-tron GT BEV</t>
  </si>
  <si>
    <t>Audi Q4 e-tron BEV</t>
  </si>
  <si>
    <t>Audi Q6 e-tron BEV</t>
  </si>
  <si>
    <t>Audi A6 e-tron BEV, Audi Q6 e-tron BEV</t>
  </si>
  <si>
    <t>329 + 15,082</t>
  </si>
  <si>
    <t>Audi A6 PHEV, Audi A7 PHEV, Audi A8 PHEV, Audi e-tron GT BEV</t>
  </si>
  <si>
    <t>8,770 + 847 + 869 + 7,848</t>
  </si>
  <si>
    <t>Other</t>
  </si>
  <si>
    <t>Audi A3 PHEV, Audi A5 PHEV</t>
  </si>
  <si>
    <t>20,877 + 21</t>
  </si>
  <si>
    <t>?</t>
  </si>
  <si>
    <t>–</t>
  </si>
  <si>
    <t>https://group.mercedes-benz.com/innovation/digitalisation/industry-4-0/production-network-overview.html</t>
  </si>
  <si>
    <t>Mercedes-Benz Group</t>
  </si>
  <si>
    <t>Mercedes-Benz A-Class PHEV</t>
  </si>
  <si>
    <t>Mercedes-Benz AMG GT PHEV</t>
  </si>
  <si>
    <t>Mercedes-Benz EQE</t>
  </si>
  <si>
    <t>Mercedes-Benz A-Class</t>
  </si>
  <si>
    <t>Mercedes-Benz E-Class</t>
  </si>
  <si>
    <t>Mercedes-Benz AMG SL PHEV</t>
  </si>
  <si>
    <t>Mercedes-Benz C-Class Saloon</t>
  </si>
  <si>
    <t>Mercedes-Benz B-Class</t>
  </si>
  <si>
    <t>Mercedes-Benz S-Class</t>
  </si>
  <si>
    <t>Mercedes-Benz B-Class BEV</t>
  </si>
  <si>
    <t>Mercedes-Benz C-Class Estate</t>
  </si>
  <si>
    <t>Mercedes-Benz GLA</t>
  </si>
  <si>
    <t>Mercedes-Benz EQS</t>
  </si>
  <si>
    <t>Mercedes-Benz B-Class PHEV</t>
  </si>
  <si>
    <t>Mercedes-Benz CLE Coupe</t>
  </si>
  <si>
    <t>Mercedes-Benz EQA</t>
  </si>
  <si>
    <t>Mercedes-Maybach S-Class</t>
  </si>
  <si>
    <t>Mercedes-Benz C-Class PHEV</t>
  </si>
  <si>
    <t>Mercedes-Benz CLE Cabrio</t>
  </si>
  <si>
    <t>Mercedes-Benz GLC</t>
  </si>
  <si>
    <t>Mercedes-Benz CLA BEV</t>
  </si>
  <si>
    <t>Mercedes-Benz CLA PHEV</t>
  </si>
  <si>
    <t>https://group.mercedes-benz.com/company/locations/production-network-kecskemet.html</t>
  </si>
  <si>
    <t>Mercedes-Benz GLC Coupé</t>
  </si>
  <si>
    <t>Mercedes-Benz CLE PHEV</t>
  </si>
  <si>
    <t>Mercedes-AMG SL Roadster</t>
  </si>
  <si>
    <t>Mercedes-Benz E-Class PHEV</t>
  </si>
  <si>
    <t>Mercedes-AMG GT</t>
  </si>
  <si>
    <t>Mercedes-Benz EQA BEV</t>
  </si>
  <si>
    <t>Mercedes-Maybach SL</t>
  </si>
  <si>
    <t>Mercedes-Benz EQC SUV BEV</t>
  </si>
  <si>
    <t>https://www.motor1.com/news/348042/mercedes-eqc-production-start-germany/</t>
  </si>
  <si>
    <t>Mercedes-Benz EQE BEV</t>
  </si>
  <si>
    <t>Mercedes-Benz EQS BEV</t>
  </si>
  <si>
    <t>Dusseldorf</t>
  </si>
  <si>
    <t>Mercedes-Benz eSprinter Van BEV</t>
  </si>
  <si>
    <t>Mercedes-Benz GLA PHEV</t>
  </si>
  <si>
    <t>Mercedes-Benz GLC FCEV</t>
  </si>
  <si>
    <t>Mercedes-Benz GLC PHEV</t>
  </si>
  <si>
    <t>Bremen/Sindelfingen</t>
  </si>
  <si>
    <t>Mercedes-Benz S-Class PHEV</t>
  </si>
  <si>
    <t>Mercedes-AMG GT, Mercedes-Benz AMG SL, Mercedes-Benz C-Class PHEV, Mercedes-Benz CLE PHEV, Mercedes-Benz EQE BEV, Mercedes-Benz GLC FCEV, Mercedes-Benz GLC PHEV, Mercedes-Benz EQC SUV BEV</t>
  </si>
  <si>
    <t>617+23+18427 + 1079 + 27915 + 45903/2 + 2650</t>
  </si>
  <si>
    <t>Mercedes-Benz A-Class PHEV, Mercedes-Benz B-Class BEV, Mercedes-Benz B-Class PHEV, Mercedes-Benz EQA BEV, Mercedes-Benz GLA PHEV</t>
  </si>
  <si>
    <t>13654 + 2256 + 50359 + 16926</t>
  </si>
  <si>
    <t>Mercedes-Benz E-Class PHEV, Mercedes-Benz EQS BEV, Mercedes-Benz S-Class PHEV, Mercedes-Benz GLC</t>
  </si>
  <si>
    <t>22932 + 10701 + 5993 + 45903/2</t>
  </si>
  <si>
    <t>Unknown</t>
  </si>
  <si>
    <t>Mercedes-Benz CLA BEV, Mercedes-Benz CLA PHEV, Mercedes-Benz EQC SUV BEV</t>
  </si>
  <si>
    <t>5 + 10731</t>
  </si>
  <si>
    <t>Citroën Berlingo BEV</t>
  </si>
  <si>
    <t>Citroen Berlingo BEV</t>
  </si>
  <si>
    <t>Citroën Berlingo Multispace BEV</t>
  </si>
  <si>
    <t>Citroen Berlingo Multispace BEV</t>
  </si>
  <si>
    <t>Citroën e-Berlingo Multispace BEV</t>
  </si>
  <si>
    <t>Citroen e-Berlingo Multispace BEV</t>
  </si>
  <si>
    <t>Citroën e-Berlingo Van BEV</t>
  </si>
  <si>
    <t>Citroen e-Berlingo Van BEV</t>
  </si>
  <si>
    <t>Citroën e-C4 BEV</t>
  </si>
  <si>
    <t>Madrid</t>
  </si>
  <si>
    <t>Citroen e-C4 BEV</t>
  </si>
  <si>
    <t>Citroën e-C4X BEV</t>
  </si>
  <si>
    <t>Citroen e-C4X BEV</t>
  </si>
  <si>
    <t>Fiat E-Doblo BEV</t>
  </si>
  <si>
    <t>Fiat E-Doblo Passenger BEV</t>
  </si>
  <si>
    <t>Lancia Ypsilon BEV</t>
  </si>
  <si>
    <t>Not in Spain</t>
  </si>
  <si>
    <t>Opel/Vxh. Combo-e Cargo BEV</t>
  </si>
  <si>
    <t>Opel / Vxh. Combo-e Cargo BEV</t>
  </si>
  <si>
    <t>Opel/Vxh. Combo-e Life BEV</t>
  </si>
  <si>
    <t>Opel / Vxh. Combo-e Life BEV</t>
  </si>
  <si>
    <t>Opel/Vxh. Corsa-e BEV</t>
  </si>
  <si>
    <t>Zaragoza</t>
  </si>
  <si>
    <t>Opel / Vxh. Corsa-e BEV</t>
  </si>
  <si>
    <t>Opel/Vxh. Frontera-e BEV</t>
  </si>
  <si>
    <t>Zaragoza (from 2024/25)</t>
  </si>
  <si>
    <t>Opel / Vxh. Frontera-e BEV</t>
  </si>
  <si>
    <t>Peugeot e-2008 BEV</t>
  </si>
  <si>
    <t>Vigo (until 2023), France</t>
  </si>
  <si>
    <t>Peugeot 208 BEV</t>
  </si>
  <si>
    <r>
      <t>Not in Spain</t>
    </r>
    <r>
      <rPr>
        <sz val="10.5"/>
        <color theme="1"/>
        <rFont val="Segoe UI"/>
        <family val="2"/>
      </rPr>
      <t> (Trnava)</t>
    </r>
  </si>
  <si>
    <t>Peugeot e-208 BEV</t>
  </si>
  <si>
    <t>Peugeot e-Partner BEV</t>
  </si>
  <si>
    <t>Peugeot e-Rifter BEV</t>
  </si>
  <si>
    <t>Peugeot Partner BEV</t>
  </si>
  <si>
    <t>Peugeot Partner Tepee BEV</t>
  </si>
  <si>
    <t>1.6 billion</t>
  </si>
  <si>
    <t>Tata JLR</t>
  </si>
  <si>
    <t>Halewood</t>
  </si>
  <si>
    <t>P400e plug-in hybrid electric version</t>
  </si>
  <si>
    <t>first plug-in hybrid Range Rover</t>
  </si>
  <si>
    <t>Evs</t>
  </si>
  <si>
    <t>https://electrek.co/2017/10/04/land-rover-first-plug-in-hybrid-range-rover/</t>
  </si>
  <si>
    <t>electric versions of its medium-sized SUVs, the Discovery Sport and the Range Rover Evoque</t>
  </si>
  <si>
    <t xml:space="preserve">already spent 250million </t>
  </si>
  <si>
    <t>new Evoque</t>
  </si>
  <si>
    <t>https://brandequity.economictimes.indiatimes.com/news/business-of-brands/tata-owned-jaguar-land-rover-launches-new-luxury-suv/66802660</t>
  </si>
  <si>
    <t>The company's one-billion-pound investment in the new Evoque covers research, design, advanced technology engineering and manufacturing</t>
  </si>
  <si>
    <t>https://www.theguardian.com/business/2024/sep/26/jaguar-land-rover-jlr-halewood-car-plant-hybrid-electric-vehicle</t>
  </si>
  <si>
    <t>1.6 billlion</t>
  </si>
  <si>
    <t>not final</t>
  </si>
  <si>
    <t>Z_DE_BMW_Dingolfing_3</t>
  </si>
  <si>
    <t>Z_GB_BMW_Cowley</t>
  </si>
  <si>
    <t>Z_GB_BMW_Cowley_1</t>
  </si>
  <si>
    <t>Z_GB_Arrival_Bicester</t>
  </si>
  <si>
    <t>Z_GB_AstonMartin_StAthan</t>
  </si>
  <si>
    <t>Z_GB_Arrival_Bicester_0</t>
  </si>
  <si>
    <t>Z_GB_AstonMartin_StAthan_0</t>
  </si>
  <si>
    <t>Z_BE_Audi_Brussels</t>
  </si>
  <si>
    <t>Z_GB_Bentley_Crewe</t>
  </si>
  <si>
    <t>Z_GB_Stellantis_Luton</t>
  </si>
  <si>
    <t>Z_GB_Nissan_Sunderland</t>
  </si>
  <si>
    <t>Z_GB_Stellantis_Ellesmere</t>
  </si>
  <si>
    <t>Z_GB_Bentley_Crewe_0</t>
  </si>
  <si>
    <t>Z_GB_Stellantis_Luton_0</t>
  </si>
  <si>
    <t>Z_GB_Nissan_Sunderland_0</t>
  </si>
  <si>
    <t>Z_GB_Nissan_Sunderland_1</t>
  </si>
  <si>
    <t>Z_GB_Stellantis_Ellesmere_0</t>
  </si>
  <si>
    <t>Z_GB_Stellantis_Ellesmere_1</t>
  </si>
  <si>
    <t>Z_DE_MercedesBenz_Bremen_2</t>
  </si>
  <si>
    <t>Z_FR_FiatChrysler_Hordain_0</t>
  </si>
  <si>
    <t>Z_IT_FiatChrysler_Mirafiori</t>
  </si>
  <si>
    <t>Renault</t>
  </si>
  <si>
    <t>Douai</t>
  </si>
  <si>
    <t>PRODUCTION 2024</t>
  </si>
  <si>
    <r>
      <t>Mégane E-TECH Electric :</t>
    </r>
    <r>
      <rPr>
        <sz val="16"/>
        <color rgb="FF000000"/>
        <rFont val="Arial"/>
        <family val="2"/>
      </rPr>
      <t> 30 260 units</t>
    </r>
  </si>
  <si>
    <r>
      <t>Scenic E-Tech Electric :</t>
    </r>
    <r>
      <rPr>
        <sz val="16"/>
        <color rgb="FF000000"/>
        <rFont val="Arial"/>
        <family val="2"/>
      </rPr>
      <t> 34 282 units</t>
    </r>
  </si>
  <si>
    <r>
      <t>R5 E-Tech Electric</t>
    </r>
    <r>
      <rPr>
        <sz val="16"/>
        <color rgb="FF000000"/>
        <rFont val="Arial"/>
        <family val="2"/>
      </rPr>
      <t> : 25 379 units</t>
    </r>
  </si>
  <si>
    <r>
      <t>Autres</t>
    </r>
    <r>
      <rPr>
        <sz val="16"/>
        <color rgb="FF000000"/>
        <rFont val="Arial"/>
        <family val="2"/>
      </rPr>
      <t> : 6 units</t>
    </r>
  </si>
  <si>
    <t>https://www.renaultgroup.com/en/group/locations/douai-plant/</t>
  </si>
  <si>
    <t>https://www.renaultgroup.com/en/group/locations/maubeuge-mca-plant/</t>
  </si>
  <si>
    <t>Production 2024</t>
  </si>
  <si>
    <r>
      <t>Kangoo 3 E-TECH</t>
    </r>
    <r>
      <rPr>
        <sz val="16"/>
        <color rgb="FF000000"/>
        <rFont val="Arial"/>
        <family val="2"/>
      </rPr>
      <t> : 9 509 units</t>
    </r>
  </si>
  <si>
    <r>
      <t>Kangoo 3</t>
    </r>
    <r>
      <rPr>
        <sz val="16"/>
        <color rgb="FF000000"/>
        <rFont val="Arial"/>
        <family val="2"/>
      </rPr>
      <t> : 71 856 units</t>
    </r>
  </si>
  <si>
    <r>
      <t>Autres</t>
    </r>
    <r>
      <rPr>
        <sz val="16"/>
        <color rgb="FF000000"/>
        <rFont val="Arial"/>
        <family val="2"/>
      </rPr>
      <t> : 44 837 units</t>
    </r>
  </si>
  <si>
    <t>Maubeuge</t>
  </si>
  <si>
    <t>RENAULT</t>
  </si>
  <si>
    <t>STELLANTIS</t>
  </si>
  <si>
    <t>Audi Q3 PHEV</t>
  </si>
  <si>
    <t>Cupra Terramar PHEV</t>
  </si>
  <si>
    <t>Gyor</t>
  </si>
  <si>
    <t>Győr</t>
  </si>
  <si>
    <t>Poissy</t>
  </si>
  <si>
    <t>Citroen C5 Aircross PHEV</t>
  </si>
  <si>
    <t>https://www.media.stellantis.com/em-en/citroen/press/ramping-up-of-production-of-new-c5-aircross-at-the-factory-of-rennes</t>
  </si>
  <si>
    <t>Citroen e-Jumpy BEV</t>
  </si>
  <si>
    <t>Citroen e-Mehari BEV</t>
  </si>
  <si>
    <t>https://www.media.stellantis.com/em-en/psa-archive/press/in-2018-groupe-psa-contributed-nearly-5-billion-to-france-s-trade-balance</t>
  </si>
  <si>
    <t>Citroen e-SpaceTourer BEV</t>
  </si>
  <si>
    <t>https://www.media.stellantis.com/fr-fr/corporate-communications/press/Stellantis%20:%20succ%C3%A8s%20des%20utilitaires%20avec%20le%20millioni%C3%A8me%20fourgon%20compact%20fabriqu%C3%A9%20ce%20jour%20%C3%A0%20Hordain</t>
  </si>
  <si>
    <t>DS-3 Crossback BEV</t>
  </si>
  <si>
    <t>DS-7 Crossback PHEV</t>
  </si>
  <si>
    <t>https://www.media.stellantis.com/fr-fr/ds/press/ds-7-crossback-ligne-noire-artisanat-contemporain</t>
  </si>
  <si>
    <t>Fiat E-Scudo BEV</t>
  </si>
  <si>
    <t>Fiat E-Ulysse BEV</t>
  </si>
  <si>
    <t>Opel / Vxh. Mokka-e BEV</t>
  </si>
  <si>
    <t>https://www.media.stellantis.com/fr-fr/opel/press/opel-democratise-le-leasing-electrique-nouveau-frontera-et-nouveau-mokka-disponibles-des-139-mois</t>
  </si>
  <si>
    <t>Peugeot 3008 PHEV</t>
  </si>
  <si>
    <t>Peugeot 308 PHEV</t>
  </si>
  <si>
    <t>Peugeot 408 PHEV</t>
  </si>
  <si>
    <t>Peugeot 5008 PHEV</t>
  </si>
  <si>
    <t>Peugeot 508 PHEV</t>
  </si>
  <si>
    <t>https://www.media.stellantis.com/ch-fr/peugeot/press/ouverture-des-commandes-de-la-nouvelle-peugeot-508-en-suisse</t>
  </si>
  <si>
    <t>Peugeot e-3008 BEV</t>
  </si>
  <si>
    <t>Peugeot e-308 BEV</t>
  </si>
  <si>
    <t>Peugeot e-408 BEV</t>
  </si>
  <si>
    <t>Peugeot e-5008 BEV</t>
  </si>
  <si>
    <t>Peugeot e-Expert BEV</t>
  </si>
  <si>
    <t>Peugeot e-Traveller BEV</t>
  </si>
  <si>
    <t>Mulhouse: Peugeot e-308 sedan, e-308 SW and e-408</t>
  </si>
  <si>
    <t>Sochaux: Peugeot e-3008, e-5008,</t>
  </si>
  <si>
    <t>Rennes: Citroën's future electric SUV,</t>
  </si>
  <si>
    <t>Poissy: New DS 3 E-TENSE and Opel Mokka electric,</t>
  </si>
  <si>
    <t>Hordain: Peugeot e-Expert, Citroën e-Jumpy, Opel and Vauxhall Vivaro-e, Fiat e-Scudo (and Toyota Proace Electric).</t>
  </si>
  <si>
    <t>Significant Vehicle Assembly Plants</t>
  </si>
  <si>
    <t>The following table provides information about Stellantis’ significant vehicle assembly plants as of December 31, 2024, excluding joint ventures, of which the largest by region are Warren Truck (U.S.), Betim (Brazil) and Sochaux (France).</t>
  </si>
  <si>
    <t>Each of the assembly plants listed below have a covered area of more than 100,000 square meters:</t>
  </si>
  <si>
    <t>R-N-M Alliance</t>
  </si>
  <si>
    <t>Nissan Townstar Combi BEV</t>
  </si>
  <si>
    <t>Nissan Townstar Van BEV</t>
  </si>
  <si>
    <t>Renault 5 / Alpine A290 BEV</t>
  </si>
  <si>
    <t>Renault Kangoo BEV</t>
  </si>
  <si>
    <t>Renault Kangoo Family BEV</t>
  </si>
  <si>
    <t>Renault Master BEV</t>
  </si>
  <si>
    <t>Renault Megane BEV</t>
  </si>
  <si>
    <t>Renault Scenic BEV</t>
  </si>
  <si>
    <t>Renault Trafic BEV</t>
  </si>
  <si>
    <t>Renault Zoe BEV</t>
  </si>
  <si>
    <t>Douai </t>
  </si>
  <si>
    <t>https://erticonetwork.com/renaults-electricity-frances-hub-for-ev-expertise/</t>
  </si>
  <si>
    <t>https://www.renaultgroup.com/groupe/implantations/usine-sandouville</t>
  </si>
  <si>
    <t>Sandouville</t>
  </si>
  <si>
    <t>Batilly</t>
  </si>
  <si>
    <t>https://www.automobile-propre.com/voitures/renault-master-electrique/#description</t>
  </si>
  <si>
    <t>https://media.renaultgroup.com/la-france-devient-un-pole-dexcellence-du-vehicule-electrique-de-renault-dans-lalliance/</t>
  </si>
  <si>
    <t>Flins</t>
  </si>
  <si>
    <t>Toyota Motor Corp.</t>
  </si>
  <si>
    <t>Toyota Proace Van BEV</t>
  </si>
  <si>
    <t>Toyota Proace Verso BEV</t>
  </si>
  <si>
    <t>Goodwood</t>
  </si>
  <si>
    <t>Austria</t>
  </si>
  <si>
    <t>Fisker Inc.</t>
  </si>
  <si>
    <t>Fisker Ocean BEV</t>
  </si>
  <si>
    <t>Mercedes-Benz G-Class BEV</t>
  </si>
  <si>
    <t>Tata-JLR</t>
  </si>
  <si>
    <t>Jaguar E-Pace PHEV</t>
  </si>
  <si>
    <t>Jaguar i-Pace BEV</t>
  </si>
  <si>
    <t>Geely-Volvo Car Group</t>
  </si>
  <si>
    <t>Volvo EC40 / C40 BEV</t>
  </si>
  <si>
    <t>Volvo EX40 / XC40 BEV</t>
  </si>
  <si>
    <t>Volvo XC40 PHEV</t>
  </si>
  <si>
    <t>Addax MTN BEV</t>
  </si>
  <si>
    <t>Audi e-tron Quattro BEV</t>
  </si>
  <si>
    <t>Audi Q8 e-tron BEV</t>
  </si>
  <si>
    <t>Rimac Nevera BEV</t>
  </si>
  <si>
    <t>Czech Rep.</t>
  </si>
  <si>
    <t>Hyundai Motor</t>
  </si>
  <si>
    <t>Hyundai Kona BEV</t>
  </si>
  <si>
    <t>Hyundai Tucson PHEV</t>
  </si>
  <si>
    <t>MW Spartan BEV</t>
  </si>
  <si>
    <t>Seat Ateca PHEV</t>
  </si>
  <si>
    <t>Skoda Elroq BEV</t>
  </si>
  <si>
    <t>Skoda Enyaq BEV</t>
  </si>
  <si>
    <t>Skoda Kodiaq PHEV</t>
  </si>
  <si>
    <t>Skoda Octavia PHEV</t>
  </si>
  <si>
    <t>Skoda Superb PHEV</t>
  </si>
  <si>
    <t>Finland</t>
  </si>
  <si>
    <t>Fisker Karma EREV</t>
  </si>
  <si>
    <t>Mercedes-Benz eCitan Van BEV</t>
  </si>
  <si>
    <t>Smart Fortwo BEV</t>
  </si>
  <si>
    <t>Bollore Blue Car BEV</t>
  </si>
  <si>
    <t>Bollore Blue Summer BEV</t>
  </si>
  <si>
    <t>Etesia ET Lander BEV</t>
  </si>
  <si>
    <t>Goupil BEV</t>
  </si>
  <si>
    <t>Goupil G4 BEV</t>
  </si>
  <si>
    <t>Goupil G6 BEV</t>
  </si>
  <si>
    <t>B-ON</t>
  </si>
  <si>
    <t>StreetScooter Work BEV</t>
  </si>
  <si>
    <t>Ford Capri BEV</t>
  </si>
  <si>
    <t>Ford Explorer (Europe) BEV</t>
  </si>
  <si>
    <t>E-Go Life BEV</t>
  </si>
  <si>
    <t>Evum Motors BEV</t>
  </si>
  <si>
    <t>DS-4 PHEV</t>
  </si>
  <si>
    <t>Opel / Vxh. Astra PHEV</t>
  </si>
  <si>
    <t>Opel / Vxh. Astra-e BEV</t>
  </si>
  <si>
    <t>Opel / Vxh. Grandland-e BEV</t>
  </si>
  <si>
    <t>Tesla Inc.</t>
  </si>
  <si>
    <t>Tesla Model Y BEV</t>
  </si>
  <si>
    <t>Cupra Born BEV</t>
  </si>
  <si>
    <t>Porsche 918 PHEV</t>
  </si>
  <si>
    <t>Porsche Macan BEV</t>
  </si>
  <si>
    <t>Porsche Panamera PHEV</t>
  </si>
  <si>
    <t>Porsche Taycan BEV</t>
  </si>
  <si>
    <t>Seat Tarraco PHEV</t>
  </si>
  <si>
    <t>VW Arteon PHEV</t>
  </si>
  <si>
    <t>VW e-Caravelle BEV</t>
  </si>
  <si>
    <t>VW e-Golf BEV</t>
  </si>
  <si>
    <t>VW e-Transporter BEV</t>
  </si>
  <si>
    <t>VW Golf PHEV</t>
  </si>
  <si>
    <t>VW ID.3 BEV</t>
  </si>
  <si>
    <t>VW ID.4 BEV</t>
  </si>
  <si>
    <t>VW ID.5 BEV</t>
  </si>
  <si>
    <t>VW ID.7 BEV</t>
  </si>
  <si>
    <t>VW ID.BUZZ Cargo BEV</t>
  </si>
  <si>
    <t>VW ID.BUZZ People BEV</t>
  </si>
  <si>
    <t>VW Multivan PHEV</t>
  </si>
  <si>
    <t>VW Passat PHEV</t>
  </si>
  <si>
    <t>VW Tayron / Tayron L PHEV</t>
  </si>
  <si>
    <t>VW Tiguan PHEV</t>
  </si>
  <si>
    <t>Iveco Group</t>
  </si>
  <si>
    <t>Iveco Daily Electric BEV</t>
  </si>
  <si>
    <t>Alke ATX BEV</t>
  </si>
  <si>
    <t>Ferrari 296 PHEV</t>
  </si>
  <si>
    <t>Ferrari SF90 PHEV</t>
  </si>
  <si>
    <t>Microlino BEV</t>
  </si>
  <si>
    <t>Alfa Romeo Tonale PHEV</t>
  </si>
  <si>
    <t>Citroen e-Relay (e-Jumper) BEV</t>
  </si>
  <si>
    <t>Dodge Hornet PHEV</t>
  </si>
  <si>
    <t>Fiat 500 / Abarth 500 BEV</t>
  </si>
  <si>
    <t>Fiat E-Ducato Passenger BEV</t>
  </si>
  <si>
    <t>Fiat E-Ducato Van BEV</t>
  </si>
  <si>
    <t>Jeep Compass PHEV</t>
  </si>
  <si>
    <t>Jeep Renegade PHEV</t>
  </si>
  <si>
    <t>Maserati GranTurismo Folgore BEV</t>
  </si>
  <si>
    <t>Maserati Grecale Folgore BEV</t>
  </si>
  <si>
    <t>Opel / Vxh. Movano-e BEV</t>
  </si>
  <si>
    <t>Peugeot e-Boxer BEV</t>
  </si>
  <si>
    <t>Toyota Proace Max BEV</t>
  </si>
  <si>
    <t>Lamborghini Revuelto PHEV</t>
  </si>
  <si>
    <t>Lamborghini Urus PHEV</t>
  </si>
  <si>
    <t>Mini Countryman PHEV</t>
  </si>
  <si>
    <t>Lightyear 0 BEV</t>
  </si>
  <si>
    <t>Norway</t>
  </si>
  <si>
    <t>Think City BEV</t>
  </si>
  <si>
    <t>Ford Transit Connect PHEV</t>
  </si>
  <si>
    <t>Leapmotor</t>
  </si>
  <si>
    <t>Leapmotor T03 BEV</t>
  </si>
  <si>
    <t>Alfa Romeo Junior BEV</t>
  </si>
  <si>
    <t>Fiat 600 / Abarth 600 BEV</t>
  </si>
  <si>
    <t>Jeep Avenger BEV</t>
  </si>
  <si>
    <t>MAN e-TGE BEV</t>
  </si>
  <si>
    <t>VW Caddy Cargo PHEV</t>
  </si>
  <si>
    <t>VW Caddy Life PHEV</t>
  </si>
  <si>
    <t>VW e-Caddy BEV</t>
  </si>
  <si>
    <t>VW e-Caddy MPV BEV</t>
  </si>
  <si>
    <t>VW e-Crafter BEV</t>
  </si>
  <si>
    <t>Romania</t>
  </si>
  <si>
    <t>Ford E-Tourneo Courier BEV</t>
  </si>
  <si>
    <t>Ford Puma BEV</t>
  </si>
  <si>
    <t>Kia Ceed PHEV</t>
  </si>
  <si>
    <t>Kia Sportage PHEV</t>
  </si>
  <si>
    <t>Kia XCeed PHEV</t>
  </si>
  <si>
    <t>Citroen e-C3 BEV</t>
  </si>
  <si>
    <t>Land Rover Defender PHEV</t>
  </si>
  <si>
    <t>Audi Q7 PHEV</t>
  </si>
  <si>
    <t>Audi Q8 PHEV</t>
  </si>
  <si>
    <t>Porsche Cayenne PHEV</t>
  </si>
  <si>
    <t>Seat e-Mii BEV</t>
  </si>
  <si>
    <t>Skoda Citigo-e BEV</t>
  </si>
  <si>
    <t>VW e-Up! BEV</t>
  </si>
  <si>
    <t>VW Touareg PHEV</t>
  </si>
  <si>
    <t>Smart Forfour BEV</t>
  </si>
  <si>
    <t>Renault Twingo BEV</t>
  </si>
  <si>
    <t>Ford Kuga / Escape PHEV</t>
  </si>
  <si>
    <t>Mercedes-Benz EQT BEV</t>
  </si>
  <si>
    <t>Mercedes-Benz eVito Tourer / EQV BEV</t>
  </si>
  <si>
    <t>Mercedes-Benz eVito Van BEV</t>
  </si>
  <si>
    <t>Mitsubishi ASX PHEV</t>
  </si>
  <si>
    <t>Nissan e-NV200 BEV</t>
  </si>
  <si>
    <t>Nissan e-NV200 Evalia BEV</t>
  </si>
  <si>
    <t>Renault Captur PHEV</t>
  </si>
  <si>
    <t>Renault Megane PHEV</t>
  </si>
  <si>
    <t>Renault Rafale PHEV</t>
  </si>
  <si>
    <t>Renault Twizy BEV</t>
  </si>
  <si>
    <t>Toyota Proace City Van BEV</t>
  </si>
  <si>
    <t>Toyota Proace City Verso BEV</t>
  </si>
  <si>
    <t>Cupra Formentor PHEV</t>
  </si>
  <si>
    <t>Cupra Leon PHEV</t>
  </si>
  <si>
    <t>Cupra Raval BEV</t>
  </si>
  <si>
    <t>Seat Leon PHEV</t>
  </si>
  <si>
    <t>Volvo C30 BEV</t>
  </si>
  <si>
    <t>Volvo V60 PHEV</t>
  </si>
  <si>
    <t>Volvo V90 PHEV</t>
  </si>
  <si>
    <t>Volvo XC60 PHEV</t>
  </si>
  <si>
    <t>Volvo XC90 PHEV</t>
  </si>
  <si>
    <t>Geely NECV Group</t>
  </si>
  <si>
    <t>LEVC LX EREV</t>
  </si>
  <si>
    <t>LEVC TX EREV</t>
  </si>
  <si>
    <t>LEVC VN5 EREV</t>
  </si>
  <si>
    <t>Mercedes-Benz AMG ONE PHEV</t>
  </si>
  <si>
    <t>McLaren Artura PHEV</t>
  </si>
  <si>
    <t>Moke International BEV</t>
  </si>
  <si>
    <t>Nissan Leaf BEV</t>
  </si>
  <si>
    <t>Opel / Vxh. Vivaro FCEV</t>
  </si>
  <si>
    <t>Opel / Vxh. Vivaro-e BEV</t>
  </si>
  <si>
    <t>Opel / Vxh. Zafira-e BEV</t>
  </si>
  <si>
    <t>Jaguar F-Pace PHEV</t>
  </si>
  <si>
    <t>Land Rover Discovery Sport PHEV</t>
  </si>
  <si>
    <t>Range Rover Evoque PHEV</t>
  </si>
  <si>
    <t>Range Rover PHEV</t>
  </si>
  <si>
    <t>Range Rover Sport PHEV</t>
  </si>
  <si>
    <t>Range Rover Velar PHEV</t>
  </si>
  <si>
    <t>Bentley Bentayga PHEV</t>
  </si>
  <si>
    <t>Bentley Continental GT PHEV</t>
  </si>
  <si>
    <t>Bentley Flying Spur PHEV</t>
  </si>
  <si>
    <t>Grand Total</t>
  </si>
  <si>
    <t>note</t>
  </si>
  <si>
    <t>BMW Series 1 and 2; Mini Countryman</t>
  </si>
  <si>
    <t>Grünheide</t>
  </si>
  <si>
    <t>Ford has been assembling the Kuga PHEV since 2020</t>
  </si>
  <si>
    <t>first production of Model Y in 2021</t>
  </si>
  <si>
    <t>Ford Otosan</t>
  </si>
  <si>
    <t>Dolj</t>
  </si>
  <si>
    <t>just four EVs produced in 2024 …</t>
  </si>
  <si>
    <t>these are PHEVs; phase 1</t>
  </si>
  <si>
    <t>Seat</t>
  </si>
  <si>
    <t>Producing the electric Mini since 2019</t>
  </si>
  <si>
    <t>From the 2018 report (BMW 2 Series; i3 BEV; i8 PHEV)</t>
  </si>
  <si>
    <t>Phase 1 Belgium</t>
  </si>
  <si>
    <t>until 2020</t>
  </si>
  <si>
    <t>Phase 2 Belgium</t>
  </si>
  <si>
    <t>until 2024 (tripling capacity)</t>
  </si>
  <si>
    <t>Latest Sweden</t>
  </si>
  <si>
    <t>BMW Series 3 PHEV; BMW i4 BEV</t>
  </si>
  <si>
    <t>BMW Series 3 PHEV</t>
  </si>
  <si>
    <t>Oxford</t>
  </si>
  <si>
    <t>phase 1</t>
  </si>
  <si>
    <t>set baseline as 13k manufactured by 2019</t>
  </si>
  <si>
    <t>phase 2</t>
  </si>
  <si>
    <t>2023 starting</t>
  </si>
  <si>
    <t>ID Buzz production in Hanover, Germany</t>
  </si>
  <si>
    <t>phase1</t>
  </si>
  <si>
    <t>Vitoria-Gasteiz</t>
  </si>
  <si>
    <t>EQB production in the first phase</t>
  </si>
  <si>
    <t>leapmotor T03 production</t>
  </si>
  <si>
    <t>production of the EV Jeep Avenger; Fiat; Alfa Romeo</t>
  </si>
  <si>
    <t>the BEV and Opel Grandland models</t>
  </si>
  <si>
    <t>Megane E-Tech production starts mid-2022; Scenic starts 2024; and the Renault 5</t>
  </si>
  <si>
    <t>Kangoo BEV (van) production begins in 2011</t>
  </si>
  <si>
    <t>Mabuege</t>
  </si>
  <si>
    <t>Original production of the Kangoo</t>
  </si>
  <si>
    <t>Production of new Kangoo van &amp; Nissa</t>
  </si>
  <si>
    <t>v2 Kangoo and some Nissan vans</t>
  </si>
  <si>
    <t>Og production of the Zoe</t>
  </si>
  <si>
    <t xml:space="preserve">2018 announcement (inside €1 billion FR investment) of Zoe doubling </t>
  </si>
  <si>
    <t>Flins site transitioning away from Zoe production</t>
  </si>
  <si>
    <t>first production of the BEV Zoe</t>
  </si>
  <si>
    <t>doubling capacity for the Zoe</t>
  </si>
  <si>
    <t>Produces the Master BEV van</t>
  </si>
  <si>
    <t>TOTAL</t>
  </si>
  <si>
    <t>production of the C5 aircross PHEV</t>
  </si>
  <si>
    <t>legacy built the 3008 PHEV, recently ramped the 3008 and 5008 BEVs (we are considering the latter for investment impute purposes)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</si>
</sst>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2" x14ac:knownFonts="1">
    <font>
      <sz val="12"/>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u/>
      <sz val="12"/>
      <color theme="10"/>
      <name val="Aptos Narrow"/>
      <family val="2"/>
      <scheme val="minor"/>
    </font>
    <font>
      <sz val="11"/>
      <color rgb="FF000000"/>
      <name val="Calibri"/>
      <family val="2"/>
    </font>
    <font>
      <u/>
      <sz val="11"/>
      <color theme="10"/>
      <name val="Aptos Narrow"/>
      <family val="2"/>
      <scheme val="minor"/>
    </font>
    <font>
      <b/>
      <sz val="9"/>
      <color indexed="81"/>
      <name val="Tahoma"/>
      <family val="2"/>
    </font>
    <font>
      <sz val="9"/>
      <color indexed="81"/>
      <name val="Tahoma"/>
      <family val="2"/>
    </font>
    <font>
      <b/>
      <sz val="11"/>
      <color theme="1"/>
      <name val="Aptos Narrow"/>
      <family val="2"/>
      <scheme val="minor"/>
    </font>
    <font>
      <b/>
      <sz val="12"/>
      <color theme="1"/>
      <name val="Aptos Narrow"/>
      <family val="2"/>
      <scheme val="minor"/>
    </font>
    <font>
      <sz val="12"/>
      <color theme="0" tint="-0.499984740745262"/>
      <name val="Aptos Narrow"/>
      <family val="2"/>
      <scheme val="minor"/>
    </font>
    <font>
      <sz val="12"/>
      <color rgb="FFC00000"/>
      <name val="Aptos Narrow"/>
      <family val="2"/>
      <scheme val="minor"/>
    </font>
    <font>
      <b/>
      <sz val="12"/>
      <color rgb="FFC00000"/>
      <name val="Aptos Narrow"/>
      <family val="2"/>
      <scheme val="minor"/>
    </font>
    <font>
      <i/>
      <sz val="12"/>
      <color theme="0" tint="-0.499984740745262"/>
      <name val="Aptos Narrow"/>
      <family val="2"/>
      <scheme val="minor"/>
    </font>
    <font>
      <b/>
      <u/>
      <sz val="11"/>
      <color theme="10"/>
      <name val="Aptos Narrow"/>
      <family val="2"/>
      <scheme val="minor"/>
    </font>
    <font>
      <u/>
      <sz val="11"/>
      <color rgb="FFC00000"/>
      <name val="Aptos Narrow"/>
      <family val="2"/>
      <scheme val="minor"/>
    </font>
    <font>
      <sz val="10.5"/>
      <color theme="1"/>
      <name val="Segoe UI"/>
      <family val="2"/>
    </font>
    <font>
      <b/>
      <sz val="10.5"/>
      <color theme="1"/>
      <name val="Segoe UI"/>
      <family val="2"/>
    </font>
    <font>
      <b/>
      <sz val="11"/>
      <color rgb="FF000000"/>
      <name val="Aptos Narrow"/>
      <family val="2"/>
      <scheme val="minor"/>
    </font>
    <font>
      <sz val="11"/>
      <color rgb="FF000000"/>
      <name val="Aptos Narrow"/>
      <family val="2"/>
      <scheme val="minor"/>
    </font>
    <font>
      <u/>
      <sz val="11"/>
      <color rgb="FF0563C1"/>
      <name val="Aptos Narrow"/>
      <family val="2"/>
      <scheme val="minor"/>
    </font>
    <font>
      <sz val="11"/>
      <color rgb="FFC00000"/>
      <name val="Aptos Narrow"/>
      <family val="2"/>
      <scheme val="minor"/>
    </font>
    <font>
      <b/>
      <sz val="9"/>
      <color rgb="FF000000"/>
      <name val="Tahoma"/>
      <family val="2"/>
    </font>
    <font>
      <sz val="9"/>
      <color rgb="FF000000"/>
      <name val="Tahoma"/>
      <family val="2"/>
    </font>
    <font>
      <sz val="16"/>
      <color rgb="FF000000"/>
      <name val="Arial"/>
      <family val="2"/>
    </font>
    <font>
      <b/>
      <sz val="16"/>
      <color rgb="FF000000"/>
      <name val="Arial"/>
      <family val="2"/>
    </font>
    <font>
      <b/>
      <sz val="11"/>
      <color theme="0"/>
      <name val="Aptos Narrow"/>
      <family val="2"/>
      <scheme val="minor"/>
    </font>
    <font>
      <sz val="10.5"/>
      <color theme="1"/>
      <name val="Segoe UI"/>
      <family val="2"/>
    </font>
    <font>
      <sz val="11"/>
      <color rgb="FF000000"/>
      <name val="Aptos Narrow"/>
      <scheme val="minor"/>
    </font>
    <font>
      <b/>
      <sz val="12"/>
      <color theme="1"/>
      <name val="Aptos Narrow"/>
      <scheme val="minor"/>
    </font>
  </fonts>
  <fills count="21">
    <fill>
      <patternFill patternType="none"/>
    </fill>
    <fill>
      <patternFill patternType="gray125"/>
    </fill>
    <fill>
      <patternFill patternType="solid">
        <fgColor rgb="FFD9E1F2"/>
        <bgColor rgb="FF000000"/>
      </patternFill>
    </fill>
    <fill>
      <patternFill patternType="solid">
        <fgColor rgb="FFFFFFFF"/>
        <bgColor rgb="FF000000"/>
      </patternFill>
    </fill>
    <fill>
      <patternFill patternType="solid">
        <fgColor rgb="FFFFF2CC"/>
        <bgColor rgb="FF000000"/>
      </patternFill>
    </fill>
    <fill>
      <patternFill patternType="solid">
        <fgColor theme="4" tint="0.79998168889431442"/>
        <bgColor indexed="64"/>
      </patternFill>
    </fill>
    <fill>
      <patternFill patternType="solid">
        <fgColor rgb="FF92D050"/>
        <bgColor rgb="FF000000"/>
      </patternFill>
    </fill>
    <fill>
      <patternFill patternType="solid">
        <fgColor theme="0"/>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5" tint="0.79998168889431442"/>
        <bgColor theme="4" tint="0.79998168889431442"/>
      </patternFill>
    </fill>
    <fill>
      <patternFill patternType="solid">
        <fgColor theme="5" tint="0.79998168889431442"/>
        <bgColor rgb="FF000000"/>
      </patternFill>
    </fill>
    <fill>
      <patternFill patternType="solid">
        <fgColor theme="4" tint="0.79998168889431442"/>
        <bgColor theme="4" tint="0.79998168889431442"/>
      </patternFill>
    </fill>
    <fill>
      <patternFill patternType="solid">
        <fgColor theme="0" tint="-0.34998626667073579"/>
        <bgColor indexed="64"/>
      </patternFill>
    </fill>
    <fill>
      <patternFill patternType="solid">
        <fgColor rgb="FFFFC000"/>
        <bgColor rgb="FF000000"/>
      </patternFill>
    </fill>
    <fill>
      <patternFill patternType="solid">
        <fgColor rgb="FFFFC000"/>
        <bgColor indexed="64"/>
      </patternFill>
    </fill>
    <fill>
      <patternFill patternType="solid">
        <fgColor rgb="FFC00000"/>
        <bgColor indexed="64"/>
      </patternFill>
    </fill>
    <fill>
      <patternFill patternType="solid">
        <fgColor theme="3" tint="0.89999084444715716"/>
        <bgColor indexed="64"/>
      </patternFill>
    </fill>
    <fill>
      <patternFill patternType="solid">
        <fgColor rgb="FFC00000"/>
        <bgColor theme="4" tint="0.79998168889431442"/>
      </patternFill>
    </fill>
    <fill>
      <patternFill patternType="solid">
        <fgColor theme="8" tint="0.79998168889431442"/>
        <bgColor indexed="64"/>
      </patternFill>
    </fill>
  </fills>
  <borders count="25">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theme="4" tint="0.39997558519241921"/>
      </bottom>
      <diagonal/>
    </border>
    <border>
      <left/>
      <right/>
      <top/>
      <bottom style="thin">
        <color indexed="64"/>
      </bottom>
      <diagonal/>
    </border>
    <border>
      <left/>
      <right/>
      <top style="medium">
        <color indexed="64"/>
      </top>
      <bottom/>
      <diagonal/>
    </border>
    <border>
      <left/>
      <right/>
      <top/>
      <bottom style="medium">
        <color indexed="64"/>
      </bottom>
      <diagonal/>
    </border>
    <border>
      <left/>
      <right/>
      <top style="thin">
        <color indexed="64"/>
      </top>
      <bottom/>
      <diagonal/>
    </border>
    <border>
      <left style="thin">
        <color indexed="64"/>
      </left>
      <right/>
      <top/>
      <bottom/>
      <diagonal/>
    </border>
    <border>
      <left style="thin">
        <color indexed="64"/>
      </left>
      <right/>
      <top style="medium">
        <color indexed="64"/>
      </top>
      <bottom/>
      <diagonal/>
    </border>
    <border>
      <left style="thin">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right/>
      <top style="thin">
        <color theme="4" tint="0.39997558519241921"/>
      </top>
      <bottom/>
      <diagonal/>
    </border>
    <border>
      <left style="thin">
        <color indexed="64"/>
      </left>
      <right/>
      <top style="thin">
        <color indexed="64"/>
      </top>
      <bottom/>
      <diagonal/>
    </border>
    <border>
      <left style="thin">
        <color indexed="64"/>
      </left>
      <right/>
      <top/>
      <bottom style="thin">
        <color indexed="64"/>
      </bottom>
      <diagonal/>
    </border>
  </borders>
  <cellStyleXfs count="3">
    <xf numFmtId="0" fontId="0" fillId="0" borderId="0"/>
    <xf numFmtId="0" fontId="5" fillId="0" borderId="0" applyNumberFormat="0" applyFill="0" applyBorder="0" applyAlignment="0" applyProtection="0"/>
    <xf numFmtId="0" fontId="1" fillId="0" borderId="0"/>
  </cellStyleXfs>
  <cellXfs count="354">
    <xf numFmtId="0" fontId="0" fillId="0" borderId="0" xfId="0"/>
    <xf numFmtId="0" fontId="7" fillId="0" borderId="0" xfId="1" applyFont="1" applyBorder="1"/>
    <xf numFmtId="0" fontId="6" fillId="0" borderId="0" xfId="0" applyFont="1"/>
    <xf numFmtId="14" fontId="7" fillId="0" borderId="0" xfId="1" applyNumberFormat="1" applyFont="1" applyBorder="1"/>
    <xf numFmtId="0" fontId="7" fillId="0" borderId="0" xfId="1" applyFont="1" applyFill="1" applyBorder="1"/>
    <xf numFmtId="0" fontId="7" fillId="7" borderId="0" xfId="1" applyFont="1" applyFill="1" applyBorder="1"/>
    <xf numFmtId="0" fontId="10" fillId="9" borderId="0" xfId="0" applyFont="1" applyFill="1"/>
    <xf numFmtId="0" fontId="0" fillId="9" borderId="0" xfId="0" applyFill="1"/>
    <xf numFmtId="3" fontId="0" fillId="9" borderId="0" xfId="0" applyNumberFormat="1" applyFill="1"/>
    <xf numFmtId="0" fontId="11" fillId="0" borderId="0" xfId="0" applyFont="1"/>
    <xf numFmtId="0" fontId="0" fillId="5" borderId="0" xfId="0" applyFill="1"/>
    <xf numFmtId="0" fontId="11" fillId="5" borderId="0" xfId="0" applyFont="1" applyFill="1"/>
    <xf numFmtId="0" fontId="11" fillId="5" borderId="8" xfId="0" applyFont="1" applyFill="1" applyBorder="1"/>
    <xf numFmtId="0" fontId="0" fillId="0" borderId="1" xfId="0" applyBorder="1"/>
    <xf numFmtId="0" fontId="11" fillId="0" borderId="9" xfId="0" applyFont="1" applyBorder="1"/>
    <xf numFmtId="0" fontId="11" fillId="0" borderId="2" xfId="0" applyFont="1" applyBorder="1"/>
    <xf numFmtId="0" fontId="0" fillId="0" borderId="3" xfId="0" applyBorder="1" applyAlignment="1">
      <alignment vertical="center" wrapText="1"/>
    </xf>
    <xf numFmtId="0" fontId="0" fillId="0" borderId="0" xfId="0" applyAlignment="1">
      <alignment vertical="center" wrapText="1"/>
    </xf>
    <xf numFmtId="0" fontId="0" fillId="0" borderId="4" xfId="0" applyBorder="1"/>
    <xf numFmtId="0" fontId="0" fillId="0" borderId="5" xfId="0" applyBorder="1" applyAlignment="1">
      <alignment vertical="center" wrapText="1"/>
    </xf>
    <xf numFmtId="0" fontId="0" fillId="0" borderId="10" xfId="0" applyBorder="1" applyAlignment="1">
      <alignment vertical="center" wrapText="1"/>
    </xf>
    <xf numFmtId="0" fontId="0" fillId="0" borderId="6" xfId="0" applyBorder="1"/>
    <xf numFmtId="0" fontId="12" fillId="0" borderId="0" xfId="0" applyFont="1"/>
    <xf numFmtId="0" fontId="13" fillId="0" borderId="0" xfId="0" applyFont="1"/>
    <xf numFmtId="0" fontId="7" fillId="0" borderId="9" xfId="1" applyFont="1" applyBorder="1"/>
    <xf numFmtId="0" fontId="7" fillId="0" borderId="10" xfId="1" applyFont="1" applyBorder="1"/>
    <xf numFmtId="0" fontId="0" fillId="10" borderId="0" xfId="0" applyFill="1"/>
    <xf numFmtId="0" fontId="11" fillId="10" borderId="0" xfId="0" applyFont="1" applyFill="1"/>
    <xf numFmtId="0" fontId="11" fillId="0" borderId="8" xfId="0" applyFont="1" applyBorder="1" applyAlignment="1">
      <alignment horizontal="left" vertical="center" wrapText="1"/>
    </xf>
    <xf numFmtId="0" fontId="11" fillId="0" borderId="0" xfId="0" applyFont="1" applyAlignment="1">
      <alignment horizontal="left" vertical="center" wrapText="1"/>
    </xf>
    <xf numFmtId="0" fontId="0" fillId="0" borderId="0" xfId="0" applyAlignment="1">
      <alignment horizontal="left" vertical="center" wrapText="1"/>
    </xf>
    <xf numFmtId="0" fontId="11" fillId="0" borderId="11" xfId="0" applyFont="1" applyBorder="1" applyAlignment="1">
      <alignment horizontal="left" vertical="center" wrapText="1"/>
    </xf>
    <xf numFmtId="0" fontId="0" fillId="0" borderId="11" xfId="0" applyBorder="1" applyAlignment="1">
      <alignment horizontal="left"/>
    </xf>
    <xf numFmtId="0" fontId="15" fillId="0" borderId="0" xfId="0" applyFont="1" applyAlignment="1">
      <alignment horizontal="left" vertical="center" wrapText="1"/>
    </xf>
    <xf numFmtId="0" fontId="15" fillId="0" borderId="0" xfId="0" applyFont="1" applyAlignment="1">
      <alignment horizontal="left"/>
    </xf>
    <xf numFmtId="0" fontId="11" fillId="0" borderId="8" xfId="0" applyFont="1" applyBorder="1" applyAlignment="1">
      <alignment horizontal="right" vertical="center" wrapText="1"/>
    </xf>
    <xf numFmtId="3" fontId="11" fillId="0" borderId="0" xfId="0" applyNumberFormat="1" applyFont="1" applyAlignment="1">
      <alignment horizontal="right"/>
    </xf>
    <xf numFmtId="3" fontId="14" fillId="0" borderId="0" xfId="0" applyNumberFormat="1" applyFont="1" applyAlignment="1">
      <alignment horizontal="right"/>
    </xf>
    <xf numFmtId="3" fontId="0" fillId="0" borderId="11" xfId="0" applyNumberFormat="1" applyBorder="1" applyAlignment="1">
      <alignment horizontal="right"/>
    </xf>
    <xf numFmtId="3" fontId="11" fillId="0" borderId="11" xfId="0" applyNumberFormat="1" applyFont="1" applyBorder="1" applyAlignment="1">
      <alignment horizontal="right"/>
    </xf>
    <xf numFmtId="3" fontId="15" fillId="0" borderId="0" xfId="0" applyNumberFormat="1" applyFont="1" applyAlignment="1">
      <alignment horizontal="right"/>
    </xf>
    <xf numFmtId="0" fontId="11" fillId="10" borderId="0" xfId="0" applyFont="1" applyFill="1" applyAlignment="1">
      <alignment horizontal="left"/>
    </xf>
    <xf numFmtId="0" fontId="0" fillId="10" borderId="0" xfId="0" applyFill="1" applyAlignment="1">
      <alignment horizontal="left"/>
    </xf>
    <xf numFmtId="0" fontId="0" fillId="7" borderId="0" xfId="0" applyFill="1"/>
    <xf numFmtId="0" fontId="11" fillId="7" borderId="8" xfId="0" applyFont="1" applyFill="1" applyBorder="1"/>
    <xf numFmtId="0" fontId="11" fillId="7" borderId="0" xfId="0" applyFont="1" applyFill="1"/>
    <xf numFmtId="0" fontId="10" fillId="11" borderId="0" xfId="0" applyFont="1" applyFill="1"/>
    <xf numFmtId="1" fontId="10" fillId="11" borderId="0" xfId="0" applyNumberFormat="1" applyFont="1" applyFill="1"/>
    <xf numFmtId="0" fontId="10" fillId="11" borderId="7" xfId="0" applyFont="1" applyFill="1" applyBorder="1"/>
    <xf numFmtId="0" fontId="0" fillId="10" borderId="0" xfId="0" applyFill="1" applyAlignment="1">
      <alignment vertical="center" wrapText="1"/>
    </xf>
    <xf numFmtId="0" fontId="11" fillId="10" borderId="8" xfId="0" applyFont="1" applyFill="1" applyBorder="1"/>
    <xf numFmtId="0" fontId="0" fillId="0" borderId="8" xfId="0" applyBorder="1" applyAlignment="1">
      <alignment horizontal="left" vertical="center" wrapText="1"/>
    </xf>
    <xf numFmtId="3" fontId="0" fillId="0" borderId="8" xfId="0" applyNumberFormat="1" applyBorder="1" applyAlignment="1">
      <alignment horizontal="left" vertical="center" wrapText="1"/>
    </xf>
    <xf numFmtId="3" fontId="11" fillId="0" borderId="8" xfId="0" applyNumberFormat="1" applyFont="1" applyBorder="1" applyAlignment="1">
      <alignment horizontal="right"/>
    </xf>
    <xf numFmtId="0" fontId="0" fillId="0" borderId="8" xfId="0" applyBorder="1"/>
    <xf numFmtId="3" fontId="11" fillId="9" borderId="0" xfId="0" applyNumberFormat="1" applyFont="1" applyFill="1"/>
    <xf numFmtId="0" fontId="10" fillId="0" borderId="0" xfId="0" applyFont="1"/>
    <xf numFmtId="43" fontId="0" fillId="0" borderId="0" xfId="0" applyNumberFormat="1"/>
    <xf numFmtId="3" fontId="0" fillId="0" borderId="0" xfId="0" applyNumberFormat="1"/>
    <xf numFmtId="0" fontId="7" fillId="0" borderId="9" xfId="1" applyFont="1" applyFill="1" applyBorder="1"/>
    <xf numFmtId="0" fontId="7" fillId="0" borderId="10" xfId="1" applyFont="1" applyFill="1" applyBorder="1"/>
    <xf numFmtId="0" fontId="4" fillId="0" borderId="0" xfId="0" applyFont="1"/>
    <xf numFmtId="0" fontId="4" fillId="0" borderId="10" xfId="0" applyFont="1" applyBorder="1"/>
    <xf numFmtId="43" fontId="0" fillId="9" borderId="0" xfId="0" applyNumberFormat="1" applyFill="1"/>
    <xf numFmtId="0" fontId="11" fillId="0" borderId="0" xfId="0" applyFont="1" applyAlignment="1">
      <alignment horizontal="center" vertical="center" wrapText="1"/>
    </xf>
    <xf numFmtId="0" fontId="11" fillId="0" borderId="0" xfId="0" applyFont="1" applyAlignment="1">
      <alignment vertical="center" wrapText="1"/>
    </xf>
    <xf numFmtId="3" fontId="0" fillId="0" borderId="0" xfId="0" applyNumberFormat="1" applyAlignment="1">
      <alignment vertical="center" wrapText="1"/>
    </xf>
    <xf numFmtId="3" fontId="11" fillId="0" borderId="0" xfId="0" applyNumberFormat="1" applyFont="1" applyAlignment="1">
      <alignment vertical="center" wrapText="1"/>
    </xf>
    <xf numFmtId="0" fontId="5" fillId="0" borderId="10" xfId="1" applyBorder="1"/>
    <xf numFmtId="14" fontId="7" fillId="0" borderId="10" xfId="1" applyNumberFormat="1" applyFont="1" applyBorder="1"/>
    <xf numFmtId="3" fontId="11" fillId="0" borderId="0" xfId="0" applyNumberFormat="1" applyFont="1"/>
    <xf numFmtId="43" fontId="13" fillId="0" borderId="0" xfId="0" applyNumberFormat="1" applyFont="1"/>
    <xf numFmtId="3" fontId="13" fillId="0" borderId="0" xfId="0" applyNumberFormat="1" applyFont="1"/>
    <xf numFmtId="0" fontId="0" fillId="0" borderId="9" xfId="0" applyBorder="1"/>
    <xf numFmtId="14" fontId="6" fillId="0" borderId="0" xfId="0" applyNumberFormat="1" applyFont="1" applyAlignment="1">
      <alignment horizontal="right"/>
    </xf>
    <xf numFmtId="0" fontId="0" fillId="0" borderId="2" xfId="0" applyBorder="1"/>
    <xf numFmtId="0" fontId="0" fillId="0" borderId="3" xfId="0" applyBorder="1"/>
    <xf numFmtId="0" fontId="0" fillId="0" borderId="5" xfId="0" applyBorder="1"/>
    <xf numFmtId="0" fontId="17" fillId="0" borderId="18" xfId="1" applyFont="1" applyBorder="1"/>
    <xf numFmtId="0" fontId="7" fillId="0" borderId="18" xfId="1" applyFont="1" applyBorder="1"/>
    <xf numFmtId="0" fontId="7" fillId="0" borderId="20" xfId="1" applyFont="1" applyBorder="1"/>
    <xf numFmtId="0" fontId="7" fillId="0" borderId="19" xfId="1" applyFont="1" applyBorder="1"/>
    <xf numFmtId="0" fontId="5" fillId="0" borderId="18" xfId="1" applyBorder="1"/>
    <xf numFmtId="0" fontId="5" fillId="0" borderId="20" xfId="1" applyBorder="1"/>
    <xf numFmtId="0" fontId="5" fillId="0" borderId="19" xfId="1" applyBorder="1"/>
    <xf numFmtId="3" fontId="0" fillId="0" borderId="4" xfId="0" applyNumberFormat="1" applyBorder="1"/>
    <xf numFmtId="3" fontId="0" fillId="0" borderId="6" xfId="0" applyNumberFormat="1" applyBorder="1"/>
    <xf numFmtId="164" fontId="10" fillId="13" borderId="22" xfId="0" applyNumberFormat="1" applyFont="1" applyFill="1" applyBorder="1"/>
    <xf numFmtId="0" fontId="0" fillId="0" borderId="0" xfId="0" applyAlignment="1">
      <alignment wrapText="1"/>
    </xf>
    <xf numFmtId="0" fontId="0" fillId="9" borderId="3" xfId="0" applyFill="1" applyBorder="1"/>
    <xf numFmtId="0" fontId="0" fillId="9" borderId="0" xfId="0" applyFill="1" applyAlignment="1">
      <alignment wrapText="1"/>
    </xf>
    <xf numFmtId="3" fontId="0" fillId="9" borderId="4" xfId="0" applyNumberFormat="1" applyFill="1" applyBorder="1"/>
    <xf numFmtId="3" fontId="11" fillId="0" borderId="4" xfId="0" applyNumberFormat="1" applyFont="1" applyBorder="1"/>
    <xf numFmtId="0" fontId="12" fillId="0" borderId="5" xfId="0" applyFont="1" applyBorder="1"/>
    <xf numFmtId="0" fontId="12" fillId="0" borderId="10" xfId="0" applyFont="1" applyBorder="1"/>
    <xf numFmtId="3" fontId="12" fillId="0" borderId="6" xfId="0" applyNumberFormat="1" applyFont="1" applyBorder="1"/>
    <xf numFmtId="0" fontId="7" fillId="0" borderId="16" xfId="1" applyFont="1" applyBorder="1"/>
    <xf numFmtId="0" fontId="7" fillId="0" borderId="21" xfId="1" applyFont="1" applyBorder="1"/>
    <xf numFmtId="0" fontId="18" fillId="0" borderId="0" xfId="0" applyFont="1" applyAlignment="1">
      <alignment vertical="center" wrapText="1"/>
    </xf>
    <xf numFmtId="0" fontId="0" fillId="14" borderId="0" xfId="0" applyFill="1"/>
    <xf numFmtId="43" fontId="0" fillId="14" borderId="0" xfId="0" applyNumberFormat="1" applyFill="1"/>
    <xf numFmtId="3" fontId="0" fillId="14" borderId="0" xfId="0" applyNumberFormat="1" applyFill="1"/>
    <xf numFmtId="0" fontId="10" fillId="13" borderId="7" xfId="0" applyFont="1" applyFill="1" applyBorder="1"/>
    <xf numFmtId="0" fontId="19" fillId="0" borderId="0" xfId="0" applyFont="1" applyAlignment="1">
      <alignment vertical="center" wrapText="1"/>
    </xf>
    <xf numFmtId="0" fontId="3" fillId="0" borderId="0" xfId="0" applyFont="1"/>
    <xf numFmtId="0" fontId="3" fillId="10" borderId="1" xfId="0" applyFont="1" applyFill="1" applyBorder="1"/>
    <xf numFmtId="0" fontId="3" fillId="0" borderId="9" xfId="0" applyFont="1" applyBorder="1"/>
    <xf numFmtId="0" fontId="3" fillId="0" borderId="3" xfId="0" applyFont="1" applyBorder="1"/>
    <xf numFmtId="0" fontId="3" fillId="0" borderId="5" xfId="0" applyFont="1" applyBorder="1"/>
    <xf numFmtId="0" fontId="3" fillId="0" borderId="10" xfId="0" applyFont="1" applyBorder="1"/>
    <xf numFmtId="0" fontId="3" fillId="0" borderId="1" xfId="0" applyFont="1" applyBorder="1"/>
    <xf numFmtId="0" fontId="3" fillId="0" borderId="13" xfId="0" applyFont="1" applyBorder="1"/>
    <xf numFmtId="0" fontId="3" fillId="0" borderId="13" xfId="0" applyFont="1" applyBorder="1" applyAlignment="1">
      <alignment horizontal="left"/>
    </xf>
    <xf numFmtId="0" fontId="3" fillId="0" borderId="9" xfId="0" applyFont="1" applyBorder="1" applyAlignment="1">
      <alignment horizontal="left"/>
    </xf>
    <xf numFmtId="14" fontId="3" fillId="0" borderId="9" xfId="0" applyNumberFormat="1" applyFont="1" applyBorder="1"/>
    <xf numFmtId="3" fontId="3" fillId="0" borderId="9" xfId="0" applyNumberFormat="1" applyFont="1" applyBorder="1"/>
    <xf numFmtId="0" fontId="3" fillId="7" borderId="5" xfId="0" applyFont="1" applyFill="1" applyBorder="1"/>
    <xf numFmtId="0" fontId="3" fillId="0" borderId="14" xfId="0" applyFont="1" applyBorder="1" applyAlignment="1">
      <alignment horizontal="left"/>
    </xf>
    <xf numFmtId="0" fontId="3" fillId="0" borderId="10" xfId="0" applyFont="1" applyBorder="1" applyAlignment="1">
      <alignment horizontal="left"/>
    </xf>
    <xf numFmtId="3" fontId="3" fillId="0" borderId="10" xfId="0" applyNumberFormat="1" applyFont="1" applyBorder="1"/>
    <xf numFmtId="0" fontId="3" fillId="0" borderId="14" xfId="0" applyFont="1" applyBorder="1"/>
    <xf numFmtId="0" fontId="3" fillId="0" borderId="12" xfId="0" applyFont="1" applyBorder="1"/>
    <xf numFmtId="0" fontId="3" fillId="0" borderId="18" xfId="0" applyFont="1" applyBorder="1"/>
    <xf numFmtId="3" fontId="3" fillId="0" borderId="0" xfId="0" applyNumberFormat="1" applyFont="1"/>
    <xf numFmtId="0" fontId="3" fillId="0" borderId="20" xfId="0" applyFont="1" applyBorder="1"/>
    <xf numFmtId="14" fontId="3" fillId="0" borderId="0" xfId="0" applyNumberFormat="1" applyFont="1"/>
    <xf numFmtId="14" fontId="3" fillId="0" borderId="10" xfId="0" applyNumberFormat="1" applyFont="1" applyBorder="1"/>
    <xf numFmtId="0" fontId="3" fillId="8" borderId="0" xfId="0" applyFont="1" applyFill="1"/>
    <xf numFmtId="0" fontId="3" fillId="7" borderId="0" xfId="0" applyFont="1" applyFill="1"/>
    <xf numFmtId="0" fontId="17" fillId="0" borderId="0" xfId="1" applyFont="1" applyBorder="1"/>
    <xf numFmtId="0" fontId="3" fillId="0" borderId="19" xfId="0" applyFont="1" applyBorder="1"/>
    <xf numFmtId="0" fontId="7" fillId="0" borderId="0" xfId="1" applyFont="1"/>
    <xf numFmtId="0" fontId="3" fillId="8" borderId="15" xfId="0" applyFont="1" applyFill="1" applyBorder="1"/>
    <xf numFmtId="0" fontId="3" fillId="0" borderId="16" xfId="0" applyFont="1" applyBorder="1"/>
    <xf numFmtId="0" fontId="3" fillId="0" borderId="9" xfId="0" applyFont="1" applyBorder="1" applyAlignment="1">
      <alignment vertical="center" wrapText="1"/>
    </xf>
    <xf numFmtId="0" fontId="3" fillId="8" borderId="5" xfId="0" applyFont="1" applyFill="1" applyBorder="1"/>
    <xf numFmtId="0" fontId="3" fillId="0" borderId="10" xfId="0" applyFont="1" applyBorder="1" applyAlignment="1">
      <alignment vertical="center" wrapText="1"/>
    </xf>
    <xf numFmtId="0" fontId="3" fillId="7" borderId="0" xfId="0" applyFont="1" applyFill="1" applyAlignment="1">
      <alignment vertical="center" wrapText="1"/>
    </xf>
    <xf numFmtId="0" fontId="3" fillId="0" borderId="15" xfId="0" applyFont="1" applyBorder="1"/>
    <xf numFmtId="0" fontId="7" fillId="7" borderId="18" xfId="1" applyFont="1" applyFill="1" applyBorder="1"/>
    <xf numFmtId="0" fontId="7" fillId="0" borderId="20" xfId="1" applyFont="1" applyFill="1" applyBorder="1"/>
    <xf numFmtId="0" fontId="3" fillId="7" borderId="9" xfId="0" applyFont="1" applyFill="1" applyBorder="1"/>
    <xf numFmtId="0" fontId="3" fillId="7" borderId="13" xfId="0" applyFont="1" applyFill="1" applyBorder="1"/>
    <xf numFmtId="0" fontId="3" fillId="7" borderId="19" xfId="0" applyFont="1" applyFill="1" applyBorder="1"/>
    <xf numFmtId="3" fontId="3" fillId="7" borderId="9" xfId="0" applyNumberFormat="1" applyFont="1" applyFill="1" applyBorder="1"/>
    <xf numFmtId="0" fontId="20" fillId="2" borderId="0" xfId="0" applyFont="1" applyFill="1" applyAlignment="1">
      <alignment vertical="top" wrapText="1"/>
    </xf>
    <xf numFmtId="0" fontId="20" fillId="2" borderId="12" xfId="0" applyFont="1" applyFill="1" applyBorder="1" applyAlignment="1">
      <alignment vertical="top" wrapText="1"/>
    </xf>
    <xf numFmtId="0" fontId="20" fillId="2" borderId="18" xfId="0" applyFont="1" applyFill="1" applyBorder="1" applyAlignment="1">
      <alignment vertical="top" wrapText="1"/>
    </xf>
    <xf numFmtId="0" fontId="20" fillId="0" borderId="12" xfId="0" applyFont="1" applyBorder="1" applyAlignment="1">
      <alignment horizontal="left" vertical="top" wrapText="1"/>
    </xf>
    <xf numFmtId="0" fontId="20" fillId="0" borderId="0" xfId="0" applyFont="1" applyAlignment="1">
      <alignment horizontal="left" vertical="top" wrapText="1"/>
    </xf>
    <xf numFmtId="0" fontId="20" fillId="3" borderId="0" xfId="0" applyFont="1" applyFill="1" applyAlignment="1">
      <alignment vertical="top" wrapText="1"/>
    </xf>
    <xf numFmtId="0" fontId="20" fillId="0" borderId="0" xfId="0" applyFont="1" applyAlignment="1">
      <alignment vertical="top" wrapText="1"/>
    </xf>
    <xf numFmtId="3" fontId="20" fillId="2" borderId="0" xfId="0" applyNumberFormat="1" applyFont="1" applyFill="1" applyAlignment="1">
      <alignment vertical="top" wrapText="1"/>
    </xf>
    <xf numFmtId="0" fontId="21" fillId="0" borderId="9" xfId="0" applyFont="1" applyBorder="1"/>
    <xf numFmtId="0" fontId="22" fillId="0" borderId="9" xfId="0" applyFont="1" applyBorder="1"/>
    <xf numFmtId="0" fontId="21" fillId="0" borderId="13" xfId="0" applyFont="1" applyBorder="1"/>
    <xf numFmtId="0" fontId="22" fillId="0" borderId="19" xfId="0" applyFont="1" applyBorder="1"/>
    <xf numFmtId="0" fontId="21" fillId="0" borderId="19" xfId="0" applyFont="1" applyBorder="1"/>
    <xf numFmtId="0" fontId="21" fillId="0" borderId="13" xfId="0" applyFont="1" applyBorder="1" applyAlignment="1">
      <alignment horizontal="left"/>
    </xf>
    <xf numFmtId="0" fontId="21" fillId="0" borderId="9" xfId="0" applyFont="1" applyBorder="1" applyAlignment="1">
      <alignment horizontal="left"/>
    </xf>
    <xf numFmtId="3" fontId="21" fillId="0" borderId="0" xfId="0" applyNumberFormat="1" applyFont="1"/>
    <xf numFmtId="14" fontId="21" fillId="0" borderId="9" xfId="0" applyNumberFormat="1" applyFont="1" applyBorder="1"/>
    <xf numFmtId="0" fontId="21" fillId="0" borderId="0" xfId="0" applyFont="1"/>
    <xf numFmtId="14" fontId="21" fillId="0" borderId="0" xfId="0" applyNumberFormat="1" applyFont="1"/>
    <xf numFmtId="0" fontId="21" fillId="0" borderId="12" xfId="0" applyFont="1" applyBorder="1"/>
    <xf numFmtId="0" fontId="21" fillId="0" borderId="12" xfId="0" applyFont="1" applyBorder="1" applyAlignment="1">
      <alignment horizontal="left"/>
    </xf>
    <xf numFmtId="0" fontId="21" fillId="0" borderId="0" xfId="0" applyFont="1" applyAlignment="1">
      <alignment horizontal="left"/>
    </xf>
    <xf numFmtId="0" fontId="22" fillId="0" borderId="0" xfId="0" applyFont="1"/>
    <xf numFmtId="0" fontId="23" fillId="4" borderId="12" xfId="0" applyFont="1" applyFill="1" applyBorder="1"/>
    <xf numFmtId="0" fontId="23" fillId="0" borderId="0" xfId="0" applyFont="1"/>
    <xf numFmtId="0" fontId="21" fillId="0" borderId="10" xfId="0" applyFont="1" applyBorder="1"/>
    <xf numFmtId="14" fontId="21" fillId="0" borderId="10" xfId="0" applyNumberFormat="1" applyFont="1" applyBorder="1"/>
    <xf numFmtId="0" fontId="21" fillId="0" borderId="14" xfId="0" applyFont="1" applyBorder="1"/>
    <xf numFmtId="0" fontId="21" fillId="0" borderId="20" xfId="0" applyFont="1" applyBorder="1"/>
    <xf numFmtId="0" fontId="21" fillId="0" borderId="14" xfId="0" applyFont="1" applyBorder="1" applyAlignment="1">
      <alignment horizontal="left"/>
    </xf>
    <xf numFmtId="0" fontId="21" fillId="0" borderId="10" xfId="0" applyFont="1" applyBorder="1" applyAlignment="1">
      <alignment horizontal="left"/>
    </xf>
    <xf numFmtId="3" fontId="21" fillId="0" borderId="10" xfId="0" applyNumberFormat="1" applyFont="1" applyBorder="1"/>
    <xf numFmtId="3" fontId="21" fillId="0" borderId="9" xfId="0" applyNumberFormat="1" applyFont="1" applyBorder="1"/>
    <xf numFmtId="0" fontId="21" fillId="4" borderId="12" xfId="0" applyFont="1" applyFill="1" applyBorder="1"/>
    <xf numFmtId="0" fontId="21" fillId="8" borderId="10" xfId="0" applyFont="1" applyFill="1" applyBorder="1"/>
    <xf numFmtId="0" fontId="21" fillId="0" borderId="18" xfId="0" applyFont="1" applyBorder="1"/>
    <xf numFmtId="0" fontId="21" fillId="7" borderId="0" xfId="0" applyFont="1" applyFill="1"/>
    <xf numFmtId="14" fontId="21" fillId="7" borderId="0" xfId="0" applyNumberFormat="1" applyFont="1" applyFill="1"/>
    <xf numFmtId="0" fontId="21" fillId="7" borderId="12" xfId="0" applyFont="1" applyFill="1" applyBorder="1"/>
    <xf numFmtId="0" fontId="21" fillId="7" borderId="18" xfId="0" applyFont="1" applyFill="1" applyBorder="1"/>
    <xf numFmtId="0" fontId="21" fillId="7" borderId="0" xfId="0" applyFont="1" applyFill="1" applyAlignment="1">
      <alignment horizontal="left"/>
    </xf>
    <xf numFmtId="3" fontId="21" fillId="7" borderId="0" xfId="0" applyNumberFormat="1" applyFont="1" applyFill="1"/>
    <xf numFmtId="0" fontId="21" fillId="6" borderId="0" xfId="0" applyFont="1" applyFill="1"/>
    <xf numFmtId="3" fontId="21" fillId="8" borderId="10" xfId="0" applyNumberFormat="1" applyFont="1" applyFill="1" applyBorder="1"/>
    <xf numFmtId="0" fontId="21" fillId="0" borderId="16" xfId="0" applyFont="1" applyBorder="1"/>
    <xf numFmtId="14" fontId="21" fillId="0" borderId="16" xfId="0" applyNumberFormat="1" applyFont="1" applyBorder="1"/>
    <xf numFmtId="0" fontId="21" fillId="0" borderId="17" xfId="0" applyFont="1" applyBorder="1"/>
    <xf numFmtId="0" fontId="21" fillId="0" borderId="21" xfId="0" applyFont="1" applyBorder="1"/>
    <xf numFmtId="0" fontId="21" fillId="0" borderId="16" xfId="0" applyFont="1" applyBorder="1" applyAlignment="1">
      <alignment horizontal="left"/>
    </xf>
    <xf numFmtId="3" fontId="21" fillId="0" borderId="16" xfId="0" applyNumberFormat="1" applyFont="1" applyBorder="1"/>
    <xf numFmtId="0" fontId="21" fillId="4" borderId="13" xfId="0" applyFont="1" applyFill="1" applyBorder="1"/>
    <xf numFmtId="0" fontId="21" fillId="7" borderId="9" xfId="0" applyFont="1" applyFill="1" applyBorder="1"/>
    <xf numFmtId="0" fontId="3" fillId="7" borderId="9" xfId="0" applyFont="1" applyFill="1" applyBorder="1" applyAlignment="1">
      <alignment horizontal="left" vertical="center" wrapText="1"/>
    </xf>
    <xf numFmtId="0" fontId="21" fillId="5" borderId="0" xfId="0" applyFont="1" applyFill="1"/>
    <xf numFmtId="0" fontId="21" fillId="7" borderId="10" xfId="0" applyFont="1" applyFill="1" applyBorder="1"/>
    <xf numFmtId="0" fontId="7" fillId="0" borderId="18" xfId="1" applyFont="1" applyFill="1" applyBorder="1"/>
    <xf numFmtId="0" fontId="21" fillId="12" borderId="10" xfId="0" applyFont="1" applyFill="1" applyBorder="1"/>
    <xf numFmtId="0" fontId="21" fillId="7" borderId="13" xfId="0" applyFont="1" applyFill="1" applyBorder="1"/>
    <xf numFmtId="0" fontId="21" fillId="8" borderId="0" xfId="0" applyFont="1" applyFill="1"/>
    <xf numFmtId="0" fontId="21" fillId="4" borderId="0" xfId="0" applyFont="1" applyFill="1"/>
    <xf numFmtId="0" fontId="21" fillId="4" borderId="9" xfId="0" applyFont="1" applyFill="1" applyBorder="1"/>
    <xf numFmtId="0" fontId="20" fillId="2" borderId="18" xfId="0" applyFont="1" applyFill="1" applyBorder="1" applyAlignment="1">
      <alignment horizontal="right" vertical="top" wrapText="1"/>
    </xf>
    <xf numFmtId="0" fontId="22" fillId="0" borderId="18" xfId="0" applyFont="1" applyBorder="1"/>
    <xf numFmtId="0" fontId="7" fillId="0" borderId="19" xfId="1" applyFont="1" applyFill="1" applyBorder="1"/>
    <xf numFmtId="0" fontId="16" fillId="0" borderId="0" xfId="1" applyFont="1" applyBorder="1"/>
    <xf numFmtId="0" fontId="3" fillId="0" borderId="0" xfId="0" applyFont="1" applyAlignment="1">
      <alignment wrapText="1"/>
    </xf>
    <xf numFmtId="0" fontId="2" fillId="0" borderId="9" xfId="0" applyFont="1" applyBorder="1"/>
    <xf numFmtId="0" fontId="3" fillId="0" borderId="23" xfId="0" applyFont="1" applyBorder="1"/>
    <xf numFmtId="0" fontId="3" fillId="0" borderId="11" xfId="0" applyFont="1" applyBorder="1"/>
    <xf numFmtId="0" fontId="0" fillId="0" borderId="11" xfId="0" applyBorder="1"/>
    <xf numFmtId="0" fontId="21" fillId="0" borderId="11" xfId="0" applyFont="1" applyBorder="1"/>
    <xf numFmtId="14" fontId="21" fillId="0" borderId="11" xfId="0" applyNumberFormat="1" applyFont="1" applyBorder="1"/>
    <xf numFmtId="0" fontId="7" fillId="0" borderId="11" xfId="1" applyFont="1" applyBorder="1"/>
    <xf numFmtId="0" fontId="3" fillId="0" borderId="11" xfId="0" applyFont="1" applyBorder="1" applyAlignment="1">
      <alignment horizontal="left"/>
    </xf>
    <xf numFmtId="14" fontId="3" fillId="0" borderId="11" xfId="0" applyNumberFormat="1" applyFont="1" applyBorder="1"/>
    <xf numFmtId="3" fontId="3" fillId="0" borderId="11" xfId="0" applyNumberFormat="1" applyFont="1" applyBorder="1"/>
    <xf numFmtId="0" fontId="7" fillId="0" borderId="11" xfId="1" applyFont="1" applyFill="1" applyBorder="1"/>
    <xf numFmtId="0" fontId="3" fillId="7" borderId="24" xfId="0" applyFont="1" applyFill="1" applyBorder="1"/>
    <xf numFmtId="0" fontId="3" fillId="0" borderId="8" xfId="0" applyFont="1" applyBorder="1"/>
    <xf numFmtId="0" fontId="2" fillId="0" borderId="8" xfId="0" applyFont="1" applyBorder="1"/>
    <xf numFmtId="0" fontId="21" fillId="0" borderId="8" xfId="0" applyFont="1" applyBorder="1"/>
    <xf numFmtId="14" fontId="21" fillId="0" borderId="8" xfId="0" applyNumberFormat="1" applyFont="1" applyBorder="1"/>
    <xf numFmtId="0" fontId="7" fillId="0" borderId="8" xfId="1" applyFont="1" applyBorder="1"/>
    <xf numFmtId="0" fontId="21" fillId="12" borderId="8" xfId="0" applyFont="1" applyFill="1" applyBorder="1"/>
    <xf numFmtId="0" fontId="3" fillId="0" borderId="8" xfId="0" applyFont="1" applyBorder="1" applyAlignment="1">
      <alignment horizontal="left"/>
    </xf>
    <xf numFmtId="3" fontId="3" fillId="0" borderId="8" xfId="0" applyNumberFormat="1" applyFont="1" applyBorder="1"/>
    <xf numFmtId="0" fontId="7" fillId="0" borderId="8" xfId="1" applyFont="1" applyFill="1" applyBorder="1"/>
    <xf numFmtId="3" fontId="21" fillId="0" borderId="8" xfId="0" applyNumberFormat="1" applyFont="1" applyBorder="1"/>
    <xf numFmtId="0" fontId="3" fillId="8" borderId="11" xfId="0" applyFont="1" applyFill="1" applyBorder="1"/>
    <xf numFmtId="0" fontId="3" fillId="8" borderId="8" xfId="0" applyFont="1" applyFill="1" applyBorder="1"/>
    <xf numFmtId="0" fontId="2" fillId="8" borderId="10" xfId="0" applyFont="1" applyFill="1" applyBorder="1"/>
    <xf numFmtId="0" fontId="2" fillId="8" borderId="14" xfId="0" applyFont="1" applyFill="1" applyBorder="1"/>
    <xf numFmtId="0" fontId="2" fillId="8" borderId="13" xfId="0" applyFont="1" applyFill="1" applyBorder="1"/>
    <xf numFmtId="14" fontId="2" fillId="0" borderId="0" xfId="0" applyNumberFormat="1" applyFont="1"/>
    <xf numFmtId="14" fontId="2" fillId="8" borderId="0" xfId="0" applyNumberFormat="1" applyFont="1" applyFill="1"/>
    <xf numFmtId="0" fontId="21" fillId="8" borderId="9" xfId="0" applyFont="1" applyFill="1" applyBorder="1"/>
    <xf numFmtId="0" fontId="21" fillId="8" borderId="16" xfId="0" applyFont="1" applyFill="1" applyBorder="1"/>
    <xf numFmtId="0" fontId="2" fillId="0" borderId="0" xfId="0" applyFont="1"/>
    <xf numFmtId="0" fontId="2" fillId="0" borderId="12" xfId="0" applyFont="1" applyBorder="1"/>
    <xf numFmtId="0" fontId="2" fillId="8" borderId="12" xfId="0" applyFont="1" applyFill="1" applyBorder="1"/>
    <xf numFmtId="0" fontId="2" fillId="8" borderId="0" xfId="0" applyFont="1" applyFill="1"/>
    <xf numFmtId="3" fontId="20" fillId="15" borderId="0" xfId="0" applyNumberFormat="1" applyFont="1" applyFill="1" applyAlignment="1">
      <alignment vertical="top" wrapText="1"/>
    </xf>
    <xf numFmtId="3" fontId="21" fillId="16" borderId="0" xfId="0" applyNumberFormat="1" applyFont="1" applyFill="1"/>
    <xf numFmtId="3" fontId="3" fillId="16" borderId="11" xfId="0" applyNumberFormat="1" applyFont="1" applyFill="1" applyBorder="1"/>
    <xf numFmtId="3" fontId="3" fillId="16" borderId="8" xfId="0" applyNumberFormat="1" applyFont="1" applyFill="1" applyBorder="1"/>
    <xf numFmtId="3" fontId="21" fillId="16" borderId="10" xfId="0" applyNumberFormat="1" applyFont="1" applyFill="1" applyBorder="1"/>
    <xf numFmtId="3" fontId="3" fillId="16" borderId="9" xfId="0" applyNumberFormat="1" applyFont="1" applyFill="1" applyBorder="1"/>
    <xf numFmtId="3" fontId="3" fillId="16" borderId="10" xfId="0" applyNumberFormat="1" applyFont="1" applyFill="1" applyBorder="1"/>
    <xf numFmtId="3" fontId="3" fillId="16" borderId="0" xfId="0" applyNumberFormat="1" applyFont="1" applyFill="1"/>
    <xf numFmtId="3" fontId="23" fillId="16" borderId="0" xfId="0" applyNumberFormat="1" applyFont="1" applyFill="1"/>
    <xf numFmtId="3" fontId="21" fillId="16" borderId="9" xfId="0" applyNumberFormat="1" applyFont="1" applyFill="1" applyBorder="1"/>
    <xf numFmtId="3" fontId="21" fillId="16" borderId="16" xfId="0" applyNumberFormat="1" applyFont="1" applyFill="1" applyBorder="1"/>
    <xf numFmtId="0" fontId="0" fillId="16" borderId="0" xfId="0" applyFill="1"/>
    <xf numFmtId="0" fontId="20" fillId="15" borderId="0" xfId="0" applyFont="1" applyFill="1" applyAlignment="1">
      <alignment vertical="top" wrapText="1"/>
    </xf>
    <xf numFmtId="0" fontId="21" fillId="16" borderId="9" xfId="0" applyFont="1" applyFill="1" applyBorder="1"/>
    <xf numFmtId="0" fontId="21" fillId="16" borderId="0" xfId="0" applyFont="1" applyFill="1"/>
    <xf numFmtId="14" fontId="21" fillId="16" borderId="0" xfId="0" applyNumberFormat="1" applyFont="1" applyFill="1"/>
    <xf numFmtId="14" fontId="21" fillId="16" borderId="11" xfId="0" applyNumberFormat="1" applyFont="1" applyFill="1" applyBorder="1"/>
    <xf numFmtId="14" fontId="21" fillId="16" borderId="8" xfId="0" applyNumberFormat="1" applyFont="1" applyFill="1" applyBorder="1"/>
    <xf numFmtId="14" fontId="21" fillId="16" borderId="10" xfId="0" applyNumberFormat="1" applyFont="1" applyFill="1" applyBorder="1"/>
    <xf numFmtId="14" fontId="21" fillId="16" borderId="9" xfId="0" applyNumberFormat="1" applyFont="1" applyFill="1" applyBorder="1"/>
    <xf numFmtId="0" fontId="3" fillId="16" borderId="10" xfId="0" applyFont="1" applyFill="1" applyBorder="1"/>
    <xf numFmtId="14" fontId="3" fillId="16" borderId="9" xfId="0" applyNumberFormat="1" applyFont="1" applyFill="1" applyBorder="1"/>
    <xf numFmtId="0" fontId="3" fillId="16" borderId="9" xfId="0" applyFont="1" applyFill="1" applyBorder="1"/>
    <xf numFmtId="14" fontId="3" fillId="16" borderId="0" xfId="0" applyNumberFormat="1" applyFont="1" applyFill="1"/>
    <xf numFmtId="0" fontId="3" fillId="16" borderId="0" xfId="0" applyFont="1" applyFill="1"/>
    <xf numFmtId="14" fontId="3" fillId="16" borderId="10" xfId="0" applyNumberFormat="1" applyFont="1" applyFill="1" applyBorder="1"/>
    <xf numFmtId="0" fontId="21" fillId="16" borderId="10" xfId="0" applyFont="1" applyFill="1" applyBorder="1"/>
    <xf numFmtId="14" fontId="2" fillId="16" borderId="0" xfId="0" applyNumberFormat="1" applyFont="1" applyFill="1"/>
    <xf numFmtId="0" fontId="21" fillId="16" borderId="16" xfId="0" applyFont="1" applyFill="1" applyBorder="1"/>
    <xf numFmtId="0" fontId="20" fillId="15" borderId="0" xfId="0" applyFont="1" applyFill="1" applyAlignment="1">
      <alignment horizontal="right" vertical="top" wrapText="1"/>
    </xf>
    <xf numFmtId="14" fontId="21" fillId="16" borderId="9" xfId="0" applyNumberFormat="1" applyFont="1" applyFill="1" applyBorder="1" applyAlignment="1">
      <alignment horizontal="right"/>
    </xf>
    <xf numFmtId="0" fontId="21" fillId="16" borderId="0" xfId="0" applyFont="1" applyFill="1" applyAlignment="1">
      <alignment horizontal="right"/>
    </xf>
    <xf numFmtId="14" fontId="21" fillId="16" borderId="11" xfId="0" applyNumberFormat="1" applyFont="1" applyFill="1" applyBorder="1" applyAlignment="1">
      <alignment horizontal="right"/>
    </xf>
    <xf numFmtId="14" fontId="21" fillId="16" borderId="8" xfId="0" applyNumberFormat="1" applyFont="1" applyFill="1" applyBorder="1" applyAlignment="1">
      <alignment horizontal="right"/>
    </xf>
    <xf numFmtId="0" fontId="21" fillId="16" borderId="10" xfId="0" applyFont="1" applyFill="1" applyBorder="1" applyAlignment="1">
      <alignment horizontal="right"/>
    </xf>
    <xf numFmtId="0" fontId="3" fillId="16" borderId="9" xfId="0" applyFont="1" applyFill="1" applyBorder="1" applyAlignment="1">
      <alignment horizontal="right"/>
    </xf>
    <xf numFmtId="0" fontId="3" fillId="16" borderId="10" xfId="0" applyFont="1" applyFill="1" applyBorder="1" applyAlignment="1">
      <alignment horizontal="right"/>
    </xf>
    <xf numFmtId="0" fontId="21" fillId="16" borderId="9" xfId="0" applyFont="1" applyFill="1" applyBorder="1" applyAlignment="1">
      <alignment horizontal="right"/>
    </xf>
    <xf numFmtId="0" fontId="3" fillId="16" borderId="0" xfId="0" applyFont="1" applyFill="1" applyAlignment="1">
      <alignment horizontal="right"/>
    </xf>
    <xf numFmtId="0" fontId="21" fillId="16" borderId="16" xfId="0" applyFont="1" applyFill="1" applyBorder="1" applyAlignment="1">
      <alignment horizontal="right"/>
    </xf>
    <xf numFmtId="17" fontId="3" fillId="16" borderId="0" xfId="0" applyNumberFormat="1" applyFont="1" applyFill="1" applyAlignment="1">
      <alignment horizontal="right"/>
    </xf>
    <xf numFmtId="0" fontId="27" fillId="0" borderId="0" xfId="0" applyFont="1"/>
    <xf numFmtId="0" fontId="0" fillId="17" borderId="0" xfId="0" applyFill="1"/>
    <xf numFmtId="0" fontId="10" fillId="0" borderId="7" xfId="0" applyFont="1" applyBorder="1"/>
    <xf numFmtId="0" fontId="1" fillId="18" borderId="3" xfId="0" applyFont="1" applyFill="1" applyBorder="1"/>
    <xf numFmtId="0" fontId="10" fillId="13" borderId="0" xfId="0" applyFont="1" applyFill="1"/>
    <xf numFmtId="0" fontId="10" fillId="13" borderId="9" xfId="0" applyFont="1" applyFill="1" applyBorder="1"/>
    <xf numFmtId="0" fontId="10" fillId="13" borderId="2" xfId="0" applyFont="1" applyFill="1" applyBorder="1"/>
    <xf numFmtId="0" fontId="28" fillId="19" borderId="0" xfId="0" applyFont="1" applyFill="1"/>
    <xf numFmtId="0" fontId="1" fillId="20" borderId="3" xfId="0" applyFont="1" applyFill="1" applyBorder="1"/>
    <xf numFmtId="0" fontId="1" fillId="20" borderId="0" xfId="0" applyFont="1" applyFill="1"/>
    <xf numFmtId="0" fontId="0" fillId="20" borderId="0" xfId="0" applyFill="1"/>
    <xf numFmtId="43" fontId="0" fillId="20" borderId="0" xfId="0" applyNumberFormat="1" applyFill="1"/>
    <xf numFmtId="0" fontId="5" fillId="0" borderId="0" xfId="1"/>
    <xf numFmtId="0" fontId="1" fillId="10" borderId="3" xfId="0" applyFont="1" applyFill="1" applyBorder="1"/>
    <xf numFmtId="0" fontId="1" fillId="10" borderId="0" xfId="0" applyFont="1" applyFill="1"/>
    <xf numFmtId="43" fontId="0" fillId="10" borderId="0" xfId="0" applyNumberFormat="1" applyFill="1"/>
    <xf numFmtId="43" fontId="5" fillId="0" borderId="0" xfId="1" applyNumberFormat="1"/>
    <xf numFmtId="0" fontId="1" fillId="9" borderId="3" xfId="0" applyFont="1" applyFill="1" applyBorder="1"/>
    <xf numFmtId="0" fontId="1" fillId="8" borderId="5" xfId="0" applyFont="1" applyFill="1" applyBorder="1"/>
    <xf numFmtId="3" fontId="0" fillId="0" borderId="10" xfId="0" applyNumberFormat="1" applyBorder="1"/>
    <xf numFmtId="0" fontId="1" fillId="18" borderId="0" xfId="0" applyFont="1" applyFill="1"/>
    <xf numFmtId="0" fontId="0" fillId="18" borderId="0" xfId="0" applyFill="1"/>
    <xf numFmtId="43" fontId="0" fillId="18" borderId="0" xfId="0" applyNumberFormat="1" applyFill="1"/>
    <xf numFmtId="0" fontId="1" fillId="9" borderId="0" xfId="0" applyFont="1" applyFill="1"/>
    <xf numFmtId="3" fontId="12" fillId="0" borderId="0" xfId="0" applyNumberFormat="1" applyFont="1"/>
    <xf numFmtId="0" fontId="1" fillId="8" borderId="0" xfId="0" applyFont="1" applyFill="1"/>
    <xf numFmtId="0" fontId="0" fillId="8" borderId="0" xfId="0" applyFill="1"/>
    <xf numFmtId="43" fontId="0" fillId="8" borderId="0" xfId="0" applyNumberFormat="1" applyFill="1"/>
    <xf numFmtId="0" fontId="29" fillId="0" borderId="0" xfId="0" applyFont="1" applyAlignment="1">
      <alignment horizontal="left" vertical="top"/>
    </xf>
    <xf numFmtId="0" fontId="18" fillId="0" borderId="0" xfId="0" applyFont="1" applyAlignment="1">
      <alignment vertical="center"/>
    </xf>
    <xf numFmtId="0" fontId="1" fillId="16" borderId="0" xfId="0" applyFont="1" applyFill="1"/>
    <xf numFmtId="0" fontId="5" fillId="16" borderId="0" xfId="1" applyFill="1"/>
    <xf numFmtId="0" fontId="10" fillId="16" borderId="0" xfId="0" applyFont="1" applyFill="1"/>
    <xf numFmtId="3" fontId="0" fillId="16" borderId="0" xfId="0" applyNumberFormat="1" applyFill="1"/>
    <xf numFmtId="0" fontId="1" fillId="0" borderId="0" xfId="0" applyFont="1"/>
    <xf numFmtId="0" fontId="3" fillId="0" borderId="0" xfId="0" applyFont="1" applyAlignment="1">
      <alignment vertical="center" wrapText="1"/>
    </xf>
    <xf numFmtId="0" fontId="10" fillId="13" borderId="0" xfId="2" applyFont="1" applyFill="1"/>
    <xf numFmtId="0" fontId="1" fillId="0" borderId="0" xfId="2"/>
    <xf numFmtId="0" fontId="10" fillId="13" borderId="7" xfId="2" applyFont="1" applyFill="1" applyBorder="1"/>
    <xf numFmtId="0" fontId="10" fillId="0" borderId="0" xfId="2" applyFont="1"/>
    <xf numFmtId="43" fontId="1" fillId="0" borderId="0" xfId="2" applyNumberFormat="1"/>
    <xf numFmtId="0" fontId="10" fillId="0" borderId="7" xfId="2" applyFont="1" applyBorder="1"/>
    <xf numFmtId="0" fontId="10" fillId="13" borderId="22" xfId="2" applyFont="1" applyFill="1" applyBorder="1"/>
    <xf numFmtId="43" fontId="10" fillId="13" borderId="22" xfId="2" applyNumberFormat="1" applyFont="1" applyFill="1" applyBorder="1"/>
    <xf numFmtId="14" fontId="20" fillId="0" borderId="0" xfId="0" applyNumberFormat="1" applyFont="1" applyAlignment="1">
      <alignment vertical="top" wrapText="1"/>
    </xf>
    <xf numFmtId="14" fontId="21" fillId="0" borderId="0" xfId="0" applyNumberFormat="1" applyFont="1" applyAlignment="1">
      <alignment horizontal="right"/>
    </xf>
    <xf numFmtId="0" fontId="21" fillId="0" borderId="0" xfId="0" applyFont="1" applyAlignment="1">
      <alignment horizontal="right"/>
    </xf>
    <xf numFmtId="0" fontId="3" fillId="0" borderId="0" xfId="0" applyFont="1" applyAlignment="1">
      <alignment horizontal="right"/>
    </xf>
    <xf numFmtId="3" fontId="23" fillId="0" borderId="0" xfId="0" applyNumberFormat="1" applyFont="1"/>
    <xf numFmtId="3" fontId="21" fillId="0" borderId="0" xfId="0" applyNumberFormat="1" applyFont="1" applyAlignment="1">
      <alignment vertical="top" wrapText="1"/>
    </xf>
    <xf numFmtId="0" fontId="30" fillId="0" borderId="0" xfId="0" applyFont="1"/>
    <xf numFmtId="0" fontId="30" fillId="0" borderId="0" xfId="0" applyFont="1" applyAlignment="1">
      <alignment horizontal="right"/>
    </xf>
    <xf numFmtId="14" fontId="30" fillId="0" borderId="0" xfId="0" applyNumberFormat="1" applyFont="1"/>
    <xf numFmtId="3" fontId="30" fillId="0" borderId="0" xfId="0" applyNumberFormat="1" applyFont="1"/>
    <xf numFmtId="0" fontId="30" fillId="0" borderId="0" xfId="0" applyFont="1" applyAlignment="1">
      <alignment vertical="top" wrapText="1"/>
    </xf>
    <xf numFmtId="0" fontId="30" fillId="0" borderId="0" xfId="0" applyFont="1" applyAlignment="1">
      <alignment horizontal="right" vertical="top" wrapText="1"/>
    </xf>
    <xf numFmtId="14" fontId="30" fillId="0" borderId="0" xfId="0" applyNumberFormat="1" applyFont="1" applyAlignment="1">
      <alignment vertical="top" wrapText="1"/>
    </xf>
    <xf numFmtId="3" fontId="30" fillId="0" borderId="0" xfId="0" applyNumberFormat="1" applyFont="1" applyAlignment="1">
      <alignment vertical="top" wrapText="1"/>
    </xf>
    <xf numFmtId="0" fontId="31" fillId="0" borderId="0" xfId="0" applyFont="1"/>
    <xf numFmtId="0" fontId="21" fillId="0" borderId="0" xfId="0" applyFont="1" applyAlignment="1">
      <alignment vertical="top" wrapText="1"/>
    </xf>
    <xf numFmtId="14" fontId="21" fillId="16" borderId="0" xfId="0" applyNumberFormat="1" applyFont="1" applyFill="1" applyAlignment="1">
      <alignment horizontal="right"/>
    </xf>
    <xf numFmtId="0" fontId="21" fillId="3" borderId="0" xfId="0" applyFont="1" applyFill="1"/>
    <xf numFmtId="0" fontId="5" fillId="8" borderId="0" xfId="1" applyFill="1" applyBorder="1"/>
    <xf numFmtId="0" fontId="23" fillId="4" borderId="0" xfId="0" applyFont="1" applyFill="1"/>
    <xf numFmtId="14" fontId="23" fillId="0" borderId="0" xfId="0" applyNumberFormat="1" applyFont="1"/>
    <xf numFmtId="14" fontId="6" fillId="0" borderId="0" xfId="0" applyNumberFormat="1" applyFont="1"/>
    <xf numFmtId="14" fontId="21" fillId="0" borderId="0" xfId="0" applyNumberFormat="1" applyFont="1" applyAlignment="1">
      <alignment vertical="top" wrapText="1"/>
    </xf>
  </cellXfs>
  <cellStyles count="3">
    <cellStyle name="Hyperlink" xfId="1" builtinId="8"/>
    <cellStyle name="Normal" xfId="0" builtinId="0"/>
    <cellStyle name="Normal 2" xfId="2" xr:uid="{E9361510-FC41-794E-963D-B228D8116D9F}"/>
  </cellStyles>
  <dxfs count="12">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numFmt numFmtId="3" formatCode="#,##0"/>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dxf>
    <dxf>
      <font>
        <b/>
        <i val="0"/>
        <strike val="0"/>
        <condense val="0"/>
        <extend val="0"/>
        <outline val="0"/>
        <shadow val="0"/>
        <u val="none"/>
        <vertAlign val="baseline"/>
        <sz val="11"/>
        <color rgb="FF000000"/>
        <name val="Aptos Narrow"/>
        <family val="2"/>
        <scheme val="minor"/>
      </font>
      <fill>
        <patternFill patternType="solid">
          <fgColor rgb="FF000000"/>
          <bgColor rgb="FFD9E1F2"/>
        </patternFill>
      </fill>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9</xdr:col>
      <xdr:colOff>25400</xdr:colOff>
      <xdr:row>1</xdr:row>
      <xdr:rowOff>165100</xdr:rowOff>
    </xdr:from>
    <xdr:to>
      <xdr:col>18</xdr:col>
      <xdr:colOff>368300</xdr:colOff>
      <xdr:row>9</xdr:row>
      <xdr:rowOff>94236</xdr:rowOff>
    </xdr:to>
    <xdr:pic>
      <xdr:nvPicPr>
        <xdr:cNvPr id="2" name="Picture 1">
          <a:extLst>
            <a:ext uri="{FF2B5EF4-FFF2-40B4-BE49-F238E27FC236}">
              <a16:creationId xmlns:a16="http://schemas.microsoft.com/office/drawing/2014/main" id="{37C9EC6D-B858-8053-50CE-D431BA3836DA}"/>
            </a:ext>
          </a:extLst>
        </xdr:cNvPr>
        <xdr:cNvPicPr>
          <a:picLocks noChangeAspect="1"/>
        </xdr:cNvPicPr>
      </xdr:nvPicPr>
      <xdr:blipFill>
        <a:blip xmlns:r="http://schemas.openxmlformats.org/officeDocument/2006/relationships" r:embed="rId1"/>
        <a:stretch>
          <a:fillRect/>
        </a:stretch>
      </xdr:blipFill>
      <xdr:spPr>
        <a:xfrm>
          <a:off x="7454900" y="368300"/>
          <a:ext cx="7772400" cy="18087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xdr:colOff>
      <xdr:row>0</xdr:row>
      <xdr:rowOff>1</xdr:rowOff>
    </xdr:from>
    <xdr:to>
      <xdr:col>2</xdr:col>
      <xdr:colOff>1402080</xdr:colOff>
      <xdr:row>10</xdr:row>
      <xdr:rowOff>156187</xdr:rowOff>
    </xdr:to>
    <xdr:pic>
      <xdr:nvPicPr>
        <xdr:cNvPr id="2" name="Picture 1">
          <a:extLst>
            <a:ext uri="{FF2B5EF4-FFF2-40B4-BE49-F238E27FC236}">
              <a16:creationId xmlns:a16="http://schemas.microsoft.com/office/drawing/2014/main" id="{6B9BA72C-EBEA-AC70-387B-512F96870740}"/>
            </a:ext>
          </a:extLst>
        </xdr:cNvPr>
        <xdr:cNvPicPr>
          <a:picLocks noChangeAspect="1"/>
        </xdr:cNvPicPr>
      </xdr:nvPicPr>
      <xdr:blipFill>
        <a:blip xmlns:r="http://schemas.openxmlformats.org/officeDocument/2006/relationships" r:embed="rId1"/>
        <a:stretch>
          <a:fillRect/>
        </a:stretch>
      </xdr:blipFill>
      <xdr:spPr>
        <a:xfrm>
          <a:off x="632461" y="1"/>
          <a:ext cx="2621279" cy="21373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31906</xdr:rowOff>
    </xdr:from>
    <xdr:to>
      <xdr:col>3</xdr:col>
      <xdr:colOff>1592579</xdr:colOff>
      <xdr:row>27</xdr:row>
      <xdr:rowOff>143806</xdr:rowOff>
    </xdr:to>
    <xdr:pic>
      <xdr:nvPicPr>
        <xdr:cNvPr id="3" name="Picture 2">
          <a:extLst>
            <a:ext uri="{FF2B5EF4-FFF2-40B4-BE49-F238E27FC236}">
              <a16:creationId xmlns:a16="http://schemas.microsoft.com/office/drawing/2014/main" id="{74C0D5DA-997C-3736-7949-A6733A65766D}"/>
            </a:ext>
          </a:extLst>
        </xdr:cNvPr>
        <xdr:cNvPicPr>
          <a:picLocks noChangeAspect="1"/>
        </xdr:cNvPicPr>
      </xdr:nvPicPr>
      <xdr:blipFill rotWithShape="1">
        <a:blip xmlns:r="http://schemas.openxmlformats.org/officeDocument/2006/relationships" r:embed="rId1"/>
        <a:srcRect t="1" r="34725" b="228"/>
        <a:stretch/>
      </xdr:blipFill>
      <xdr:spPr>
        <a:xfrm>
          <a:off x="0" y="231931"/>
          <a:ext cx="6057899" cy="5110620"/>
        </a:xfrm>
        <a:prstGeom prst="rect">
          <a:avLst/>
        </a:prstGeom>
      </xdr:spPr>
    </xdr:pic>
    <xdr:clientData/>
  </xdr:twoCellAnchor>
  <xdr:twoCellAnchor editAs="oneCell">
    <xdr:from>
      <xdr:col>0</xdr:col>
      <xdr:colOff>0</xdr:colOff>
      <xdr:row>47</xdr:row>
      <xdr:rowOff>47626</xdr:rowOff>
    </xdr:from>
    <xdr:to>
      <xdr:col>3</xdr:col>
      <xdr:colOff>815340</xdr:colOff>
      <xdr:row>70</xdr:row>
      <xdr:rowOff>145080</xdr:rowOff>
    </xdr:to>
    <xdr:pic>
      <xdr:nvPicPr>
        <xdr:cNvPr id="4" name="Picture 3">
          <a:extLst>
            <a:ext uri="{FF2B5EF4-FFF2-40B4-BE49-F238E27FC236}">
              <a16:creationId xmlns:a16="http://schemas.microsoft.com/office/drawing/2014/main" id="{317BDAC0-B4FD-4403-EFCE-12DD9615D58C}"/>
            </a:ext>
          </a:extLst>
        </xdr:cNvPr>
        <xdr:cNvPicPr>
          <a:picLocks noChangeAspect="1"/>
        </xdr:cNvPicPr>
      </xdr:nvPicPr>
      <xdr:blipFill>
        <a:blip xmlns:r="http://schemas.openxmlformats.org/officeDocument/2006/relationships" r:embed="rId2"/>
        <a:stretch>
          <a:fillRect/>
        </a:stretch>
      </xdr:blipFill>
      <xdr:spPr>
        <a:xfrm>
          <a:off x="0" y="11725276"/>
          <a:ext cx="5286375" cy="46961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657225</xdr:colOff>
      <xdr:row>40</xdr:row>
      <xdr:rowOff>114300</xdr:rowOff>
    </xdr:from>
    <xdr:to>
      <xdr:col>7</xdr:col>
      <xdr:colOff>149860</xdr:colOff>
      <xdr:row>59</xdr:row>
      <xdr:rowOff>134764</xdr:rowOff>
    </xdr:to>
    <xdr:pic>
      <xdr:nvPicPr>
        <xdr:cNvPr id="2" name="Picture 1">
          <a:extLst>
            <a:ext uri="{FF2B5EF4-FFF2-40B4-BE49-F238E27FC236}">
              <a16:creationId xmlns:a16="http://schemas.microsoft.com/office/drawing/2014/main" id="{2602F5A7-D703-4342-9D66-9B16C7E9FA53}"/>
            </a:ext>
          </a:extLst>
        </xdr:cNvPr>
        <xdr:cNvPicPr>
          <a:picLocks noChangeAspect="1"/>
        </xdr:cNvPicPr>
      </xdr:nvPicPr>
      <xdr:blipFill>
        <a:blip xmlns:r="http://schemas.openxmlformats.org/officeDocument/2006/relationships" r:embed="rId1"/>
        <a:stretch>
          <a:fillRect/>
        </a:stretch>
      </xdr:blipFill>
      <xdr:spPr>
        <a:xfrm>
          <a:off x="657225" y="7534275"/>
          <a:ext cx="5838825" cy="382093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19</xdr:row>
      <xdr:rowOff>0</xdr:rowOff>
    </xdr:from>
    <xdr:to>
      <xdr:col>5</xdr:col>
      <xdr:colOff>534669</xdr:colOff>
      <xdr:row>46</xdr:row>
      <xdr:rowOff>8089</xdr:rowOff>
    </xdr:to>
    <xdr:pic>
      <xdr:nvPicPr>
        <xdr:cNvPr id="2" name="Picture 1">
          <a:extLst>
            <a:ext uri="{FF2B5EF4-FFF2-40B4-BE49-F238E27FC236}">
              <a16:creationId xmlns:a16="http://schemas.microsoft.com/office/drawing/2014/main" id="{AB826C1E-50D0-6FD4-9384-D2EF23074BAF}"/>
            </a:ext>
          </a:extLst>
        </xdr:cNvPr>
        <xdr:cNvPicPr>
          <a:picLocks noChangeAspect="1"/>
        </xdr:cNvPicPr>
      </xdr:nvPicPr>
      <xdr:blipFill>
        <a:blip xmlns:r="http://schemas.openxmlformats.org/officeDocument/2006/relationships" r:embed="rId1"/>
        <a:stretch>
          <a:fillRect/>
        </a:stretch>
      </xdr:blipFill>
      <xdr:spPr>
        <a:xfrm>
          <a:off x="0" y="3800475"/>
          <a:ext cx="5997460" cy="541066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hweta Movalia" id="{DE1BC2FF-7138-40AC-B5C7-251C7D2E0B00}" userId="S::smovalia@rhg.com::e5c2e265-8fad-4382-897b-9b4f5d6b34a1"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2528DA-AF97-D649-A38F-E0F2FFD8069D}" name="Table1" displayName="Table1" ref="A1:J65" totalsRowShown="0" headerRowDxfId="11" dataDxfId="10">
  <autoFilter ref="A1:J65" xr:uid="{412528DA-AF97-D649-A38F-E0F2FFD8069D}"/>
  <sortState xmlns:xlrd2="http://schemas.microsoft.com/office/spreadsheetml/2017/richdata2" ref="A2:J65">
    <sortCondition ref="A1:A65"/>
  </sortState>
  <tableColumns count="10">
    <tableColumn id="1" xr3:uid="{88F84DCB-9434-3D44-9E03-D4FD2CDBE33E}" name="company_name" dataDxfId="9"/>
    <tableColumn id="2" xr3:uid="{8195EC2C-EAFD-0248-8064-890DEBB2CF88}" name="country" dataDxfId="8"/>
    <tableColumn id="3" xr3:uid="{6D1EA899-5C16-9C45-99E8-4DEB01873247}" name="city" dataDxfId="7"/>
    <tableColumn id="4" xr3:uid="{370650D5-6DD9-6B4E-9175-7EFEE1896586}" name="investment_type" dataDxfId="6"/>
    <tableColumn id="5" xr3:uid="{9E50EEA0-4B08-C24B-B9DD-82808F97FE2D}" name="investment_status" dataDxfId="5"/>
    <tableColumn id="6" xr3:uid="{64210756-8BE1-8E41-AE97-DED54BB2C3A7}" name="reported_production" dataDxfId="4"/>
    <tableColumn id="7" xr3:uid="{D1ECD513-C00E-5A41-8FCD-5B5994F74BDB}" name="production_date_original" dataDxfId="3"/>
    <tableColumn id="8" xr3:uid="{16C1B018-C17F-1D42-9D20-14601B26CA45}" name="production_date_current" dataDxfId="2"/>
    <tableColumn id="9" xr3:uid="{CF19F16F-E593-1846-973E-64DBF9B072F7}" name="production_reported" dataDxfId="1"/>
    <tableColumn id="10" xr3:uid="{7532BFA3-1489-6548-843B-B432F7653BCB}" name="not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L80" dT="2025-05-16T16:36:33.41" personId="{DE1BC2FF-7138-40AC-B5C7-251C7D2E0B00}" id="{9E5D5405-EB0D-4B08-A7B0-E3350B62DFAC}">
    <text>If 1 billion is the total, it should be recorded as a billion and then the split will be applied to it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cnbc.com/2022/03/22/gigafactory-berlin-tesla-ceo-elon-musk-opens-electric-vehicle-plant.html" TargetMode="External"/><Relationship Id="rId299" Type="http://schemas.openxmlformats.org/officeDocument/2006/relationships/hyperlink" Target="https://www.automotivetestingtechnologyinternational.com/news/ev-charging/electricbrands-reveals-first-electric-xbus-prototype.html" TargetMode="External"/><Relationship Id="rId21" Type="http://schemas.openxmlformats.org/officeDocument/2006/relationships/hyperlink" Target="https://www.bmwgroup-werke.com/muenchen/en/news/pressemeldungen/transformation-to-e-mobility.html?utm_source=chatgpt.com" TargetMode="External"/><Relationship Id="rId63" Type="http://schemas.openxmlformats.org/officeDocument/2006/relationships/hyperlink" Target="https://www.bmwblog.com/2025/02/22/mini-confirms-ev-production-oxford-postponed/" TargetMode="External"/><Relationship Id="rId159" Type="http://schemas.openxmlformats.org/officeDocument/2006/relationships/hyperlink" Target="https://notesfrompoland.com/2022/12/12/mercedes-investing-e1-billion-in-poland-to-build-first-electric-only-van-plant/" TargetMode="External"/><Relationship Id="rId324" Type="http://schemas.openxmlformats.org/officeDocument/2006/relationships/hyperlink" Target="https://finance.yahoo.com/news/ferrari-says-plant-boost-flexibility-140709769.html?utm_source=chatgpt.com&amp;guccounter=1&amp;guce_referrer=aHR0cHM6Ly9jaGF0Z3B0LmNvbS8&amp;guce_referrer_sig=AQAAAGnRVhxcvxGq0jCscjDFzpqMvuQ3sP8dHkRIBfWWsf792n1u3PlgF3Z6DhEcpYvaYIpT_HvuQUInVIEe3sUQuBSoTAZLI_10Sp51qARQYrPwl5yFmSYcs5nfjZ7DrKCDhU96tgLBY88xEJ5QamLn8DOIeS3qlDv6-e2CPAcRa0lc" TargetMode="External"/><Relationship Id="rId366" Type="http://schemas.openxmlformats.org/officeDocument/2006/relationships/hyperlink" Target="https://www.theguardian.com/business/2023/nov/24/nissan-to-build-three-new-electric-car-models-at-sunderland-plant" TargetMode="External"/><Relationship Id="rId170" Type="http://schemas.openxmlformats.org/officeDocument/2006/relationships/hyperlink" Target="https://www.surinenglish.com/spain/mercedesbenz-expands-its-vitoria-plant-manufacture-electric-20240329072834-nt.html" TargetMode="External"/><Relationship Id="rId226" Type="http://schemas.openxmlformats.org/officeDocument/2006/relationships/hyperlink" Target="https://www.caranddriver.com/news/a20053827/pininfarina-will-build-its-own-version-of-the-rimac-ev-hypercar/" TargetMode="External"/><Relationship Id="rId433" Type="http://schemas.openxmlformats.org/officeDocument/2006/relationships/hyperlink" Target="https://www.investinspain.org/content/icex-invest/en/noticias-main/2021/stellantis-electric-cars.html" TargetMode="External"/><Relationship Id="rId268" Type="http://schemas.openxmlformats.org/officeDocument/2006/relationships/hyperlink" Target="https://hungarytoday.hu/byds-szeged-plant-takes-shape-drone-footage-reveals-progress/" TargetMode="External"/><Relationship Id="rId32" Type="http://schemas.openxmlformats.org/officeDocument/2006/relationships/hyperlink" Target="https://www.pm-review.com/bmw-to-invest-e650-million-converting-munich-plant-to-all-electric-production-by-2027/" TargetMode="External"/><Relationship Id="rId74" Type="http://schemas.openxmlformats.org/officeDocument/2006/relationships/hyperlink" Target="https://www.press.bmwgroup.com/global/article/detail/T0293372EN/bmw-group-annual-report-2018?language=en" TargetMode="External"/><Relationship Id="rId128" Type="http://schemas.openxmlformats.org/officeDocument/2006/relationships/hyperlink" Target="https://www.automotivepowertraintechnologyinternational.com/news/facility-development/volkswagen-to-begin-id-3-production-at-zwickau.html" TargetMode="External"/><Relationship Id="rId335" Type="http://schemas.openxmlformats.org/officeDocument/2006/relationships/hyperlink" Target="https://www.automotivelogistics.media/electric-vehicles/ford-opens-2-billion-carbon-neutral-ev-plant-in-cologne/44323.article" TargetMode="External"/><Relationship Id="rId377" Type="http://schemas.openxmlformats.org/officeDocument/2006/relationships/hyperlink" Target="https://www.autocar.co.uk/car-news/motor-shows-frankfurt-motor-show/renault-details-two-new-evs-due-2020" TargetMode="External"/><Relationship Id="rId5" Type="http://schemas.openxmlformats.org/officeDocument/2006/relationships/hyperlink" Target="https://www.press.bmwgroup.com/global/article/detail/T0437680EN/50-years-of-bmw-production-at-dingolfing-location?language=en" TargetMode="External"/><Relationship Id="rId181" Type="http://schemas.openxmlformats.org/officeDocument/2006/relationships/hyperlink" Target="https://www.media.stellantis.com/uk-en/corporate-communications/press/stellantis-announces-proposed-plan-to-invest-50-million-to-strengthen-the-ellesmere-port-plant-as-its-uk-commercial-vehicle-manufacturing-hub" TargetMode="External"/><Relationship Id="rId237" Type="http://schemas.openxmlformats.org/officeDocument/2006/relationships/hyperlink" Target="https://www.audi-mediacenter.com/en/press-releases/bentley-breaks-ground-on-new-launch-quality-centre-and-engineering-technical-centre-15192" TargetMode="External"/><Relationship Id="rId402" Type="http://schemas.openxmlformats.org/officeDocument/2006/relationships/hyperlink" Target="https://www.electrive.com/2021/10/27/sono-still-hasnt-reached-a-production-agreement-with-nevs/" TargetMode="External"/><Relationship Id="rId279" Type="http://schemas.openxmlformats.org/officeDocument/2006/relationships/hyperlink" Target="https://catalonia.com/w/ev-motors-starts-production-of-ebro-brand-vehicles-at-its-factory-in-barcelona" TargetMode="External"/><Relationship Id="rId444" Type="http://schemas.openxmlformats.org/officeDocument/2006/relationships/hyperlink" Target="https://www.skoda-storyboard.com/en/press-releases/skoda-releases-the-first-silhouette-of-the-all-new-battery-electric-elroq/" TargetMode="External"/><Relationship Id="rId43" Type="http://schemas.openxmlformats.org/officeDocument/2006/relationships/hyperlink" Target="https://www.electrive.com/2024/03/19/bmw-also-builds-neue-klasse-in-regensburg/" TargetMode="External"/><Relationship Id="rId139" Type="http://schemas.openxmlformats.org/officeDocument/2006/relationships/hyperlink" Target="https://www.volvotrucks.com/en-en/news-stories/press-releases/2022/sep/volvo-trucks-starts-series-production-of-heavy-electric-trucks.html" TargetMode="External"/><Relationship Id="rId290" Type="http://schemas.openxmlformats.org/officeDocument/2006/relationships/hyperlink" Target="https://catalonia.com/w/chinese-company-chery-chooses-barcelona-for-its-first-electric-car-plant-in-europe" TargetMode="External"/><Relationship Id="rId304" Type="http://schemas.openxmlformats.org/officeDocument/2006/relationships/hyperlink" Target="https://www.courthousenews.com/poland-taps-coal-region-for-first-electric-car-plant/" TargetMode="External"/><Relationship Id="rId346" Type="http://schemas.openxmlformats.org/officeDocument/2006/relationships/hyperlink" Target="https://www.investinspain.org/content/icex-invest/en/noticias-main/2021/ford-valencia-plant.html" TargetMode="External"/><Relationship Id="rId388" Type="http://schemas.openxmlformats.org/officeDocument/2006/relationships/hyperlink" Target="https://www.evinfocus.com/rimac-completes-construction-of-new-manufacturing-base/" TargetMode="External"/><Relationship Id="rId85" Type="http://schemas.openxmlformats.org/officeDocument/2006/relationships/hyperlink" Target="https://www.silicon.co.uk/e-innovation/green-it/arrival-ev-administration-548775" TargetMode="External"/><Relationship Id="rId150" Type="http://schemas.openxmlformats.org/officeDocument/2006/relationships/hyperlink" Target="https://electrek.co/2018/01/29/mercedes-benz-electric-vehicle-production-global-battery-network/" TargetMode="External"/><Relationship Id="rId192" Type="http://schemas.openxmlformats.org/officeDocument/2006/relationships/hyperlink" Target="https://emerging-europe.com/business/fiat-chrysler-announces-major-ev-investment-in-polish-plant/" TargetMode="External"/><Relationship Id="rId206" Type="http://schemas.openxmlformats.org/officeDocument/2006/relationships/hyperlink" Target="https://www.electrive.com/2021/10/27/fiat-to-launch-two-new-electric-van-models/" TargetMode="External"/><Relationship Id="rId413" Type="http://schemas.openxmlformats.org/officeDocument/2006/relationships/hyperlink" Target="https://www.intellinews.com/slovakia-battling-romania-for-chinese-electric-carmaker-zhi-dou-s-plant-140569/" TargetMode="External"/><Relationship Id="rId248" Type="http://schemas.openxmlformats.org/officeDocument/2006/relationships/hyperlink" Target="https://electriccarsreport.com/2017/04/byd-group-invest-e10-million-electric-bus-assembly-site-france/" TargetMode="External"/><Relationship Id="rId12" Type="http://schemas.openxmlformats.org/officeDocument/2006/relationships/hyperlink" Target="https://www.electrive.com/2023/07/24/bmw-i5-rolls-off-production-line-in-dingolfing/?utm_source=chatgpt.com" TargetMode="External"/><Relationship Id="rId108" Type="http://schemas.openxmlformats.org/officeDocument/2006/relationships/hyperlink" Target="https://www.autoweek.com/news/green-cars/a40217054/vw-id-buzz-production-start-germany/" TargetMode="External"/><Relationship Id="rId315" Type="http://schemas.openxmlformats.org/officeDocument/2006/relationships/hyperlink" Target="https://astanatimes.com/2018/08/eurabus-to-open-electric-bus-manufacturing-plant-in-almaty/" TargetMode="External"/><Relationship Id="rId357" Type="http://schemas.openxmlformats.org/officeDocument/2006/relationships/hyperlink" Target="https://europe.nissannews.com/en-GB/releases/release-6480-nissan-to-build-leaf-electric-vehicle-in-sunderland" TargetMode="External"/><Relationship Id="rId54" Type="http://schemas.openxmlformats.org/officeDocument/2006/relationships/hyperlink" Target="https://www.bbc.com/news/business-48921455?utm_source=chatgpt.com" TargetMode="External"/><Relationship Id="rId96" Type="http://schemas.openxmlformats.org/officeDocument/2006/relationships/hyperlink" Target="https://www.greencarcongress.com/2018/11/20181115-volkswagen.html" TargetMode="External"/><Relationship Id="rId161" Type="http://schemas.openxmlformats.org/officeDocument/2006/relationships/hyperlink" Target="https://www.thesmartcityjournal.com/en/business/next-generation-esprinter-to-be-built-at-plant-in-ludwigsfelde" TargetMode="External"/><Relationship Id="rId217" Type="http://schemas.openxmlformats.org/officeDocument/2006/relationships/hyperlink" Target="https://www.electrive.com/2023/04/03/stellantis-will-build-evs-in-portugal/" TargetMode="External"/><Relationship Id="rId399" Type="http://schemas.openxmlformats.org/officeDocument/2006/relationships/hyperlink" Target="https://sonomotors.com/en/press/press-releases/sono-motors-to-produce-sion-in-sweden/" TargetMode="External"/><Relationship Id="rId259" Type="http://schemas.openxmlformats.org/officeDocument/2006/relationships/hyperlink" Target="https://apnews.com/article/chinas-byd-building-electric-vehicle-plant-hungary-4c4754f43703d061e1dc02516be0c14a" TargetMode="External"/><Relationship Id="rId424" Type="http://schemas.openxmlformats.org/officeDocument/2006/relationships/hyperlink" Target="https://hipa.hu/news/a-new-era-begins-at-the-mercedes-benz-factory-in-kecskemet/" TargetMode="External"/><Relationship Id="rId23" Type="http://schemas.openxmlformats.org/officeDocument/2006/relationships/hyperlink" Target="https://www.bmwgroup-werke.com/muenchen/en/news/pressemeldungen/neue-fahrzeugmontage.html" TargetMode="External"/><Relationship Id="rId119" Type="http://schemas.openxmlformats.org/officeDocument/2006/relationships/hyperlink" Target="https://www.tesla.com/giga-berlin" TargetMode="External"/><Relationship Id="rId270" Type="http://schemas.openxmlformats.org/officeDocument/2006/relationships/hyperlink" Target="https://newseu.cgtn.com/news/2025-02-06/BYD-factory-s-arrival-to-turbocharge-Hungarian-city-1AKDnxKNi6c/p.html" TargetMode="External"/><Relationship Id="rId326" Type="http://schemas.openxmlformats.org/officeDocument/2006/relationships/hyperlink" Target="https://www.goauto.com.au/news/ferrari/ferrari-outlines-its-electrification-strategy/2022-06-17/88171.html" TargetMode="External"/><Relationship Id="rId65" Type="http://schemas.openxmlformats.org/officeDocument/2006/relationships/hyperlink" Target="https://dteurope.com/business/bmw-to-build-factory-in-hungary/" TargetMode="External"/><Relationship Id="rId130" Type="http://schemas.openxmlformats.org/officeDocument/2006/relationships/hyperlink" Target="https://erticonetwork.com/volkswagen-successfully-transforms-zwickau-site-into-an-electric-vehicle-production-plant/" TargetMode="External"/><Relationship Id="rId368" Type="http://schemas.openxmlformats.org/officeDocument/2006/relationships/hyperlink" Target="https://techxplore.com/news/2023-11-nissan-invest-billion-ev-versions.html" TargetMode="External"/><Relationship Id="rId172" Type="http://schemas.openxmlformats.org/officeDocument/2006/relationships/hyperlink" Target="https://www.electrive.com/2019/07/19/hyundai-considers-manufacturing-kona-in-czech-republic/" TargetMode="External"/><Relationship Id="rId228" Type="http://schemas.openxmlformats.org/officeDocument/2006/relationships/hyperlink" Target="https://www.prnewswire.com/in/news-releases/automobili-pininfarina-to-invest-over-20m-in-pura-design-cooperation-for-luxury-and-performance-701386631.html" TargetMode="External"/><Relationship Id="rId435" Type="http://schemas.openxmlformats.org/officeDocument/2006/relationships/hyperlink" Target="https://www.investinspain.org/content/icex-invest/en/noticias-main/2021/stellantis-electric-cars.html" TargetMode="External"/><Relationship Id="rId281" Type="http://schemas.openxmlformats.org/officeDocument/2006/relationships/hyperlink" Target="https://english.news.cn/20241125/b1a67c0d3d2041b59daf394903a5ef4e/c.html" TargetMode="External"/><Relationship Id="rId337" Type="http://schemas.openxmlformats.org/officeDocument/2006/relationships/hyperlink" Target="https://media.ford.com/content/fordmedia/fna/us/en/news/2023/06/12/ford-opens-cologne-ev-center.html?utm_source=chatgpt.com" TargetMode="External"/><Relationship Id="rId34" Type="http://schemas.openxmlformats.org/officeDocument/2006/relationships/hyperlink" Target="https://www.press.bmwgroup.com/global/article/detail/T0439003EN/transformation-to-e-mobility:-bmw-group%E2%80%99s-munich-plant-to-produce-exclusively-all-electric-models-from-the-end-of-2027?language=en" TargetMode="External"/><Relationship Id="rId76" Type="http://schemas.openxmlformats.org/officeDocument/2006/relationships/hyperlink" Target="https://mobilityportal.eu/aehra-ev-brand-reveals-model-names/" TargetMode="External"/><Relationship Id="rId141" Type="http://schemas.openxmlformats.org/officeDocument/2006/relationships/hyperlink" Target="https://www.volvotrucks.com/en-en/news-stories/press-releases/2023/sep/volvo-starts-serial-production-of-electric-trucks-in-ghent.html" TargetMode="External"/><Relationship Id="rId379" Type="http://schemas.openxmlformats.org/officeDocument/2006/relationships/hyperlink" Target="https://www.renaultgroup.com/en/magazine/energy-and-motorization/twingo-electric-the-ultimate-electric-city-car" TargetMode="External"/><Relationship Id="rId7" Type="http://schemas.openxmlformats.org/officeDocument/2006/relationships/hyperlink" Target="https://www.press.bmwgroup.com/global/article/detail/T0336831EN/series-production-of-bmw-ix-gets-underway-at-plant-dingolfing?utm_source=chatgpt.com" TargetMode="External"/><Relationship Id="rId183" Type="http://schemas.openxmlformats.org/officeDocument/2006/relationships/hyperlink" Target="https://www.media.stellantis.com/uk-en/corporate-communications/press/stellantis-announces-proposed-plan-to-invest-50-million-to-strengthen-the-ellesmere-port-plant-as-its-uk-commercial-vehicle-manufacturing-hub" TargetMode="External"/><Relationship Id="rId239" Type="http://schemas.openxmlformats.org/officeDocument/2006/relationships/hyperlink" Target="https://www.easytrip.ie/irish-start-up-converting-classics-into-electric-supercars/" TargetMode="External"/><Relationship Id="rId390" Type="http://schemas.openxmlformats.org/officeDocument/2006/relationships/hyperlink" Target="https://www.forbes.com/sites/alistaircharlton/2021/04/12/ev-maker-rimac-announces-new-croatian-campus-complete-with-meadow-and-native-sheep/" TargetMode="External"/><Relationship Id="rId404" Type="http://schemas.openxmlformats.org/officeDocument/2006/relationships/hyperlink" Target="http://www.xinhuanet.com/english/2018-10/20/c_137545250.htm" TargetMode="External"/><Relationship Id="rId446" Type="http://schemas.openxmlformats.org/officeDocument/2006/relationships/hyperlink" Target="https://www.navarra.es/es/-/nota-prensa/la-presidenta-chivite-celebra-la-declaracion-de-interes-foral-del-proyecto-de-electrificacion-de-la-planta-de-volskwagen-navarra" TargetMode="External"/><Relationship Id="rId250" Type="http://schemas.openxmlformats.org/officeDocument/2006/relationships/hyperlink" Target="https://www.electrive.com/2021/11/08/byd-closes-up-shop-in-france/" TargetMode="External"/><Relationship Id="rId292" Type="http://schemas.openxmlformats.org/officeDocument/2006/relationships/hyperlink" Target="https://catalonia.com/w/chinese-company-chery-chooses-barcelona-for-its-first-electric-car-plant-in-europe" TargetMode="External"/><Relationship Id="rId306" Type="http://schemas.openxmlformats.org/officeDocument/2006/relationships/hyperlink" Target="https://www.slazag.pl/co-zamiast-izery-1-5-miliarda-euro-kosztowac-ma-fabryki-samochodow-elektrycznych-i-hybrydowych-w-jaworznie?utm_source=chatgpt.com" TargetMode="External"/><Relationship Id="rId45" Type="http://schemas.openxmlformats.org/officeDocument/2006/relationships/hyperlink" Target="https://www.press.bmwgroup.com/global/article/detail/T0293372EN/bmw-group-annual-report-2018?language=en" TargetMode="External"/><Relationship Id="rId87" Type="http://schemas.openxmlformats.org/officeDocument/2006/relationships/hyperlink" Target="https://www.gov.uk/government/news/aston-martin-announces-significant-wales-investment" TargetMode="External"/><Relationship Id="rId110" Type="http://schemas.openxmlformats.org/officeDocument/2006/relationships/hyperlink" Target="https://www.industryintel.com/automobile/news/vw-approves-new-2-billion-manufacturing-plant-in-wolfsburg-warmenau-germany-to-build-new-trinity-ev-with-plant-construction-beginning-in-2023-vehicle-production-to-start-in-2026-with-vw-aiming-for-production-time-of-10-hours-per-vehicle-157048035456" TargetMode="External"/><Relationship Id="rId348" Type="http://schemas.openxmlformats.org/officeDocument/2006/relationships/hyperlink" Target="https://cadenaser.com/comunitat-valenciana/2024/08/26/ford-almussafes-retoma-la-actividad-tras-las-vacaciones-en-pleno-ajuste-de-personal-radio-valencia/?utm_source=chatgpt.com" TargetMode="External"/><Relationship Id="rId152" Type="http://schemas.openxmlformats.org/officeDocument/2006/relationships/hyperlink" Target="https://www.engadget.com/2018-01-30-mercedes-ev-production-network.html" TargetMode="External"/><Relationship Id="rId194" Type="http://schemas.openxmlformats.org/officeDocument/2006/relationships/hyperlink" Target="https://notesfrompoland.com/2020/12/29/fiat-chrysler-to-invest-e2-billion-in-polish-car-factory/" TargetMode="External"/><Relationship Id="rId208" Type="http://schemas.openxmlformats.org/officeDocument/2006/relationships/hyperlink" Target="https://www.stellantis.com/en/news/press-releases/2024/january/stellantis-pro-one-expands-existing-hydrogen-fuel-cell-offer-with-in-house-production-starting-on-mid-size-and-large-vans-in-europe" TargetMode="External"/><Relationship Id="rId415" Type="http://schemas.openxmlformats.org/officeDocument/2006/relationships/hyperlink" Target="https://www.electrive.com/2018/04/26/zhi-dou-looking-in-europe-for-new-manufacturing-location/" TargetMode="External"/><Relationship Id="rId261" Type="http://schemas.openxmlformats.org/officeDocument/2006/relationships/hyperlink" Target="https://cepa.org/article/xi-and-china-electric-cars-drive-into-hungary/" TargetMode="External"/><Relationship Id="rId14" Type="http://schemas.openxmlformats.org/officeDocument/2006/relationships/hyperlink" Target="https://www.electrive.com/2023/07/24/bmw-i5-rolls-off-production-line-in-dingolfing/?utm_source=chatgpt.com" TargetMode="External"/><Relationship Id="rId56" Type="http://schemas.openxmlformats.org/officeDocument/2006/relationships/hyperlink" Target="https://www.theengineer.co.uk/content/news/bmw-investing-over-600m-into-oxford-and-swindon-factories/" TargetMode="External"/><Relationship Id="rId317" Type="http://schemas.openxmlformats.org/officeDocument/2006/relationships/hyperlink" Target="https://astanatimes.com/2018/08/eurabus-to-open-electric-bus-manufacturing-plant-in-almaty/" TargetMode="External"/><Relationship Id="rId359" Type="http://schemas.openxmlformats.org/officeDocument/2006/relationships/hyperlink" Target="https://www.reuters.com/business/autos-transportation/nissan-invest-14-bln-build-two-new-ev-models-britain-2023-11-24/" TargetMode="External"/><Relationship Id="rId98" Type="http://schemas.openxmlformats.org/officeDocument/2006/relationships/hyperlink" Target="https://www.volkswagen-newsroom.com/en/press-releases/volkswagens-global-production-network-for-electric-vehicles-grows-with-the-launch-of-a-second-german-site-in-emden-7976" TargetMode="External"/><Relationship Id="rId121" Type="http://schemas.openxmlformats.org/officeDocument/2006/relationships/hyperlink" Target="https://www.cnbc.com/2022/03/22/gigafactory-berlin-tesla-ceo-elon-musk-opens-electric-vehicle-plant.html" TargetMode="External"/><Relationship Id="rId163" Type="http://schemas.openxmlformats.org/officeDocument/2006/relationships/hyperlink" Target="https://www.espaciofurgo.com/en/mercedes-invertira-1-230-millones-en-vitoria-para-fabricar-furgonetas-electricas/" TargetMode="External"/><Relationship Id="rId219" Type="http://schemas.openxmlformats.org/officeDocument/2006/relationships/hyperlink" Target="https://www.macaubusiness.com/portugal-stellantis-plant-moves-over-to-100-electric-vehicles/" TargetMode="External"/><Relationship Id="rId370" Type="http://schemas.openxmlformats.org/officeDocument/2006/relationships/hyperlink" Target="https://www.electrive.com/2024/03/01/nissan-leaf-production-draws-to-a-close-in-sunderland/" TargetMode="External"/><Relationship Id="rId426" Type="http://schemas.openxmlformats.org/officeDocument/2006/relationships/hyperlink" Target="https://group.mercedes-benz.com/unternehmen/standorte/produktionsnetzwerk-duesseldorf.html" TargetMode="External"/><Relationship Id="rId230" Type="http://schemas.openxmlformats.org/officeDocument/2006/relationships/hyperlink" Target="https://www.prnewswire.com/in/news-releases/automobili-pininfarina-to-invest-over-20m-in-pura-design-cooperation-for-luxury-and-performance-701386631.html" TargetMode="External"/><Relationship Id="rId25" Type="http://schemas.openxmlformats.org/officeDocument/2006/relationships/hyperlink" Target="https://insideevs.com/news/542578/bmw-i4-entered-series-production/" TargetMode="External"/><Relationship Id="rId67" Type="http://schemas.openxmlformats.org/officeDocument/2006/relationships/hyperlink" Target="https://hungarytoday.hu/construction-of-debrecen-bmw-group-plant-in-full-swing/" TargetMode="External"/><Relationship Id="rId272" Type="http://schemas.openxmlformats.org/officeDocument/2006/relationships/hyperlink" Target="https://www.automotiveev.com/e-volution-takes-over-operations-of-insolvent-nob-manufacturing-gmbh/" TargetMode="External"/><Relationship Id="rId328" Type="http://schemas.openxmlformats.org/officeDocument/2006/relationships/hyperlink" Target="https://www.bochexotics.com/blog/2022/june/29/ferrari-is-going-electric-in-2025.htm" TargetMode="External"/><Relationship Id="rId132" Type="http://schemas.openxmlformats.org/officeDocument/2006/relationships/hyperlink" Target="https://www.skoda-auto.com/_doc/b6a68d8b-0ec2-4cd5-b357-36587e77bf6d" TargetMode="External"/><Relationship Id="rId174" Type="http://schemas.openxmlformats.org/officeDocument/2006/relationships/hyperlink" Target="https://www.kedglobal.com/electric-vehicles/newsView/ked202502270003" TargetMode="External"/><Relationship Id="rId381" Type="http://schemas.openxmlformats.org/officeDocument/2006/relationships/hyperlink" Target="https://www.autoexpress.co.uk/renault/twingo/108878/new-2020-electric-renault-twingo-ze-revealed" TargetMode="External"/><Relationship Id="rId241" Type="http://schemas.openxmlformats.org/officeDocument/2006/relationships/hyperlink" Target="https://www.studioava.com/ava-electrifi" TargetMode="External"/><Relationship Id="rId437" Type="http://schemas.openxmlformats.org/officeDocument/2006/relationships/hyperlink" Target="https://www.automotivelogistics.media/tesla-now-in-production-at-tilburg-for-european-customers/13852.article" TargetMode="External"/><Relationship Id="rId36" Type="http://schemas.openxmlformats.org/officeDocument/2006/relationships/hyperlink" Target="https://www.bmwgroup.com/content/dam/grpw/websites/bmwgroup_com/ir/downloads/en/2025/bericht/BMW-Group-Report-2024-en.pdf" TargetMode="External"/><Relationship Id="rId283" Type="http://schemas.openxmlformats.org/officeDocument/2006/relationships/hyperlink" Target="https://english.news.cn/20240913/4ad58c67f4304b4aa650f8b0ebf2b210/c.html" TargetMode="External"/><Relationship Id="rId339" Type="http://schemas.openxmlformats.org/officeDocument/2006/relationships/hyperlink" Target="https://media.ford.com/content/fordmedia/feu/en/news/2021/08/18/ford-starts-the-redesign-of-its-niehl-assembly-plant-to-create-t.html?utm_source=chatgpt.com" TargetMode="External"/><Relationship Id="rId78" Type="http://schemas.openxmlformats.org/officeDocument/2006/relationships/hyperlink" Target="https://www.electrichybridvehicletechnology.com/news/italian-ev-startup-aehra-announces-its-first-two-ultra-premium-evs.html" TargetMode="External"/><Relationship Id="rId101" Type="http://schemas.openxmlformats.org/officeDocument/2006/relationships/hyperlink" Target="https://www.volkswagen-newsroom.com/en/volkswagen-ag-emden-plant-5913" TargetMode="External"/><Relationship Id="rId143" Type="http://schemas.openxmlformats.org/officeDocument/2006/relationships/hyperlink" Target="https://www.media.volvocars.com/global/en-gb/media/pressreleases/302778/volvo-cars-gears-up-for-long-term-sustainable-growth-with-new-slovakia-electric-car-manufacturing-pl-5" TargetMode="External"/><Relationship Id="rId185" Type="http://schemas.openxmlformats.org/officeDocument/2006/relationships/hyperlink" Target="https://www.media.stellantis.com/em-en/e-mobility/press/fca-s-mirafiori-plant-turns-80-work-begins-on-new-assembly-line-for-the-fiat-500-electric" TargetMode="External"/><Relationship Id="rId350" Type="http://schemas.openxmlformats.org/officeDocument/2006/relationships/hyperlink" Target="https://fordauthority.com/2024/05/ford-valencia-assembly-to-build-300k-vehicles-per-year/" TargetMode="External"/><Relationship Id="rId406" Type="http://schemas.openxmlformats.org/officeDocument/2006/relationships/hyperlink" Target="https://www.electrive.com/2018/10/22/thunder-power-moves-into-belgian-factory/" TargetMode="External"/><Relationship Id="rId9" Type="http://schemas.openxmlformats.org/officeDocument/2006/relationships/hyperlink" Target="https://theevreport.com/e-mobility-milestone-at-bmw-dingolfing" TargetMode="External"/><Relationship Id="rId210" Type="http://schemas.openxmlformats.org/officeDocument/2006/relationships/hyperlink" Target="https://www.carscoops.com/2023/06/stellantis-spending-176-million-to-get-french-factory-ready-for-electric-suv/" TargetMode="External"/><Relationship Id="rId392" Type="http://schemas.openxmlformats.org/officeDocument/2006/relationships/hyperlink" Target="https://www.rimac-newsroom.com/press-releases/rimac-group/rimac-campus-phase-one-is-complete-with-production-already-underway" TargetMode="External"/><Relationship Id="rId448" Type="http://schemas.openxmlformats.org/officeDocument/2006/relationships/hyperlink" Target="https://www.hungarianconservative.com/articles/current/mercedes_benz_ceo_future_kecskemet_factory_investment_hungary/" TargetMode="External"/><Relationship Id="rId252" Type="http://schemas.openxmlformats.org/officeDocument/2006/relationships/hyperlink" Target="https://www.bydeurope.com/article/225" TargetMode="External"/><Relationship Id="rId294" Type="http://schemas.openxmlformats.org/officeDocument/2006/relationships/hyperlink" Target="https://www.moveelectric.com/e-cars/electricbrands-build-isetta-micro-electric-car" TargetMode="External"/><Relationship Id="rId308" Type="http://schemas.openxmlformats.org/officeDocument/2006/relationships/hyperlink" Target="https://ceenergynews.com/transport/polands-first-ev-company-izera-selects-contractor-for-factory-construction/" TargetMode="External"/><Relationship Id="rId47" Type="http://schemas.openxmlformats.org/officeDocument/2006/relationships/hyperlink" Target="https://www.press.bmwgroup.com/global/article/detail/T0145644EN/a-new-era-dawns:-bmw-group-begins-series-production-of-the-bmw-i3-electric-car-in-leipzig-/-industrial-scale-manufacture-of-cfrp-makes-its-debut-in-the-car-industry-/-commitment-to-a-sustainable-production-process?language=en" TargetMode="External"/><Relationship Id="rId89" Type="http://schemas.openxmlformats.org/officeDocument/2006/relationships/hyperlink" Target="https://media.astonmartin.com/aston-martin-st-athan-confirmed-as-home-of-electrification/" TargetMode="External"/><Relationship Id="rId112" Type="http://schemas.openxmlformats.org/officeDocument/2006/relationships/hyperlink" Target="https://www.teslarati.com/volkswagen-ev-production-delay/" TargetMode="External"/><Relationship Id="rId154" Type="http://schemas.openxmlformats.org/officeDocument/2006/relationships/hyperlink" Target="https://www.mercedesbenzofwashington.com/production-of-mercedes-benz-evs-expands-in-bremen/" TargetMode="External"/><Relationship Id="rId361" Type="http://schemas.openxmlformats.org/officeDocument/2006/relationships/hyperlink" Target="https://www.electrive.com/2022/12/12/uk-envision-aesc-lays-foundation-for-sunderland-gigafactory/" TargetMode="External"/><Relationship Id="rId196" Type="http://schemas.openxmlformats.org/officeDocument/2006/relationships/hyperlink" Target="https://www.media.stellantis.com/em-en/jeep/press/stellantis-plant-in-tychy-starts-production-of-all-new-jeep-avenger-winner-of-prestigious-european-car-of-the-year-2023-award" TargetMode="External"/><Relationship Id="rId417" Type="http://schemas.openxmlformats.org/officeDocument/2006/relationships/hyperlink" Target="https://www.electrive.com/2018/04/26/zhi-dou-looking-in-europe-for-new-manufacturing-location/" TargetMode="External"/><Relationship Id="rId16" Type="http://schemas.openxmlformats.org/officeDocument/2006/relationships/hyperlink" Target="https://www.evspecifications.com/en/news/cfd58db" TargetMode="External"/><Relationship Id="rId221" Type="http://schemas.openxmlformats.org/officeDocument/2006/relationships/hyperlink" Target="https://autotechinsight.ihsmarkit.com/news/5276793/stellantis-commences-mass-production-of-evs-at-mangualde-plant-in-portugal" TargetMode="External"/><Relationship Id="rId263" Type="http://schemas.openxmlformats.org/officeDocument/2006/relationships/hyperlink" Target="https://newseu.cgtn.com/news/2025-02-06/BYD-factory-s-arrival-to-turbocharge-Hungarian-city-1AKDnxKNi6c/p.html" TargetMode="External"/><Relationship Id="rId319" Type="http://schemas.openxmlformats.org/officeDocument/2006/relationships/hyperlink" Target="https://astanatimes.com/2018/08/eurabus-to-open-electric-bus-manufacturing-plant-in-almaty/" TargetMode="External"/><Relationship Id="rId58" Type="http://schemas.openxmlformats.org/officeDocument/2006/relationships/hyperlink" Target="https://www.automotivedive.com/news/bmw-mini-EVs-invests-750m-Oxford-UK-factory/693380/" TargetMode="External"/><Relationship Id="rId123" Type="http://schemas.openxmlformats.org/officeDocument/2006/relationships/hyperlink" Target="https://www.carscoops.com/2018/11/vw-turn-zwickau-plant-europes-biggest-ev-factory/" TargetMode="External"/><Relationship Id="rId330" Type="http://schemas.openxmlformats.org/officeDocument/2006/relationships/hyperlink" Target="https://www.designboom.com/architecture/mario-cucinella-architects-ferrari-e-building-hypercar-maranello-italy-interview-06-21-2024/" TargetMode="External"/><Relationship Id="rId165" Type="http://schemas.openxmlformats.org/officeDocument/2006/relationships/hyperlink" Target="https://www.thesmartcityjournal.com/en/business/next-generation-esprinter-to-be-built-at-plant-in-ludwigsfelde" TargetMode="External"/><Relationship Id="rId372" Type="http://schemas.openxmlformats.org/officeDocument/2006/relationships/hyperlink" Target="https://www.nissan-global.com/EN/IR/TSE/ASSETS/2021/PDF/20210701_ev36zero_E.pdf" TargetMode="External"/><Relationship Id="rId428" Type="http://schemas.openxmlformats.org/officeDocument/2006/relationships/hyperlink" Target="https://www.beev.co/en/blog/electric-cars/voiture-electrique-a-moins-de-20-000-la-future-renault-twingo-legend/" TargetMode="External"/><Relationship Id="rId232" Type="http://schemas.openxmlformats.org/officeDocument/2006/relationships/hyperlink" Target="https://www.theguardian.com/business/2022/jan/26/bentley-to-build-its-first-fully-electric-car-at-crewe-factory" TargetMode="External"/><Relationship Id="rId274" Type="http://schemas.openxmlformats.org/officeDocument/2006/relationships/hyperlink" Target="https://catalonia.com/w/chinese-company-chery-chooses-barcelona-for-its-first-electric-car-plant-in-europe" TargetMode="External"/><Relationship Id="rId27" Type="http://schemas.openxmlformats.org/officeDocument/2006/relationships/hyperlink" Target="https://www.bmwgroup-werke.com/muenchen/en/news/pressemeldungen/neue-fahrzeugmontage.html" TargetMode="External"/><Relationship Id="rId69" Type="http://schemas.openxmlformats.org/officeDocument/2006/relationships/hyperlink" Target="https://www.bmwgroup.jobs/hu/en/about-us/news/popup-ceremony.html" TargetMode="External"/><Relationship Id="rId134" Type="http://schemas.openxmlformats.org/officeDocument/2006/relationships/hyperlink" Target="https://www.electrive.com/2025/01/22/skoda-launches-mass-production-of-the-elroq/" TargetMode="External"/><Relationship Id="rId80" Type="http://schemas.openxmlformats.org/officeDocument/2006/relationships/hyperlink" Target="https://www.prnewswire.com/in/news-releases/aehra-italys-first-pure-ev-brand-reveals-model-names-and-funding-plans-302215477.html" TargetMode="External"/><Relationship Id="rId176" Type="http://schemas.openxmlformats.org/officeDocument/2006/relationships/hyperlink" Target="https://www.zemo.org.uk/news-events/news,stellantis-announces-major-investment-in-electric-van-manufacture-in-ellesm_4257.htm" TargetMode="External"/><Relationship Id="rId341" Type="http://schemas.openxmlformats.org/officeDocument/2006/relationships/hyperlink" Target="https://media.ford.com/content/fordmedia/feu/de/en/news/2024/10/14/new-electric-ford-capri-is-on-its-way-to-customers.html" TargetMode="External"/><Relationship Id="rId383" Type="http://schemas.openxmlformats.org/officeDocument/2006/relationships/hyperlink" Target="https://www.forbes.com/sites/alistaircharlton/2021/04/12/ev-maker-rimac-announces-new-croatian-campus-complete-with-meadow-and-native-sheep/" TargetMode="External"/><Relationship Id="rId439" Type="http://schemas.openxmlformats.org/officeDocument/2006/relationships/hyperlink" Target="https://www.brusselstimes.com/belgium/1502544/volvo-car-ghent-almost-ready-to-produce-the-ex30-electric-vehicle?utm_term=Autofeed&amp;utm_medium=Social&amp;utm_source=Facebook" TargetMode="External"/><Relationship Id="rId201" Type="http://schemas.openxmlformats.org/officeDocument/2006/relationships/hyperlink" Target="https://www.globenewswire.com/news-release/2022/10/27/2542927/0/en/Stellantis-Hordain-First-Plant-in-the-World-to-Produce-Hydrogen-powered-Electric-and-Combustion-Engine-Commercial-Vehicles.html" TargetMode="External"/><Relationship Id="rId243" Type="http://schemas.openxmlformats.org/officeDocument/2006/relationships/hyperlink" Target="https://www.irishtimes.com/business/innovation/forget-delorean-ireland-could-be-an-electric-car-making-hub-1.4505412" TargetMode="External"/><Relationship Id="rId285" Type="http://schemas.openxmlformats.org/officeDocument/2006/relationships/hyperlink" Target="https://catalonia.com/w/chinese-company-chery-chooses-barcelona-for-its-first-electric-car-plant-in-europe" TargetMode="External"/><Relationship Id="rId450" Type="http://schemas.openxmlformats.org/officeDocument/2006/relationships/comments" Target="../comments2.xml"/><Relationship Id="rId38" Type="http://schemas.openxmlformats.org/officeDocument/2006/relationships/hyperlink" Target="https://www.automotivemanufacturingsolutions.com/evs/bmw-groups-leipzig-plant-prepares-production-of-electric-mini-countryman/43971.article" TargetMode="External"/><Relationship Id="rId103" Type="http://schemas.openxmlformats.org/officeDocument/2006/relationships/hyperlink" Target="https://www.electrive.com/2024/03/04/vw-pauses-ev-production-in-emden-due-to-bottleneck/" TargetMode="External"/><Relationship Id="rId310" Type="http://schemas.openxmlformats.org/officeDocument/2006/relationships/hyperlink" Target="https://www.marklines.com/en/news/305062" TargetMode="External"/><Relationship Id="rId91" Type="http://schemas.openxmlformats.org/officeDocument/2006/relationships/hyperlink" Target="https://www.astonmartin.com/en/our-world/news/2019/04/30/production-ready-rapide-e-given-world-debut-at-auto-shanghai" TargetMode="External"/><Relationship Id="rId145" Type="http://schemas.openxmlformats.org/officeDocument/2006/relationships/hyperlink" Target="https://www.media.volvocars.com/global/en-gb/media/pressreleases/302778/volvo-cars-gears-up-for-long-term-sustainable-growth-with-new-slovakia-electric-car-manufacturing-pl-5" TargetMode="External"/><Relationship Id="rId187" Type="http://schemas.openxmlformats.org/officeDocument/2006/relationships/hyperlink" Target="https://www.media.stellantis.com/em-en/e-mobility/press/fca-s-mirafiori-plant-turns-80-work-begins-on-new-assembly-line-for-the-fiat-500-electric" TargetMode="External"/><Relationship Id="rId352" Type="http://schemas.openxmlformats.org/officeDocument/2006/relationships/hyperlink" Target="https://fordauthority.com/2022/06/ford-valencia-assembly-plant-will-produce-next-gen-electric-vehicles/" TargetMode="External"/><Relationship Id="rId394" Type="http://schemas.openxmlformats.org/officeDocument/2006/relationships/hyperlink" Target="https://www.greencarcongress.com/2023/02/20230226-seat.html" TargetMode="External"/><Relationship Id="rId408" Type="http://schemas.openxmlformats.org/officeDocument/2006/relationships/hyperlink" Target="https://techcrunch.com/2024/09/06/public-ev-startup-with-an-indicted-ceo-is-looking-to-raise-an-additional-100-million/?utm_source=chatgpt.com" TargetMode="External"/><Relationship Id="rId212" Type="http://schemas.openxmlformats.org/officeDocument/2006/relationships/hyperlink" Target="https://www.electrive.com/2023/06/06/stellantis-gears-up-rennes-factory-for-suv-production/" TargetMode="External"/><Relationship Id="rId254" Type="http://schemas.openxmlformats.org/officeDocument/2006/relationships/hyperlink" Target="https://www.bydeurope.com/article/225" TargetMode="External"/><Relationship Id="rId49" Type="http://schemas.openxmlformats.org/officeDocument/2006/relationships/hyperlink" Target="https://www.bmwgroup-werke.com/content/dam/grpw/websites/bmwgroup-werke_com/dingolfing/PR_2107_Plant%20Profile_BMW_DGF_EN.pdf" TargetMode="External"/><Relationship Id="rId114" Type="http://schemas.openxmlformats.org/officeDocument/2006/relationships/hyperlink" Target="https://www.carscoops.com/2023/09/vw-cancels-trinity-factory-moves-tesla-fighter-to-zwickau-confirms-2026-sub-e20k-ev/" TargetMode="External"/><Relationship Id="rId296" Type="http://schemas.openxmlformats.org/officeDocument/2006/relationships/hyperlink" Target="https://www.moveelectric.com/e-cars/electricbrands-build-isetta-micro-electric-car" TargetMode="External"/><Relationship Id="rId60" Type="http://schemas.openxmlformats.org/officeDocument/2006/relationships/hyperlink" Target="https://insideevs.com/news/742257/bmw-mini-autonomous-driving-factory/" TargetMode="External"/><Relationship Id="rId156" Type="http://schemas.openxmlformats.org/officeDocument/2006/relationships/hyperlink" Target="https://electrek.co/2021/09/05/mercedes-benz-eqe-electric-sedan-400-mile-range/" TargetMode="External"/><Relationship Id="rId198" Type="http://schemas.openxmlformats.org/officeDocument/2006/relationships/hyperlink" Target="https://www.essential-business.pt/2024/07/01/stellantis-portugal-unveils-new-electric-vehicles/" TargetMode="External"/><Relationship Id="rId321" Type="http://schemas.openxmlformats.org/officeDocument/2006/relationships/hyperlink" Target="https://www.electrive.com/2018/09/25/kazakhstan-eurabus-opens-electric-bus-facility/" TargetMode="External"/><Relationship Id="rId363" Type="http://schemas.openxmlformats.org/officeDocument/2006/relationships/hyperlink" Target="https://techxplore.com/news/2023-11-nissan-invest-billion-ev-versions.html" TargetMode="External"/><Relationship Id="rId419" Type="http://schemas.openxmlformats.org/officeDocument/2006/relationships/hyperlink" Target="https://www.electrive.com/2022/02/08/volvo-prepares-to-invest-around-e1-billion-in-torslanda-plant/" TargetMode="External"/><Relationship Id="rId223" Type="http://schemas.openxmlformats.org/officeDocument/2006/relationships/hyperlink" Target="https://www.fleetnews.co.uk/news/stellantis-to-close-luton-plant-putting-1-000-plus-jobs-at-risk" TargetMode="External"/><Relationship Id="rId430" Type="http://schemas.openxmlformats.org/officeDocument/2006/relationships/hyperlink" Target="https://www.seat.com/company/news/company/annual-press-conference" TargetMode="External"/><Relationship Id="rId18" Type="http://schemas.openxmlformats.org/officeDocument/2006/relationships/hyperlink" Target="https://www.electrichybridvehicletechnology.com/news/bmw-begins-production-of-new-hybrid-m5-at-dingolfing-plant.html" TargetMode="External"/><Relationship Id="rId265" Type="http://schemas.openxmlformats.org/officeDocument/2006/relationships/hyperlink" Target="https://www.reuters.com/business/autos-transportation/new-byd-bmw-car-plants-hungary-start-production-h2-2025-2024-11-14/" TargetMode="External"/><Relationship Id="rId50" Type="http://schemas.openxmlformats.org/officeDocument/2006/relationships/hyperlink" Target="https://www.press.bmwgroup.com/global/article/detail/T0293372EN/bmw-group-annual-report-2018?language=en" TargetMode="External"/><Relationship Id="rId104" Type="http://schemas.openxmlformats.org/officeDocument/2006/relationships/hyperlink" Target="https://www.electrive.com/2024/08/26/vw-probably-wants-to-increase-ev-production-in-emden/" TargetMode="External"/><Relationship Id="rId125" Type="http://schemas.openxmlformats.org/officeDocument/2006/relationships/hyperlink" Target="https://www.carscoops.com/2018/11/vw-turn-zwickau-plant-europes-biggest-ev-factory/" TargetMode="External"/><Relationship Id="rId146" Type="http://schemas.openxmlformats.org/officeDocument/2006/relationships/hyperlink" Target="https://www.media.volvocars.com/global/en-gb/media/pressreleases/302778/volvo-cars-gears-up-for-long-term-sustainable-growth-with-new-slovakia-electric-car-manufacturing-pl-5" TargetMode="External"/><Relationship Id="rId167" Type="http://schemas.openxmlformats.org/officeDocument/2006/relationships/hyperlink" Target="https://hungarytoday.hu/new-mercedes-plant-to-start-production-by-the-end-of-next-year/" TargetMode="External"/><Relationship Id="rId188" Type="http://schemas.openxmlformats.org/officeDocument/2006/relationships/hyperlink" Target="https://www.hagerty.com/media/news/new-fiat-500-goes-all-electric/" TargetMode="External"/><Relationship Id="rId311" Type="http://schemas.openxmlformats.org/officeDocument/2006/relationships/hyperlink" Target="https://polandweekly.com/2024/07/03/construction-permit-for-izera/" TargetMode="External"/><Relationship Id="rId332" Type="http://schemas.openxmlformats.org/officeDocument/2006/relationships/hyperlink" Target="https://www.ferrari.com/en-EN/corporate/articles/inauguration-of-the-ferrari-e-building-in-the-presence-of-the-president-of-the-italian-republic-corporate" TargetMode="External"/><Relationship Id="rId353" Type="http://schemas.openxmlformats.org/officeDocument/2006/relationships/hyperlink" Target="https://www.electrive.com/2018/05/17/evs-to-be-made-in-croatia-by-green-tech-group/" TargetMode="External"/><Relationship Id="rId374" Type="http://schemas.openxmlformats.org/officeDocument/2006/relationships/hyperlink" Target="https://www.autonews.com/automakers/renaults-low-cost-electric-twingo-gets-2026-production-start-date/" TargetMode="External"/><Relationship Id="rId395" Type="http://schemas.openxmlformats.org/officeDocument/2006/relationships/hyperlink" Target="https://www.greencarcongress.com/2023/02/20230226-seat.html" TargetMode="External"/><Relationship Id="rId409" Type="http://schemas.openxmlformats.org/officeDocument/2006/relationships/hyperlink" Target="https://www.gardnerweb.com/news/chinese-partsmaker-plan-ev-factory-in-germany" TargetMode="External"/><Relationship Id="rId71" Type="http://schemas.openxmlformats.org/officeDocument/2006/relationships/hyperlink" Target="https://theevreport.com/bmw-accelerates-neue-klasse-test-production" TargetMode="External"/><Relationship Id="rId92" Type="http://schemas.openxmlformats.org/officeDocument/2006/relationships/hyperlink" Target="https://www.volkswagen-group.com/en/publications/more/audi-ag-annual-and-sustainability-report-2024-2950" TargetMode="External"/><Relationship Id="rId213" Type="http://schemas.openxmlformats.org/officeDocument/2006/relationships/hyperlink" Target="https://www.electrive.com/2024/10/30/ds-3-e-tense-will-probably-released-as-an-electric-sedan/" TargetMode="External"/><Relationship Id="rId234" Type="http://schemas.openxmlformats.org/officeDocument/2006/relationships/hyperlink" Target="https://www.autovision-news.com/electrification/bentley-ev-dream-factory/" TargetMode="External"/><Relationship Id="rId420" Type="http://schemas.openxmlformats.org/officeDocument/2006/relationships/hyperlink" Target="https://www.volkswagen-group.com/en/publications/more/audi-ag-annual-and-sustainability-report-2024-2950" TargetMode="External"/><Relationship Id="rId2" Type="http://schemas.openxmlformats.org/officeDocument/2006/relationships/hyperlink" Target="https://www.press.bmwgroup.com/usa/article/detail/T0320510EN_US/the-new-bmw-ix-design?utm_source=chatgpt.com" TargetMode="External"/><Relationship Id="rId29" Type="http://schemas.openxmlformats.org/officeDocument/2006/relationships/hyperlink" Target="https://www.electrive.com/2020/11/19/bmw-puts-400-million-euros-into-munich-plant/" TargetMode="External"/><Relationship Id="rId255" Type="http://schemas.openxmlformats.org/officeDocument/2006/relationships/hyperlink" Target="https://www.bydeurope.com/article/225" TargetMode="External"/><Relationship Id="rId276" Type="http://schemas.openxmlformats.org/officeDocument/2006/relationships/hyperlink" Target="https://catalonia.com/w/chinese-company-chery-chooses-barcelona-for-its-first-electric-car-plant-in-europe" TargetMode="External"/><Relationship Id="rId297" Type="http://schemas.openxmlformats.org/officeDocument/2006/relationships/hyperlink" Target="https://www.electrive.com/2022/08/11/isetta-style-convertible-coming-in-as-evetta-openair/" TargetMode="External"/><Relationship Id="rId441" Type="http://schemas.openxmlformats.org/officeDocument/2006/relationships/hyperlink" Target="https://www.investmentmonitor.ai/news/jlr-invests-500m-to-expand-its-ev-factory-in-halewood/" TargetMode="External"/><Relationship Id="rId40" Type="http://schemas.openxmlformats.org/officeDocument/2006/relationships/hyperlink" Target="https://www.press.bmwgroup.com/global/article/detail/T0405526EN/start-of-bmw-ix1-production-in-regensburg-ups-the-pace:-by-2024-one-in-three-bmws-from-bavarian-plants-will-be-electric?language=en" TargetMode="External"/><Relationship Id="rId115" Type="http://schemas.openxmlformats.org/officeDocument/2006/relationships/hyperlink" Target="https://abcnews.go.com/Business/elon-musk-announces-teslas-european-gigafactory-berlin/story?id=66974080" TargetMode="External"/><Relationship Id="rId136" Type="http://schemas.openxmlformats.org/officeDocument/2006/relationships/hyperlink" Target="https://www.skoda-storyboard.com/en/press-releases/skoda-auto-invests-32-million-euros-in-enyaq-iv-production-line-at-its-mlada-boleslav-plant/" TargetMode="External"/><Relationship Id="rId157" Type="http://schemas.openxmlformats.org/officeDocument/2006/relationships/hyperlink" Target="https://ceenergynews.com/transport/mercedes-benz-to-invest-e1bn-in-hungarian-plant-preparing-for-electric-future/" TargetMode="External"/><Relationship Id="rId178" Type="http://schemas.openxmlformats.org/officeDocument/2006/relationships/hyperlink" Target="https://www.stellantis.com/en/news/press-releases/2021/july/ellesmere-port-will-support-sustainable-mobility-through-the-production-of-an-all-electric-vehicle-starting-in-2022" TargetMode="External"/><Relationship Id="rId301" Type="http://schemas.openxmlformats.org/officeDocument/2006/relationships/hyperlink" Target="https://www.electrive.com/2022/09/04/ralf-haller-now-ceo-of-electricbrands-xbus/" TargetMode="External"/><Relationship Id="rId322" Type="http://schemas.openxmlformats.org/officeDocument/2006/relationships/hyperlink" Target="https://www.electrive.com/2017/11/09/eurabus-bet-bmz-batteries/" TargetMode="External"/><Relationship Id="rId343" Type="http://schemas.openxmlformats.org/officeDocument/2006/relationships/hyperlink" Target="https://media.ford.com/content/fordmedia/feu/en/news/2020/01/16/Valencia.html" TargetMode="External"/><Relationship Id="rId364" Type="http://schemas.openxmlformats.org/officeDocument/2006/relationships/hyperlink" Target="https://edition.cnn.com/2023/11/24/business/nissan-uk-ev-investment/index.html" TargetMode="External"/><Relationship Id="rId61" Type="http://schemas.openxmlformats.org/officeDocument/2006/relationships/hyperlink" Target="https://www.autoevolution.com/news/mini-oxford-plant-delays-electric-vehicle-production-over-multiple-uncertainties-247540.html" TargetMode="External"/><Relationship Id="rId82" Type="http://schemas.openxmlformats.org/officeDocument/2006/relationships/hyperlink" Target="https://thebusinessmagazine.co.uk/companies/electric-vehicle-company-expands-again-at-bicester/" TargetMode="External"/><Relationship Id="rId199" Type="http://schemas.openxmlformats.org/officeDocument/2006/relationships/hyperlink" Target="https://www.globenewswire.com/news-release/2022/10/27/2542927/0/en/Stellantis-Hordain-First-Plant-in-the-World-to-Produce-Hydrogen-powered-Electric-and-Combustion-Engine-Commercial-Vehicles.html" TargetMode="External"/><Relationship Id="rId203" Type="http://schemas.openxmlformats.org/officeDocument/2006/relationships/hyperlink" Target="https://www.globenewswire.com/news-release/2022/10/27/2542927/0/en/Stellantis-Hordain-First-Plant-in-the-World-to-Produce-Hydrogen-powered-Electric-and-Combustion-Engine-Commercial-Vehicles.html" TargetMode="External"/><Relationship Id="rId385" Type="http://schemas.openxmlformats.org/officeDocument/2006/relationships/hyperlink" Target="https://www.rimac-automobili.com/" TargetMode="External"/><Relationship Id="rId19" Type="http://schemas.openxmlformats.org/officeDocument/2006/relationships/hyperlink" Target="https://www.bmwblog.com/2024/11/04/bmw-3-series-production-moving-dingolfing-report/" TargetMode="External"/><Relationship Id="rId224" Type="http://schemas.openxmlformats.org/officeDocument/2006/relationships/hyperlink" Target="https://www.electrive.com/2025/02/07/stellantis-plans-to-close-uk-plant-in-luton-by-the-middle-of-the-year/" TargetMode="External"/><Relationship Id="rId245" Type="http://schemas.openxmlformats.org/officeDocument/2006/relationships/hyperlink" Target="https://www.seattleeva.org/wp/byd-to-invest-e10-million-in-an-electric-bus-assembly-site-in-france/" TargetMode="External"/><Relationship Id="rId266" Type="http://schemas.openxmlformats.org/officeDocument/2006/relationships/hyperlink" Target="https://cepa.org/article/xi-and-china-electric-cars-drive-into-hungary/" TargetMode="External"/><Relationship Id="rId287" Type="http://schemas.openxmlformats.org/officeDocument/2006/relationships/hyperlink" Target="https://catalonia.com/w/chinese-company-chery-chooses-barcelona-for-its-first-electric-car-plant-in-europe" TargetMode="External"/><Relationship Id="rId410" Type="http://schemas.openxmlformats.org/officeDocument/2006/relationships/hyperlink" Target="https://www.gardnerweb.com/news/chinese-partsmaker-plan-ev-factory-in-germany" TargetMode="External"/><Relationship Id="rId431" Type="http://schemas.openxmlformats.org/officeDocument/2006/relationships/hyperlink" Target="https://www.stellantis-slovakia.sk/o-nas/" TargetMode="External"/><Relationship Id="rId30" Type="http://schemas.openxmlformats.org/officeDocument/2006/relationships/hyperlink" Target="https://www.teslarati.com/bmw-munich-ditch-gas-powered-production-ev-germany/" TargetMode="External"/><Relationship Id="rId105" Type="http://schemas.openxmlformats.org/officeDocument/2006/relationships/hyperlink" Target="https://electrek.co/2023/08/21/volkswagen-begins-production-flagship-id-7-electric-car/" TargetMode="External"/><Relationship Id="rId126" Type="http://schemas.openxmlformats.org/officeDocument/2006/relationships/hyperlink" Target="https://www.carscoops.com/2018/11/vw-turn-zwickau-plant-europes-biggest-ev-factory/" TargetMode="External"/><Relationship Id="rId147" Type="http://schemas.openxmlformats.org/officeDocument/2006/relationships/hyperlink" Target="https://www.media.volvocars.com/global/en-gb/media/pressreleases/302778/volvo-cars-gears-up-for-long-term-sustainable-growth-with-new-slovakia-electric-car-manufacturing-pl-5" TargetMode="External"/><Relationship Id="rId168" Type="http://schemas.openxmlformats.org/officeDocument/2006/relationships/hyperlink" Target="https://www.electrive.com/2020/09/02/mercedes-to-open-factory-56-in-sindelfingen/" TargetMode="External"/><Relationship Id="rId312" Type="http://schemas.openxmlformats.org/officeDocument/2006/relationships/hyperlink" Target="https://www.electrive.com/2023/01/20/electromobility-poland-postpones-production-of-first-model-til-2025/" TargetMode="External"/><Relationship Id="rId333" Type="http://schemas.openxmlformats.org/officeDocument/2006/relationships/hyperlink" Target="https://media.ford.com/content/fordmedia/fna/us/en/news/2021/02/17/ford-europe-goes-all-in-on-evs.html" TargetMode="External"/><Relationship Id="rId354" Type="http://schemas.openxmlformats.org/officeDocument/2006/relationships/hyperlink" Target="https://seenews.com/news/greentech-group-to-invest-100-mln-euro-112-3-mln-in-ev-plant-in-croatia-report-1145175" TargetMode="External"/><Relationship Id="rId51" Type="http://schemas.openxmlformats.org/officeDocument/2006/relationships/hyperlink" Target="https://www.visit-bmwgroup.com/en/the-bmw-group-plant-in-leipzig-starts-production-of-the-mini-countryman-electric/" TargetMode="External"/><Relationship Id="rId72" Type="http://schemas.openxmlformats.org/officeDocument/2006/relationships/hyperlink" Target="https://www.theguardian.com/business/2025/jan/08/rolls-royce-to-invest-300m-in-expansion-of-goodwood-factory" TargetMode="External"/><Relationship Id="rId93" Type="http://schemas.openxmlformats.org/officeDocument/2006/relationships/hyperlink" Target="https://uploads.audi-mediacenter.com/system/production/uploaded_files/33813/file/9ce0f9ae1aaf25ff33063cfb07f1962fcc24b04e/250318_Audi_in_Neckarsulm_2025_EN.pdf?1741949031" TargetMode="External"/><Relationship Id="rId189" Type="http://schemas.openxmlformats.org/officeDocument/2006/relationships/hyperlink" Target="https://www.autocar.co.uk/car-news/new-cars/new-fiat-500-hybrid-confirmed-italy-production-2026" TargetMode="External"/><Relationship Id="rId375" Type="http://schemas.openxmlformats.org/officeDocument/2006/relationships/hyperlink" Target="https://www.gov.si/en/news/2024-07-24-slovenia-establishes-itself-as-an-electric-vehicle-manufacturer-with-the-production-of-electric-renault-twingo/" TargetMode="External"/><Relationship Id="rId396" Type="http://schemas.openxmlformats.org/officeDocument/2006/relationships/hyperlink" Target="https://electrek.co/2023/02/22/seat-cupra-converting-main-factory-bev-production-hub-volkswagen-group-ev/" TargetMode="External"/><Relationship Id="rId3" Type="http://schemas.openxmlformats.org/officeDocument/2006/relationships/hyperlink" Target="https://www.bmwgroup-werke.com/content/dam/grpw/websites/bmwgroup-werke_com/dingolfing/PR_2107_Plant%20Profile_BMW_DGF_EN.pdf" TargetMode="External"/><Relationship Id="rId214" Type="http://schemas.openxmlformats.org/officeDocument/2006/relationships/hyperlink" Target="https://www.electrive.com/2023/11/27/stellantis-to-build-small-electric-cars-in-spain/" TargetMode="External"/><Relationship Id="rId235" Type="http://schemas.openxmlformats.org/officeDocument/2006/relationships/hyperlink" Target="https://www.autovision-news.com/electrification/bentley-ev-dream-factory/" TargetMode="External"/><Relationship Id="rId256" Type="http://schemas.openxmlformats.org/officeDocument/2006/relationships/hyperlink" Target="https://www.bydeurope.com/article/225" TargetMode="External"/><Relationship Id="rId277" Type="http://schemas.openxmlformats.org/officeDocument/2006/relationships/hyperlink" Target="https://catalonia.com/w/chinese-company-chery-chooses-barcelona-for-its-first-electric-car-plant-in-europe" TargetMode="External"/><Relationship Id="rId298" Type="http://schemas.openxmlformats.org/officeDocument/2006/relationships/hyperlink" Target="https://www.electrive.com/2023/02/15/electricbrands-to-have-xbus-evetta-built-in-the-netherlands/" TargetMode="External"/><Relationship Id="rId400" Type="http://schemas.openxmlformats.org/officeDocument/2006/relationships/hyperlink" Target="https://www.globenewswire.com/news-release/2020/02/25/1989717/0/en/Sono-Motors-will-cooperate-with-Valoe-as-a-Partner-for-Solar-Solutions-of-Self-Charging-Electric-Vehicles.html" TargetMode="External"/><Relationship Id="rId421" Type="http://schemas.openxmlformats.org/officeDocument/2006/relationships/hyperlink" Target="https://www.businesskorea.co.kr/news/articleView.html?idxno=103165" TargetMode="External"/><Relationship Id="rId442" Type="http://schemas.openxmlformats.org/officeDocument/2006/relationships/hyperlink" Target="https://electrek.co/2017/10/04/land-rover-first-plug-in-hybrid-range-rover/" TargetMode="External"/><Relationship Id="rId116" Type="http://schemas.openxmlformats.org/officeDocument/2006/relationships/hyperlink" Target="https://www.dw.com/en/tesla-factory-outside-berlin-to-cost-4-billion/a-51286353" TargetMode="External"/><Relationship Id="rId137" Type="http://schemas.openxmlformats.org/officeDocument/2006/relationships/hyperlink" Target="https://euroweeklynews.com/2023/02/15/volkswagen-announces-plans-for-a-billion-plus-investment-in-its-landaben-navarra-plant/" TargetMode="External"/><Relationship Id="rId158" Type="http://schemas.openxmlformats.org/officeDocument/2006/relationships/hyperlink" Target="https://www.reuters.com/business/autos-transportation/mercedes-benz-vans-plans-first-electric-only-plant-jawor-2022-12-12/" TargetMode="External"/><Relationship Id="rId302" Type="http://schemas.openxmlformats.org/officeDocument/2006/relationships/hyperlink" Target="https://www.electrive.com/2020/01/05/microlino-artega-settle-out-of-court/" TargetMode="External"/><Relationship Id="rId323" Type="http://schemas.openxmlformats.org/officeDocument/2006/relationships/hyperlink" Target="https://www.thetruthaboutcars.com/2022/06/report-ferrari-plotting-italian-ev-assembly-line/" TargetMode="External"/><Relationship Id="rId344" Type="http://schemas.openxmlformats.org/officeDocument/2006/relationships/hyperlink" Target="https://media.ford.com/content/fordmedia/feu/en/news/2020/01/16/Valencia.html" TargetMode="External"/><Relationship Id="rId20" Type="http://schemas.openxmlformats.org/officeDocument/2006/relationships/hyperlink" Target="https://www.bmwblog.com/2024/01/10/bmw-munich-plant-produce-last-car-combustion-engine-2027/" TargetMode="External"/><Relationship Id="rId41" Type="http://schemas.openxmlformats.org/officeDocument/2006/relationships/hyperlink" Target="https://www.press.bmwgroup.com/global/article/detail/T0405526EN/start-of-bmw-ix1-production-in-regensburg-ups-the-pace:-by-2024-one-in-three-bmws-from-bavarian-plants-will-be-electric?language=en" TargetMode="External"/><Relationship Id="rId62" Type="http://schemas.openxmlformats.org/officeDocument/2006/relationships/hyperlink" Target="https://www.bmwblog.com/2025/02/22/mini-confirms-ev-production-oxford-postponed/" TargetMode="External"/><Relationship Id="rId83" Type="http://schemas.openxmlformats.org/officeDocument/2006/relationships/hyperlink" Target="https://arrival.com/news/Arrival-Bus-Reimagines-Public-Transportation-for-a-New-Normal" TargetMode="External"/><Relationship Id="rId179" Type="http://schemas.openxmlformats.org/officeDocument/2006/relationships/hyperlink" Target="https://www.media.stellantis.com/uk-en/vauxhall/press/stellantis-announces-start-of-electric-vehicle-production-at-ellesmere-port-the-uk-s-first-ev-only-manufacturing-plant" TargetMode="External"/><Relationship Id="rId365" Type="http://schemas.openxmlformats.org/officeDocument/2006/relationships/hyperlink" Target="https://www.zemo.org.uk/news-events/news,nissan-announces-2bn-investment-to-build-new-models-additional-gigafactory-_4584.htm" TargetMode="External"/><Relationship Id="rId386" Type="http://schemas.openxmlformats.org/officeDocument/2006/relationships/hyperlink" Target="https://campus.rimac-group.com/news/rimac-unveils-design-for-its-new-state-of-the-art-campus/" TargetMode="External"/><Relationship Id="rId190" Type="http://schemas.openxmlformats.org/officeDocument/2006/relationships/hyperlink" Target="https://moparinsiders.com/stellantis-pauses-fiat-500e-production-for-december/" TargetMode="External"/><Relationship Id="rId204" Type="http://schemas.openxmlformats.org/officeDocument/2006/relationships/hyperlink" Target="https://moparinsiders.com/stellantis-starts-production-of-its-electrified-hydrogen-light-commercial-vehicles-lcvs/" TargetMode="External"/><Relationship Id="rId225" Type="http://schemas.openxmlformats.org/officeDocument/2006/relationships/hyperlink" Target="https://professionalpickup.com/stellantis-to-close-luton-van-plant-move-production-to-france/" TargetMode="External"/><Relationship Id="rId246" Type="http://schemas.openxmlformats.org/officeDocument/2006/relationships/hyperlink" Target="https://www.seattleeva.org/wp/byd-to-invest-e10-million-in-an-electric-bus-assembly-site-in-france/" TargetMode="External"/><Relationship Id="rId267" Type="http://schemas.openxmlformats.org/officeDocument/2006/relationships/hyperlink" Target="https://www.electrive.com/2024/02/06/byd-plans-to-open-its-hungarian-ev-factory-within-three-years/" TargetMode="External"/><Relationship Id="rId288" Type="http://schemas.openxmlformats.org/officeDocument/2006/relationships/hyperlink" Target="https://catalonia.com/w/chinese-company-chery-chooses-barcelona-for-its-first-electric-car-plant-in-europe" TargetMode="External"/><Relationship Id="rId411" Type="http://schemas.openxmlformats.org/officeDocument/2006/relationships/hyperlink" Target="https://www.gardnerweb.com/news/chinese-partsmaker-plan-ev-factory-in-germany" TargetMode="External"/><Relationship Id="rId432" Type="http://schemas.openxmlformats.org/officeDocument/2006/relationships/hyperlink" Target="https://spectator.sme.sk/business/c/trnava-based-carmaker-will-manufacture-new-models" TargetMode="External"/><Relationship Id="rId106" Type="http://schemas.openxmlformats.org/officeDocument/2006/relationships/hyperlink" Target="https://www.greencarcongress.com/2018/11/20181115-volkswagen.html" TargetMode="External"/><Relationship Id="rId127" Type="http://schemas.openxmlformats.org/officeDocument/2006/relationships/hyperlink" Target="https://www.carscoops.com/2018/11/vw-turn-zwickau-plant-europes-biggest-ev-factory/" TargetMode="External"/><Relationship Id="rId313" Type="http://schemas.openxmlformats.org/officeDocument/2006/relationships/hyperlink" Target="https://polandinsight.com/construction-of-polish-izera-electric-car-factory-to-start-soon-in-jaworzno-48763/?utm_source=chatgpt.com" TargetMode="External"/><Relationship Id="rId10" Type="http://schemas.openxmlformats.org/officeDocument/2006/relationships/hyperlink" Target="https://www.press.bmwgroup.com/global/article/detail/T0424419EN/%E2%80%9Ceight-times-five-is-50%E2%80%9D:-plant-dingolfing-celebrates-start-of-bmw-i5-production-during-anniversary-year?language=en" TargetMode="External"/><Relationship Id="rId31" Type="http://schemas.openxmlformats.org/officeDocument/2006/relationships/hyperlink" Target="https://www.pm-review.com/bmw-to-invest-e650-million-converting-munich-plant-to-all-electric-production-by-2027/" TargetMode="External"/><Relationship Id="rId52" Type="http://schemas.openxmlformats.org/officeDocument/2006/relationships/hyperlink" Target="https://www.bbc.com/news/business-40718892" TargetMode="External"/><Relationship Id="rId73" Type="http://schemas.openxmlformats.org/officeDocument/2006/relationships/hyperlink" Target="https://www.press.bmwgroup.com/global/article/detail/T0293372EN/bmw-group-annual-report-2018?language=en" TargetMode="External"/><Relationship Id="rId94" Type="http://schemas.openxmlformats.org/officeDocument/2006/relationships/hyperlink" Target="https://www.vrt.be/vrtnws/en/2018/09/18/audi-launches-new-brussels-built-electrically-powered-car/" TargetMode="External"/><Relationship Id="rId148" Type="http://schemas.openxmlformats.org/officeDocument/2006/relationships/hyperlink" Target="https://justauto.nridigital.com/just_auto_magazine_sep22/industry_news" TargetMode="External"/><Relationship Id="rId169" Type="http://schemas.openxmlformats.org/officeDocument/2006/relationships/hyperlink" Target="https://polanddaily24.com/mercedes-expands-jawor-plant-to-build-electric-vans/business-innovation/48937" TargetMode="External"/><Relationship Id="rId334" Type="http://schemas.openxmlformats.org/officeDocument/2006/relationships/hyperlink" Target="https://www.electrive.com/2021/02/17/ford-confirms-ev-manufacturing-in-cologne-to-begin-2023/" TargetMode="External"/><Relationship Id="rId355" Type="http://schemas.openxmlformats.org/officeDocument/2006/relationships/hyperlink" Target="https://seenews.com/news/greentech-group-to-invest-100-mln-euro-112-3-mln-in-ev-plant-in-croatia-report-1145175" TargetMode="External"/><Relationship Id="rId376" Type="http://schemas.openxmlformats.org/officeDocument/2006/relationships/hyperlink" Target="https://electrek.co/2025/02/10/renault-unveils-three-electric-light-commercial-vehicles-hit-market-2026/" TargetMode="External"/><Relationship Id="rId397" Type="http://schemas.openxmlformats.org/officeDocument/2006/relationships/hyperlink" Target="https://theevreport.com/seat-s-a-champions-electrification-for-2025" TargetMode="External"/><Relationship Id="rId4" Type="http://schemas.openxmlformats.org/officeDocument/2006/relationships/hyperlink" Target="https://www.bmwgroup-werke.com/content/dam/grpw/websites/bmwgroup-werke_com/dingolfing/PR_2107_Plant%20Profile_BMW_DGF_EN.pdf" TargetMode="External"/><Relationship Id="rId180" Type="http://schemas.openxmlformats.org/officeDocument/2006/relationships/hyperlink" Target="https://professionalpickup.com/ellesmere-port-factory-transformed-into-electric-van-plant-after-100-million-investment/" TargetMode="External"/><Relationship Id="rId215" Type="http://schemas.openxmlformats.org/officeDocument/2006/relationships/hyperlink" Target="https://www.electrive.com/2023/11/27/stellantis-to-build-small-electric-cars-in-spain/" TargetMode="External"/><Relationship Id="rId236" Type="http://schemas.openxmlformats.org/officeDocument/2006/relationships/hyperlink" Target="https://www.teslarati.com/bentley-2-5bn-investment-new-ev-factory-uk-crewe-england/" TargetMode="External"/><Relationship Id="rId257" Type="http://schemas.openxmlformats.org/officeDocument/2006/relationships/hyperlink" Target="https://www.bydeurope.com/article/225" TargetMode="External"/><Relationship Id="rId278" Type="http://schemas.openxmlformats.org/officeDocument/2006/relationships/hyperlink" Target="https://catalonia.com/w/chinese-company-chery-chooses-barcelona-for-its-first-electric-car-plant-in-europe" TargetMode="External"/><Relationship Id="rId401" Type="http://schemas.openxmlformats.org/officeDocument/2006/relationships/hyperlink" Target="https://electrek.co/2019/04/17/sono-motors-will-build-solar-powered-sion-ev-at-an-old-saab-plant-in-sweden/" TargetMode="External"/><Relationship Id="rId422" Type="http://schemas.openxmlformats.org/officeDocument/2006/relationships/hyperlink" Target="https://ceenergynews.com/transport/slovakia-approves-major-state-aid-package-for-kia-to-increase-ev-production/" TargetMode="External"/><Relationship Id="rId443" Type="http://schemas.openxmlformats.org/officeDocument/2006/relationships/hyperlink" Target="https://www.theguardian.com/business/2024/sep/26/jaguar-land-rover-jlr-halewood-car-plant-hybrid-electric-vehicle" TargetMode="External"/><Relationship Id="rId303" Type="http://schemas.openxmlformats.org/officeDocument/2006/relationships/hyperlink" Target="https://www.highmotor.com/en/xbus-ev-vehiculo-modular-puede-ser-furgoneta-pick-up-minibus-ya-esta-produccion.html" TargetMode="External"/><Relationship Id="rId42" Type="http://schemas.openxmlformats.org/officeDocument/2006/relationships/hyperlink" Target="https://www.electrive.com/2025/03/28/bmw-regensburg-plant-opens-additional-body-shop/" TargetMode="External"/><Relationship Id="rId84" Type="http://schemas.openxmlformats.org/officeDocument/2006/relationships/hyperlink" Target="https://arrival.com/news/Arrival-and-First-Bus-confirm-the-start-of-zero-emission-bus-trials" TargetMode="External"/><Relationship Id="rId138" Type="http://schemas.openxmlformats.org/officeDocument/2006/relationships/hyperlink" Target="https://www.electrive.com/2024/04/12/kuka-to-deliver-700-robots-for-vws-production-in-spain/" TargetMode="External"/><Relationship Id="rId345" Type="http://schemas.openxmlformats.org/officeDocument/2006/relationships/hyperlink" Target="https://media.ford.com/content/fordmedia/feu/en/news/2021/03/25/ford-continues-to-go-all-in-on-electrification-with-new-hybrid-e.html" TargetMode="External"/><Relationship Id="rId387" Type="http://schemas.openxmlformats.org/officeDocument/2006/relationships/hyperlink" Target="https://theevreport.com/rimac-completes-phase-one-of-campus" TargetMode="External"/><Relationship Id="rId191" Type="http://schemas.openxmlformats.org/officeDocument/2006/relationships/hyperlink" Target="https://www.autoblog.com/news/stellantis-pauses-production-at-italys-iconic-mirafiori-plant-yet-again" TargetMode="External"/><Relationship Id="rId205" Type="http://schemas.openxmlformats.org/officeDocument/2006/relationships/hyperlink" Target="https://www.globenewswire.com/news-release/2022/10/27/2542927/0/en/Stellantis-Hordain-First-Plant-in-the-World-to-Produce-Hydrogen-powered-Electric-and-Combustion-Engine-Commercial-Vehicles.html" TargetMode="External"/><Relationship Id="rId247" Type="http://schemas.openxmlformats.org/officeDocument/2006/relationships/hyperlink" Target="https://www.seattleeva.org/wp/byd-to-invest-e10-million-in-an-electric-bus-assembly-site-in-france/" TargetMode="External"/><Relationship Id="rId412" Type="http://schemas.openxmlformats.org/officeDocument/2006/relationships/hyperlink" Target="https://www.electrive.com/2018/01/10/chinese-wkw-scraps-e1-1bn-plan-make-evs-germany/" TargetMode="External"/><Relationship Id="rId107" Type="http://schemas.openxmlformats.org/officeDocument/2006/relationships/hyperlink" Target="https://www.autoweek.com/news/green-cars/a40217054/vw-id-buzz-production-start-germany/" TargetMode="External"/><Relationship Id="rId289" Type="http://schemas.openxmlformats.org/officeDocument/2006/relationships/hyperlink" Target="https://catalonia.com/w/chinese-company-chery-chooses-barcelona-for-its-first-electric-car-plant-in-europe" TargetMode="External"/><Relationship Id="rId11" Type="http://schemas.openxmlformats.org/officeDocument/2006/relationships/hyperlink" Target="https://www.electrive.com/2023/07/24/bmw-i5-rolls-off-production-line-in-dingolfing/?utm_source=chatgpt.com" TargetMode="External"/><Relationship Id="rId53" Type="http://schemas.openxmlformats.org/officeDocument/2006/relationships/hyperlink" Target="https://www.environmentenergyleader.com/stories/bmw-invests-750-million-for-uk-ev-production,4639" TargetMode="External"/><Relationship Id="rId149" Type="http://schemas.openxmlformats.org/officeDocument/2006/relationships/hyperlink" Target="https://autogear.pt/en/volvo-has-completed-the-initial-phase-of-the-new-factory-in-slovakia/?utm_source=chatgpt.com" TargetMode="External"/><Relationship Id="rId314" Type="http://schemas.openxmlformats.org/officeDocument/2006/relationships/hyperlink" Target="https://ceenergynews.com/transport/polands-first-ev-company-izera-selects-contractor-for-factory-construction/" TargetMode="External"/><Relationship Id="rId356" Type="http://schemas.openxmlformats.org/officeDocument/2006/relationships/hyperlink" Target="https://balkangreenenergynews.com/preparatory-works-launched-for-facility-to-produce-electric-cars-in-croatia/" TargetMode="External"/><Relationship Id="rId398" Type="http://schemas.openxmlformats.org/officeDocument/2006/relationships/hyperlink" Target="https://transportandenergy.com/2025/01/28/seat-plans-for-electric-future/" TargetMode="External"/><Relationship Id="rId95" Type="http://schemas.openxmlformats.org/officeDocument/2006/relationships/hyperlink" Target="https://www.vrt.be/vrtnws/en/2018/09/18/audi-launches-new-brussels-built-electrically-powered-car/" TargetMode="External"/><Relationship Id="rId160" Type="http://schemas.openxmlformats.org/officeDocument/2006/relationships/hyperlink" Target="https://www.ludwigsfelde.de/mercedes-produziert-esprinter-in-ludwigsfelde/" TargetMode="External"/><Relationship Id="rId216" Type="http://schemas.openxmlformats.org/officeDocument/2006/relationships/hyperlink" Target="https://www.electrive.com/2023/03/22/opel-to-release-battery-electric-grandland-in-2024/" TargetMode="External"/><Relationship Id="rId423" Type="http://schemas.openxmlformats.org/officeDocument/2006/relationships/hyperlink" Target="https://hipa.hu/news/a-new-era-begins-at-the-mercedes-benz-factory-in-kecskemet/" TargetMode="External"/><Relationship Id="rId258" Type="http://schemas.openxmlformats.org/officeDocument/2006/relationships/hyperlink" Target="https://bydeurope.com/article/273" TargetMode="External"/><Relationship Id="rId22" Type="http://schemas.openxmlformats.org/officeDocument/2006/relationships/hyperlink" Target="https://insideevs.com/news/542578/bmw-i4-entered-series-production/" TargetMode="External"/><Relationship Id="rId64" Type="http://schemas.openxmlformats.org/officeDocument/2006/relationships/hyperlink" Target="https://hungarytoday.hu/construction-of-debrecen-bmw-group-plant-in-full-swing/" TargetMode="External"/><Relationship Id="rId118" Type="http://schemas.openxmlformats.org/officeDocument/2006/relationships/hyperlink" Target="https://www.cnbc.com/2022/03/22/gigafactory-berlin-tesla-ceo-elon-musk-opens-electric-vehicle-plant.html" TargetMode="External"/><Relationship Id="rId325" Type="http://schemas.openxmlformats.org/officeDocument/2006/relationships/hyperlink" Target="https://finance.yahoo.com/news/ferrari-says-plant-boost-flexibility-140709769.html?utm_source=chatgpt.com&amp;guccounter=1&amp;guce_referrer=aHR0cHM6Ly9jaGF0Z3B0LmNvbS8&amp;guce_referrer_sig=AQAAAGnRVhxcvxGq0jCscjDFzpqMvuQ3sP8dHkRIBfWWsf792n1u3PlgF3Z6DhEcpYvaYIpT_HvuQUInVIEe3sUQuBSoTAZLI_10Sp51qARQYrPwl5yFmSYcs5nfjZ7DrKCDhU96tgLBY88xEJ5QamLn8DOIeS3qlDv6-e2CPAcRa0lc" TargetMode="External"/><Relationship Id="rId367" Type="http://schemas.openxmlformats.org/officeDocument/2006/relationships/hyperlink" Target="https://www.businessinsider.com/nissan-ramps-up-ev-battery-business-uk-billions-2023-11" TargetMode="External"/><Relationship Id="rId171" Type="http://schemas.openxmlformats.org/officeDocument/2006/relationships/hyperlink" Target="https://www.hyundai-motor.cz/wp-content/uploads/2024/06/VZ_Hyundai_2023_EN_final.pdf" TargetMode="External"/><Relationship Id="rId227" Type="http://schemas.openxmlformats.org/officeDocument/2006/relationships/hyperlink" Target="https://www.prnewswire.com/in/news-releases/automobili-pininfarina-to-invest-over-20m-in-pura-design-cooperation-for-luxury-and-performance-701386631.html" TargetMode="External"/><Relationship Id="rId269" Type="http://schemas.openxmlformats.org/officeDocument/2006/relationships/hyperlink" Target="https://www.reuters.com/business/autos-transportation/china-ev-maker-byd-build-first-europe-plant-hungary-fas-2023-11-04/" TargetMode="External"/><Relationship Id="rId434" Type="http://schemas.openxmlformats.org/officeDocument/2006/relationships/hyperlink" Target="https://www.investinspain.org/content/icex-invest/en/noticias-main/2021/stellantis-electric-cars.html" TargetMode="External"/><Relationship Id="rId33" Type="http://schemas.openxmlformats.org/officeDocument/2006/relationships/hyperlink" Target="https://www.reuters.com/business/autos-transportation/bmws-munich-plant-produce-exclusively-electric-cars-2027-2024-01-10/" TargetMode="External"/><Relationship Id="rId129" Type="http://schemas.openxmlformats.org/officeDocument/2006/relationships/hyperlink" Target="https://www.volkswagen-newsroom.com/en/press-releases/transformation-continuing-apace-zwickau-car-factory-to-produce-only-electric-models-in-future-6154" TargetMode="External"/><Relationship Id="rId280" Type="http://schemas.openxmlformats.org/officeDocument/2006/relationships/hyperlink" Target="https://english.news.cn/20241125/b1a67c0d3d2041b59daf394903a5ef4e/c.html" TargetMode="External"/><Relationship Id="rId336" Type="http://schemas.openxmlformats.org/officeDocument/2006/relationships/hyperlink" Target="https://media.ford.com/content/fordmedia/fna/us/en/news/2023/06/12/ford-opens-cologne-ev-center.html?utm_source=chatgpt.com" TargetMode="External"/><Relationship Id="rId75" Type="http://schemas.openxmlformats.org/officeDocument/2006/relationships/hyperlink" Target="https://www.electrichybridvehicletechnology.com/news/italian-ev-startup-aehra-announces-its-first-two-ultra-premium-evs.html" TargetMode="External"/><Relationship Id="rId140" Type="http://schemas.openxmlformats.org/officeDocument/2006/relationships/hyperlink" Target="https://www.volvotrucks.com/en-en/news-stories/press-releases/2023/sep/volvo-starts-serial-production-of-electric-trucks-in-ghent.html" TargetMode="External"/><Relationship Id="rId182" Type="http://schemas.openxmlformats.org/officeDocument/2006/relationships/hyperlink" Target="https://www.media.stellantis.com/uk-en/corporate-communications/press/stellantis-announces-proposed-plan-to-invest-50-million-to-strengthen-the-ellesmere-port-plant-as-its-uk-commercial-vehicle-manufacturing-hub" TargetMode="External"/><Relationship Id="rId378" Type="http://schemas.openxmlformats.org/officeDocument/2006/relationships/hyperlink" Target="https://www.autocar.co.uk/car-news/motor-shows-frankfurt-motor-show/renault-details-two-new-evs-due-2020" TargetMode="External"/><Relationship Id="rId403" Type="http://schemas.openxmlformats.org/officeDocument/2006/relationships/hyperlink" Target="https://en.saabblog.net/2022/04/10/sono-motors-das-ende-der-schwedisch-deutschen-liaison/" TargetMode="External"/><Relationship Id="rId6" Type="http://schemas.openxmlformats.org/officeDocument/2006/relationships/hyperlink" Target="https://www.bmwgroup-werke.com/content/dam/grpw/websites/bmwgroup-werke_com/dingolfing/PR_2107_Plant%20Profile_BMW_DGF_EN.pdf" TargetMode="External"/><Relationship Id="rId238" Type="http://schemas.openxmlformats.org/officeDocument/2006/relationships/hyperlink" Target="https://www.completecar.ie/car-news/article/9042/High-end-electric-cars-to-be-produced-in-Ireland" TargetMode="External"/><Relationship Id="rId445" Type="http://schemas.openxmlformats.org/officeDocument/2006/relationships/hyperlink" Target="https://www.marklines.com/en/news/320311" TargetMode="External"/><Relationship Id="rId291" Type="http://schemas.openxmlformats.org/officeDocument/2006/relationships/hyperlink" Target="https://catalonia.com/w/chinese-company-chery-chooses-barcelona-for-its-first-electric-car-plant-in-europe" TargetMode="External"/><Relationship Id="rId305" Type="http://schemas.openxmlformats.org/officeDocument/2006/relationships/hyperlink" Target="https://www.slazag.pl/co-zamiast-izery-1-5-miliarda-euro-kosztowac-ma-fabryki-samochodow-elektrycznych-i-hybrydowych-w-jaworznie?utm_source=chatgpt.com" TargetMode="External"/><Relationship Id="rId347" Type="http://schemas.openxmlformats.org/officeDocument/2006/relationships/hyperlink" Target="https://media.ford.com/content/fordmedia/feu/en/news/2021/02/09/new-s-max-hybrid-helps-active-families-go-electric-and-continues.html" TargetMode="External"/><Relationship Id="rId44" Type="http://schemas.openxmlformats.org/officeDocument/2006/relationships/hyperlink" Target="https://www.electrive.com/2024/03/19/bmw-also-builds-neue-klasse-in-regensburg/" TargetMode="External"/><Relationship Id="rId86" Type="http://schemas.openxmlformats.org/officeDocument/2006/relationships/hyperlink" Target="https://www.fleetnews.co.uk/news/van-news/2022/10/21/arrival-to-shrink-uk-operation-and-move-van-production-to-us" TargetMode="External"/><Relationship Id="rId151" Type="http://schemas.openxmlformats.org/officeDocument/2006/relationships/hyperlink" Target="https://autovista24.autovistagroup.com/news/daimler-announces-start-eqc-production/" TargetMode="External"/><Relationship Id="rId389" Type="http://schemas.openxmlformats.org/officeDocument/2006/relationships/hyperlink" Target="https://electricdrives.tv/rimac-begins-production-at-new-campus-with-phase-one-complete/" TargetMode="External"/><Relationship Id="rId193" Type="http://schemas.openxmlformats.org/officeDocument/2006/relationships/hyperlink" Target="https://notesfrompoland.com/2020/12/29/fiat-chrysler-to-invest-e2-billion-in-polish-car-factory/" TargetMode="External"/><Relationship Id="rId207" Type="http://schemas.openxmlformats.org/officeDocument/2006/relationships/hyperlink" Target="https://www.stellantis.com/content/dam/stellantis-corporate/news/press-releases/2022/october/27-10-2022/en/20221027_Stellantis_France_Hordain_EN.pdf" TargetMode="External"/><Relationship Id="rId249" Type="http://schemas.openxmlformats.org/officeDocument/2006/relationships/hyperlink" Target="https://www.sustainable-bus.com/electric-bus/byd-france-close-electric-bus-plant/" TargetMode="External"/><Relationship Id="rId414" Type="http://schemas.openxmlformats.org/officeDocument/2006/relationships/hyperlink" Target="https://www.electrive.com/2018/04/26/zhi-dou-looking-in-europe-for-new-manufacturing-location/" TargetMode="External"/><Relationship Id="rId13" Type="http://schemas.openxmlformats.org/officeDocument/2006/relationships/hyperlink" Target="https://www.electrive.com/2023/07/24/bmw-i5-rolls-off-production-line-in-dingolfing/?utm_source=chatgpt.com" TargetMode="External"/><Relationship Id="rId109" Type="http://schemas.openxmlformats.org/officeDocument/2006/relationships/hyperlink" Target="https://www.industryintel.com/automobile/news/vw-approves-new-2-billion-manufacturing-plant-in-wolfsburg-warmenau-germany-to-build-new-trinity-ev-with-plant-construction-beginning-in-2023-vehicle-production-to-start-in-2026-with-vw-aiming-for-production-time-of-10-hours-per-vehicle-157048035456" TargetMode="External"/><Relationship Id="rId260" Type="http://schemas.openxmlformats.org/officeDocument/2006/relationships/hyperlink" Target="https://cepa.org/article/xi-and-china-electric-cars-drive-into-hungary/" TargetMode="External"/><Relationship Id="rId316" Type="http://schemas.openxmlformats.org/officeDocument/2006/relationships/hyperlink" Target="https://astanatimes.com/2018/08/eurabus-to-open-electric-bus-manufacturing-plant-in-almaty/" TargetMode="External"/><Relationship Id="rId55" Type="http://schemas.openxmlformats.org/officeDocument/2006/relationships/hyperlink" Target="https://www.environmentenergyleader.com/stories/bmw-invests-750-million-for-uk-ev-production,4639" TargetMode="External"/><Relationship Id="rId97" Type="http://schemas.openxmlformats.org/officeDocument/2006/relationships/hyperlink" Target="https://www.volkswagen-newsroom.com/en/press-releases/volkswagens-global-production-network-for-electric-vehicles-grows-with-the-launch-of-a-second-german-site-in-emden-7976" TargetMode="External"/><Relationship Id="rId120" Type="http://schemas.openxmlformats.org/officeDocument/2006/relationships/hyperlink" Target="https://www.prnewswire.com/news-releases/germany-welcomes-tesla-gigafactory-to-berlin-brandenburg-location-300957520.html" TargetMode="External"/><Relationship Id="rId358" Type="http://schemas.openxmlformats.org/officeDocument/2006/relationships/hyperlink" Target="https://www.electrive.com/2022/12/12/uk-envision-aesc-lays-foundation-for-sunderland-gigafactory/" TargetMode="External"/><Relationship Id="rId162" Type="http://schemas.openxmlformats.org/officeDocument/2006/relationships/hyperlink" Target="https://www.espaciofurgo.com/en/mercedes-invertira-1-230-millones-en-vitoria-para-fabricar-furgonetas-electricas/" TargetMode="External"/><Relationship Id="rId218" Type="http://schemas.openxmlformats.org/officeDocument/2006/relationships/hyperlink" Target="https://www.stellantis.com/en/news/press-releases/2023/march/stellantis-allocates-electric-van-to-mangualde-to-support-light-commercial-vehicle-leadership-in-europe" TargetMode="External"/><Relationship Id="rId425" Type="http://schemas.openxmlformats.org/officeDocument/2006/relationships/hyperlink" Target="https://www.autoevolution.com/news/2015-c-class-w205-plug-in-hybrid-comes-later-this-year-74915.html" TargetMode="External"/><Relationship Id="rId271" Type="http://schemas.openxmlformats.org/officeDocument/2006/relationships/hyperlink" Target="https://centraleuropeantimes.com/2023/12/chinese-vehicle-maker-byd-plans-plant-in-szeged/?utm_source=chatgpt.com" TargetMode="External"/><Relationship Id="rId24" Type="http://schemas.openxmlformats.org/officeDocument/2006/relationships/hyperlink" Target="https://www.electrive.com/2020/11/19/bmw-puts-400-million-euros-into-munich-plant/" TargetMode="External"/><Relationship Id="rId66" Type="http://schemas.openxmlformats.org/officeDocument/2006/relationships/hyperlink" Target="https://www.reuters.com/business/autos-transportation/bmw-raises-investment-hungary-ev-factory-over-2-bln-euros-adds-battery-assembly-2022-11-25/" TargetMode="External"/><Relationship Id="rId131" Type="http://schemas.openxmlformats.org/officeDocument/2006/relationships/hyperlink" Target="https://insideevs.com/news/380217/vw-officially-start-production-id3/" TargetMode="External"/><Relationship Id="rId327" Type="http://schemas.openxmlformats.org/officeDocument/2006/relationships/hyperlink" Target="https://www.caranddriver.com/news/a63679726/ferrari-six-new-cars-2025-first-ev/" TargetMode="External"/><Relationship Id="rId369" Type="http://schemas.openxmlformats.org/officeDocument/2006/relationships/hyperlink" Target="https://electrek.co/2024/05/24/nissan-preps-next-gen-leaf-ev-production-but-challenges-await/" TargetMode="External"/><Relationship Id="rId173" Type="http://schemas.openxmlformats.org/officeDocument/2006/relationships/hyperlink" Target="https://www.electrive.com/2019/07/19/hyundai-considers-manufacturing-kona-in-czech-republic/" TargetMode="External"/><Relationship Id="rId229" Type="http://schemas.openxmlformats.org/officeDocument/2006/relationships/hyperlink" Target="https://www.forbes.com/sites/nargessbanks/2018/08/23/pebble-beach-reveal-pininfarina-pf0/" TargetMode="External"/><Relationship Id="rId380" Type="http://schemas.openxmlformats.org/officeDocument/2006/relationships/hyperlink" Target="https://thedriven.io/2020/01/24/renault-confirms-launch-of-twingo-z-e-electric-car-this-year/" TargetMode="External"/><Relationship Id="rId436" Type="http://schemas.openxmlformats.org/officeDocument/2006/relationships/hyperlink" Target="https://www.investinspain.org/content/icex-invest/en/noticias-main/2021/stellantis-electric-cars.html" TargetMode="External"/><Relationship Id="rId240" Type="http://schemas.openxmlformats.org/officeDocument/2006/relationships/hyperlink" Target="https://www.easytrip.ie/irish-start-up-converting-classics-into-electric-supercars/" TargetMode="External"/><Relationship Id="rId35" Type="http://schemas.openxmlformats.org/officeDocument/2006/relationships/hyperlink" Target="https://www.bmwgroup.com/content/dam/grpw/websites/bmwgroup_com/ir/downloads/en/2025/bericht/BMW-Group-Report-2024-en.pdf" TargetMode="External"/><Relationship Id="rId77" Type="http://schemas.openxmlformats.org/officeDocument/2006/relationships/hyperlink" Target="https://mobilityportal.eu/aehra-ev-brand-reveals-model-names/" TargetMode="External"/><Relationship Id="rId100" Type="http://schemas.openxmlformats.org/officeDocument/2006/relationships/hyperlink" Target="https://www.electrive.com/2024/08/26/vw-probably-wants-to-increase-ev-production-in-emden/" TargetMode="External"/><Relationship Id="rId282" Type="http://schemas.openxmlformats.org/officeDocument/2006/relationships/hyperlink" Target="https://www.electrive.com/2024/04/22/chinese-car-manufacturer-chery-produces-in-barcelona/" TargetMode="External"/><Relationship Id="rId338" Type="http://schemas.openxmlformats.org/officeDocument/2006/relationships/hyperlink" Target="https://media.ford.com/content/fordmedia/feu/en/news/2024/06/04/mass-production-of-new-all-electric-explorer-starts-at-fords-ev-.html" TargetMode="External"/><Relationship Id="rId8" Type="http://schemas.openxmlformats.org/officeDocument/2006/relationships/hyperlink" Target="https://www.press.bmwgroup.com/global/article/detail/T0437680EN/50-years-of-bmw-production-at-dingolfing-location?utm_source=chatgpt.com" TargetMode="External"/><Relationship Id="rId142" Type="http://schemas.openxmlformats.org/officeDocument/2006/relationships/hyperlink" Target="https://www.volvotrucks.com/en-en/news-stories/press-releases/2022/sep/volvo-trucks-starts-series-production-of-heavy-electric-trucks.html" TargetMode="External"/><Relationship Id="rId184" Type="http://schemas.openxmlformats.org/officeDocument/2006/relationships/hyperlink" Target="https://www.media.stellantis.com/em-en/e-mobility/press/fca-s-mirafiori-plant-turns-80-work-begins-on-new-assembly-line-for-the-fiat-500-electric" TargetMode="External"/><Relationship Id="rId391" Type="http://schemas.openxmlformats.org/officeDocument/2006/relationships/hyperlink" Target="https://www.rimac-newsroom.com/press-releases/rimac-group/rimac-campus-phase-one-is-complete-with-production-already-underway" TargetMode="External"/><Relationship Id="rId405" Type="http://schemas.openxmlformats.org/officeDocument/2006/relationships/hyperlink" Target="https://www.electrive.com/2018/10/22/thunder-power-moves-into-belgian-factory/" TargetMode="External"/><Relationship Id="rId447" Type="http://schemas.openxmlformats.org/officeDocument/2006/relationships/hyperlink" Target="https://group.mercedes-benz.com/documents/investors/reports/annual-report/mercedes-benz/mercedes-benz-annual-report-2024-incl-combined-management-report-mbg-ag.pdf" TargetMode="External"/><Relationship Id="rId251" Type="http://schemas.openxmlformats.org/officeDocument/2006/relationships/hyperlink" Target="https://www.electrive.com/2018/12/06/byd-completes-first-electric-bus-in-france/" TargetMode="External"/><Relationship Id="rId46" Type="http://schemas.openxmlformats.org/officeDocument/2006/relationships/hyperlink" Target="https://www.press.bmwgroup.com/global/article/detail/T0145644EN/a-new-era-dawns:-bmw-group-begins-series-production-of-the-bmw-i3-electric-car-in-leipzig-/-industrial-scale-manufacture-of-cfrp-makes-its-debut-in-the-car-industry-/-commitment-to-a-sustainable-production-process?language=en" TargetMode="External"/><Relationship Id="rId293" Type="http://schemas.openxmlformats.org/officeDocument/2006/relationships/hyperlink" Target="https://catalonia.com/w/chinese-company-chery-chooses-barcelona-for-its-first-electric-car-plant-in-europe" TargetMode="External"/><Relationship Id="rId307" Type="http://schemas.openxmlformats.org/officeDocument/2006/relationships/hyperlink" Target="https://www.courthousenews.com/poland-taps-coal-region-for-first-electric-car-plant/" TargetMode="External"/><Relationship Id="rId349" Type="http://schemas.openxmlformats.org/officeDocument/2006/relationships/hyperlink" Target="https://fordauthority.com/2022/06/ford-valencia-assembly-plant-will-produce-next-gen-electric-vehicles/" TargetMode="External"/><Relationship Id="rId88" Type="http://schemas.openxmlformats.org/officeDocument/2006/relationships/hyperlink" Target="https://www.gov.uk/government/news/aston-martin-announces-significant-wales-investment" TargetMode="External"/><Relationship Id="rId111" Type="http://schemas.openxmlformats.org/officeDocument/2006/relationships/hyperlink" Target="https://www.industryintel.com/automobile/news/vw-approves-new-2-billion-manufacturing-plant-in-wolfsburg-warmenau-germany-to-build-new-trinity-ev-with-plant-construction-beginning-in-2023-vehicle-production-to-start-in-2026-with-vw-aiming-for-production-time-of-10-hours-per-vehicle-157048035456" TargetMode="External"/><Relationship Id="rId153" Type="http://schemas.openxmlformats.org/officeDocument/2006/relationships/hyperlink" Target="https://www.electrive.com/2020/02/17/mercedes-benz-to-build-new-e-model-in-bremen/" TargetMode="External"/><Relationship Id="rId195" Type="http://schemas.openxmlformats.org/officeDocument/2006/relationships/hyperlink" Target="https://www.electrive.com/2021/01/04/fiat-chrysler-to-build-evs-in-poland-starting-in-2022/" TargetMode="External"/><Relationship Id="rId209" Type="http://schemas.openxmlformats.org/officeDocument/2006/relationships/hyperlink" Target="https://www.media.stellantis.com/nl-nl/corporate-communications/press/electric-motors-production-ramp-up-to-reach-more-than-1-million-in-france-by-2024" TargetMode="External"/><Relationship Id="rId360" Type="http://schemas.openxmlformats.org/officeDocument/2006/relationships/hyperlink" Target="https://www.reuters.com/business/autos-transportation/nissan-invest-14-bln-build-two-new-ev-models-britain-2023-11-24/" TargetMode="External"/><Relationship Id="rId416" Type="http://schemas.openxmlformats.org/officeDocument/2006/relationships/hyperlink" Target="https://www.electrive.com/2018/04/26/zhi-dou-looking-in-europe-for-new-manufacturing-location/" TargetMode="External"/><Relationship Id="rId220" Type="http://schemas.openxmlformats.org/officeDocument/2006/relationships/hyperlink" Target="https://autotechinsight.ihsmarkit.com/news/5276793/stellantis-commences-mass-production-of-evs-at-mangualde-plant-in-portugal" TargetMode="External"/><Relationship Id="rId15" Type="http://schemas.openxmlformats.org/officeDocument/2006/relationships/hyperlink" Target="https://www.press.bmwgroup.com/global/article/detail/T0424419EN/%E2%80%9Ceight-times-five-is-50%E2%80%9D:-plant-dingolfing-celebrates-start-of-bmw-i5-production-during-anniversary-year?language=en" TargetMode="External"/><Relationship Id="rId57" Type="http://schemas.openxmlformats.org/officeDocument/2006/relationships/hyperlink" Target="https://www.theengineer.co.uk/content/news/bmw-investing-over-600m-into-oxford-and-swindon-factories/" TargetMode="External"/><Relationship Id="rId262" Type="http://schemas.openxmlformats.org/officeDocument/2006/relationships/hyperlink" Target="https://hungarytoday.hu/byds-szeged-plant-takes-shape-drone-footage-reveals-progress/" TargetMode="External"/><Relationship Id="rId318" Type="http://schemas.openxmlformats.org/officeDocument/2006/relationships/hyperlink" Target="https://www.electrive.com/2018/09/25/kazakhstan-eurabus-opens-electric-bus-facility/" TargetMode="External"/><Relationship Id="rId99" Type="http://schemas.openxmlformats.org/officeDocument/2006/relationships/hyperlink" Target="https://www.electrive.com/2024/08/26/vw-probably-wants-to-increase-ev-production-in-emden/" TargetMode="External"/><Relationship Id="rId122" Type="http://schemas.openxmlformats.org/officeDocument/2006/relationships/hyperlink" Target="https://electrek.co/2021/03/18/tesla-shutting-down-final-assembly-plant-tilburg-following-model-s-x-refresh/" TargetMode="External"/><Relationship Id="rId164" Type="http://schemas.openxmlformats.org/officeDocument/2006/relationships/hyperlink" Target="https://www.espaciofurgo.com/en/mercedes-invertira-1-230-millones-en-vitoria-para-fabricar-furgonetas-electricas/" TargetMode="External"/><Relationship Id="rId371" Type="http://schemas.openxmlformats.org/officeDocument/2006/relationships/hyperlink" Target="https://uk.nissannews.com/en-GB/releases/three-is-the-magic-number-as-nissan-accelerates-the-switch-to-full-electric" TargetMode="External"/><Relationship Id="rId427" Type="http://schemas.openxmlformats.org/officeDocument/2006/relationships/hyperlink" Target="https://group.mercedes-benz.com/unternehmen/standorte/produktionsnetzwerk-ludwigsfelde.html" TargetMode="External"/><Relationship Id="rId26" Type="http://schemas.openxmlformats.org/officeDocument/2006/relationships/hyperlink" Target="https://www.fuelsandlubes.com/bmw-ends-combustion-engine-production-in-munich-after-60-years/" TargetMode="External"/><Relationship Id="rId231" Type="http://schemas.openxmlformats.org/officeDocument/2006/relationships/hyperlink" Target="https://www.caranddriver.com/news/a20053827/pininfarina-will-build-its-own-version-of-the-rimac-ev-hypercar/" TargetMode="External"/><Relationship Id="rId273" Type="http://schemas.openxmlformats.org/officeDocument/2006/relationships/hyperlink" Target="https://www.electrive.com/2024/11/12/end-of-streetscooter-production-in-germany/" TargetMode="External"/><Relationship Id="rId329" Type="http://schemas.openxmlformats.org/officeDocument/2006/relationships/hyperlink" Target="https://ev.com/news/ferraris-first-all-electric-model-set-to-debut-in-october-2025" TargetMode="External"/><Relationship Id="rId68" Type="http://schemas.openxmlformats.org/officeDocument/2006/relationships/hyperlink" Target="https://hungarytoday.hu/construction-of-debrecen-bmw-group-plant-in-full-swing/" TargetMode="External"/><Relationship Id="rId133" Type="http://schemas.openxmlformats.org/officeDocument/2006/relationships/hyperlink" Target="https://www.skoda-storyboard.com/en/press-releases/skoda-elroq-czech-carmaker-powers-up-production-of-its-most-affordable-all-electric-model/" TargetMode="External"/><Relationship Id="rId175" Type="http://schemas.openxmlformats.org/officeDocument/2006/relationships/hyperlink" Target="https://www.koreaherald.com/article/3495928" TargetMode="External"/><Relationship Id="rId340" Type="http://schemas.openxmlformats.org/officeDocument/2006/relationships/hyperlink" Target="https://media.ford.com/content/fordmedia/fna/us/en/news/2023/06/12/ford-opens-cologne-ev-center.html?utm_source=chatgpt.com" TargetMode="External"/><Relationship Id="rId200" Type="http://schemas.openxmlformats.org/officeDocument/2006/relationships/hyperlink" Target="https://www.globenewswire.com/news-release/2022/10/27/2542927/0/en/Stellantis-Hordain-First-Plant-in-the-World-to-Produce-Hydrogen-powered-Electric-and-Combustion-Engine-Commercial-Vehicles.html" TargetMode="External"/><Relationship Id="rId382" Type="http://schemas.openxmlformats.org/officeDocument/2006/relationships/hyperlink" Target="https://www.forbes.com/sites/alistaircharlton/2021/04/12/ev-maker-rimac-announces-new-croatian-campus-complete-with-meadow-and-native-sheep/" TargetMode="External"/><Relationship Id="rId438" Type="http://schemas.openxmlformats.org/officeDocument/2006/relationships/hyperlink" Target="https://www.automotivelogistics.media/tesla-now-in-production-at-tilburg-for-european-customers/13852.article" TargetMode="External"/><Relationship Id="rId242" Type="http://schemas.openxmlformats.org/officeDocument/2006/relationships/hyperlink" Target="https://www.electrive.com/2019/04/15/ireland-crowley-carbon-to-build-electric-cars-as-electrifi/" TargetMode="External"/><Relationship Id="rId284" Type="http://schemas.openxmlformats.org/officeDocument/2006/relationships/hyperlink" Target="https://catalonia.com/w/chinese-company-chery-chooses-barcelona-for-its-first-electric-car-plant-in-europe" TargetMode="External"/><Relationship Id="rId37" Type="http://schemas.openxmlformats.org/officeDocument/2006/relationships/hyperlink" Target="https://www.visit-bmwgroup.com/en/the-bmw-group-plant-in-leipzig-starts-production-of-the-mini-countryman-electric/" TargetMode="External"/><Relationship Id="rId79" Type="http://schemas.openxmlformats.org/officeDocument/2006/relationships/hyperlink" Target="https://www.electrichybridvehicletechnology.com/news/italian-ev-startup-aehra-announces-its-first-two-ultra-premium-evs.html" TargetMode="External"/><Relationship Id="rId102" Type="http://schemas.openxmlformats.org/officeDocument/2006/relationships/hyperlink" Target="https://www.volkswagen-newsroom.com/en/press-releases/volkswagens-global-production-network-for-electric-vehicles-grows-with-the-launch-of-a-second-german-site-in-emden-7976" TargetMode="External"/><Relationship Id="rId144" Type="http://schemas.openxmlformats.org/officeDocument/2006/relationships/hyperlink" Target="https://www.media.volvocars.com/global/en-gb/media/pressreleases/302778/volvo-cars-gears-up-for-long-term-sustainable-growth-with-new-slovakia-electric-car-manufacturing-pl-5" TargetMode="External"/><Relationship Id="rId90" Type="http://schemas.openxmlformats.org/officeDocument/2006/relationships/hyperlink" Target="https://www.drive.com.au/news/aston-martin-delays-first-electric-car/" TargetMode="External"/><Relationship Id="rId186" Type="http://schemas.openxmlformats.org/officeDocument/2006/relationships/hyperlink" Target="https://www.media.stellantis.com/em-en/e-mobility/press/fca-s-mirafiori-plant-turns-80-work-begins-on-new-assembly-line-for-the-fiat-500-electric" TargetMode="External"/><Relationship Id="rId351" Type="http://schemas.openxmlformats.org/officeDocument/2006/relationships/hyperlink" Target="https://fordauthority.com/2024/05/ford-valencia-assembly-to-build-300k-vehicles-per-year/" TargetMode="External"/><Relationship Id="rId393" Type="http://schemas.openxmlformats.org/officeDocument/2006/relationships/hyperlink" Target="https://www.electrive.com/2023/02/23/seat-prepares-martorell-plant-for-ev-production/" TargetMode="External"/><Relationship Id="rId407" Type="http://schemas.openxmlformats.org/officeDocument/2006/relationships/hyperlink" Target="https://www.electrive.com/2018/10/22/thunder-power-moves-into-belgian-factory/" TargetMode="External"/><Relationship Id="rId449" Type="http://schemas.openxmlformats.org/officeDocument/2006/relationships/vmlDrawing" Target="../drawings/vmlDrawing2.vml"/><Relationship Id="rId211" Type="http://schemas.openxmlformats.org/officeDocument/2006/relationships/hyperlink" Target="https://www.carscoops.com/tag/citroen-c5-aircross/" TargetMode="External"/><Relationship Id="rId253" Type="http://schemas.openxmlformats.org/officeDocument/2006/relationships/hyperlink" Target="https://www.bydeurope.com/article/225" TargetMode="External"/><Relationship Id="rId295" Type="http://schemas.openxmlformats.org/officeDocument/2006/relationships/hyperlink" Target="https://www.moveelectric.com/e-cars/electricbrands-build-isetta-micro-electric-car" TargetMode="External"/><Relationship Id="rId309" Type="http://schemas.openxmlformats.org/officeDocument/2006/relationships/hyperlink" Target="https://www.electrive.com/2020/12/21/polands-first-electric-car-factory-is-being-built-in-jaworzno/" TargetMode="External"/><Relationship Id="rId48" Type="http://schemas.openxmlformats.org/officeDocument/2006/relationships/hyperlink" Target="https://www.press.bmwgroup.com/global/article/detail/T0145644EN/a-new-era-dawns:-bmw-group-begins-series-production-of-the-bmw-i3-electric-car-in-leipzig-/-industrial-scale-manufacture-of-cfrp-makes-its-debut-in-the-car-industry-/-commitment-to-a-sustainable-production-process?language=en" TargetMode="External"/><Relationship Id="rId113" Type="http://schemas.openxmlformats.org/officeDocument/2006/relationships/hyperlink" Target="https://evhype.com/rivian-and-volkswagen-team-up-to-revive-project-trinity/" TargetMode="External"/><Relationship Id="rId320" Type="http://schemas.openxmlformats.org/officeDocument/2006/relationships/hyperlink" Target="https://www.eurabus.com/" TargetMode="External"/><Relationship Id="rId155" Type="http://schemas.openxmlformats.org/officeDocument/2006/relationships/hyperlink" Target="https://www.autoweek.com/news/green-cars/a37179240/mercedes-benz-eqe-ev-teaser/" TargetMode="External"/><Relationship Id="rId197" Type="http://schemas.openxmlformats.org/officeDocument/2006/relationships/hyperlink" Target="https://www.media.stellantis.com/em-en/corporate-communications/press/stellantis-in-tychy-celebrates-the-production-of-12-500-000-vehicles-corporate" TargetMode="External"/><Relationship Id="rId362" Type="http://schemas.openxmlformats.org/officeDocument/2006/relationships/hyperlink" Target="https://www.electrive.com/2022/12/12/uk-envision-aesc-lays-foundation-for-sunderland-gigafactory/" TargetMode="External"/><Relationship Id="rId418" Type="http://schemas.openxmlformats.org/officeDocument/2006/relationships/hyperlink" Target="https://motorillustrated.com/volvo-to-launch-first-battery-powered-sedan-es90-in-march/139951/" TargetMode="External"/><Relationship Id="rId222" Type="http://schemas.openxmlformats.org/officeDocument/2006/relationships/hyperlink" Target="https://www.media.stellantis.com/uk-en/corporate-communications/press/stellantis-to-begin-electric-vehicle-production-at-luton-from-2025" TargetMode="External"/><Relationship Id="rId264" Type="http://schemas.openxmlformats.org/officeDocument/2006/relationships/hyperlink" Target="http://en.ccceu.eu/2024-02/04/c_4047.htm" TargetMode="External"/><Relationship Id="rId17" Type="http://schemas.openxmlformats.org/officeDocument/2006/relationships/hyperlink" Target="https://www.automotivemanufacturingsolutions.com/evs/bmw-begins-production-of-its-fully-electric-i5-model-at-dingolfing-plant/44459.article" TargetMode="External"/><Relationship Id="rId59" Type="http://schemas.openxmlformats.org/officeDocument/2006/relationships/hyperlink" Target="https://www.reuters.com/business/autos-transportation/britain-says-bmw-make-multimillion-pound-investment-electric-mini-output-2023-09-11/" TargetMode="External"/><Relationship Id="rId124" Type="http://schemas.openxmlformats.org/officeDocument/2006/relationships/hyperlink" Target="https://www.carscoops.com/2018/11/vw-turn-zwickau-plant-europes-biggest-ev-factory/" TargetMode="External"/><Relationship Id="rId70" Type="http://schemas.openxmlformats.org/officeDocument/2006/relationships/hyperlink" Target="https://www.press.bmwgroup.com/global/article/detail/T0405972EN/bmw-group-to-invest-more-than-2-billion-euros-in-hungarian-plant-debrecen-by-2025?language=en" TargetMode="External"/><Relationship Id="rId166" Type="http://schemas.openxmlformats.org/officeDocument/2006/relationships/hyperlink" Target="https://www.thesmartcityjournal.com/en/business/next-generation-esprinter-to-be-built-at-plant-in-ludwigsfelde" TargetMode="External"/><Relationship Id="rId331" Type="http://schemas.openxmlformats.org/officeDocument/2006/relationships/hyperlink" Target="https://www.youtube.com/watch?v=sFoC6Ro8_iA" TargetMode="External"/><Relationship Id="rId373" Type="http://schemas.openxmlformats.org/officeDocument/2006/relationships/hyperlink" Target="https://electrek.co/2023/11/14/renault-teases-new-affordable-electric-city-car/" TargetMode="External"/><Relationship Id="rId429" Type="http://schemas.openxmlformats.org/officeDocument/2006/relationships/hyperlink" Target="https://www.electrive.com/2018/03/22/seat-leon-to-be-released-as-phev-in-2020/" TargetMode="External"/><Relationship Id="rId1" Type="http://schemas.openxmlformats.org/officeDocument/2006/relationships/hyperlink" Target="https://www.bmwgroup-werke.com/content/dam/grpw/websites/bmwgroup-werke_com/dingolfing/PR_2107_Plant%20Profile_BMW_DGF_EN.pdf" TargetMode="External"/><Relationship Id="rId233" Type="http://schemas.openxmlformats.org/officeDocument/2006/relationships/hyperlink" Target="https://www.autovision-news.com/electrification/bentley-ev-dream-factory/" TargetMode="External"/><Relationship Id="rId440" Type="http://schemas.openxmlformats.org/officeDocument/2006/relationships/hyperlink" Target="https://www.brusselstimes.com/belgium/1502544/volvo-car-ghent-almost-ready-to-produce-the-ex30-electric-vehicle?utm_term=Autofeed&amp;utm_medium=Social&amp;utm_source=Facebook" TargetMode="External"/><Relationship Id="rId28" Type="http://schemas.openxmlformats.org/officeDocument/2006/relationships/hyperlink" Target="https://www.greencarcongress.com/2020/11/20201119-munich.html" TargetMode="External"/><Relationship Id="rId275" Type="http://schemas.openxmlformats.org/officeDocument/2006/relationships/hyperlink" Target="https://catalonia.com/w/chinese-company-chery-chooses-barcelona-for-its-first-electric-car-plant-in-europe" TargetMode="External"/><Relationship Id="rId300" Type="http://schemas.openxmlformats.org/officeDocument/2006/relationships/hyperlink" Target="https://insideevs.com/news/597551/electric-brands-shows-production-spec-xbus-camper-evetta-micro-evs/" TargetMode="External"/><Relationship Id="rId81" Type="http://schemas.openxmlformats.org/officeDocument/2006/relationships/hyperlink" Target="https://thebusinessmagazine.co.uk/companies/electric-vehicle-company-expands-again-at-bicester/" TargetMode="External"/><Relationship Id="rId135" Type="http://schemas.openxmlformats.org/officeDocument/2006/relationships/hyperlink" Target="https://www.skoda-storyboard.com/en/press-releases/skoda-elroq-czech-carmaker-powers-up-production-of-its-most-affordable-all-electric-model/" TargetMode="External"/><Relationship Id="rId177" Type="http://schemas.openxmlformats.org/officeDocument/2006/relationships/hyperlink" Target="https://www.stellantis.com/en/news/press-releases/2021/july/ellesmere-port-will-support-sustainable-mobility-through-the-production-of-an-all-electric-vehicle-starting-in-2022" TargetMode="External"/><Relationship Id="rId342" Type="http://schemas.openxmlformats.org/officeDocument/2006/relationships/hyperlink" Target="https://media.ford.com/content/fordmedia/feu/en/news/2020/01/16/Valencia.html" TargetMode="External"/><Relationship Id="rId384" Type="http://schemas.openxmlformats.org/officeDocument/2006/relationships/hyperlink" Target="https://www.rimac-newsroom.com/press-releases/rimac-group/rimac-campus-phase-one-is-complete-with-production-already-underway" TargetMode="External"/><Relationship Id="rId202" Type="http://schemas.openxmlformats.org/officeDocument/2006/relationships/hyperlink" Target="https://www.globenewswire.com/news-release/2022/10/27/2542927/0/en/Stellantis-Hordain-First-Plant-in-the-World-to-Produce-Hydrogen-powered-Electric-and-Combustion-Engine-Commercial-Vehicles.html" TargetMode="External"/><Relationship Id="rId244" Type="http://schemas.openxmlformats.org/officeDocument/2006/relationships/hyperlink" Target="https://paultan.org/2021/02/04/ava-hyperclassic-reimagined-all-electric-hypercar-with-more-than-1200-hp-in-a-corvette-stingray-c2-body/" TargetMode="External"/><Relationship Id="rId39" Type="http://schemas.openxmlformats.org/officeDocument/2006/relationships/hyperlink" Target="https://www.bmwgroup-werke.com/leipzig/en/news/EoP_BMW_i3.html" TargetMode="External"/><Relationship Id="rId286" Type="http://schemas.openxmlformats.org/officeDocument/2006/relationships/hyperlink" Target="https://catalonia.com/w/chinese-company-chery-chooses-barcelona-for-its-first-electric-car-plant-in-europe" TargetMode="External"/><Relationship Id="rId451"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8" Type="http://schemas.openxmlformats.org/officeDocument/2006/relationships/hyperlink" Target="https://www.media.stellantis.com/ch-fr/peugeot/press/ouverture-des-commandes-de-la-nouvelle-peugeot-508-en-suisse" TargetMode="External"/><Relationship Id="rId3" Type="http://schemas.openxmlformats.org/officeDocument/2006/relationships/hyperlink" Target="https://www.media.stellantis.com/fr-fr/corporate-communications/press/Stellantis%20:%20succ%C3%A8s%20des%20utilitaires%20avec%20le%20millioni%C3%A8me%20fourgon%20compact%20fabriqu%C3%A9%20ce%20jour%20%C3%A0%20Hordain" TargetMode="External"/><Relationship Id="rId7" Type="http://schemas.openxmlformats.org/officeDocument/2006/relationships/hyperlink" Target="https://www.media.stellantis.com/fr-fr/ds/press/ds-7-crossback-ligne-noire-artisanat-contemporain" TargetMode="External"/><Relationship Id="rId2" Type="http://schemas.openxmlformats.org/officeDocument/2006/relationships/hyperlink" Target="https://www.media.stellantis.com/em-en/psa-archive/press/in-2018-groupe-psa-contributed-nearly-5-billion-to-france-s-trade-balance" TargetMode="External"/><Relationship Id="rId1" Type="http://schemas.openxmlformats.org/officeDocument/2006/relationships/hyperlink" Target="https://www.media.stellantis.com/em-en/citroen/press/ramping-up-of-production-of-new-c5-aircross-at-the-factory-of-rennes" TargetMode="External"/><Relationship Id="rId6" Type="http://schemas.openxmlformats.org/officeDocument/2006/relationships/hyperlink" Target="https://www.media.stellantis.com/fr-fr/opel/press/opel-democratise-le-leasing-electrique-nouveau-frontera-et-nouveau-mokka-disponibles-des-139-mois" TargetMode="External"/><Relationship Id="rId5" Type="http://schemas.openxmlformats.org/officeDocument/2006/relationships/hyperlink" Target="https://www.media.stellantis.com/fr-fr/corporate-communications/press/Stellantis%20:%20succ%C3%A8s%20des%20utilitaires%20avec%20le%20millioni%C3%A8me%20fourgon%20compact%20fabriqu%C3%A9%20ce%20jour%20%C3%A0%20Hordain" TargetMode="External"/><Relationship Id="rId4" Type="http://schemas.openxmlformats.org/officeDocument/2006/relationships/hyperlink" Target="https://www.electrive.com/2021/10/27/fiat-to-launch-two-new-electric-van-models/" TargetMode="External"/><Relationship Id="rId9"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3" Type="http://schemas.openxmlformats.org/officeDocument/2006/relationships/hyperlink" Target="https://media.renaultgroup.com/la-france-devient-un-pole-dexcellence-du-vehicule-electrique-de-renault-dans-lalliance/" TargetMode="External"/><Relationship Id="rId2" Type="http://schemas.openxmlformats.org/officeDocument/2006/relationships/hyperlink" Target="https://www.automobile-propre.com/voitures/renault-master-electrique/" TargetMode="External"/><Relationship Id="rId1" Type="http://schemas.openxmlformats.org/officeDocument/2006/relationships/hyperlink" Target="https://www.renaultgroup.com/groupe/implantations/usine-sandouville" TargetMode="Externa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B753D-CC4D-5440-8D64-28670C1AC4D5}">
  <sheetPr>
    <tabColor rgb="FFC00000"/>
  </sheetPr>
  <dimension ref="A1:J66"/>
  <sheetViews>
    <sheetView tabSelected="1" topLeftCell="A26" zoomScale="114" workbookViewId="0">
      <selection activeCell="D51" sqref="D51"/>
    </sheetView>
  </sheetViews>
  <sheetFormatPr baseColWidth="10" defaultRowHeight="16" x14ac:dyDescent="0.2"/>
  <cols>
    <col min="1" max="1" width="18.5" bestFit="1" customWidth="1"/>
    <col min="2" max="2" width="13" bestFit="1" customWidth="1"/>
    <col min="3" max="3" width="20" bestFit="1" customWidth="1"/>
    <col min="4" max="4" width="16.6640625" customWidth="1"/>
    <col min="5" max="5" width="17.83203125" customWidth="1"/>
    <col min="6" max="6" width="20" customWidth="1"/>
    <col min="7" max="7" width="22.83203125" customWidth="1"/>
    <col min="8" max="8" width="23" customWidth="1"/>
    <col min="9" max="9" width="20" customWidth="1"/>
    <col min="10" max="10" width="40.83203125" bestFit="1" customWidth="1"/>
  </cols>
  <sheetData>
    <row r="1" spans="1:10" x14ac:dyDescent="0.2">
      <c r="A1" s="145" t="s">
        <v>2</v>
      </c>
      <c r="B1" s="145" t="s">
        <v>4</v>
      </c>
      <c r="C1" s="145" t="s">
        <v>5</v>
      </c>
      <c r="D1" s="145" t="s">
        <v>6</v>
      </c>
      <c r="E1" s="145" t="s">
        <v>7</v>
      </c>
      <c r="F1" s="145" t="s">
        <v>29</v>
      </c>
      <c r="G1" s="145" t="s">
        <v>30</v>
      </c>
      <c r="H1" s="145" t="s">
        <v>31</v>
      </c>
      <c r="I1" s="145" t="s">
        <v>41</v>
      </c>
      <c r="J1" s="152" t="s">
        <v>1307</v>
      </c>
    </row>
    <row r="2" spans="1:10" x14ac:dyDescent="0.2">
      <c r="A2" s="341" t="s">
        <v>211</v>
      </c>
      <c r="B2" s="341" t="s">
        <v>161</v>
      </c>
      <c r="C2" s="341" t="s">
        <v>1082</v>
      </c>
      <c r="D2" s="341" t="s">
        <v>60</v>
      </c>
      <c r="E2" s="341" t="s">
        <v>61</v>
      </c>
      <c r="F2" s="342"/>
      <c r="G2" s="341"/>
      <c r="H2" s="343">
        <v>45657</v>
      </c>
      <c r="I2" s="344">
        <v>17646</v>
      </c>
      <c r="J2" s="336"/>
    </row>
    <row r="3" spans="1:10" x14ac:dyDescent="0.2">
      <c r="A3" s="104" t="s">
        <v>211</v>
      </c>
      <c r="B3" s="162" t="s">
        <v>212</v>
      </c>
      <c r="C3" s="162" t="s">
        <v>213</v>
      </c>
      <c r="D3" s="104" t="s">
        <v>214</v>
      </c>
      <c r="E3" s="162" t="s">
        <v>192</v>
      </c>
      <c r="F3" s="334">
        <v>2018</v>
      </c>
      <c r="G3" s="125">
        <v>43252</v>
      </c>
      <c r="H3" s="104"/>
      <c r="I3" s="123">
        <v>50339</v>
      </c>
      <c r="J3" s="336"/>
    </row>
    <row r="4" spans="1:10" x14ac:dyDescent="0.2">
      <c r="A4" s="104" t="s">
        <v>211</v>
      </c>
      <c r="B4" s="162" t="s">
        <v>58</v>
      </c>
      <c r="C4" s="162" t="s">
        <v>220</v>
      </c>
      <c r="D4" s="104" t="s">
        <v>143</v>
      </c>
      <c r="E4" s="162" t="s">
        <v>61</v>
      </c>
      <c r="F4" s="334">
        <v>2024</v>
      </c>
      <c r="G4" s="125">
        <v>45292</v>
      </c>
      <c r="H4" s="104"/>
      <c r="I4" s="123">
        <v>15411</v>
      </c>
      <c r="J4" s="336"/>
    </row>
    <row r="5" spans="1:10" x14ac:dyDescent="0.2">
      <c r="A5" s="104" t="s">
        <v>211</v>
      </c>
      <c r="B5" s="162" t="s">
        <v>58</v>
      </c>
      <c r="C5" s="104" t="s">
        <v>224</v>
      </c>
      <c r="D5" s="162" t="s">
        <v>214</v>
      </c>
      <c r="E5" s="162" t="s">
        <v>61</v>
      </c>
      <c r="F5" s="334">
        <v>2020</v>
      </c>
      <c r="G5" s="125">
        <v>43983</v>
      </c>
      <c r="H5" s="104"/>
      <c r="I5" s="123">
        <v>28334</v>
      </c>
      <c r="J5" s="160"/>
    </row>
    <row r="6" spans="1:10" x14ac:dyDescent="0.2">
      <c r="A6" s="162" t="s">
        <v>253</v>
      </c>
      <c r="B6" s="162" t="s">
        <v>141</v>
      </c>
      <c r="C6" s="162" t="s">
        <v>254</v>
      </c>
      <c r="D6" s="162" t="s">
        <v>143</v>
      </c>
      <c r="E6" s="162" t="s">
        <v>124</v>
      </c>
      <c r="F6" s="333" t="s">
        <v>256</v>
      </c>
      <c r="G6" s="163">
        <v>46203</v>
      </c>
      <c r="H6" s="163">
        <v>46203</v>
      </c>
      <c r="I6" s="160"/>
      <c r="J6" s="160"/>
    </row>
    <row r="7" spans="1:10" x14ac:dyDescent="0.2">
      <c r="A7" s="162" t="s">
        <v>57</v>
      </c>
      <c r="B7" s="162" t="s">
        <v>58</v>
      </c>
      <c r="C7" s="162" t="s">
        <v>130</v>
      </c>
      <c r="D7" s="104" t="s">
        <v>71</v>
      </c>
      <c r="E7" s="162" t="s">
        <v>61</v>
      </c>
      <c r="F7" s="334"/>
      <c r="G7" s="163">
        <v>45744</v>
      </c>
      <c r="H7" s="163">
        <v>45744</v>
      </c>
      <c r="I7" s="123">
        <f>I6+120*365</f>
        <v>43800</v>
      </c>
      <c r="J7" s="160"/>
    </row>
    <row r="8" spans="1:10" x14ac:dyDescent="0.2">
      <c r="A8" s="162" t="s">
        <v>57</v>
      </c>
      <c r="B8" s="162" t="s">
        <v>58</v>
      </c>
      <c r="C8" s="162" t="s">
        <v>59</v>
      </c>
      <c r="D8" s="162" t="s">
        <v>71</v>
      </c>
      <c r="E8" s="162" t="s">
        <v>61</v>
      </c>
      <c r="F8" s="332">
        <v>45128</v>
      </c>
      <c r="G8" s="162"/>
      <c r="H8" s="163">
        <v>45657</v>
      </c>
      <c r="I8" s="160">
        <v>123209</v>
      </c>
      <c r="J8" s="160"/>
    </row>
    <row r="9" spans="1:10" x14ac:dyDescent="0.2">
      <c r="A9" s="162" t="s">
        <v>57</v>
      </c>
      <c r="B9" s="162" t="s">
        <v>141</v>
      </c>
      <c r="C9" s="162" t="s">
        <v>1140</v>
      </c>
      <c r="D9" s="162" t="s">
        <v>60</v>
      </c>
      <c r="E9" s="162" t="s">
        <v>61</v>
      </c>
      <c r="F9" s="334"/>
      <c r="G9" s="163">
        <v>45291</v>
      </c>
      <c r="H9" s="163">
        <v>45291</v>
      </c>
      <c r="I9" s="160">
        <v>1076</v>
      </c>
      <c r="J9" s="160"/>
    </row>
    <row r="10" spans="1:10" x14ac:dyDescent="0.2">
      <c r="A10" s="162" t="s">
        <v>57</v>
      </c>
      <c r="B10" s="162" t="s">
        <v>58</v>
      </c>
      <c r="C10" s="162" t="s">
        <v>130</v>
      </c>
      <c r="D10" s="242" t="s">
        <v>71</v>
      </c>
      <c r="E10" s="162" t="s">
        <v>61</v>
      </c>
      <c r="F10" s="334"/>
      <c r="G10" s="163">
        <v>44876</v>
      </c>
      <c r="H10" s="163">
        <v>44876</v>
      </c>
      <c r="I10" s="123">
        <f>342521*0.33</f>
        <v>113031.93000000001</v>
      </c>
      <c r="J10" s="160"/>
    </row>
    <row r="11" spans="1:10" x14ac:dyDescent="0.2">
      <c r="A11" s="162" t="s">
        <v>57</v>
      </c>
      <c r="B11" s="162" t="s">
        <v>58</v>
      </c>
      <c r="C11" s="162" t="s">
        <v>109</v>
      </c>
      <c r="D11" s="162" t="s">
        <v>60</v>
      </c>
      <c r="E11" s="162" t="s">
        <v>61</v>
      </c>
      <c r="F11" s="333">
        <v>2015</v>
      </c>
      <c r="G11" s="163">
        <v>42185</v>
      </c>
      <c r="H11" s="163">
        <v>42185</v>
      </c>
      <c r="I11" s="160">
        <v>20016</v>
      </c>
      <c r="J11" s="160" t="s">
        <v>1325</v>
      </c>
    </row>
    <row r="12" spans="1:10" x14ac:dyDescent="0.2">
      <c r="A12" s="162" t="s">
        <v>57</v>
      </c>
      <c r="B12" s="162" t="s">
        <v>58</v>
      </c>
      <c r="C12" s="162" t="s">
        <v>59</v>
      </c>
      <c r="D12" s="162" t="s">
        <v>60</v>
      </c>
      <c r="E12" s="162" t="s">
        <v>61</v>
      </c>
      <c r="F12" s="332">
        <v>42370</v>
      </c>
      <c r="G12" s="163">
        <v>42370</v>
      </c>
      <c r="I12" s="160">
        <v>28225</v>
      </c>
      <c r="J12" s="160"/>
    </row>
    <row r="13" spans="1:10" x14ac:dyDescent="0.2">
      <c r="A13" s="162" t="s">
        <v>57</v>
      </c>
      <c r="B13" s="162" t="s">
        <v>58</v>
      </c>
      <c r="C13" s="162" t="s">
        <v>99</v>
      </c>
      <c r="D13" s="162" t="s">
        <v>60</v>
      </c>
      <c r="E13" s="162" t="s">
        <v>61</v>
      </c>
      <c r="F13" s="332"/>
      <c r="G13" s="163">
        <v>42369</v>
      </c>
      <c r="H13" s="163"/>
      <c r="I13" s="123">
        <v>51082</v>
      </c>
      <c r="J13" s="160" t="s">
        <v>1318</v>
      </c>
    </row>
    <row r="14" spans="1:10" x14ac:dyDescent="0.2">
      <c r="A14" s="162" t="s">
        <v>57</v>
      </c>
      <c r="B14" s="162" t="s">
        <v>58</v>
      </c>
      <c r="C14" s="162" t="s">
        <v>99</v>
      </c>
      <c r="D14" s="162" t="s">
        <v>60</v>
      </c>
      <c r="E14" s="162" t="s">
        <v>61</v>
      </c>
      <c r="F14" s="332"/>
      <c r="G14" s="163">
        <v>45657</v>
      </c>
      <c r="H14" s="163"/>
      <c r="I14" s="123">
        <v>32192</v>
      </c>
      <c r="J14" s="160" t="s">
        <v>1308</v>
      </c>
    </row>
    <row r="15" spans="1:10" x14ac:dyDescent="0.2">
      <c r="A15" s="162" t="s">
        <v>57</v>
      </c>
      <c r="B15" s="162" t="s">
        <v>58</v>
      </c>
      <c r="C15" s="162" t="s">
        <v>109</v>
      </c>
      <c r="D15" s="162" t="s">
        <v>71</v>
      </c>
      <c r="E15" s="162" t="s">
        <v>61</v>
      </c>
      <c r="F15" s="333"/>
      <c r="G15" s="163">
        <v>44742</v>
      </c>
      <c r="H15" s="163"/>
      <c r="I15" s="160">
        <v>111890</v>
      </c>
      <c r="J15" s="160" t="s">
        <v>1324</v>
      </c>
    </row>
    <row r="16" spans="1:10" x14ac:dyDescent="0.2">
      <c r="A16" s="162" t="s">
        <v>57</v>
      </c>
      <c r="B16" s="162" t="s">
        <v>141</v>
      </c>
      <c r="C16" s="162" t="s">
        <v>142</v>
      </c>
      <c r="D16" s="162" t="s">
        <v>71</v>
      </c>
      <c r="E16" s="162" t="s">
        <v>61</v>
      </c>
      <c r="F16" s="333"/>
      <c r="G16" s="343">
        <v>43830</v>
      </c>
      <c r="H16" s="331"/>
      <c r="I16" s="123">
        <v>46387</v>
      </c>
      <c r="J16" s="160" t="s">
        <v>1317</v>
      </c>
    </row>
    <row r="17" spans="1:10" x14ac:dyDescent="0.2">
      <c r="A17" s="162" t="s">
        <v>356</v>
      </c>
      <c r="B17" s="162" t="s">
        <v>357</v>
      </c>
      <c r="C17" s="162" t="s">
        <v>358</v>
      </c>
      <c r="D17" s="162" t="s">
        <v>143</v>
      </c>
      <c r="E17" s="162" t="s">
        <v>148</v>
      </c>
      <c r="F17" s="333" t="s">
        <v>362</v>
      </c>
      <c r="G17" s="163">
        <v>46203</v>
      </c>
      <c r="H17" s="163">
        <v>46203</v>
      </c>
      <c r="I17" s="160">
        <v>150000</v>
      </c>
      <c r="J17" s="160"/>
    </row>
    <row r="18" spans="1:10" x14ac:dyDescent="0.2">
      <c r="A18" s="162" t="s">
        <v>385</v>
      </c>
      <c r="B18" s="162" t="s">
        <v>182</v>
      </c>
      <c r="C18" s="162" t="s">
        <v>386</v>
      </c>
      <c r="D18" s="162" t="s">
        <v>143</v>
      </c>
      <c r="E18" s="162" t="s">
        <v>61</v>
      </c>
      <c r="F18" s="333" t="s">
        <v>387</v>
      </c>
      <c r="G18" s="163">
        <v>46053</v>
      </c>
      <c r="H18" s="163">
        <v>46053</v>
      </c>
      <c r="I18" s="160">
        <v>5591</v>
      </c>
      <c r="J18" s="160"/>
    </row>
    <row r="19" spans="1:10" x14ac:dyDescent="0.2">
      <c r="A19" s="162" t="s">
        <v>399</v>
      </c>
      <c r="B19" s="162" t="s">
        <v>318</v>
      </c>
      <c r="C19" s="162" t="s">
        <v>414</v>
      </c>
      <c r="D19" s="162" t="s">
        <v>143</v>
      </c>
      <c r="E19" s="162" t="s">
        <v>61</v>
      </c>
      <c r="F19" s="333"/>
      <c r="G19" s="162"/>
      <c r="H19" s="163">
        <v>44196</v>
      </c>
      <c r="I19" s="160">
        <v>55297</v>
      </c>
      <c r="J19" s="160" t="s">
        <v>1310</v>
      </c>
    </row>
    <row r="20" spans="1:10" x14ac:dyDescent="0.2">
      <c r="A20" s="162" t="s">
        <v>1312</v>
      </c>
      <c r="B20" s="162" t="s">
        <v>1247</v>
      </c>
      <c r="C20" s="162" t="s">
        <v>1313</v>
      </c>
      <c r="D20" s="162" t="s">
        <v>143</v>
      </c>
      <c r="E20" s="162" t="s">
        <v>61</v>
      </c>
      <c r="F20" s="333"/>
      <c r="G20" s="162"/>
      <c r="H20" s="163">
        <v>45657</v>
      </c>
      <c r="I20" s="160">
        <v>4</v>
      </c>
      <c r="J20" s="160" t="s">
        <v>1314</v>
      </c>
    </row>
    <row r="21" spans="1:10" x14ac:dyDescent="0.2">
      <c r="A21" s="162" t="s">
        <v>434</v>
      </c>
      <c r="B21" s="162" t="s">
        <v>435</v>
      </c>
      <c r="C21" s="162" t="s">
        <v>436</v>
      </c>
      <c r="D21" s="162" t="s">
        <v>143</v>
      </c>
      <c r="E21" s="162" t="s">
        <v>61</v>
      </c>
      <c r="F21" s="334"/>
      <c r="G21" s="125">
        <v>43891</v>
      </c>
      <c r="H21" s="125">
        <v>43891</v>
      </c>
      <c r="I21" s="123">
        <f>28213+43839</f>
        <v>72052</v>
      </c>
      <c r="J21" s="160"/>
    </row>
    <row r="22" spans="1:10" x14ac:dyDescent="0.2">
      <c r="A22" s="162" t="s">
        <v>443</v>
      </c>
      <c r="B22" s="162" t="s">
        <v>444</v>
      </c>
      <c r="C22" s="162" t="s">
        <v>445</v>
      </c>
      <c r="D22" s="162" t="s">
        <v>143</v>
      </c>
      <c r="E22" s="162" t="s">
        <v>61</v>
      </c>
      <c r="F22" s="334">
        <v>2020</v>
      </c>
      <c r="G22" s="125"/>
      <c r="H22" s="125">
        <v>44196</v>
      </c>
      <c r="I22" s="123">
        <v>37239</v>
      </c>
      <c r="J22" s="160" t="s">
        <v>1315</v>
      </c>
    </row>
    <row r="23" spans="1:10" x14ac:dyDescent="0.2">
      <c r="A23" s="162" t="s">
        <v>462</v>
      </c>
      <c r="B23" s="162" t="s">
        <v>58</v>
      </c>
      <c r="C23" s="162" t="s">
        <v>477</v>
      </c>
      <c r="D23" s="162" t="s">
        <v>71</v>
      </c>
      <c r="E23" s="162" t="s">
        <v>61</v>
      </c>
      <c r="F23" s="334"/>
      <c r="G23" s="125">
        <v>45260</v>
      </c>
      <c r="H23" s="125">
        <v>45261</v>
      </c>
      <c r="I23" s="123"/>
      <c r="J23" s="160"/>
    </row>
    <row r="24" spans="1:10" x14ac:dyDescent="0.2">
      <c r="A24" s="162" t="s">
        <v>462</v>
      </c>
      <c r="B24" s="162" t="s">
        <v>58</v>
      </c>
      <c r="C24" s="162" t="s">
        <v>477</v>
      </c>
      <c r="D24" s="162" t="s">
        <v>143</v>
      </c>
      <c r="E24" s="162" t="s">
        <v>61</v>
      </c>
      <c r="F24" s="334">
        <v>2020</v>
      </c>
      <c r="G24" s="125">
        <v>43831</v>
      </c>
      <c r="H24" s="125">
        <v>43831</v>
      </c>
      <c r="I24" s="160">
        <v>4760</v>
      </c>
      <c r="J24" s="160"/>
    </row>
    <row r="25" spans="1:10" x14ac:dyDescent="0.2">
      <c r="A25" s="162" t="s">
        <v>462</v>
      </c>
      <c r="B25" s="162" t="s">
        <v>58</v>
      </c>
      <c r="C25" s="162" t="s">
        <v>490</v>
      </c>
      <c r="D25" s="162" t="s">
        <v>214</v>
      </c>
      <c r="E25" s="162" t="s">
        <v>61</v>
      </c>
      <c r="F25" s="334">
        <v>2018</v>
      </c>
      <c r="G25" s="125">
        <v>43101</v>
      </c>
      <c r="H25" s="125">
        <v>43102</v>
      </c>
      <c r="I25" s="123">
        <v>83195</v>
      </c>
      <c r="J25" s="160"/>
    </row>
    <row r="26" spans="1:10" x14ac:dyDescent="0.2">
      <c r="A26" s="162" t="s">
        <v>462</v>
      </c>
      <c r="B26" s="162" t="s">
        <v>58</v>
      </c>
      <c r="C26" s="162" t="s">
        <v>492</v>
      </c>
      <c r="D26" s="162" t="s">
        <v>143</v>
      </c>
      <c r="E26" s="162" t="s">
        <v>61</v>
      </c>
      <c r="F26" s="333">
        <v>2016</v>
      </c>
      <c r="G26" s="163">
        <v>42370</v>
      </c>
      <c r="H26" s="125">
        <v>42370</v>
      </c>
      <c r="I26" s="123">
        <v>62577.5</v>
      </c>
      <c r="J26" s="160"/>
    </row>
    <row r="27" spans="1:10" x14ac:dyDescent="0.2">
      <c r="A27" s="162" t="s">
        <v>462</v>
      </c>
      <c r="B27" s="162" t="s">
        <v>58</v>
      </c>
      <c r="C27" s="162" t="s">
        <v>463</v>
      </c>
      <c r="D27" s="162" t="s">
        <v>214</v>
      </c>
      <c r="E27" s="162" t="s">
        <v>61</v>
      </c>
      <c r="F27" s="334">
        <v>2015</v>
      </c>
      <c r="G27" s="125">
        <v>42005</v>
      </c>
      <c r="H27" s="125">
        <v>42005</v>
      </c>
      <c r="I27" s="335">
        <v>18427</v>
      </c>
      <c r="J27" s="160"/>
    </row>
    <row r="28" spans="1:10" x14ac:dyDescent="0.2">
      <c r="A28" s="162" t="s">
        <v>462</v>
      </c>
      <c r="B28" s="162" t="s">
        <v>58</v>
      </c>
      <c r="C28" s="162" t="s">
        <v>463</v>
      </c>
      <c r="D28" s="162" t="s">
        <v>71</v>
      </c>
      <c r="E28" s="162" t="s">
        <v>61</v>
      </c>
      <c r="F28" s="333">
        <v>2019</v>
      </c>
      <c r="G28" s="162"/>
      <c r="H28" s="162"/>
      <c r="I28" s="335">
        <v>2650</v>
      </c>
      <c r="J28" s="160"/>
    </row>
    <row r="29" spans="1:10" x14ac:dyDescent="0.2">
      <c r="A29" s="162" t="s">
        <v>462</v>
      </c>
      <c r="B29" s="162" t="s">
        <v>58</v>
      </c>
      <c r="C29" s="162" t="s">
        <v>463</v>
      </c>
      <c r="D29" s="162" t="s">
        <v>71</v>
      </c>
      <c r="E29" s="162" t="s">
        <v>61</v>
      </c>
      <c r="F29" s="333"/>
      <c r="G29" s="162"/>
      <c r="H29" s="162"/>
      <c r="I29" s="335">
        <v>73662.5</v>
      </c>
      <c r="J29" s="160"/>
    </row>
    <row r="30" spans="1:10" x14ac:dyDescent="0.2">
      <c r="A30" s="162" t="s">
        <v>462</v>
      </c>
      <c r="B30" s="162" t="s">
        <v>161</v>
      </c>
      <c r="C30" s="162" t="s">
        <v>510</v>
      </c>
      <c r="D30" s="162" t="s">
        <v>214</v>
      </c>
      <c r="E30" s="162" t="s">
        <v>61</v>
      </c>
      <c r="F30" s="333" t="s">
        <v>511</v>
      </c>
      <c r="G30" s="163">
        <v>44530</v>
      </c>
      <c r="H30" s="162"/>
      <c r="I30" s="123">
        <v>50444</v>
      </c>
      <c r="J30" s="160" t="s">
        <v>1334</v>
      </c>
    </row>
    <row r="31" spans="1:10" x14ac:dyDescent="0.2">
      <c r="A31" s="162" t="s">
        <v>462</v>
      </c>
      <c r="B31" s="162" t="s">
        <v>318</v>
      </c>
      <c r="C31" s="162" t="s">
        <v>1333</v>
      </c>
      <c r="D31" s="162" t="s">
        <v>143</v>
      </c>
      <c r="E31" s="162" t="s">
        <v>61</v>
      </c>
      <c r="F31" s="333">
        <v>2019</v>
      </c>
      <c r="G31" s="163">
        <v>43617</v>
      </c>
      <c r="H31" s="104"/>
      <c r="I31" s="123">
        <v>10739</v>
      </c>
      <c r="J31" s="160"/>
    </row>
    <row r="32" spans="1:10" x14ac:dyDescent="0.2">
      <c r="A32" s="337" t="s">
        <v>521</v>
      </c>
      <c r="B32" s="337" t="s">
        <v>141</v>
      </c>
      <c r="C32" s="337" t="s">
        <v>522</v>
      </c>
      <c r="D32" s="337" t="s">
        <v>60</v>
      </c>
      <c r="E32" s="337" t="s">
        <v>61</v>
      </c>
      <c r="F32" s="338">
        <v>2013</v>
      </c>
      <c r="G32" s="339">
        <v>41275</v>
      </c>
      <c r="H32" s="337"/>
      <c r="I32" s="340">
        <v>40710</v>
      </c>
      <c r="J32" s="160"/>
    </row>
    <row r="33" spans="1:10" x14ac:dyDescent="0.2">
      <c r="A33" s="341" t="s">
        <v>1063</v>
      </c>
      <c r="B33" s="341" t="s">
        <v>265</v>
      </c>
      <c r="C33" s="341" t="s">
        <v>1076</v>
      </c>
      <c r="D33" s="162" t="s">
        <v>143</v>
      </c>
      <c r="E33" s="162" t="s">
        <v>61</v>
      </c>
      <c r="F33" s="333"/>
      <c r="G33" s="163">
        <v>40908</v>
      </c>
      <c r="H33" s="162"/>
      <c r="I33" s="160">
        <v>11872</v>
      </c>
      <c r="J33" s="160" t="s">
        <v>1339</v>
      </c>
    </row>
    <row r="34" spans="1:10" x14ac:dyDescent="0.2">
      <c r="A34" s="341" t="s">
        <v>1063</v>
      </c>
      <c r="B34" s="341" t="s">
        <v>265</v>
      </c>
      <c r="C34" s="341" t="s">
        <v>1076</v>
      </c>
      <c r="D34" s="346" t="s">
        <v>71</v>
      </c>
      <c r="E34" s="341" t="s">
        <v>61</v>
      </c>
      <c r="F34" s="342"/>
      <c r="G34" s="343">
        <v>45291</v>
      </c>
      <c r="H34" s="343"/>
      <c r="I34" s="344">
        <v>17562</v>
      </c>
      <c r="J34" s="160" t="s">
        <v>1343</v>
      </c>
    </row>
    <row r="35" spans="1:10" x14ac:dyDescent="0.2">
      <c r="A35" s="341" t="s">
        <v>1063</v>
      </c>
      <c r="B35" s="341" t="s">
        <v>265</v>
      </c>
      <c r="C35" s="341" t="s">
        <v>1133</v>
      </c>
      <c r="D35" s="341" t="s">
        <v>60</v>
      </c>
      <c r="E35" s="341" t="s">
        <v>61</v>
      </c>
      <c r="F35" s="342"/>
      <c r="G35" s="343">
        <v>43830</v>
      </c>
      <c r="H35" s="343"/>
      <c r="I35" s="344">
        <v>2117</v>
      </c>
      <c r="J35" s="160"/>
    </row>
    <row r="36" spans="1:10" x14ac:dyDescent="0.2">
      <c r="A36" s="341" t="s">
        <v>1063</v>
      </c>
      <c r="B36" s="341" t="s">
        <v>265</v>
      </c>
      <c r="C36" s="341" t="s">
        <v>1064</v>
      </c>
      <c r="D36" s="346" t="s">
        <v>143</v>
      </c>
      <c r="E36" s="341" t="s">
        <v>61</v>
      </c>
      <c r="F36" s="342"/>
      <c r="G36" s="341"/>
      <c r="H36" s="339">
        <v>44926</v>
      </c>
      <c r="I36" s="344">
        <v>71051</v>
      </c>
      <c r="J36" s="160" t="s">
        <v>1338</v>
      </c>
    </row>
    <row r="37" spans="1:10" x14ac:dyDescent="0.2">
      <c r="A37" s="341" t="s">
        <v>1063</v>
      </c>
      <c r="B37" s="341" t="s">
        <v>265</v>
      </c>
      <c r="C37" s="341" t="s">
        <v>1136</v>
      </c>
      <c r="D37" s="346" t="s">
        <v>214</v>
      </c>
      <c r="E37" s="341" t="s">
        <v>61</v>
      </c>
      <c r="F37" s="342"/>
      <c r="G37" s="163">
        <v>41639</v>
      </c>
      <c r="H37" s="162"/>
      <c r="I37" s="160">
        <v>48013</v>
      </c>
      <c r="J37" s="160" t="s">
        <v>1347</v>
      </c>
    </row>
    <row r="38" spans="1:10" x14ac:dyDescent="0.2">
      <c r="A38" s="341" t="s">
        <v>1063</v>
      </c>
      <c r="B38" s="341" t="s">
        <v>265</v>
      </c>
      <c r="C38" s="341" t="s">
        <v>1136</v>
      </c>
      <c r="D38" s="346" t="s">
        <v>214</v>
      </c>
      <c r="E38" s="341" t="s">
        <v>61</v>
      </c>
      <c r="F38" s="333"/>
      <c r="G38" s="353">
        <v>44196</v>
      </c>
      <c r="H38" s="162"/>
      <c r="I38" s="336">
        <v>102187</v>
      </c>
      <c r="J38" s="160" t="s">
        <v>1348</v>
      </c>
    </row>
    <row r="39" spans="1:10" x14ac:dyDescent="0.2">
      <c r="A39" s="341" t="s">
        <v>1063</v>
      </c>
      <c r="B39" s="341" t="s">
        <v>265</v>
      </c>
      <c r="C39" s="341" t="s">
        <v>1136</v>
      </c>
      <c r="D39" s="346" t="s">
        <v>71</v>
      </c>
      <c r="E39" s="341" t="s">
        <v>61</v>
      </c>
      <c r="F39" s="333"/>
      <c r="G39" s="343">
        <v>45657</v>
      </c>
      <c r="H39" s="162"/>
      <c r="I39" s="344">
        <v>0</v>
      </c>
      <c r="J39" s="160" t="s">
        <v>1346</v>
      </c>
    </row>
    <row r="40" spans="1:10" x14ac:dyDescent="0.2">
      <c r="A40" s="337" t="s">
        <v>541</v>
      </c>
      <c r="B40" s="337" t="s">
        <v>542</v>
      </c>
      <c r="C40" s="337" t="s">
        <v>543</v>
      </c>
      <c r="D40" s="337" t="s">
        <v>143</v>
      </c>
      <c r="E40" s="337" t="s">
        <v>61</v>
      </c>
      <c r="F40" s="338"/>
      <c r="G40" s="339">
        <v>44196</v>
      </c>
      <c r="H40" s="337"/>
      <c r="I40" s="340">
        <v>26699</v>
      </c>
      <c r="J40" s="160"/>
    </row>
    <row r="41" spans="1:10" x14ac:dyDescent="0.2">
      <c r="A41" s="162" t="s">
        <v>1316</v>
      </c>
      <c r="B41" s="162" t="s">
        <v>318</v>
      </c>
      <c r="C41" s="162" t="s">
        <v>579</v>
      </c>
      <c r="D41" s="162" t="s">
        <v>143</v>
      </c>
      <c r="E41" s="162" t="s">
        <v>61</v>
      </c>
      <c r="F41" s="334"/>
      <c r="G41" s="125">
        <v>44197</v>
      </c>
      <c r="H41" s="125"/>
      <c r="I41" s="123">
        <v>46589</v>
      </c>
      <c r="J41" s="160"/>
    </row>
    <row r="42" spans="1:10" x14ac:dyDescent="0.2">
      <c r="A42" s="104" t="s">
        <v>590</v>
      </c>
      <c r="B42" s="162" t="s">
        <v>435</v>
      </c>
      <c r="C42" s="162" t="s">
        <v>591</v>
      </c>
      <c r="D42" s="162" t="s">
        <v>143</v>
      </c>
      <c r="E42" s="162" t="s">
        <v>61</v>
      </c>
      <c r="F42" s="334"/>
      <c r="G42" s="125">
        <v>44075</v>
      </c>
      <c r="H42" s="104"/>
      <c r="I42" s="123">
        <f>67243+12264</f>
        <v>79507</v>
      </c>
      <c r="J42" s="160"/>
    </row>
    <row r="43" spans="1:10" x14ac:dyDescent="0.2">
      <c r="A43" s="162" t="s">
        <v>613</v>
      </c>
      <c r="B43" s="162" t="s">
        <v>265</v>
      </c>
      <c r="C43" s="162" t="s">
        <v>1083</v>
      </c>
      <c r="D43" s="162" t="s">
        <v>214</v>
      </c>
      <c r="E43" s="162" t="s">
        <v>61</v>
      </c>
      <c r="F43" s="333"/>
      <c r="G43" s="125">
        <v>44561</v>
      </c>
      <c r="H43" s="162"/>
      <c r="I43" s="160">
        <v>33335</v>
      </c>
      <c r="J43" s="160"/>
    </row>
    <row r="44" spans="1:10" x14ac:dyDescent="0.2">
      <c r="A44" s="162" t="s">
        <v>613</v>
      </c>
      <c r="B44" s="162" t="s">
        <v>444</v>
      </c>
      <c r="C44" s="322" t="s">
        <v>628</v>
      </c>
      <c r="D44" s="162" t="s">
        <v>143</v>
      </c>
      <c r="E44" s="162" t="s">
        <v>61</v>
      </c>
      <c r="F44" s="334"/>
      <c r="G44" s="125">
        <v>43559</v>
      </c>
      <c r="H44" s="125">
        <v>43559</v>
      </c>
      <c r="I44" s="123">
        <v>49264</v>
      </c>
      <c r="J44" s="160"/>
    </row>
    <row r="45" spans="1:10" x14ac:dyDescent="0.2">
      <c r="A45" s="162" t="s">
        <v>613</v>
      </c>
      <c r="B45" s="162" t="s">
        <v>318</v>
      </c>
      <c r="C45" s="104" t="s">
        <v>638</v>
      </c>
      <c r="D45" s="162" t="s">
        <v>143</v>
      </c>
      <c r="E45" s="162" t="s">
        <v>61</v>
      </c>
      <c r="F45" s="334">
        <v>2012</v>
      </c>
      <c r="G45" s="125">
        <v>44562</v>
      </c>
      <c r="H45" s="125">
        <v>44562</v>
      </c>
      <c r="I45" s="123">
        <v>51498</v>
      </c>
      <c r="J45" s="160"/>
    </row>
    <row r="46" spans="1:10" x14ac:dyDescent="0.2">
      <c r="A46" s="162" t="s">
        <v>613</v>
      </c>
      <c r="B46" s="162" t="s">
        <v>318</v>
      </c>
      <c r="C46" s="321" t="s">
        <v>1013</v>
      </c>
      <c r="D46" s="162" t="s">
        <v>143</v>
      </c>
      <c r="E46" s="162" t="s">
        <v>61</v>
      </c>
      <c r="F46" s="333"/>
      <c r="G46" s="163"/>
      <c r="H46" s="163"/>
      <c r="I46" s="160"/>
      <c r="J46" s="160"/>
    </row>
    <row r="47" spans="1:10" x14ac:dyDescent="0.2">
      <c r="A47" s="162" t="s">
        <v>613</v>
      </c>
      <c r="B47" s="162" t="s">
        <v>58</v>
      </c>
      <c r="C47" s="162" t="s">
        <v>614</v>
      </c>
      <c r="D47" s="162" t="s">
        <v>143</v>
      </c>
      <c r="E47" s="162" t="s">
        <v>61</v>
      </c>
      <c r="F47" s="334">
        <v>2020</v>
      </c>
      <c r="G47" s="125">
        <v>45658</v>
      </c>
      <c r="H47" s="104"/>
      <c r="I47" s="123">
        <v>5888</v>
      </c>
      <c r="J47" s="160" t="s">
        <v>1337</v>
      </c>
    </row>
    <row r="48" spans="1:10" x14ac:dyDescent="0.2">
      <c r="A48" s="162" t="s">
        <v>613</v>
      </c>
      <c r="B48" s="162" t="s">
        <v>141</v>
      </c>
      <c r="C48" s="162" t="s">
        <v>621</v>
      </c>
      <c r="D48" s="162" t="s">
        <v>71</v>
      </c>
      <c r="E48" s="162" t="s">
        <v>61</v>
      </c>
      <c r="F48" s="333"/>
      <c r="G48" s="163">
        <v>44742</v>
      </c>
      <c r="H48" s="162"/>
      <c r="I48" s="160">
        <v>15000</v>
      </c>
      <c r="J48" s="160"/>
    </row>
    <row r="49" spans="1:10" x14ac:dyDescent="0.2">
      <c r="A49" s="162" t="s">
        <v>652</v>
      </c>
      <c r="B49" s="162" t="s">
        <v>265</v>
      </c>
      <c r="C49" s="137" t="s">
        <v>663</v>
      </c>
      <c r="D49" s="162" t="s">
        <v>214</v>
      </c>
      <c r="E49" s="162" t="s">
        <v>61</v>
      </c>
      <c r="F49" s="334"/>
      <c r="G49" s="125"/>
      <c r="H49" s="125">
        <v>45292</v>
      </c>
      <c r="I49" s="123">
        <v>24008</v>
      </c>
      <c r="J49" s="160" t="s">
        <v>1352</v>
      </c>
    </row>
    <row r="50" spans="1:10" x14ac:dyDescent="0.2">
      <c r="A50" s="162" t="s">
        <v>652</v>
      </c>
      <c r="B50" s="162" t="s">
        <v>265</v>
      </c>
      <c r="C50" s="162" t="s">
        <v>668</v>
      </c>
      <c r="D50" s="162" t="s">
        <v>214</v>
      </c>
      <c r="E50" s="162" t="s">
        <v>61</v>
      </c>
      <c r="F50" s="334"/>
      <c r="G50" s="125"/>
      <c r="H50" s="125">
        <v>44203</v>
      </c>
      <c r="I50" s="123">
        <v>23534</v>
      </c>
      <c r="J50" s="160"/>
    </row>
    <row r="51" spans="1:10" x14ac:dyDescent="0.2">
      <c r="A51" s="162" t="s">
        <v>652</v>
      </c>
      <c r="B51" s="162" t="s">
        <v>265</v>
      </c>
      <c r="C51" s="162" t="s">
        <v>653</v>
      </c>
      <c r="D51" s="162" t="s">
        <v>214</v>
      </c>
      <c r="E51" s="162" t="s">
        <v>61</v>
      </c>
      <c r="F51" s="334"/>
      <c r="G51" s="125"/>
      <c r="H51" s="125">
        <v>44926</v>
      </c>
      <c r="I51" s="123">
        <v>42533</v>
      </c>
      <c r="J51" s="160"/>
    </row>
    <row r="52" spans="1:10" x14ac:dyDescent="0.2">
      <c r="A52" s="162" t="s">
        <v>613</v>
      </c>
      <c r="B52" s="162" t="s">
        <v>265</v>
      </c>
      <c r="C52" s="162" t="s">
        <v>657</v>
      </c>
      <c r="D52" s="162" t="s">
        <v>214</v>
      </c>
      <c r="E52" s="162" t="s">
        <v>61</v>
      </c>
      <c r="F52" s="333"/>
      <c r="G52" s="163">
        <v>44196</v>
      </c>
      <c r="H52" s="162"/>
      <c r="I52" s="160">
        <v>15433</v>
      </c>
      <c r="J52" s="160" t="s">
        <v>1351</v>
      </c>
    </row>
    <row r="53" spans="1:10" x14ac:dyDescent="0.2">
      <c r="A53" s="162" t="s">
        <v>652</v>
      </c>
      <c r="B53" s="162" t="s">
        <v>182</v>
      </c>
      <c r="C53" s="162" t="s">
        <v>680</v>
      </c>
      <c r="D53" s="162" t="s">
        <v>143</v>
      </c>
      <c r="E53" s="162" t="s">
        <v>61</v>
      </c>
      <c r="F53" s="333" t="s">
        <v>682</v>
      </c>
      <c r="G53" s="162"/>
      <c r="H53" s="162"/>
      <c r="I53" s="160">
        <v>111872</v>
      </c>
      <c r="J53" s="160"/>
    </row>
    <row r="54" spans="1:10" x14ac:dyDescent="0.2">
      <c r="A54" s="162" t="s">
        <v>652</v>
      </c>
      <c r="B54" s="162" t="s">
        <v>357</v>
      </c>
      <c r="C54" s="162" t="s">
        <v>691</v>
      </c>
      <c r="D54" s="162" t="s">
        <v>143</v>
      </c>
      <c r="E54" s="162" t="s">
        <v>61</v>
      </c>
      <c r="F54" s="333"/>
      <c r="G54" s="163">
        <v>44927</v>
      </c>
      <c r="H54" s="162"/>
      <c r="I54" s="160">
        <v>28788</v>
      </c>
      <c r="J54" s="160" t="s">
        <v>1336</v>
      </c>
    </row>
    <row r="55" spans="1:10" x14ac:dyDescent="0.2">
      <c r="A55" s="162" t="s">
        <v>613</v>
      </c>
      <c r="B55" s="162" t="s">
        <v>357</v>
      </c>
      <c r="C55" s="162" t="s">
        <v>691</v>
      </c>
      <c r="D55" s="162" t="s">
        <v>71</v>
      </c>
      <c r="E55" s="162" t="s">
        <v>61</v>
      </c>
      <c r="F55" s="333"/>
      <c r="G55" s="163">
        <v>45658</v>
      </c>
      <c r="H55" s="162"/>
      <c r="I55" s="160">
        <v>976</v>
      </c>
      <c r="J55" s="160" t="s">
        <v>1335</v>
      </c>
    </row>
    <row r="56" spans="1:10" x14ac:dyDescent="0.2">
      <c r="A56" s="162" t="s">
        <v>1028</v>
      </c>
      <c r="B56" s="162" t="s">
        <v>141</v>
      </c>
      <c r="C56" s="162" t="s">
        <v>1029</v>
      </c>
      <c r="D56" s="162" t="s">
        <v>143</v>
      </c>
      <c r="E56" s="162" t="s">
        <v>61</v>
      </c>
      <c r="F56" s="333">
        <v>2018</v>
      </c>
      <c r="G56" s="163">
        <v>43101</v>
      </c>
      <c r="H56" s="163">
        <v>43101</v>
      </c>
      <c r="I56" s="160">
        <v>14287</v>
      </c>
      <c r="J56" s="160"/>
    </row>
    <row r="57" spans="1:10" x14ac:dyDescent="0.2">
      <c r="A57" s="162" t="s">
        <v>1028</v>
      </c>
      <c r="B57" s="162" t="s">
        <v>141</v>
      </c>
      <c r="C57" s="162" t="s">
        <v>1029</v>
      </c>
      <c r="D57" s="162" t="s">
        <v>71</v>
      </c>
      <c r="E57" s="162" t="s">
        <v>61</v>
      </c>
      <c r="F57" s="333"/>
      <c r="G57" s="163"/>
      <c r="H57" s="163"/>
      <c r="I57" s="160">
        <v>10881</v>
      </c>
      <c r="J57" s="160"/>
    </row>
    <row r="58" spans="1:10" x14ac:dyDescent="0.2">
      <c r="A58" s="162" t="s">
        <v>718</v>
      </c>
      <c r="B58" s="162" t="s">
        <v>58</v>
      </c>
      <c r="C58" s="162" t="s">
        <v>1309</v>
      </c>
      <c r="D58" s="162" t="s">
        <v>143</v>
      </c>
      <c r="E58" s="162" t="s">
        <v>61</v>
      </c>
      <c r="F58" s="333"/>
      <c r="G58" s="163"/>
      <c r="H58" s="163">
        <v>44561</v>
      </c>
      <c r="I58" s="123">
        <v>206097</v>
      </c>
      <c r="J58" s="160" t="s">
        <v>1311</v>
      </c>
    </row>
    <row r="59" spans="1:10" x14ac:dyDescent="0.2">
      <c r="A59" s="162" t="s">
        <v>575</v>
      </c>
      <c r="B59" s="162" t="s">
        <v>58</v>
      </c>
      <c r="C59" s="162" t="s">
        <v>754</v>
      </c>
      <c r="D59" s="162" t="s">
        <v>214</v>
      </c>
      <c r="E59" s="162" t="s">
        <v>61</v>
      </c>
      <c r="F59" s="333"/>
      <c r="G59" s="162"/>
      <c r="H59" s="162"/>
      <c r="I59" s="160">
        <v>140000</v>
      </c>
      <c r="J59" s="160"/>
    </row>
    <row r="60" spans="1:10" x14ac:dyDescent="0.2">
      <c r="A60" s="162" t="s">
        <v>575</v>
      </c>
      <c r="B60" s="162" t="s">
        <v>58</v>
      </c>
      <c r="C60" s="162" t="s">
        <v>764</v>
      </c>
      <c r="D60" s="162" t="s">
        <v>214</v>
      </c>
      <c r="E60" s="162" t="s">
        <v>61</v>
      </c>
      <c r="F60" s="333"/>
      <c r="G60" s="163">
        <v>44926</v>
      </c>
      <c r="H60" s="162"/>
      <c r="I60" s="160">
        <v>29724</v>
      </c>
      <c r="J60" s="160"/>
    </row>
    <row r="61" spans="1:10" x14ac:dyDescent="0.2">
      <c r="A61" s="181" t="s">
        <v>575</v>
      </c>
      <c r="B61" s="181" t="s">
        <v>444</v>
      </c>
      <c r="C61" s="181" t="s">
        <v>745</v>
      </c>
      <c r="D61" s="181" t="s">
        <v>143</v>
      </c>
      <c r="E61" s="181" t="s">
        <v>61</v>
      </c>
      <c r="F61" s="334"/>
      <c r="G61" s="125">
        <v>43830</v>
      </c>
      <c r="H61" s="125"/>
      <c r="I61" s="123">
        <v>13528</v>
      </c>
      <c r="J61" s="160"/>
    </row>
    <row r="62" spans="1:10" x14ac:dyDescent="0.2">
      <c r="A62" s="181" t="s">
        <v>575</v>
      </c>
      <c r="B62" s="181" t="s">
        <v>444</v>
      </c>
      <c r="C62" s="181" t="s">
        <v>745</v>
      </c>
      <c r="D62" s="181" t="s">
        <v>71</v>
      </c>
      <c r="E62" s="181" t="s">
        <v>61</v>
      </c>
      <c r="F62" s="333"/>
      <c r="G62" s="163">
        <v>45291</v>
      </c>
      <c r="H62" s="163"/>
      <c r="I62" s="160">
        <v>94839</v>
      </c>
      <c r="J62" s="160"/>
    </row>
    <row r="63" spans="1:10" x14ac:dyDescent="0.2">
      <c r="A63" s="162" t="s">
        <v>824</v>
      </c>
      <c r="B63" s="162" t="s">
        <v>825</v>
      </c>
      <c r="C63" s="162" t="s">
        <v>826</v>
      </c>
      <c r="D63" s="104" t="s">
        <v>60</v>
      </c>
      <c r="E63" s="162" t="s">
        <v>61</v>
      </c>
      <c r="F63" s="334"/>
      <c r="G63" s="104"/>
      <c r="H63" s="125">
        <v>45657</v>
      </c>
      <c r="I63" s="123">
        <v>85654</v>
      </c>
      <c r="J63" s="160"/>
    </row>
    <row r="64" spans="1:10" x14ac:dyDescent="0.2">
      <c r="A64" s="162" t="s">
        <v>810</v>
      </c>
      <c r="B64" s="162" t="s">
        <v>212</v>
      </c>
      <c r="C64" s="162" t="s">
        <v>817</v>
      </c>
      <c r="D64" s="162" t="s">
        <v>143</v>
      </c>
      <c r="E64" s="162" t="s">
        <v>61</v>
      </c>
      <c r="F64" s="333"/>
      <c r="G64" s="163">
        <v>44196</v>
      </c>
      <c r="H64" s="163"/>
      <c r="I64" s="160">
        <v>34001</v>
      </c>
      <c r="J64" s="160"/>
    </row>
    <row r="65" spans="1:10" x14ac:dyDescent="0.2">
      <c r="A65" s="162" t="s">
        <v>810</v>
      </c>
      <c r="B65" s="162" t="s">
        <v>212</v>
      </c>
      <c r="C65" s="162" t="s">
        <v>817</v>
      </c>
      <c r="D65" s="162" t="s">
        <v>71</v>
      </c>
      <c r="E65" s="162" t="s">
        <v>61</v>
      </c>
      <c r="F65" s="333"/>
      <c r="G65" s="163">
        <v>45657</v>
      </c>
      <c r="H65" s="163"/>
      <c r="I65" s="160">
        <v>133505</v>
      </c>
      <c r="J65" s="160"/>
    </row>
    <row r="66" spans="1:10" x14ac:dyDescent="0.2">
      <c r="A66" s="162"/>
      <c r="B66" s="162"/>
      <c r="C66" s="162"/>
      <c r="D66" s="162"/>
      <c r="E66" s="162"/>
    </row>
  </sheetData>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18A97-CC6C-184E-BC67-25B13170497F}">
  <sheetPr>
    <tabColor theme="9"/>
  </sheetPr>
  <dimension ref="A1:T258"/>
  <sheetViews>
    <sheetView topLeftCell="A26" zoomScale="107" workbookViewId="0">
      <selection activeCell="A50" sqref="A50:XFD50"/>
    </sheetView>
  </sheetViews>
  <sheetFormatPr baseColWidth="10" defaultColWidth="8.83203125" defaultRowHeight="15" x14ac:dyDescent="0.2"/>
  <cols>
    <col min="1" max="1" width="12.83203125" style="324" customWidth="1"/>
    <col min="2" max="2" width="19.83203125" style="324" customWidth="1"/>
    <col min="3" max="3" width="29" style="324" customWidth="1"/>
    <col min="4" max="4" width="9.6640625" style="324" customWidth="1"/>
    <col min="5" max="5" width="9.83203125" style="324" customWidth="1"/>
    <col min="6" max="11" width="11.6640625" style="324" customWidth="1"/>
    <col min="12" max="12" width="13" style="324" customWidth="1"/>
    <col min="13" max="13" width="12.33203125" style="324" customWidth="1"/>
    <col min="14" max="17" width="14.6640625" style="324" customWidth="1"/>
    <col min="18" max="18" width="16.1640625" style="324" customWidth="1"/>
    <col min="19" max="20" width="10.1640625" style="324" bestFit="1" customWidth="1"/>
    <col min="21" max="16384" width="8.83203125" style="324"/>
  </cols>
  <sheetData>
    <row r="1" spans="1:18" x14ac:dyDescent="0.2">
      <c r="A1" s="323" t="s">
        <v>859</v>
      </c>
      <c r="B1" s="323"/>
      <c r="C1" s="323"/>
      <c r="D1" s="323" t="s">
        <v>860</v>
      </c>
      <c r="E1" s="323"/>
      <c r="F1" s="323"/>
      <c r="G1" s="323"/>
      <c r="H1" s="323"/>
      <c r="I1" s="323"/>
      <c r="J1" s="323"/>
      <c r="K1" s="323"/>
      <c r="L1" s="323"/>
      <c r="M1" s="323"/>
      <c r="N1" s="323"/>
      <c r="O1" s="323"/>
      <c r="P1" s="323"/>
      <c r="Q1" s="323"/>
      <c r="R1" s="323"/>
    </row>
    <row r="2" spans="1:18" x14ac:dyDescent="0.2">
      <c r="A2" s="325" t="s">
        <v>861</v>
      </c>
      <c r="B2" s="325" t="s">
        <v>862</v>
      </c>
      <c r="C2" s="325" t="s">
        <v>863</v>
      </c>
      <c r="D2" s="325">
        <v>2010</v>
      </c>
      <c r="E2" s="325">
        <v>2011</v>
      </c>
      <c r="F2" s="325">
        <v>2012</v>
      </c>
      <c r="G2" s="325">
        <v>2013</v>
      </c>
      <c r="H2" s="325">
        <v>2014</v>
      </c>
      <c r="I2" s="325">
        <v>2015</v>
      </c>
      <c r="J2" s="325">
        <v>2016</v>
      </c>
      <c r="K2" s="325">
        <v>2017</v>
      </c>
      <c r="L2" s="325">
        <v>2018</v>
      </c>
      <c r="M2" s="325">
        <v>2019</v>
      </c>
      <c r="N2" s="325">
        <v>2020</v>
      </c>
      <c r="O2" s="325">
        <v>2021</v>
      </c>
      <c r="P2" s="325">
        <v>2022</v>
      </c>
      <c r="Q2" s="325">
        <v>2023</v>
      </c>
      <c r="R2" s="325">
        <v>2024</v>
      </c>
    </row>
    <row r="3" spans="1:18" x14ac:dyDescent="0.2">
      <c r="A3" s="326" t="s">
        <v>1141</v>
      </c>
      <c r="B3" s="326" t="s">
        <v>1142</v>
      </c>
      <c r="C3" s="324" t="s">
        <v>1143</v>
      </c>
      <c r="D3" s="327"/>
      <c r="E3" s="327"/>
      <c r="F3" s="327"/>
      <c r="G3" s="327"/>
      <c r="H3" s="327"/>
      <c r="I3" s="327"/>
      <c r="J3" s="327"/>
      <c r="K3" s="327"/>
      <c r="L3" s="327"/>
      <c r="M3" s="327"/>
      <c r="N3" s="327"/>
      <c r="O3" s="327"/>
      <c r="P3" s="327"/>
      <c r="Q3" s="327">
        <v>1873</v>
      </c>
      <c r="R3" s="327">
        <v>4579</v>
      </c>
    </row>
    <row r="4" spans="1:18" x14ac:dyDescent="0.2">
      <c r="A4" s="326"/>
      <c r="B4" s="326" t="s">
        <v>940</v>
      </c>
      <c r="C4" s="324" t="s">
        <v>1144</v>
      </c>
      <c r="D4" s="327"/>
      <c r="E4" s="327"/>
      <c r="F4" s="327"/>
      <c r="G4" s="327"/>
      <c r="H4" s="327"/>
      <c r="I4" s="327"/>
      <c r="J4" s="327"/>
      <c r="K4" s="327"/>
      <c r="L4" s="327"/>
      <c r="M4" s="327"/>
      <c r="N4" s="327"/>
      <c r="O4" s="327"/>
      <c r="P4" s="327"/>
      <c r="Q4" s="327"/>
      <c r="R4" s="327">
        <v>618</v>
      </c>
    </row>
    <row r="5" spans="1:18" x14ac:dyDescent="0.2">
      <c r="A5" s="326"/>
      <c r="B5" s="326" t="s">
        <v>1145</v>
      </c>
      <c r="C5" s="324" t="s">
        <v>1146</v>
      </c>
      <c r="D5" s="327"/>
      <c r="E5" s="327"/>
      <c r="F5" s="327"/>
      <c r="G5" s="327"/>
      <c r="H5" s="327"/>
      <c r="I5" s="327"/>
      <c r="J5" s="327"/>
      <c r="K5" s="327"/>
      <c r="L5" s="327"/>
      <c r="M5" s="327"/>
      <c r="N5" s="327"/>
      <c r="O5" s="327">
        <v>1359</v>
      </c>
      <c r="P5" s="327">
        <v>1265</v>
      </c>
      <c r="Q5" s="327">
        <v>2379</v>
      </c>
      <c r="R5" s="327">
        <v>1768</v>
      </c>
    </row>
    <row r="6" spans="1:18" x14ac:dyDescent="0.2">
      <c r="A6" s="328"/>
      <c r="B6" s="326"/>
      <c r="C6" s="324" t="s">
        <v>1147</v>
      </c>
      <c r="D6" s="327"/>
      <c r="E6" s="327"/>
      <c r="F6" s="327"/>
      <c r="G6" s="327"/>
      <c r="H6" s="327"/>
      <c r="I6" s="327"/>
      <c r="J6" s="327"/>
      <c r="K6" s="327"/>
      <c r="L6" s="327">
        <v>6844</v>
      </c>
      <c r="M6" s="327">
        <v>16951</v>
      </c>
      <c r="N6" s="327">
        <v>17088</v>
      </c>
      <c r="O6" s="327">
        <v>10011</v>
      </c>
      <c r="P6" s="327">
        <v>7327</v>
      </c>
      <c r="Q6" s="327">
        <v>4915</v>
      </c>
      <c r="R6" s="327">
        <v>6316</v>
      </c>
    </row>
    <row r="7" spans="1:18" x14ac:dyDescent="0.2">
      <c r="A7" s="326" t="s">
        <v>212</v>
      </c>
      <c r="B7" s="326" t="s">
        <v>1148</v>
      </c>
      <c r="C7" s="324" t="s">
        <v>1149</v>
      </c>
      <c r="D7" s="327"/>
      <c r="E7" s="327"/>
      <c r="F7" s="327"/>
      <c r="G7" s="327"/>
      <c r="H7" s="327"/>
      <c r="I7" s="327"/>
      <c r="J7" s="327"/>
      <c r="K7" s="327"/>
      <c r="L7" s="327"/>
      <c r="M7" s="327"/>
      <c r="N7" s="327"/>
      <c r="O7" s="327">
        <v>1155</v>
      </c>
      <c r="P7" s="327">
        <v>23082</v>
      </c>
      <c r="Q7" s="327">
        <v>34314</v>
      </c>
      <c r="R7" s="327">
        <v>21189</v>
      </c>
    </row>
    <row r="8" spans="1:18" x14ac:dyDescent="0.2">
      <c r="A8" s="326"/>
      <c r="B8" s="326"/>
      <c r="C8" s="324" t="s">
        <v>1150</v>
      </c>
      <c r="D8" s="327"/>
      <c r="E8" s="327"/>
      <c r="F8" s="327"/>
      <c r="G8" s="327"/>
      <c r="H8" s="327"/>
      <c r="I8" s="327"/>
      <c r="J8" s="327"/>
      <c r="K8" s="327"/>
      <c r="L8" s="327"/>
      <c r="M8" s="327"/>
      <c r="N8" s="327">
        <v>4793</v>
      </c>
      <c r="O8" s="327">
        <v>23443</v>
      </c>
      <c r="P8" s="327">
        <v>42673</v>
      </c>
      <c r="Q8" s="327">
        <v>74993</v>
      </c>
      <c r="R8" s="327">
        <v>55545</v>
      </c>
    </row>
    <row r="9" spans="1:18" x14ac:dyDescent="0.2">
      <c r="A9" s="326"/>
      <c r="B9" s="326"/>
      <c r="C9" s="324" t="s">
        <v>1151</v>
      </c>
      <c r="D9" s="327"/>
      <c r="E9" s="327"/>
      <c r="F9" s="327"/>
      <c r="G9" s="327"/>
      <c r="H9" s="327"/>
      <c r="I9" s="327"/>
      <c r="J9" s="327"/>
      <c r="K9" s="327"/>
      <c r="L9" s="327"/>
      <c r="M9" s="327">
        <v>252</v>
      </c>
      <c r="N9" s="327">
        <v>29208</v>
      </c>
      <c r="O9" s="327">
        <v>46494</v>
      </c>
      <c r="P9" s="327">
        <v>32758</v>
      </c>
      <c r="Q9" s="327">
        <v>24198</v>
      </c>
      <c r="R9" s="327">
        <v>2772</v>
      </c>
    </row>
    <row r="10" spans="1:18" x14ac:dyDescent="0.2">
      <c r="A10" s="326"/>
      <c r="B10" s="326" t="s">
        <v>934</v>
      </c>
      <c r="C10" s="324" t="s">
        <v>1152</v>
      </c>
      <c r="D10" s="327"/>
      <c r="E10" s="327"/>
      <c r="F10" s="327"/>
      <c r="G10" s="327"/>
      <c r="H10" s="327"/>
      <c r="I10" s="327"/>
      <c r="J10" s="327"/>
      <c r="K10" s="327"/>
      <c r="L10" s="327"/>
      <c r="M10" s="327"/>
      <c r="N10" s="327"/>
      <c r="O10" s="327"/>
      <c r="P10" s="327"/>
      <c r="Q10" s="327">
        <v>11</v>
      </c>
      <c r="R10" s="327">
        <v>51</v>
      </c>
    </row>
    <row r="11" spans="1:18" x14ac:dyDescent="0.2">
      <c r="A11" s="326"/>
      <c r="B11" s="326" t="s">
        <v>920</v>
      </c>
      <c r="C11" s="324" t="s">
        <v>1153</v>
      </c>
      <c r="D11" s="327"/>
      <c r="E11" s="327"/>
      <c r="F11" s="327"/>
      <c r="G11" s="327"/>
      <c r="H11" s="327"/>
      <c r="I11" s="327"/>
      <c r="J11" s="327"/>
      <c r="K11" s="327"/>
      <c r="L11" s="327">
        <v>940</v>
      </c>
      <c r="M11" s="327">
        <v>25124</v>
      </c>
      <c r="N11" s="327">
        <v>47929</v>
      </c>
      <c r="O11" s="327">
        <v>47169</v>
      </c>
      <c r="P11" s="327">
        <v>50318</v>
      </c>
      <c r="Q11" s="327">
        <v>3540</v>
      </c>
      <c r="R11" s="327"/>
    </row>
    <row r="12" spans="1:18" x14ac:dyDescent="0.2">
      <c r="A12" s="328"/>
      <c r="B12" s="326"/>
      <c r="C12" s="324" t="s">
        <v>1154</v>
      </c>
      <c r="D12" s="327"/>
      <c r="E12" s="327"/>
      <c r="F12" s="327"/>
      <c r="G12" s="327"/>
      <c r="H12" s="327"/>
      <c r="I12" s="327"/>
      <c r="J12" s="327"/>
      <c r="K12" s="327"/>
      <c r="L12" s="327"/>
      <c r="M12" s="327"/>
      <c r="N12" s="327"/>
      <c r="O12" s="327"/>
      <c r="P12" s="327">
        <v>21</v>
      </c>
      <c r="Q12" s="327">
        <v>43930</v>
      </c>
      <c r="R12" s="327">
        <v>29998</v>
      </c>
    </row>
    <row r="13" spans="1:18" x14ac:dyDescent="0.2">
      <c r="A13" s="328" t="s">
        <v>429</v>
      </c>
      <c r="B13" s="326" t="s">
        <v>934</v>
      </c>
      <c r="C13" s="324" t="s">
        <v>1155</v>
      </c>
      <c r="D13" s="327"/>
      <c r="E13" s="327"/>
      <c r="F13" s="327"/>
      <c r="G13" s="327"/>
      <c r="H13" s="327"/>
      <c r="I13" s="327"/>
      <c r="J13" s="327"/>
      <c r="K13" s="327"/>
      <c r="L13" s="327"/>
      <c r="M13" s="327"/>
      <c r="N13" s="327"/>
      <c r="O13" s="327"/>
      <c r="P13" s="327">
        <v>2</v>
      </c>
      <c r="Q13" s="327">
        <v>2</v>
      </c>
      <c r="R13" s="327">
        <v>3</v>
      </c>
    </row>
    <row r="14" spans="1:18" x14ac:dyDescent="0.2">
      <c r="A14" s="326" t="s">
        <v>1156</v>
      </c>
      <c r="B14" s="326" t="s">
        <v>1157</v>
      </c>
      <c r="C14" s="324" t="s">
        <v>1158</v>
      </c>
      <c r="D14" s="327"/>
      <c r="E14" s="327"/>
      <c r="F14" s="327"/>
      <c r="G14" s="327"/>
      <c r="H14" s="327"/>
      <c r="I14" s="327"/>
      <c r="J14" s="327"/>
      <c r="K14" s="327"/>
      <c r="L14" s="327"/>
      <c r="M14" s="327"/>
      <c r="N14" s="327">
        <v>36614</v>
      </c>
      <c r="O14" s="327">
        <v>40077</v>
      </c>
      <c r="P14" s="327">
        <v>38026</v>
      </c>
      <c r="Q14" s="327">
        <v>33515</v>
      </c>
      <c r="R14" s="327">
        <v>37091</v>
      </c>
    </row>
    <row r="15" spans="1:18" x14ac:dyDescent="0.2">
      <c r="A15" s="326"/>
      <c r="B15" s="326"/>
      <c r="C15" s="324" t="s">
        <v>1159</v>
      </c>
      <c r="D15" s="327"/>
      <c r="E15" s="327"/>
      <c r="F15" s="327"/>
      <c r="G15" s="327"/>
      <c r="H15" s="327"/>
      <c r="I15" s="327"/>
      <c r="J15" s="327"/>
      <c r="K15" s="327"/>
      <c r="L15" s="327"/>
      <c r="M15" s="327"/>
      <c r="N15" s="327"/>
      <c r="O15" s="327">
        <v>19706</v>
      </c>
      <c r="P15" s="327">
        <v>31329</v>
      </c>
      <c r="Q15" s="327">
        <v>28788</v>
      </c>
      <c r="R15" s="327">
        <v>25601</v>
      </c>
    </row>
    <row r="16" spans="1:18" x14ac:dyDescent="0.2">
      <c r="A16" s="326"/>
      <c r="B16" s="326" t="s">
        <v>934</v>
      </c>
      <c r="C16" s="324" t="s">
        <v>1160</v>
      </c>
      <c r="D16" s="327"/>
      <c r="E16" s="327"/>
      <c r="F16" s="327"/>
      <c r="G16" s="327"/>
      <c r="H16" s="327"/>
      <c r="I16" s="327"/>
      <c r="J16" s="327"/>
      <c r="K16" s="327"/>
      <c r="L16" s="327"/>
      <c r="M16" s="327"/>
      <c r="N16" s="327"/>
      <c r="O16" s="327"/>
      <c r="P16" s="327"/>
      <c r="Q16" s="327">
        <v>1</v>
      </c>
      <c r="R16" s="327"/>
    </row>
    <row r="17" spans="1:18" x14ac:dyDescent="0.2">
      <c r="A17" s="326"/>
      <c r="B17" s="326" t="s">
        <v>920</v>
      </c>
      <c r="C17" s="324" t="s">
        <v>1161</v>
      </c>
      <c r="D17" s="327"/>
      <c r="E17" s="327"/>
      <c r="F17" s="327"/>
      <c r="G17" s="327"/>
      <c r="H17" s="327"/>
      <c r="I17" s="327"/>
      <c r="J17" s="327"/>
      <c r="K17" s="327"/>
      <c r="L17" s="327"/>
      <c r="M17" s="327">
        <v>2</v>
      </c>
      <c r="N17" s="327"/>
      <c r="O17" s="327"/>
      <c r="P17" s="327"/>
      <c r="Q17" s="327"/>
      <c r="R17" s="327"/>
    </row>
    <row r="18" spans="1:18" x14ac:dyDescent="0.2">
      <c r="A18" s="326"/>
      <c r="B18" s="326"/>
      <c r="C18" s="324" t="s">
        <v>1162</v>
      </c>
      <c r="D18" s="327"/>
      <c r="E18" s="327"/>
      <c r="F18" s="327"/>
      <c r="G18" s="327"/>
      <c r="H18" s="327"/>
      <c r="I18" s="327"/>
      <c r="J18" s="327"/>
      <c r="K18" s="327"/>
      <c r="L18" s="327"/>
      <c r="M18" s="327"/>
      <c r="N18" s="327"/>
      <c r="O18" s="327"/>
      <c r="P18" s="327"/>
      <c r="Q18" s="327"/>
      <c r="R18" s="327">
        <v>47</v>
      </c>
    </row>
    <row r="19" spans="1:18" x14ac:dyDescent="0.2">
      <c r="A19" s="326"/>
      <c r="B19" s="326"/>
      <c r="C19" s="324" t="s">
        <v>1163</v>
      </c>
      <c r="D19" s="327"/>
      <c r="E19" s="327"/>
      <c r="F19" s="327"/>
      <c r="G19" s="327"/>
      <c r="H19" s="327"/>
      <c r="I19" s="327"/>
      <c r="J19" s="327"/>
      <c r="K19" s="327"/>
      <c r="L19" s="327"/>
      <c r="M19" s="327"/>
      <c r="N19" s="327">
        <v>741</v>
      </c>
      <c r="O19" s="327">
        <v>44438</v>
      </c>
      <c r="P19" s="327">
        <v>53946</v>
      </c>
      <c r="Q19" s="327">
        <v>80699</v>
      </c>
      <c r="R19" s="327">
        <v>80328</v>
      </c>
    </row>
    <row r="20" spans="1:18" x14ac:dyDescent="0.2">
      <c r="A20" s="326"/>
      <c r="B20" s="326"/>
      <c r="C20" s="324" t="s">
        <v>1164</v>
      </c>
      <c r="D20" s="327"/>
      <c r="E20" s="327"/>
      <c r="F20" s="327"/>
      <c r="G20" s="327"/>
      <c r="H20" s="327"/>
      <c r="I20" s="327"/>
      <c r="J20" s="327"/>
      <c r="K20" s="327"/>
      <c r="L20" s="327"/>
      <c r="M20" s="327"/>
      <c r="N20" s="327"/>
      <c r="O20" s="327"/>
      <c r="P20" s="327"/>
      <c r="Q20" s="327"/>
      <c r="R20" s="327">
        <v>8498</v>
      </c>
    </row>
    <row r="21" spans="1:18" x14ac:dyDescent="0.2">
      <c r="A21" s="326"/>
      <c r="B21" s="326"/>
      <c r="C21" s="324" t="s">
        <v>1165</v>
      </c>
      <c r="D21" s="327"/>
      <c r="E21" s="327"/>
      <c r="F21" s="327"/>
      <c r="G21" s="327"/>
      <c r="H21" s="327"/>
      <c r="I21" s="327"/>
      <c r="J21" s="327"/>
      <c r="K21" s="327"/>
      <c r="L21" s="327"/>
      <c r="M21" s="327"/>
      <c r="N21" s="327">
        <v>3359</v>
      </c>
      <c r="O21" s="327">
        <v>19909</v>
      </c>
      <c r="P21" s="327">
        <v>10303</v>
      </c>
      <c r="Q21" s="327">
        <v>11640</v>
      </c>
      <c r="R21" s="327">
        <v>7827</v>
      </c>
    </row>
    <row r="22" spans="1:18" x14ac:dyDescent="0.2">
      <c r="A22" s="328"/>
      <c r="B22" s="326"/>
      <c r="C22" s="324" t="s">
        <v>1166</v>
      </c>
      <c r="D22" s="327"/>
      <c r="E22" s="327"/>
      <c r="F22" s="327"/>
      <c r="G22" s="327"/>
      <c r="H22" s="327"/>
      <c r="I22" s="327"/>
      <c r="J22" s="327"/>
      <c r="K22" s="327"/>
      <c r="L22" s="327"/>
      <c r="M22" s="327">
        <v>93</v>
      </c>
      <c r="N22" s="327">
        <v>16216</v>
      </c>
      <c r="O22" s="327">
        <v>11992</v>
      </c>
      <c r="P22" s="327">
        <v>6371</v>
      </c>
      <c r="Q22" s="327">
        <v>7281</v>
      </c>
      <c r="R22" s="327">
        <v>496</v>
      </c>
    </row>
    <row r="23" spans="1:18" x14ac:dyDescent="0.2">
      <c r="A23" s="328" t="s">
        <v>1167</v>
      </c>
      <c r="B23" s="326" t="s">
        <v>1142</v>
      </c>
      <c r="C23" s="324" t="s">
        <v>1168</v>
      </c>
      <c r="D23" s="327"/>
      <c r="E23" s="327">
        <v>49</v>
      </c>
      <c r="F23" s="327">
        <v>1877</v>
      </c>
      <c r="G23" s="327">
        <v>256</v>
      </c>
      <c r="H23" s="327">
        <v>20</v>
      </c>
      <c r="I23" s="327"/>
      <c r="J23" s="327"/>
      <c r="K23" s="327"/>
      <c r="L23" s="327"/>
      <c r="M23" s="327"/>
      <c r="N23" s="327"/>
      <c r="O23" s="327"/>
      <c r="P23" s="327"/>
      <c r="Q23" s="327"/>
      <c r="R23" s="327"/>
    </row>
    <row r="24" spans="1:18" x14ac:dyDescent="0.2">
      <c r="A24" s="326" t="s">
        <v>265</v>
      </c>
      <c r="B24" s="326" t="s">
        <v>940</v>
      </c>
      <c r="C24" s="324" t="s">
        <v>1169</v>
      </c>
      <c r="D24" s="327"/>
      <c r="E24" s="327"/>
      <c r="F24" s="327"/>
      <c r="G24" s="327"/>
      <c r="H24" s="327"/>
      <c r="I24" s="327"/>
      <c r="J24" s="327"/>
      <c r="K24" s="327"/>
      <c r="L24" s="327"/>
      <c r="M24" s="327"/>
      <c r="N24" s="327"/>
      <c r="O24" s="327"/>
      <c r="P24" s="327">
        <v>65</v>
      </c>
      <c r="Q24" s="327">
        <v>2466</v>
      </c>
      <c r="R24" s="327">
        <v>3925</v>
      </c>
    </row>
    <row r="25" spans="1:18" x14ac:dyDescent="0.2">
      <c r="A25" s="326"/>
      <c r="B25" s="326"/>
      <c r="C25" s="324" t="s">
        <v>1170</v>
      </c>
      <c r="D25" s="327">
        <v>395</v>
      </c>
      <c r="E25" s="327">
        <v>1269</v>
      </c>
      <c r="F25" s="327">
        <v>1121</v>
      </c>
      <c r="G25" s="327">
        <v>4292</v>
      </c>
      <c r="H25" s="327">
        <v>5879</v>
      </c>
      <c r="I25" s="327">
        <v>3753</v>
      </c>
      <c r="J25" s="327">
        <v>1003</v>
      </c>
      <c r="K25" s="327">
        <v>5709</v>
      </c>
      <c r="L25" s="327">
        <v>10158</v>
      </c>
      <c r="M25" s="327">
        <v>12687</v>
      </c>
      <c r="N25" s="327">
        <v>19641</v>
      </c>
      <c r="O25" s="327">
        <v>27970</v>
      </c>
      <c r="P25" s="327">
        <v>17694</v>
      </c>
      <c r="Q25" s="327">
        <v>17821</v>
      </c>
      <c r="R25" s="327">
        <v>5870</v>
      </c>
    </row>
    <row r="26" spans="1:18" x14ac:dyDescent="0.2">
      <c r="A26" s="326"/>
      <c r="B26" s="326" t="s">
        <v>934</v>
      </c>
      <c r="C26" s="324" t="s">
        <v>1171</v>
      </c>
      <c r="D26" s="327"/>
      <c r="E26" s="327">
        <v>399</v>
      </c>
      <c r="F26" s="327">
        <v>1543</v>
      </c>
      <c r="G26" s="327">
        <v>654</v>
      </c>
      <c r="H26" s="327">
        <v>1170</v>
      </c>
      <c r="I26" s="327">
        <v>1276</v>
      </c>
      <c r="J26" s="327">
        <v>1154</v>
      </c>
      <c r="K26" s="327">
        <v>251</v>
      </c>
      <c r="L26" s="327">
        <v>279</v>
      </c>
      <c r="M26" s="327">
        <v>266</v>
      </c>
      <c r="N26" s="327"/>
      <c r="O26" s="327"/>
      <c r="P26" s="327"/>
      <c r="Q26" s="327"/>
      <c r="R26" s="327"/>
    </row>
    <row r="27" spans="1:18" x14ac:dyDescent="0.2">
      <c r="A27" s="326"/>
      <c r="B27" s="326"/>
      <c r="C27" s="324" t="s">
        <v>1172</v>
      </c>
      <c r="D27" s="327"/>
      <c r="E27" s="327"/>
      <c r="F27" s="327"/>
      <c r="G27" s="327"/>
      <c r="H27" s="327"/>
      <c r="I27" s="327"/>
      <c r="J27" s="327">
        <v>189</v>
      </c>
      <c r="K27" s="327"/>
      <c r="L27" s="327"/>
      <c r="M27" s="327"/>
      <c r="N27" s="327"/>
      <c r="O27" s="327"/>
      <c r="P27" s="327"/>
      <c r="Q27" s="327"/>
      <c r="R27" s="327"/>
    </row>
    <row r="28" spans="1:18" x14ac:dyDescent="0.2">
      <c r="A28" s="326"/>
      <c r="B28" s="326"/>
      <c r="C28" s="324" t="s">
        <v>1173</v>
      </c>
      <c r="D28" s="327"/>
      <c r="E28" s="327"/>
      <c r="F28" s="327"/>
      <c r="G28" s="327"/>
      <c r="H28" s="327"/>
      <c r="I28" s="327"/>
      <c r="J28" s="327"/>
      <c r="K28" s="327"/>
      <c r="L28" s="327"/>
      <c r="M28" s="327"/>
      <c r="N28" s="327"/>
      <c r="O28" s="327"/>
      <c r="P28" s="327"/>
      <c r="Q28" s="327">
        <v>1</v>
      </c>
      <c r="R28" s="327">
        <v>2</v>
      </c>
    </row>
    <row r="29" spans="1:18" x14ac:dyDescent="0.2">
      <c r="A29" s="326"/>
      <c r="B29" s="326"/>
      <c r="C29" s="324" t="s">
        <v>1174</v>
      </c>
      <c r="D29" s="327">
        <v>356</v>
      </c>
      <c r="E29" s="327">
        <v>345</v>
      </c>
      <c r="F29" s="327">
        <v>293</v>
      </c>
      <c r="G29" s="327">
        <v>582</v>
      </c>
      <c r="H29" s="327">
        <v>379</v>
      </c>
      <c r="I29" s="327">
        <v>441</v>
      </c>
      <c r="J29" s="327">
        <v>502</v>
      </c>
      <c r="K29" s="327">
        <v>629</v>
      </c>
      <c r="L29" s="327">
        <v>697</v>
      </c>
      <c r="M29" s="327">
        <v>686</v>
      </c>
      <c r="N29" s="327">
        <v>829</v>
      </c>
      <c r="O29" s="327">
        <v>812</v>
      </c>
      <c r="P29" s="327">
        <v>1240</v>
      </c>
      <c r="Q29" s="327">
        <v>1240</v>
      </c>
      <c r="R29" s="327">
        <v>473</v>
      </c>
    </row>
    <row r="30" spans="1:18" x14ac:dyDescent="0.2">
      <c r="A30" s="326"/>
      <c r="B30" s="326"/>
      <c r="C30" s="324" t="s">
        <v>1175</v>
      </c>
      <c r="D30" s="327"/>
      <c r="E30" s="327"/>
      <c r="F30" s="327"/>
      <c r="G30" s="327"/>
      <c r="H30" s="327"/>
      <c r="I30" s="327"/>
      <c r="J30" s="327"/>
      <c r="K30" s="327"/>
      <c r="L30" s="327"/>
      <c r="M30" s="327"/>
      <c r="N30" s="327"/>
      <c r="O30" s="327">
        <v>4</v>
      </c>
      <c r="P30" s="327">
        <v>125</v>
      </c>
      <c r="Q30" s="327">
        <v>122</v>
      </c>
      <c r="R30" s="327">
        <v>179</v>
      </c>
    </row>
    <row r="31" spans="1:18" x14ac:dyDescent="0.2">
      <c r="A31" s="326"/>
      <c r="B31" s="326"/>
      <c r="C31" s="324" t="s">
        <v>1176</v>
      </c>
      <c r="D31" s="327"/>
      <c r="E31" s="327"/>
      <c r="F31" s="327"/>
      <c r="G31" s="327"/>
      <c r="H31" s="327"/>
      <c r="I31" s="327"/>
      <c r="J31" s="327"/>
      <c r="K31" s="327"/>
      <c r="L31" s="327"/>
      <c r="M31" s="327"/>
      <c r="N31" s="327"/>
      <c r="O31" s="327"/>
      <c r="P31" s="327"/>
      <c r="Q31" s="327">
        <v>8</v>
      </c>
      <c r="R31" s="327">
        <v>14</v>
      </c>
    </row>
    <row r="32" spans="1:18" x14ac:dyDescent="0.2">
      <c r="A32" s="326"/>
      <c r="B32" s="326" t="s">
        <v>1118</v>
      </c>
      <c r="C32" s="324" t="s">
        <v>1119</v>
      </c>
      <c r="D32" s="327"/>
      <c r="E32" s="327"/>
      <c r="F32" s="327"/>
      <c r="G32" s="327"/>
      <c r="H32" s="327"/>
      <c r="I32" s="327"/>
      <c r="J32" s="327"/>
      <c r="K32" s="327"/>
      <c r="L32" s="327"/>
      <c r="M32" s="327"/>
      <c r="N32" s="327"/>
      <c r="O32" s="327"/>
      <c r="P32" s="327">
        <v>9</v>
      </c>
      <c r="Q32" s="327">
        <v>36</v>
      </c>
      <c r="R32" s="327">
        <v>215</v>
      </c>
    </row>
    <row r="33" spans="1:19" x14ac:dyDescent="0.2">
      <c r="A33" s="326"/>
      <c r="B33" s="326"/>
      <c r="C33" s="324" t="s">
        <v>1120</v>
      </c>
      <c r="D33" s="327"/>
      <c r="E33" s="327"/>
      <c r="F33" s="327"/>
      <c r="G33" s="327"/>
      <c r="H33" s="327"/>
      <c r="I33" s="327"/>
      <c r="J33" s="327"/>
      <c r="K33" s="327"/>
      <c r="L33" s="327"/>
      <c r="M33" s="327"/>
      <c r="N33" s="327"/>
      <c r="O33" s="327"/>
      <c r="P33" s="327">
        <v>681</v>
      </c>
      <c r="Q33" s="327">
        <v>3578</v>
      </c>
      <c r="R33" s="327">
        <v>4081</v>
      </c>
    </row>
    <row r="34" spans="1:19" x14ac:dyDescent="0.2">
      <c r="A34" s="326"/>
      <c r="B34" s="326"/>
      <c r="C34" s="324" t="s">
        <v>1121</v>
      </c>
      <c r="D34" s="327"/>
      <c r="E34" s="327"/>
      <c r="F34" s="327"/>
      <c r="G34" s="327"/>
      <c r="H34" s="327"/>
      <c r="I34" s="327"/>
      <c r="J34" s="327"/>
      <c r="K34" s="327"/>
      <c r="L34" s="327"/>
      <c r="M34" s="327"/>
      <c r="N34" s="327"/>
      <c r="O34" s="327"/>
      <c r="P34" s="327"/>
      <c r="Q34" s="327"/>
      <c r="R34" s="327">
        <v>13349</v>
      </c>
    </row>
    <row r="35" spans="1:19" x14ac:dyDescent="0.2">
      <c r="A35" s="326"/>
      <c r="B35" s="326"/>
      <c r="C35" s="324" t="s">
        <v>1122</v>
      </c>
      <c r="D35" s="327">
        <v>15</v>
      </c>
      <c r="E35" s="327">
        <v>993</v>
      </c>
      <c r="F35" s="327">
        <v>5379</v>
      </c>
      <c r="G35" s="327">
        <v>4946</v>
      </c>
      <c r="H35" s="327">
        <v>3472</v>
      </c>
      <c r="I35" s="327">
        <v>3673</v>
      </c>
      <c r="J35" s="327">
        <v>3779</v>
      </c>
      <c r="K35" s="327">
        <v>4038</v>
      </c>
      <c r="L35" s="327">
        <v>8558</v>
      </c>
      <c r="M35" s="327">
        <v>9951</v>
      </c>
      <c r="N35" s="327">
        <v>9978</v>
      </c>
      <c r="O35" s="327">
        <v>10951</v>
      </c>
      <c r="P35" s="327">
        <v>8582</v>
      </c>
      <c r="Q35" s="327">
        <v>11872</v>
      </c>
      <c r="R35" s="327">
        <v>11184</v>
      </c>
    </row>
    <row r="36" spans="1:19" x14ac:dyDescent="0.2">
      <c r="A36" s="326"/>
      <c r="B36" s="326"/>
      <c r="C36" s="324" t="s">
        <v>1123</v>
      </c>
      <c r="D36" s="327"/>
      <c r="E36" s="327"/>
      <c r="F36" s="327"/>
      <c r="G36" s="327"/>
      <c r="H36" s="327"/>
      <c r="I36" s="327"/>
      <c r="J36" s="327"/>
      <c r="K36" s="327"/>
      <c r="L36" s="327"/>
      <c r="M36" s="327"/>
      <c r="N36" s="327"/>
      <c r="O36" s="327"/>
      <c r="P36" s="327"/>
      <c r="Q36" s="327">
        <v>959</v>
      </c>
      <c r="R36" s="327">
        <v>1394</v>
      </c>
    </row>
    <row r="37" spans="1:19" x14ac:dyDescent="0.2">
      <c r="A37" s="326"/>
      <c r="B37" s="326"/>
      <c r="C37" s="324" t="s">
        <v>1124</v>
      </c>
      <c r="D37" s="327"/>
      <c r="E37" s="327"/>
      <c r="F37" s="327"/>
      <c r="G37" s="327"/>
      <c r="H37" s="327"/>
      <c r="I37" s="327"/>
      <c r="J37" s="327"/>
      <c r="K37" s="327"/>
      <c r="L37" s="327">
        <v>39</v>
      </c>
      <c r="M37" s="327">
        <v>394</v>
      </c>
      <c r="N37" s="327">
        <v>369</v>
      </c>
      <c r="O37" s="327">
        <v>614</v>
      </c>
      <c r="P37" s="327">
        <v>804</v>
      </c>
      <c r="Q37" s="327">
        <v>1770</v>
      </c>
      <c r="R37" s="327">
        <v>2117</v>
      </c>
    </row>
    <row r="38" spans="1:19" x14ac:dyDescent="0.2">
      <c r="A38" s="326"/>
      <c r="B38" s="326"/>
      <c r="C38" s="324" t="s">
        <v>1125</v>
      </c>
      <c r="D38" s="327"/>
      <c r="E38" s="327"/>
      <c r="F38" s="327"/>
      <c r="G38" s="327"/>
      <c r="H38" s="327"/>
      <c r="I38" s="327"/>
      <c r="J38" s="327"/>
      <c r="K38" s="327"/>
      <c r="L38" s="327"/>
      <c r="M38" s="327"/>
      <c r="N38" s="327"/>
      <c r="O38" s="327">
        <v>45</v>
      </c>
      <c r="P38" s="327">
        <v>33151</v>
      </c>
      <c r="Q38" s="327">
        <v>47018</v>
      </c>
      <c r="R38" s="327">
        <v>34732</v>
      </c>
    </row>
    <row r="39" spans="1:19" x14ac:dyDescent="0.2">
      <c r="A39" s="326"/>
      <c r="B39" s="326"/>
      <c r="C39" s="324" t="s">
        <v>1126</v>
      </c>
      <c r="D39" s="327"/>
      <c r="E39" s="327"/>
      <c r="F39" s="327"/>
      <c r="G39" s="327"/>
      <c r="H39" s="327"/>
      <c r="I39" s="327"/>
      <c r="J39" s="327"/>
      <c r="K39" s="327"/>
      <c r="L39" s="327"/>
      <c r="M39" s="327"/>
      <c r="N39" s="327"/>
      <c r="O39" s="327"/>
      <c r="P39" s="327"/>
      <c r="Q39" s="327">
        <v>31</v>
      </c>
      <c r="R39" s="327">
        <v>22970</v>
      </c>
    </row>
    <row r="40" spans="1:19" x14ac:dyDescent="0.2">
      <c r="A40" s="326"/>
      <c r="B40" s="326"/>
      <c r="C40" s="324" t="s">
        <v>1127</v>
      </c>
      <c r="D40" s="327"/>
      <c r="E40" s="327"/>
      <c r="F40" s="327"/>
      <c r="G40" s="327"/>
      <c r="H40" s="327"/>
      <c r="I40" s="327"/>
      <c r="J40" s="327"/>
      <c r="K40" s="327"/>
      <c r="L40" s="327"/>
      <c r="M40" s="327"/>
      <c r="N40" s="327"/>
      <c r="O40" s="327"/>
      <c r="P40" s="327"/>
      <c r="Q40" s="327">
        <v>12</v>
      </c>
      <c r="R40" s="327">
        <v>615</v>
      </c>
    </row>
    <row r="41" spans="1:19" x14ac:dyDescent="0.2">
      <c r="A41" s="326"/>
      <c r="B41" s="326"/>
      <c r="C41" s="324" t="s">
        <v>1128</v>
      </c>
      <c r="D41" s="327"/>
      <c r="E41" s="327"/>
      <c r="F41" s="327">
        <v>68</v>
      </c>
      <c r="G41" s="327">
        <v>8761</v>
      </c>
      <c r="H41" s="327">
        <v>11108</v>
      </c>
      <c r="I41" s="327">
        <v>18698</v>
      </c>
      <c r="J41" s="327">
        <v>21646</v>
      </c>
      <c r="K41" s="327">
        <v>31533</v>
      </c>
      <c r="L41" s="327">
        <v>39990</v>
      </c>
      <c r="M41" s="327">
        <v>48013</v>
      </c>
      <c r="N41" s="327">
        <v>102187</v>
      </c>
      <c r="O41" s="327">
        <v>77149</v>
      </c>
      <c r="P41" s="327">
        <v>40238</v>
      </c>
      <c r="Q41" s="327">
        <v>18174</v>
      </c>
      <c r="R41" s="327">
        <v>5005</v>
      </c>
    </row>
    <row r="42" spans="1:19" x14ac:dyDescent="0.2">
      <c r="A42" s="326"/>
      <c r="B42" s="326" t="s">
        <v>613</v>
      </c>
      <c r="C42" s="324" t="s">
        <v>1084</v>
      </c>
      <c r="D42" s="327"/>
      <c r="E42" s="327"/>
      <c r="F42" s="327"/>
      <c r="G42" s="327"/>
      <c r="H42" s="327"/>
      <c r="I42" s="327"/>
      <c r="J42" s="327"/>
      <c r="K42" s="327"/>
      <c r="L42" s="327"/>
      <c r="M42" s="327"/>
      <c r="N42" s="327">
        <v>6562</v>
      </c>
      <c r="O42" s="327">
        <v>15171</v>
      </c>
      <c r="P42" s="327">
        <v>14998</v>
      </c>
      <c r="Q42" s="327">
        <v>15433</v>
      </c>
      <c r="R42" s="327">
        <v>7592</v>
      </c>
      <c r="S42" s="327"/>
    </row>
    <row r="43" spans="1:19" x14ac:dyDescent="0.2">
      <c r="A43" s="326"/>
      <c r="B43" s="326"/>
      <c r="C43" s="324" t="s">
        <v>1086</v>
      </c>
      <c r="D43" s="327"/>
      <c r="E43" s="327"/>
      <c r="F43" s="327"/>
      <c r="G43" s="327"/>
      <c r="H43" s="327"/>
      <c r="I43" s="327"/>
      <c r="J43" s="327"/>
      <c r="K43" s="327"/>
      <c r="L43" s="327"/>
      <c r="M43" s="327"/>
      <c r="N43" s="327">
        <v>546</v>
      </c>
      <c r="O43" s="327">
        <v>3566</v>
      </c>
      <c r="P43" s="327">
        <v>4287</v>
      </c>
      <c r="Q43" s="327">
        <v>4321</v>
      </c>
      <c r="R43" s="327">
        <v>3967</v>
      </c>
    </row>
    <row r="44" spans="1:19" x14ac:dyDescent="0.2">
      <c r="A44" s="326"/>
      <c r="B44" s="326"/>
      <c r="C44" s="324" t="s">
        <v>1087</v>
      </c>
      <c r="D44" s="327"/>
      <c r="E44" s="327"/>
      <c r="F44" s="327"/>
      <c r="G44" s="327"/>
      <c r="H44" s="327"/>
      <c r="I44" s="327"/>
      <c r="J44" s="327">
        <v>544</v>
      </c>
      <c r="K44" s="327">
        <v>337</v>
      </c>
      <c r="L44" s="327">
        <v>324</v>
      </c>
      <c r="M44" s="327">
        <v>156</v>
      </c>
      <c r="N44" s="327">
        <v>69</v>
      </c>
      <c r="O44" s="327"/>
      <c r="P44" s="327"/>
      <c r="Q44" s="327"/>
      <c r="R44" s="327"/>
    </row>
    <row r="45" spans="1:19" x14ac:dyDescent="0.2">
      <c r="A45" s="326"/>
      <c r="B45" s="326"/>
      <c r="C45" s="324" t="s">
        <v>1089</v>
      </c>
      <c r="D45" s="327"/>
      <c r="E45" s="327"/>
      <c r="F45" s="327"/>
      <c r="G45" s="327"/>
      <c r="H45" s="327"/>
      <c r="I45" s="327"/>
      <c r="J45" s="327"/>
      <c r="K45" s="327"/>
      <c r="L45" s="327"/>
      <c r="M45" s="327"/>
      <c r="N45" s="327">
        <v>163</v>
      </c>
      <c r="O45" s="327">
        <v>1325</v>
      </c>
      <c r="P45" s="327">
        <v>1103</v>
      </c>
      <c r="Q45" s="327">
        <v>2010</v>
      </c>
      <c r="R45" s="327">
        <v>1058</v>
      </c>
    </row>
    <row r="46" spans="1:19" x14ac:dyDescent="0.2">
      <c r="A46" s="326"/>
      <c r="B46" s="326"/>
      <c r="C46" s="324" t="s">
        <v>1091</v>
      </c>
      <c r="D46" s="327"/>
      <c r="E46" s="327"/>
      <c r="F46" s="327"/>
      <c r="G46" s="327"/>
      <c r="H46" s="327"/>
      <c r="I46" s="327"/>
      <c r="J46" s="327"/>
      <c r="K46" s="327"/>
      <c r="L46" s="327"/>
      <c r="M46" s="327">
        <v>277</v>
      </c>
      <c r="N46" s="327">
        <v>4850</v>
      </c>
      <c r="O46" s="327">
        <v>3857</v>
      </c>
      <c r="P46" s="327">
        <v>3882</v>
      </c>
      <c r="Q46" s="327">
        <v>3192</v>
      </c>
      <c r="R46" s="327">
        <v>1578</v>
      </c>
    </row>
    <row r="47" spans="1:19" x14ac:dyDescent="0.2">
      <c r="A47" s="326"/>
      <c r="B47" s="326"/>
      <c r="C47" s="324" t="s">
        <v>1092</v>
      </c>
      <c r="D47" s="327"/>
      <c r="E47" s="327"/>
      <c r="F47" s="327"/>
      <c r="G47" s="327"/>
      <c r="H47" s="327"/>
      <c r="I47" s="327"/>
      <c r="J47" s="327"/>
      <c r="K47" s="327"/>
      <c r="L47" s="327"/>
      <c r="M47" s="327">
        <v>266</v>
      </c>
      <c r="N47" s="327">
        <v>8055</v>
      </c>
      <c r="O47" s="327">
        <v>11207</v>
      </c>
      <c r="P47" s="327">
        <v>10492</v>
      </c>
      <c r="Q47" s="327">
        <v>11254</v>
      </c>
      <c r="R47" s="327">
        <v>7618</v>
      </c>
    </row>
    <row r="48" spans="1:19" x14ac:dyDescent="0.2">
      <c r="A48" s="326"/>
      <c r="B48" s="326"/>
      <c r="C48" s="324" t="s">
        <v>1094</v>
      </c>
      <c r="D48" s="327"/>
      <c r="E48" s="327"/>
      <c r="F48" s="327"/>
      <c r="G48" s="327"/>
      <c r="H48" s="327"/>
      <c r="I48" s="327"/>
      <c r="J48" s="327"/>
      <c r="K48" s="327"/>
      <c r="L48" s="327"/>
      <c r="M48" s="327"/>
      <c r="N48" s="327"/>
      <c r="O48" s="327"/>
      <c r="P48" s="327">
        <v>1499</v>
      </c>
      <c r="Q48" s="327">
        <v>1761</v>
      </c>
      <c r="R48" s="327">
        <v>1263</v>
      </c>
    </row>
    <row r="49" spans="1:18" x14ac:dyDescent="0.2">
      <c r="A49" s="326"/>
      <c r="B49" s="326"/>
      <c r="C49" s="324" t="s">
        <v>1095</v>
      </c>
      <c r="D49" s="327"/>
      <c r="E49" s="327"/>
      <c r="F49" s="327"/>
      <c r="G49" s="327"/>
      <c r="H49" s="327"/>
      <c r="I49" s="327"/>
      <c r="J49" s="327"/>
      <c r="K49" s="327"/>
      <c r="L49" s="327"/>
      <c r="M49" s="327"/>
      <c r="N49" s="327"/>
      <c r="O49" s="327"/>
      <c r="P49" s="327">
        <v>667</v>
      </c>
      <c r="Q49" s="327">
        <v>316</v>
      </c>
      <c r="R49" s="327">
        <v>96</v>
      </c>
    </row>
    <row r="50" spans="1:18" x14ac:dyDescent="0.2">
      <c r="A50" s="326"/>
      <c r="B50" s="326"/>
      <c r="C50" s="324" t="s">
        <v>1096</v>
      </c>
      <c r="D50" s="327"/>
      <c r="E50" s="327"/>
      <c r="F50" s="327"/>
      <c r="G50" s="327"/>
      <c r="H50" s="327"/>
      <c r="I50" s="327"/>
      <c r="J50" s="327"/>
      <c r="K50" s="327"/>
      <c r="L50" s="327"/>
      <c r="M50" s="327"/>
      <c r="N50" s="327">
        <v>18</v>
      </c>
      <c r="O50" s="327">
        <v>15185</v>
      </c>
      <c r="P50" s="327">
        <v>28629</v>
      </c>
      <c r="Q50" s="327">
        <v>30143</v>
      </c>
      <c r="R50" s="327">
        <v>16745</v>
      </c>
    </row>
    <row r="51" spans="1:18" x14ac:dyDescent="0.2">
      <c r="A51" s="326"/>
      <c r="B51" s="326"/>
      <c r="C51" s="324" t="s">
        <v>1098</v>
      </c>
      <c r="D51" s="327"/>
      <c r="E51" s="327"/>
      <c r="F51" s="327"/>
      <c r="G51" s="327"/>
      <c r="H51" s="327"/>
      <c r="I51" s="327"/>
      <c r="J51" s="327"/>
      <c r="K51" s="327"/>
      <c r="L51" s="327"/>
      <c r="M51" s="327">
        <v>91</v>
      </c>
      <c r="N51" s="327">
        <v>15934</v>
      </c>
      <c r="O51" s="327">
        <v>41526</v>
      </c>
      <c r="P51" s="327">
        <v>29532</v>
      </c>
      <c r="Q51" s="327">
        <v>22401</v>
      </c>
      <c r="R51" s="327">
        <v>6513</v>
      </c>
    </row>
    <row r="52" spans="1:18" x14ac:dyDescent="0.2">
      <c r="A52" s="326"/>
      <c r="B52" s="326"/>
      <c r="C52" s="324" t="s">
        <v>1099</v>
      </c>
      <c r="D52" s="327"/>
      <c r="E52" s="327"/>
      <c r="F52" s="327"/>
      <c r="G52" s="327"/>
      <c r="H52" s="327"/>
      <c r="I52" s="327"/>
      <c r="J52" s="327"/>
      <c r="K52" s="327"/>
      <c r="L52" s="327"/>
      <c r="M52" s="327"/>
      <c r="N52" s="327"/>
      <c r="O52" s="327">
        <v>1256</v>
      </c>
      <c r="P52" s="327">
        <v>14370</v>
      </c>
      <c r="Q52" s="327">
        <v>17805</v>
      </c>
      <c r="R52" s="327">
        <v>13167</v>
      </c>
    </row>
    <row r="53" spans="1:18" x14ac:dyDescent="0.2">
      <c r="A53" s="326"/>
      <c r="B53" s="326"/>
      <c r="C53" s="324" t="s">
        <v>1100</v>
      </c>
      <c r="D53" s="327"/>
      <c r="E53" s="327"/>
      <c r="F53" s="327"/>
      <c r="G53" s="327"/>
      <c r="H53" s="327"/>
      <c r="I53" s="327"/>
      <c r="J53" s="327"/>
      <c r="K53" s="327"/>
      <c r="L53" s="327"/>
      <c r="M53" s="327"/>
      <c r="N53" s="327"/>
      <c r="O53" s="327"/>
      <c r="P53" s="327">
        <v>780</v>
      </c>
      <c r="Q53" s="327">
        <v>7491</v>
      </c>
      <c r="R53" s="327">
        <v>5928</v>
      </c>
    </row>
    <row r="54" spans="1:18" x14ac:dyDescent="0.2">
      <c r="A54" s="326"/>
      <c r="B54" s="326"/>
      <c r="C54" s="324" t="s">
        <v>1101</v>
      </c>
      <c r="D54" s="327"/>
      <c r="E54" s="327"/>
      <c r="F54" s="327"/>
      <c r="G54" s="327"/>
      <c r="H54" s="327"/>
      <c r="I54" s="327"/>
      <c r="J54" s="327"/>
      <c r="K54" s="327"/>
      <c r="L54" s="327"/>
      <c r="M54" s="327"/>
      <c r="N54" s="327"/>
      <c r="O54" s="327"/>
      <c r="P54" s="327"/>
      <c r="Q54" s="327"/>
      <c r="R54" s="327">
        <v>16</v>
      </c>
    </row>
    <row r="55" spans="1:18" x14ac:dyDescent="0.2">
      <c r="A55" s="326"/>
      <c r="B55" s="326"/>
      <c r="C55" s="324" t="s">
        <v>1102</v>
      </c>
      <c r="D55" s="327"/>
      <c r="E55" s="327"/>
      <c r="F55" s="327"/>
      <c r="G55" s="327"/>
      <c r="H55" s="327"/>
      <c r="I55" s="327"/>
      <c r="J55" s="327"/>
      <c r="K55" s="327"/>
      <c r="L55" s="327"/>
      <c r="M55" s="327">
        <v>124</v>
      </c>
      <c r="N55" s="327">
        <v>7305</v>
      </c>
      <c r="O55" s="327">
        <v>8502</v>
      </c>
      <c r="P55" s="327">
        <v>5220</v>
      </c>
      <c r="Q55" s="327">
        <v>4922</v>
      </c>
      <c r="R55" s="327">
        <v>3792</v>
      </c>
    </row>
    <row r="56" spans="1:18" x14ac:dyDescent="0.2">
      <c r="A56" s="326"/>
      <c r="B56" s="326"/>
      <c r="C56" s="324" t="s">
        <v>1104</v>
      </c>
      <c r="D56" s="327"/>
      <c r="E56" s="327"/>
      <c r="F56" s="327"/>
      <c r="G56" s="327"/>
      <c r="H56" s="327"/>
      <c r="I56" s="327"/>
      <c r="J56" s="327"/>
      <c r="K56" s="327"/>
      <c r="L56" s="327"/>
      <c r="M56" s="327"/>
      <c r="N56" s="327"/>
      <c r="O56" s="327"/>
      <c r="P56" s="327"/>
      <c r="Q56" s="327">
        <v>1</v>
      </c>
      <c r="R56" s="327">
        <v>14781</v>
      </c>
    </row>
    <row r="57" spans="1:18" x14ac:dyDescent="0.2">
      <c r="A57" s="326"/>
      <c r="B57" s="326"/>
      <c r="C57" s="324" t="s">
        <v>1105</v>
      </c>
      <c r="D57" s="327"/>
      <c r="E57" s="327"/>
      <c r="F57" s="327"/>
      <c r="G57" s="327"/>
      <c r="H57" s="327"/>
      <c r="I57" s="327"/>
      <c r="J57" s="327"/>
      <c r="K57" s="327"/>
      <c r="L57" s="327"/>
      <c r="M57" s="327"/>
      <c r="N57" s="327"/>
      <c r="O57" s="327"/>
      <c r="P57" s="327">
        <v>1</v>
      </c>
      <c r="Q57" s="327">
        <v>1061</v>
      </c>
      <c r="R57" s="327">
        <v>6416</v>
      </c>
    </row>
    <row r="58" spans="1:18" x14ac:dyDescent="0.2">
      <c r="A58" s="326"/>
      <c r="B58" s="326"/>
      <c r="C58" s="324" t="s">
        <v>1106</v>
      </c>
      <c r="D58" s="327"/>
      <c r="E58" s="327"/>
      <c r="F58" s="327"/>
      <c r="G58" s="327"/>
      <c r="H58" s="327"/>
      <c r="I58" s="327"/>
      <c r="J58" s="327"/>
      <c r="K58" s="327"/>
      <c r="L58" s="327"/>
      <c r="M58" s="327"/>
      <c r="N58" s="327"/>
      <c r="O58" s="327"/>
      <c r="P58" s="327"/>
      <c r="Q58" s="327"/>
      <c r="R58" s="327">
        <v>3</v>
      </c>
    </row>
    <row r="59" spans="1:18" x14ac:dyDescent="0.2">
      <c r="A59" s="326"/>
      <c r="B59" s="326"/>
      <c r="C59" s="324" t="s">
        <v>1107</v>
      </c>
      <c r="D59" s="327"/>
      <c r="E59" s="327"/>
      <c r="F59" s="327"/>
      <c r="G59" s="327"/>
      <c r="H59" s="327"/>
      <c r="I59" s="327"/>
      <c r="J59" s="327"/>
      <c r="K59" s="327"/>
      <c r="L59" s="327"/>
      <c r="M59" s="327"/>
      <c r="N59" s="327"/>
      <c r="O59" s="327"/>
      <c r="P59" s="327"/>
      <c r="Q59" s="327">
        <v>1</v>
      </c>
      <c r="R59" s="327">
        <v>2698</v>
      </c>
    </row>
    <row r="60" spans="1:18" x14ac:dyDescent="0.2">
      <c r="A60" s="326"/>
      <c r="B60" s="326"/>
      <c r="C60" s="324" t="s">
        <v>1108</v>
      </c>
      <c r="D60" s="327"/>
      <c r="E60" s="327"/>
      <c r="F60" s="327"/>
      <c r="G60" s="327"/>
      <c r="H60" s="327"/>
      <c r="I60" s="327"/>
      <c r="J60" s="327"/>
      <c r="K60" s="327"/>
      <c r="L60" s="327"/>
      <c r="M60" s="327"/>
      <c r="N60" s="327">
        <v>521</v>
      </c>
      <c r="O60" s="327">
        <v>5182</v>
      </c>
      <c r="P60" s="327">
        <v>7332</v>
      </c>
      <c r="Q60" s="327">
        <v>7133</v>
      </c>
      <c r="R60" s="327">
        <v>5228</v>
      </c>
    </row>
    <row r="61" spans="1:18" x14ac:dyDescent="0.2">
      <c r="A61" s="326"/>
      <c r="B61" s="326"/>
      <c r="C61" s="324" t="s">
        <v>1109</v>
      </c>
      <c r="D61" s="327"/>
      <c r="E61" s="327"/>
      <c r="F61" s="327"/>
      <c r="G61" s="327"/>
      <c r="H61" s="327"/>
      <c r="I61" s="327"/>
      <c r="J61" s="327"/>
      <c r="K61" s="327"/>
      <c r="L61" s="327"/>
      <c r="M61" s="327"/>
      <c r="N61" s="327">
        <v>137</v>
      </c>
      <c r="O61" s="327">
        <v>1228</v>
      </c>
      <c r="P61" s="327">
        <v>863</v>
      </c>
      <c r="Q61" s="327">
        <v>1319</v>
      </c>
      <c r="R61" s="327">
        <v>1301</v>
      </c>
    </row>
    <row r="62" spans="1:18" x14ac:dyDescent="0.2">
      <c r="A62" s="326"/>
      <c r="B62" s="326" t="s">
        <v>1137</v>
      </c>
      <c r="C62" s="324" t="s">
        <v>1138</v>
      </c>
      <c r="D62" s="327"/>
      <c r="E62" s="327"/>
      <c r="F62" s="327"/>
      <c r="G62" s="327"/>
      <c r="H62" s="327"/>
      <c r="I62" s="327"/>
      <c r="J62" s="327"/>
      <c r="K62" s="327"/>
      <c r="L62" s="327"/>
      <c r="M62" s="327"/>
      <c r="N62" s="327">
        <v>238</v>
      </c>
      <c r="O62" s="327">
        <v>5082</v>
      </c>
      <c r="P62" s="327">
        <v>5606</v>
      </c>
      <c r="Q62" s="327">
        <v>5924</v>
      </c>
      <c r="R62" s="327">
        <v>4499</v>
      </c>
    </row>
    <row r="63" spans="1:18" x14ac:dyDescent="0.2">
      <c r="A63" s="328"/>
      <c r="B63" s="326"/>
      <c r="C63" s="324" t="s">
        <v>1139</v>
      </c>
      <c r="D63" s="327"/>
      <c r="E63" s="327"/>
      <c r="F63" s="327"/>
      <c r="G63" s="327"/>
      <c r="H63" s="327"/>
      <c r="I63" s="327"/>
      <c r="J63" s="327"/>
      <c r="K63" s="327"/>
      <c r="L63" s="327"/>
      <c r="M63" s="327"/>
      <c r="N63" s="327"/>
      <c r="O63" s="327">
        <v>698</v>
      </c>
      <c r="P63" s="327">
        <v>872</v>
      </c>
      <c r="Q63" s="327">
        <v>750</v>
      </c>
      <c r="R63" s="327">
        <v>1487</v>
      </c>
    </row>
    <row r="64" spans="1:18" x14ac:dyDescent="0.2">
      <c r="A64" s="326" t="s">
        <v>58</v>
      </c>
      <c r="B64" s="326" t="s">
        <v>865</v>
      </c>
      <c r="C64" s="324" t="s">
        <v>866</v>
      </c>
      <c r="D64" s="327"/>
      <c r="E64" s="327"/>
      <c r="F64" s="327"/>
      <c r="G64" s="327"/>
      <c r="H64" s="327"/>
      <c r="I64" s="327">
        <v>428</v>
      </c>
      <c r="J64" s="327">
        <v>5916</v>
      </c>
      <c r="K64" s="327">
        <v>12547</v>
      </c>
      <c r="L64" s="327">
        <v>14125</v>
      </c>
      <c r="M64" s="327">
        <v>14874</v>
      </c>
      <c r="N64" s="327">
        <v>6309</v>
      </c>
      <c r="O64" s="327">
        <v>2652</v>
      </c>
      <c r="P64" s="327">
        <v>4955</v>
      </c>
      <c r="Q64" s="327">
        <v>13097</v>
      </c>
      <c r="R64" s="327">
        <v>7270</v>
      </c>
    </row>
    <row r="65" spans="1:18" x14ac:dyDescent="0.2">
      <c r="A65" s="326"/>
      <c r="B65" s="326"/>
      <c r="C65" s="324" t="s">
        <v>868</v>
      </c>
      <c r="D65" s="327"/>
      <c r="E65" s="327"/>
      <c r="F65" s="327"/>
      <c r="G65" s="327"/>
      <c r="H65" s="327"/>
      <c r="I65" s="327">
        <v>87</v>
      </c>
      <c r="J65" s="327">
        <v>9627</v>
      </c>
      <c r="K65" s="327">
        <v>20016</v>
      </c>
      <c r="L65" s="327">
        <v>15662</v>
      </c>
      <c r="M65" s="327">
        <v>11374</v>
      </c>
      <c r="N65" s="327">
        <v>28864</v>
      </c>
      <c r="O65" s="327">
        <v>45486</v>
      </c>
      <c r="P65" s="327">
        <v>46191</v>
      </c>
      <c r="Q65" s="327">
        <v>35158</v>
      </c>
      <c r="R65" s="327">
        <v>30209</v>
      </c>
    </row>
    <row r="66" spans="1:18" x14ac:dyDescent="0.2">
      <c r="A66" s="326"/>
      <c r="B66" s="326"/>
      <c r="C66" s="324" t="s">
        <v>870</v>
      </c>
      <c r="D66" s="327"/>
      <c r="E66" s="327"/>
      <c r="F66" s="327"/>
      <c r="G66" s="327"/>
      <c r="H66" s="327"/>
      <c r="I66" s="327"/>
      <c r="J66" s="327">
        <v>14</v>
      </c>
      <c r="K66" s="327">
        <v>10002</v>
      </c>
      <c r="L66" s="327">
        <v>26108</v>
      </c>
      <c r="M66" s="327">
        <v>23514</v>
      </c>
      <c r="N66" s="327">
        <v>15834</v>
      </c>
      <c r="O66" s="327">
        <v>24620</v>
      </c>
      <c r="P66" s="327">
        <v>30891</v>
      </c>
      <c r="Q66" s="327">
        <v>18433</v>
      </c>
      <c r="R66" s="327">
        <v>18414</v>
      </c>
    </row>
    <row r="67" spans="1:18" x14ac:dyDescent="0.2">
      <c r="A67" s="326"/>
      <c r="B67" s="326"/>
      <c r="C67" s="324" t="s">
        <v>872</v>
      </c>
      <c r="D67" s="327"/>
      <c r="E67" s="327"/>
      <c r="F67" s="327"/>
      <c r="G67" s="327"/>
      <c r="H67" s="327"/>
      <c r="I67" s="327"/>
      <c r="J67" s="327">
        <v>908</v>
      </c>
      <c r="K67" s="327">
        <v>2787</v>
      </c>
      <c r="L67" s="327">
        <v>2117</v>
      </c>
      <c r="M67" s="327">
        <v>2499</v>
      </c>
      <c r="N67" s="327">
        <v>2318</v>
      </c>
      <c r="O67" s="327">
        <v>1978</v>
      </c>
      <c r="P67" s="327">
        <v>1276</v>
      </c>
      <c r="Q67" s="327">
        <v>2284</v>
      </c>
      <c r="R67" s="327">
        <v>3049</v>
      </c>
    </row>
    <row r="68" spans="1:18" x14ac:dyDescent="0.2">
      <c r="A68" s="326"/>
      <c r="B68" s="326"/>
      <c r="C68" s="324" t="s">
        <v>874</v>
      </c>
      <c r="D68" s="327"/>
      <c r="E68" s="327"/>
      <c r="F68" s="327">
        <v>843</v>
      </c>
      <c r="G68" s="327">
        <v>35</v>
      </c>
      <c r="H68" s="327"/>
      <c r="I68" s="327"/>
      <c r="J68" s="327"/>
      <c r="K68" s="327"/>
      <c r="L68" s="327"/>
      <c r="M68" s="327"/>
      <c r="N68" s="327"/>
      <c r="O68" s="327"/>
      <c r="P68" s="327"/>
      <c r="Q68" s="327"/>
      <c r="R68" s="327"/>
    </row>
    <row r="69" spans="1:18" x14ac:dyDescent="0.2">
      <c r="A69" s="326"/>
      <c r="B69" s="326"/>
      <c r="C69" s="324" t="s">
        <v>875</v>
      </c>
      <c r="D69" s="327"/>
      <c r="E69" s="327"/>
      <c r="F69" s="327"/>
      <c r="G69" s="327">
        <v>1315</v>
      </c>
      <c r="H69" s="327">
        <v>16467</v>
      </c>
      <c r="I69" s="327">
        <v>25612</v>
      </c>
      <c r="J69" s="327">
        <v>25608</v>
      </c>
      <c r="K69" s="327">
        <v>31440</v>
      </c>
      <c r="L69" s="327">
        <v>34047</v>
      </c>
      <c r="M69" s="327">
        <v>41733</v>
      </c>
      <c r="N69" s="327">
        <v>27150</v>
      </c>
      <c r="O69" s="327">
        <v>27536</v>
      </c>
      <c r="P69" s="327">
        <v>20218</v>
      </c>
      <c r="Q69" s="327">
        <v>140</v>
      </c>
      <c r="R69" s="327"/>
    </row>
    <row r="70" spans="1:18" x14ac:dyDescent="0.2">
      <c r="A70" s="326"/>
      <c r="B70" s="326"/>
      <c r="C70" s="324" t="s">
        <v>876</v>
      </c>
      <c r="D70" s="327"/>
      <c r="E70" s="327"/>
      <c r="F70" s="327"/>
      <c r="G70" s="327"/>
      <c r="H70" s="327"/>
      <c r="I70" s="327"/>
      <c r="J70" s="327"/>
      <c r="K70" s="327"/>
      <c r="L70" s="327"/>
      <c r="M70" s="327"/>
      <c r="N70" s="327"/>
      <c r="O70" s="327">
        <v>496</v>
      </c>
      <c r="P70" s="327">
        <v>40850</v>
      </c>
      <c r="Q70" s="327">
        <v>83417</v>
      </c>
      <c r="R70" s="327">
        <v>81681</v>
      </c>
    </row>
    <row r="71" spans="1:18" x14ac:dyDescent="0.2">
      <c r="A71" s="326"/>
      <c r="B71" s="326"/>
      <c r="C71" s="324" t="s">
        <v>878</v>
      </c>
      <c r="D71" s="327"/>
      <c r="E71" s="327"/>
      <c r="F71" s="327"/>
      <c r="G71" s="327"/>
      <c r="H71" s="327"/>
      <c r="I71" s="327"/>
      <c r="J71" s="327"/>
      <c r="K71" s="327"/>
      <c r="L71" s="327"/>
      <c r="M71" s="327"/>
      <c r="N71" s="327"/>
      <c r="O71" s="327"/>
      <c r="P71" s="327"/>
      <c r="Q71" s="327">
        <v>7227</v>
      </c>
      <c r="R71" s="327">
        <v>38902</v>
      </c>
    </row>
    <row r="72" spans="1:18" x14ac:dyDescent="0.2">
      <c r="A72" s="326"/>
      <c r="B72" s="326"/>
      <c r="C72" s="324" t="s">
        <v>879</v>
      </c>
      <c r="D72" s="327"/>
      <c r="E72" s="327"/>
      <c r="F72" s="327"/>
      <c r="G72" s="327"/>
      <c r="H72" s="327"/>
      <c r="I72" s="327"/>
      <c r="J72" s="327"/>
      <c r="K72" s="327"/>
      <c r="L72" s="327"/>
      <c r="M72" s="327"/>
      <c r="N72" s="327"/>
      <c r="O72" s="327"/>
      <c r="P72" s="327">
        <v>1177</v>
      </c>
      <c r="Q72" s="327">
        <v>9491</v>
      </c>
      <c r="R72" s="327">
        <v>11249</v>
      </c>
    </row>
    <row r="73" spans="1:18" x14ac:dyDescent="0.2">
      <c r="A73" s="326"/>
      <c r="B73" s="326"/>
      <c r="C73" s="324" t="s">
        <v>880</v>
      </c>
      <c r="D73" s="327"/>
      <c r="E73" s="327"/>
      <c r="F73" s="327"/>
      <c r="G73" s="327"/>
      <c r="H73" s="327">
        <v>2051</v>
      </c>
      <c r="I73" s="327">
        <v>5894</v>
      </c>
      <c r="J73" s="327">
        <v>4069</v>
      </c>
      <c r="K73" s="327">
        <v>2360</v>
      </c>
      <c r="L73" s="327">
        <v>2910</v>
      </c>
      <c r="M73" s="327">
        <v>2491</v>
      </c>
      <c r="N73" s="327">
        <v>982</v>
      </c>
      <c r="O73" s="327">
        <v>88</v>
      </c>
      <c r="P73" s="327">
        <v>12</v>
      </c>
      <c r="Q73" s="327">
        <v>1</v>
      </c>
      <c r="R73" s="327">
        <v>5</v>
      </c>
    </row>
    <row r="74" spans="1:18" x14ac:dyDescent="0.2">
      <c r="A74" s="326"/>
      <c r="B74" s="326"/>
      <c r="C74" s="324" t="s">
        <v>881</v>
      </c>
      <c r="D74" s="327"/>
      <c r="E74" s="327"/>
      <c r="F74" s="327"/>
      <c r="G74" s="327"/>
      <c r="H74" s="327"/>
      <c r="I74" s="327"/>
      <c r="J74" s="327"/>
      <c r="K74" s="327"/>
      <c r="L74" s="327"/>
      <c r="M74" s="327"/>
      <c r="N74" s="327"/>
      <c r="O74" s="327">
        <v>4418</v>
      </c>
      <c r="P74" s="327">
        <v>38982</v>
      </c>
      <c r="Q74" s="327">
        <v>50944</v>
      </c>
      <c r="R74" s="327">
        <v>40675</v>
      </c>
    </row>
    <row r="75" spans="1:18" x14ac:dyDescent="0.2">
      <c r="A75" s="326"/>
      <c r="B75" s="326"/>
      <c r="C75" s="324" t="s">
        <v>883</v>
      </c>
      <c r="D75" s="327"/>
      <c r="E75" s="327"/>
      <c r="F75" s="327"/>
      <c r="G75" s="327"/>
      <c r="H75" s="327"/>
      <c r="I75" s="327"/>
      <c r="J75" s="327"/>
      <c r="K75" s="327"/>
      <c r="L75" s="327"/>
      <c r="M75" s="327"/>
      <c r="N75" s="327"/>
      <c r="O75" s="327"/>
      <c r="P75" s="327">
        <v>1802</v>
      </c>
      <c r="Q75" s="327">
        <v>51497</v>
      </c>
      <c r="R75" s="327">
        <v>68327</v>
      </c>
    </row>
    <row r="76" spans="1:18" x14ac:dyDescent="0.2">
      <c r="A76" s="326"/>
      <c r="B76" s="326"/>
      <c r="C76" s="324" t="s">
        <v>885</v>
      </c>
      <c r="D76" s="327"/>
      <c r="E76" s="327"/>
      <c r="F76" s="327"/>
      <c r="G76" s="327"/>
      <c r="H76" s="327"/>
      <c r="I76" s="327"/>
      <c r="J76" s="327"/>
      <c r="K76" s="327"/>
      <c r="L76" s="327"/>
      <c r="M76" s="327"/>
      <c r="N76" s="327"/>
      <c r="O76" s="327"/>
      <c r="P76" s="327"/>
      <c r="Q76" s="327">
        <v>80</v>
      </c>
      <c r="R76" s="327">
        <v>21840</v>
      </c>
    </row>
    <row r="77" spans="1:18" x14ac:dyDescent="0.2">
      <c r="A77" s="326"/>
      <c r="B77" s="326"/>
      <c r="C77" s="324" t="s">
        <v>887</v>
      </c>
      <c r="D77" s="327"/>
      <c r="E77" s="327"/>
      <c r="F77" s="327"/>
      <c r="G77" s="327"/>
      <c r="H77" s="327"/>
      <c r="I77" s="327"/>
      <c r="J77" s="327"/>
      <c r="K77" s="327"/>
      <c r="L77" s="327"/>
      <c r="M77" s="327">
        <v>16</v>
      </c>
      <c r="N77" s="327">
        <v>15037</v>
      </c>
      <c r="O77" s="327">
        <v>28778</v>
      </c>
      <c r="P77" s="327">
        <v>17129</v>
      </c>
      <c r="Q77" s="327">
        <v>26108</v>
      </c>
      <c r="R77" s="327">
        <v>39535</v>
      </c>
    </row>
    <row r="78" spans="1:18" x14ac:dyDescent="0.2">
      <c r="A78" s="326"/>
      <c r="B78" s="326"/>
      <c r="C78" s="324" t="s">
        <v>889</v>
      </c>
      <c r="D78" s="327"/>
      <c r="E78" s="327"/>
      <c r="F78" s="327"/>
      <c r="G78" s="327"/>
      <c r="H78" s="327"/>
      <c r="I78" s="327"/>
      <c r="J78" s="327"/>
      <c r="K78" s="327"/>
      <c r="L78" s="327"/>
      <c r="M78" s="327">
        <v>30</v>
      </c>
      <c r="N78" s="327">
        <v>1996</v>
      </c>
      <c r="O78" s="327">
        <v>6368</v>
      </c>
      <c r="P78" s="327">
        <v>6188</v>
      </c>
      <c r="Q78" s="327">
        <v>4340</v>
      </c>
      <c r="R78" s="327">
        <v>706</v>
      </c>
    </row>
    <row r="79" spans="1:18" x14ac:dyDescent="0.2">
      <c r="A79" s="326"/>
      <c r="B79" s="326"/>
      <c r="C79" s="324" t="s">
        <v>890</v>
      </c>
      <c r="D79" s="327"/>
      <c r="E79" s="327"/>
      <c r="F79" s="327"/>
      <c r="G79" s="327"/>
      <c r="H79" s="327"/>
      <c r="I79" s="327"/>
      <c r="J79" s="327"/>
      <c r="K79" s="327"/>
      <c r="L79" s="327"/>
      <c r="M79" s="327"/>
      <c r="N79" s="327"/>
      <c r="O79" s="327"/>
      <c r="P79" s="327"/>
      <c r="Q79" s="327">
        <v>330</v>
      </c>
      <c r="R79" s="327">
        <v>24922</v>
      </c>
    </row>
    <row r="80" spans="1:18" x14ac:dyDescent="0.2">
      <c r="A80" s="326"/>
      <c r="B80" s="326" t="s">
        <v>1177</v>
      </c>
      <c r="C80" s="324" t="s">
        <v>1178</v>
      </c>
      <c r="D80" s="327"/>
      <c r="E80" s="327"/>
      <c r="F80" s="327"/>
      <c r="G80" s="327"/>
      <c r="H80" s="327"/>
      <c r="I80" s="327"/>
      <c r="J80" s="327">
        <v>1800</v>
      </c>
      <c r="K80" s="327">
        <v>4092</v>
      </c>
      <c r="L80" s="327">
        <v>4793</v>
      </c>
      <c r="M80" s="327">
        <v>3424</v>
      </c>
      <c r="N80" s="327">
        <v>3851</v>
      </c>
      <c r="O80" s="327">
        <v>3802</v>
      </c>
      <c r="P80" s="327">
        <v>2963</v>
      </c>
      <c r="Q80" s="327">
        <v>665</v>
      </c>
      <c r="R80" s="327">
        <v>77</v>
      </c>
    </row>
    <row r="81" spans="1:18" x14ac:dyDescent="0.2">
      <c r="A81" s="326"/>
      <c r="B81" s="326" t="s">
        <v>399</v>
      </c>
      <c r="C81" s="324" t="s">
        <v>1179</v>
      </c>
      <c r="D81" s="327"/>
      <c r="E81" s="327"/>
      <c r="F81" s="327"/>
      <c r="G81" s="327"/>
      <c r="H81" s="327"/>
      <c r="I81" s="327"/>
      <c r="J81" s="327"/>
      <c r="K81" s="327"/>
      <c r="L81" s="327"/>
      <c r="M81" s="327"/>
      <c r="N81" s="327"/>
      <c r="O81" s="327"/>
      <c r="P81" s="327"/>
      <c r="Q81" s="327"/>
      <c r="R81" s="327">
        <v>1931</v>
      </c>
    </row>
    <row r="82" spans="1:18" x14ac:dyDescent="0.2">
      <c r="A82" s="326"/>
      <c r="B82" s="326"/>
      <c r="C82" s="324" t="s">
        <v>1180</v>
      </c>
      <c r="D82" s="327"/>
      <c r="E82" s="327"/>
      <c r="F82" s="327"/>
      <c r="G82" s="327"/>
      <c r="H82" s="327"/>
      <c r="I82" s="327"/>
      <c r="J82" s="327"/>
      <c r="K82" s="327"/>
      <c r="L82" s="327"/>
      <c r="M82" s="327"/>
      <c r="N82" s="327"/>
      <c r="O82" s="327"/>
      <c r="P82" s="327"/>
      <c r="Q82" s="327">
        <v>3</v>
      </c>
      <c r="R82" s="327">
        <v>15872</v>
      </c>
    </row>
    <row r="83" spans="1:18" x14ac:dyDescent="0.2">
      <c r="A83" s="326"/>
      <c r="B83" s="326" t="s">
        <v>940</v>
      </c>
      <c r="C83" s="324" t="s">
        <v>941</v>
      </c>
      <c r="D83" s="327"/>
      <c r="E83" s="327"/>
      <c r="F83" s="327"/>
      <c r="G83" s="327"/>
      <c r="H83" s="327"/>
      <c r="I83" s="327"/>
      <c r="J83" s="327"/>
      <c r="K83" s="327"/>
      <c r="L83" s="327">
        <v>18</v>
      </c>
      <c r="M83" s="327">
        <v>108</v>
      </c>
      <c r="N83" s="327">
        <v>29534</v>
      </c>
      <c r="O83" s="327">
        <v>30291</v>
      </c>
      <c r="P83" s="327">
        <v>21789</v>
      </c>
      <c r="Q83" s="327">
        <v>14207</v>
      </c>
      <c r="R83" s="327">
        <v>13654</v>
      </c>
    </row>
    <row r="84" spans="1:18" x14ac:dyDescent="0.2">
      <c r="A84" s="326"/>
      <c r="B84" s="326"/>
      <c r="C84" s="324" t="s">
        <v>942</v>
      </c>
      <c r="D84" s="327"/>
      <c r="E84" s="327"/>
      <c r="F84" s="327"/>
      <c r="G84" s="327"/>
      <c r="H84" s="327"/>
      <c r="I84" s="327"/>
      <c r="J84" s="327"/>
      <c r="K84" s="327"/>
      <c r="L84" s="327"/>
      <c r="M84" s="327"/>
      <c r="N84" s="327">
        <v>22</v>
      </c>
      <c r="O84" s="327">
        <v>37</v>
      </c>
      <c r="P84" s="327">
        <v>268</v>
      </c>
      <c r="Q84" s="327">
        <v>702</v>
      </c>
      <c r="R84" s="327">
        <v>617</v>
      </c>
    </row>
    <row r="85" spans="1:18" x14ac:dyDescent="0.2">
      <c r="A85" s="326"/>
      <c r="B85" s="326"/>
      <c r="C85" s="324" t="s">
        <v>946</v>
      </c>
      <c r="D85" s="327"/>
      <c r="E85" s="327"/>
      <c r="F85" s="327"/>
      <c r="G85" s="327"/>
      <c r="H85" s="327"/>
      <c r="I85" s="327"/>
      <c r="J85" s="327"/>
      <c r="K85" s="327"/>
      <c r="L85" s="327"/>
      <c r="M85" s="327"/>
      <c r="N85" s="327"/>
      <c r="O85" s="327"/>
      <c r="P85" s="327">
        <v>24</v>
      </c>
      <c r="Q85" s="327">
        <v>20</v>
      </c>
      <c r="R85" s="327">
        <v>23</v>
      </c>
    </row>
    <row r="86" spans="1:18" x14ac:dyDescent="0.2">
      <c r="A86" s="326"/>
      <c r="B86" s="326"/>
      <c r="C86" s="324" t="s">
        <v>950</v>
      </c>
      <c r="D86" s="327"/>
      <c r="E86" s="327"/>
      <c r="F86" s="327"/>
      <c r="G86" s="327"/>
      <c r="H86" s="327">
        <v>916</v>
      </c>
      <c r="I86" s="327">
        <v>4682</v>
      </c>
      <c r="J86" s="327">
        <v>4169</v>
      </c>
      <c r="K86" s="327">
        <v>3422</v>
      </c>
      <c r="L86" s="327">
        <v>290</v>
      </c>
      <c r="M86" s="327">
        <v>17</v>
      </c>
      <c r="N86" s="327"/>
      <c r="O86" s="327"/>
      <c r="P86" s="327"/>
      <c r="Q86" s="327"/>
      <c r="R86" s="327"/>
    </row>
    <row r="87" spans="1:18" x14ac:dyDescent="0.2">
      <c r="A87" s="326"/>
      <c r="B87" s="326"/>
      <c r="C87" s="324" t="s">
        <v>954</v>
      </c>
      <c r="D87" s="327"/>
      <c r="E87" s="327"/>
      <c r="F87" s="327"/>
      <c r="G87" s="327"/>
      <c r="H87" s="327"/>
      <c r="I87" s="327"/>
      <c r="J87" s="327"/>
      <c r="K87" s="327"/>
      <c r="L87" s="327"/>
      <c r="M87" s="327">
        <v>46</v>
      </c>
      <c r="N87" s="327">
        <v>3360</v>
      </c>
      <c r="O87" s="327">
        <v>6792</v>
      </c>
      <c r="P87" s="327">
        <v>6333</v>
      </c>
      <c r="Q87" s="327">
        <v>2787</v>
      </c>
      <c r="R87" s="327">
        <v>2256</v>
      </c>
    </row>
    <row r="88" spans="1:18" x14ac:dyDescent="0.2">
      <c r="A88" s="326"/>
      <c r="B88" s="326"/>
      <c r="C88" s="324" t="s">
        <v>958</v>
      </c>
      <c r="D88" s="327"/>
      <c r="E88" s="327"/>
      <c r="F88" s="327"/>
      <c r="G88" s="327"/>
      <c r="H88" s="327"/>
      <c r="I88" s="327">
        <v>5543</v>
      </c>
      <c r="J88" s="327">
        <v>9947</v>
      </c>
      <c r="K88" s="327">
        <v>8616</v>
      </c>
      <c r="L88" s="327">
        <v>6766</v>
      </c>
      <c r="M88" s="327">
        <v>4091</v>
      </c>
      <c r="N88" s="327">
        <v>16363</v>
      </c>
      <c r="O88" s="327">
        <v>8579</v>
      </c>
      <c r="P88" s="327">
        <v>15281</v>
      </c>
      <c r="Q88" s="327">
        <v>23816</v>
      </c>
      <c r="R88" s="327">
        <v>18427</v>
      </c>
    </row>
    <row r="89" spans="1:18" x14ac:dyDescent="0.2">
      <c r="A89" s="326"/>
      <c r="B89" s="326"/>
      <c r="C89" s="324" t="s">
        <v>961</v>
      </c>
      <c r="D89" s="327"/>
      <c r="E89" s="327"/>
      <c r="F89" s="327"/>
      <c r="G89" s="327"/>
      <c r="H89" s="327"/>
      <c r="I89" s="327"/>
      <c r="J89" s="327"/>
      <c r="K89" s="327"/>
      <c r="L89" s="327"/>
      <c r="M89" s="327"/>
      <c r="N89" s="327"/>
      <c r="O89" s="327"/>
      <c r="P89" s="327"/>
      <c r="Q89" s="327"/>
      <c r="R89" s="327">
        <v>5</v>
      </c>
    </row>
    <row r="90" spans="1:18" x14ac:dyDescent="0.2">
      <c r="A90" s="326"/>
      <c r="B90" s="326"/>
      <c r="C90" s="324" t="s">
        <v>962</v>
      </c>
      <c r="D90" s="327"/>
      <c r="E90" s="327"/>
      <c r="F90" s="327"/>
      <c r="G90" s="327"/>
      <c r="H90" s="327"/>
      <c r="I90" s="327"/>
      <c r="J90" s="327"/>
      <c r="K90" s="327"/>
      <c r="L90" s="327"/>
      <c r="M90" s="327">
        <v>14</v>
      </c>
      <c r="N90" s="327">
        <v>6861</v>
      </c>
      <c r="O90" s="327">
        <v>13605</v>
      </c>
      <c r="P90" s="327">
        <v>14351</v>
      </c>
      <c r="Q90" s="327">
        <v>14727</v>
      </c>
      <c r="R90" s="327">
        <v>10731</v>
      </c>
    </row>
    <row r="91" spans="1:18" x14ac:dyDescent="0.2">
      <c r="A91" s="326"/>
      <c r="B91" s="326"/>
      <c r="C91" s="324" t="s">
        <v>965</v>
      </c>
      <c r="D91" s="327"/>
      <c r="E91" s="327"/>
      <c r="F91" s="327"/>
      <c r="G91" s="327"/>
      <c r="H91" s="327"/>
      <c r="I91" s="327"/>
      <c r="J91" s="327"/>
      <c r="K91" s="327"/>
      <c r="L91" s="327"/>
      <c r="M91" s="327"/>
      <c r="N91" s="327"/>
      <c r="O91" s="327"/>
      <c r="P91" s="327"/>
      <c r="Q91" s="327">
        <v>14</v>
      </c>
      <c r="R91" s="327">
        <v>1079</v>
      </c>
    </row>
    <row r="92" spans="1:18" x14ac:dyDescent="0.2">
      <c r="A92" s="326"/>
      <c r="B92" s="326"/>
      <c r="C92" s="324" t="s">
        <v>967</v>
      </c>
      <c r="D92" s="327"/>
      <c r="E92" s="327"/>
      <c r="F92" s="327"/>
      <c r="G92" s="327"/>
      <c r="H92" s="327"/>
      <c r="I92" s="327"/>
      <c r="J92" s="327">
        <v>1116</v>
      </c>
      <c r="K92" s="327">
        <v>3056</v>
      </c>
      <c r="L92" s="327">
        <v>3234</v>
      </c>
      <c r="M92" s="327">
        <v>12256</v>
      </c>
      <c r="N92" s="327">
        <v>20334</v>
      </c>
      <c r="O92" s="327">
        <v>19098</v>
      </c>
      <c r="P92" s="327">
        <v>15649</v>
      </c>
      <c r="Q92" s="327">
        <v>8483</v>
      </c>
      <c r="R92" s="327">
        <v>22932</v>
      </c>
    </row>
    <row r="93" spans="1:18" x14ac:dyDescent="0.2">
      <c r="A93" s="326"/>
      <c r="B93" s="326"/>
      <c r="C93" s="324" t="s">
        <v>969</v>
      </c>
      <c r="D93" s="327"/>
      <c r="E93" s="327"/>
      <c r="F93" s="327"/>
      <c r="G93" s="327"/>
      <c r="H93" s="327"/>
      <c r="I93" s="327"/>
      <c r="J93" s="327"/>
      <c r="K93" s="327"/>
      <c r="L93" s="327"/>
      <c r="M93" s="327"/>
      <c r="N93" s="327">
        <v>83</v>
      </c>
      <c r="O93" s="327">
        <v>23450</v>
      </c>
      <c r="P93" s="327">
        <v>29709</v>
      </c>
      <c r="Q93" s="327">
        <v>47765</v>
      </c>
      <c r="R93" s="327">
        <v>50359</v>
      </c>
    </row>
    <row r="94" spans="1:18" x14ac:dyDescent="0.2">
      <c r="A94" s="326"/>
      <c r="B94" s="326"/>
      <c r="C94" s="324" t="s">
        <v>971</v>
      </c>
      <c r="D94" s="327"/>
      <c r="E94" s="327"/>
      <c r="F94" s="327"/>
      <c r="G94" s="327"/>
      <c r="H94" s="327"/>
      <c r="I94" s="327"/>
      <c r="J94" s="327"/>
      <c r="K94" s="327"/>
      <c r="L94" s="327"/>
      <c r="M94" s="327">
        <v>1459</v>
      </c>
      <c r="N94" s="327">
        <v>15901</v>
      </c>
      <c r="O94" s="327">
        <v>17745</v>
      </c>
      <c r="P94" s="327">
        <v>18953</v>
      </c>
      <c r="Q94" s="327">
        <v>14817</v>
      </c>
      <c r="R94" s="327">
        <v>2650</v>
      </c>
    </row>
    <row r="95" spans="1:18" x14ac:dyDescent="0.2">
      <c r="A95" s="326"/>
      <c r="B95" s="326"/>
      <c r="C95" s="324" t="s">
        <v>973</v>
      </c>
      <c r="D95" s="327"/>
      <c r="E95" s="327"/>
      <c r="F95" s="327"/>
      <c r="G95" s="327"/>
      <c r="H95" s="327"/>
      <c r="I95" s="327"/>
      <c r="J95" s="327"/>
      <c r="K95" s="327"/>
      <c r="L95" s="327"/>
      <c r="M95" s="327"/>
      <c r="N95" s="327"/>
      <c r="O95" s="327"/>
      <c r="P95" s="327">
        <v>10764</v>
      </c>
      <c r="Q95" s="327">
        <v>29850</v>
      </c>
      <c r="R95" s="327">
        <v>27915</v>
      </c>
    </row>
    <row r="96" spans="1:18" x14ac:dyDescent="0.2">
      <c r="A96" s="326"/>
      <c r="B96" s="326"/>
      <c r="C96" s="324" t="s">
        <v>974</v>
      </c>
      <c r="D96" s="327"/>
      <c r="E96" s="327"/>
      <c r="F96" s="327"/>
      <c r="G96" s="327"/>
      <c r="H96" s="327"/>
      <c r="I96" s="327"/>
      <c r="J96" s="327"/>
      <c r="K96" s="327"/>
      <c r="L96" s="327"/>
      <c r="M96" s="327"/>
      <c r="N96" s="327"/>
      <c r="O96" s="327">
        <v>1607</v>
      </c>
      <c r="P96" s="327">
        <v>21229</v>
      </c>
      <c r="Q96" s="327">
        <v>17238</v>
      </c>
      <c r="R96" s="327">
        <v>10701</v>
      </c>
    </row>
    <row r="97" spans="1:19" x14ac:dyDescent="0.2">
      <c r="A97" s="326"/>
      <c r="B97" s="326"/>
      <c r="C97" s="324" t="s">
        <v>976</v>
      </c>
      <c r="D97" s="327"/>
      <c r="E97" s="327"/>
      <c r="F97" s="327"/>
      <c r="G97" s="327"/>
      <c r="H97" s="327"/>
      <c r="I97" s="327"/>
      <c r="J97" s="327"/>
      <c r="K97" s="327"/>
      <c r="L97" s="327"/>
      <c r="M97" s="327"/>
      <c r="N97" s="327">
        <v>3078</v>
      </c>
      <c r="O97" s="327">
        <v>4625</v>
      </c>
      <c r="P97" s="327">
        <v>4760</v>
      </c>
      <c r="Q97" s="327">
        <v>4367</v>
      </c>
      <c r="R97" s="327">
        <v>2767</v>
      </c>
    </row>
    <row r="98" spans="1:19" x14ac:dyDescent="0.2">
      <c r="A98" s="326"/>
      <c r="B98" s="326"/>
      <c r="C98" s="324" t="s">
        <v>977</v>
      </c>
      <c r="D98" s="327"/>
      <c r="E98" s="327"/>
      <c r="F98" s="327"/>
      <c r="G98" s="327"/>
      <c r="H98" s="327"/>
      <c r="I98" s="327"/>
      <c r="J98" s="327"/>
      <c r="K98" s="327"/>
      <c r="L98" s="327"/>
      <c r="M98" s="327"/>
      <c r="N98" s="327">
        <v>6166</v>
      </c>
      <c r="O98" s="327">
        <v>13411</v>
      </c>
      <c r="P98" s="327">
        <v>15071</v>
      </c>
      <c r="Q98" s="327">
        <v>17336</v>
      </c>
      <c r="R98" s="327">
        <v>16926</v>
      </c>
    </row>
    <row r="99" spans="1:19" x14ac:dyDescent="0.2">
      <c r="A99" s="326"/>
      <c r="B99" s="326"/>
      <c r="C99" s="324" t="s">
        <v>978</v>
      </c>
      <c r="D99" s="327"/>
      <c r="E99" s="327"/>
      <c r="F99" s="327"/>
      <c r="G99" s="327"/>
      <c r="H99" s="327"/>
      <c r="I99" s="327"/>
      <c r="J99" s="327"/>
      <c r="K99" s="327"/>
      <c r="L99" s="327"/>
      <c r="M99" s="327">
        <v>58</v>
      </c>
      <c r="N99" s="327">
        <v>51</v>
      </c>
      <c r="O99" s="327">
        <v>5</v>
      </c>
      <c r="P99" s="327"/>
      <c r="Q99" s="327"/>
      <c r="R99" s="327"/>
    </row>
    <row r="100" spans="1:19" x14ac:dyDescent="0.2">
      <c r="A100" s="326"/>
      <c r="B100" s="326"/>
      <c r="C100" s="324" t="s">
        <v>979</v>
      </c>
      <c r="D100" s="327"/>
      <c r="E100" s="327"/>
      <c r="F100" s="327"/>
      <c r="G100" s="327"/>
      <c r="H100" s="327"/>
      <c r="I100" s="327"/>
      <c r="J100" s="327">
        <v>1690</v>
      </c>
      <c r="K100" s="327">
        <v>11646</v>
      </c>
      <c r="L100" s="327">
        <v>8991</v>
      </c>
      <c r="M100" s="327">
        <v>4402</v>
      </c>
      <c r="N100" s="327">
        <v>27466</v>
      </c>
      <c r="O100" s="327">
        <v>46561</v>
      </c>
      <c r="P100" s="327">
        <v>25927</v>
      </c>
      <c r="Q100" s="327">
        <v>35951</v>
      </c>
      <c r="R100" s="327">
        <v>45903</v>
      </c>
    </row>
    <row r="101" spans="1:19" x14ac:dyDescent="0.2">
      <c r="A101" s="326"/>
      <c r="B101" s="326"/>
      <c r="C101" s="324" t="s">
        <v>981</v>
      </c>
      <c r="D101" s="327"/>
      <c r="E101" s="327"/>
      <c r="F101" s="327"/>
      <c r="G101" s="327"/>
      <c r="H101" s="327">
        <v>82</v>
      </c>
      <c r="I101" s="327">
        <v>950</v>
      </c>
      <c r="J101" s="327">
        <v>1500</v>
      </c>
      <c r="K101" s="327">
        <v>1321</v>
      </c>
      <c r="L101" s="327">
        <v>281</v>
      </c>
      <c r="M101" s="327">
        <v>984</v>
      </c>
      <c r="N101" s="327">
        <v>4339</v>
      </c>
      <c r="O101" s="327">
        <v>1379</v>
      </c>
      <c r="P101" s="327">
        <v>3097</v>
      </c>
      <c r="Q101" s="327">
        <v>3186</v>
      </c>
      <c r="R101" s="327">
        <v>5993</v>
      </c>
    </row>
    <row r="102" spans="1:19" x14ac:dyDescent="0.2">
      <c r="A102" s="326"/>
      <c r="B102" s="326" t="s">
        <v>934</v>
      </c>
      <c r="C102" s="324" t="s">
        <v>1181</v>
      </c>
      <c r="D102" s="327"/>
      <c r="E102" s="327"/>
      <c r="F102" s="327"/>
      <c r="G102" s="327"/>
      <c r="H102" s="327"/>
      <c r="I102" s="327"/>
      <c r="J102" s="327"/>
      <c r="K102" s="327"/>
      <c r="L102" s="327"/>
      <c r="M102" s="327"/>
      <c r="N102" s="327"/>
      <c r="O102" s="327"/>
      <c r="P102" s="327">
        <v>415</v>
      </c>
      <c r="Q102" s="327">
        <v>3</v>
      </c>
      <c r="R102" s="327"/>
    </row>
    <row r="103" spans="1:19" x14ac:dyDescent="0.2">
      <c r="A103" s="326"/>
      <c r="B103" s="326"/>
      <c r="C103" s="324" t="s">
        <v>1182</v>
      </c>
      <c r="D103" s="327"/>
      <c r="E103" s="327"/>
      <c r="F103" s="327"/>
      <c r="G103" s="327"/>
      <c r="H103" s="327"/>
      <c r="I103" s="327"/>
      <c r="J103" s="327"/>
      <c r="K103" s="327"/>
      <c r="L103" s="327"/>
      <c r="M103" s="327"/>
      <c r="N103" s="327"/>
      <c r="O103" s="327"/>
      <c r="P103" s="327"/>
      <c r="Q103" s="327">
        <v>115</v>
      </c>
      <c r="R103" s="327">
        <v>98</v>
      </c>
    </row>
    <row r="104" spans="1:19" x14ac:dyDescent="0.2">
      <c r="A104" s="326"/>
      <c r="B104" s="326" t="s">
        <v>613</v>
      </c>
      <c r="C104" s="324" t="s">
        <v>1183</v>
      </c>
      <c r="D104" s="327"/>
      <c r="E104" s="327"/>
      <c r="F104" s="327"/>
      <c r="G104" s="327"/>
      <c r="H104" s="327"/>
      <c r="I104" s="327"/>
      <c r="J104" s="327"/>
      <c r="K104" s="327"/>
      <c r="L104" s="327"/>
      <c r="M104" s="327"/>
      <c r="N104" s="327"/>
      <c r="O104" s="327">
        <v>473</v>
      </c>
      <c r="P104" s="327">
        <v>5723</v>
      </c>
      <c r="Q104" s="327">
        <v>7404</v>
      </c>
      <c r="R104" s="327">
        <v>3335</v>
      </c>
    </row>
    <row r="105" spans="1:19" x14ac:dyDescent="0.2">
      <c r="A105" s="326"/>
      <c r="B105" s="326"/>
      <c r="C105" s="324" t="s">
        <v>1184</v>
      </c>
      <c r="D105" s="327"/>
      <c r="E105" s="327"/>
      <c r="F105" s="327"/>
      <c r="G105" s="327"/>
      <c r="H105" s="327"/>
      <c r="I105" s="327"/>
      <c r="J105" s="327"/>
      <c r="K105" s="327"/>
      <c r="L105" s="327"/>
      <c r="M105" s="327"/>
      <c r="N105" s="327"/>
      <c r="O105" s="327">
        <v>19</v>
      </c>
      <c r="P105" s="327">
        <v>6161</v>
      </c>
      <c r="Q105" s="327">
        <v>9136</v>
      </c>
      <c r="R105" s="327">
        <v>8038</v>
      </c>
    </row>
    <row r="106" spans="1:19" x14ac:dyDescent="0.2">
      <c r="A106" s="326"/>
      <c r="B106" s="326"/>
      <c r="C106" s="324" t="s">
        <v>1185</v>
      </c>
      <c r="D106" s="327"/>
      <c r="E106" s="327"/>
      <c r="F106" s="327"/>
      <c r="G106" s="327"/>
      <c r="H106" s="327"/>
      <c r="I106" s="327"/>
      <c r="J106" s="327"/>
      <c r="K106" s="327"/>
      <c r="L106" s="327"/>
      <c r="M106" s="327"/>
      <c r="N106" s="327"/>
      <c r="O106" s="327"/>
      <c r="P106" s="327"/>
      <c r="Q106" s="327">
        <v>1906</v>
      </c>
      <c r="R106" s="327">
        <v>5493</v>
      </c>
    </row>
    <row r="107" spans="1:19" x14ac:dyDescent="0.2">
      <c r="A107" s="326"/>
      <c r="B107" s="326"/>
      <c r="C107" s="324" t="s">
        <v>615</v>
      </c>
      <c r="D107" s="327"/>
      <c r="E107" s="327"/>
      <c r="F107" s="327"/>
      <c r="G107" s="327"/>
      <c r="H107" s="327"/>
      <c r="I107" s="327"/>
      <c r="J107" s="327"/>
      <c r="K107" s="327"/>
      <c r="L107" s="327"/>
      <c r="M107" s="327">
        <v>94</v>
      </c>
      <c r="N107" s="327">
        <v>9653</v>
      </c>
      <c r="O107" s="327">
        <v>10897</v>
      </c>
      <c r="P107" s="327">
        <v>8357</v>
      </c>
      <c r="Q107" s="327">
        <v>9430</v>
      </c>
      <c r="R107" s="327">
        <v>3990</v>
      </c>
    </row>
    <row r="108" spans="1:19" x14ac:dyDescent="0.2">
      <c r="A108" s="326"/>
      <c r="B108" s="326"/>
      <c r="C108" s="324" t="s">
        <v>1186</v>
      </c>
      <c r="D108" s="327"/>
      <c r="E108" s="327"/>
      <c r="F108" s="327"/>
      <c r="G108" s="327"/>
      <c r="H108" s="327"/>
      <c r="I108" s="327"/>
      <c r="J108" s="327"/>
      <c r="K108" s="327"/>
      <c r="L108" s="327"/>
      <c r="M108" s="327"/>
      <c r="N108" s="327"/>
      <c r="O108" s="327"/>
      <c r="P108" s="327"/>
      <c r="Q108" s="327"/>
      <c r="R108" s="327">
        <v>395</v>
      </c>
      <c r="S108" s="327">
        <f>R108+R106</f>
        <v>5888</v>
      </c>
    </row>
    <row r="109" spans="1:19" x14ac:dyDescent="0.2">
      <c r="A109" s="326"/>
      <c r="B109" s="326" t="s">
        <v>1187</v>
      </c>
      <c r="C109" s="324" t="s">
        <v>1188</v>
      </c>
      <c r="D109" s="327"/>
      <c r="E109" s="327"/>
      <c r="F109" s="327"/>
      <c r="G109" s="327"/>
      <c r="H109" s="327"/>
      <c r="I109" s="327"/>
      <c r="J109" s="327"/>
      <c r="K109" s="327"/>
      <c r="L109" s="327"/>
      <c r="M109" s="327"/>
      <c r="N109" s="327"/>
      <c r="O109" s="327">
        <v>63</v>
      </c>
      <c r="P109" s="327">
        <v>39512</v>
      </c>
      <c r="Q109" s="327">
        <v>178527</v>
      </c>
      <c r="R109" s="327">
        <v>206097</v>
      </c>
    </row>
    <row r="110" spans="1:19" x14ac:dyDescent="0.2">
      <c r="A110" s="326"/>
      <c r="B110" s="326" t="s">
        <v>920</v>
      </c>
      <c r="C110" s="324" t="s">
        <v>921</v>
      </c>
      <c r="D110" s="327"/>
      <c r="E110" s="327"/>
      <c r="F110" s="327"/>
      <c r="G110" s="327"/>
      <c r="H110" s="327">
        <v>705</v>
      </c>
      <c r="I110" s="327">
        <v>12163</v>
      </c>
      <c r="J110" s="327">
        <v>11307</v>
      </c>
      <c r="K110" s="327">
        <v>11879</v>
      </c>
      <c r="L110" s="327">
        <v>7810</v>
      </c>
      <c r="M110" s="327">
        <v>753</v>
      </c>
      <c r="N110" s="327">
        <v>12185</v>
      </c>
      <c r="O110" s="327">
        <v>23094</v>
      </c>
      <c r="P110" s="327">
        <v>19588</v>
      </c>
      <c r="Q110" s="327">
        <v>15004</v>
      </c>
      <c r="R110" s="327">
        <v>20877</v>
      </c>
    </row>
    <row r="111" spans="1:19" x14ac:dyDescent="0.2">
      <c r="A111" s="326"/>
      <c r="B111" s="326"/>
      <c r="C111" s="324" t="s">
        <v>922</v>
      </c>
      <c r="D111" s="327"/>
      <c r="E111" s="327"/>
      <c r="F111" s="327"/>
      <c r="G111" s="327"/>
      <c r="H111" s="327"/>
      <c r="I111" s="327"/>
      <c r="J111" s="327"/>
      <c r="K111" s="327"/>
      <c r="L111" s="327"/>
      <c r="M111" s="327"/>
      <c r="N111" s="327"/>
      <c r="O111" s="327"/>
      <c r="P111" s="327"/>
      <c r="Q111" s="327"/>
      <c r="R111" s="327">
        <v>21</v>
      </c>
    </row>
    <row r="112" spans="1:19" x14ac:dyDescent="0.2">
      <c r="A112" s="326"/>
      <c r="B112" s="326"/>
      <c r="C112" s="324" t="s">
        <v>923</v>
      </c>
      <c r="D112" s="327"/>
      <c r="E112" s="327"/>
      <c r="F112" s="327"/>
      <c r="G112" s="327"/>
      <c r="H112" s="327"/>
      <c r="I112" s="327"/>
      <c r="J112" s="327"/>
      <c r="K112" s="327"/>
      <c r="L112" s="327"/>
      <c r="M112" s="327"/>
      <c r="N112" s="327"/>
      <c r="O112" s="327"/>
      <c r="P112" s="327"/>
      <c r="Q112" s="327"/>
      <c r="R112" s="327">
        <v>329</v>
      </c>
    </row>
    <row r="113" spans="1:18" x14ac:dyDescent="0.2">
      <c r="A113" s="326"/>
      <c r="B113" s="326"/>
      <c r="C113" s="324" t="s">
        <v>924</v>
      </c>
      <c r="D113" s="327"/>
      <c r="E113" s="327"/>
      <c r="F113" s="327"/>
      <c r="G113" s="327"/>
      <c r="H113" s="327"/>
      <c r="I113" s="327"/>
      <c r="J113" s="327"/>
      <c r="K113" s="327"/>
      <c r="L113" s="327"/>
      <c r="M113" s="327">
        <v>31</v>
      </c>
      <c r="N113" s="327">
        <v>8252</v>
      </c>
      <c r="O113" s="327">
        <v>10232</v>
      </c>
      <c r="P113" s="327">
        <v>7125</v>
      </c>
      <c r="Q113" s="327">
        <v>10047</v>
      </c>
      <c r="R113" s="327">
        <v>8770</v>
      </c>
    </row>
    <row r="114" spans="1:18" x14ac:dyDescent="0.2">
      <c r="A114" s="326"/>
      <c r="B114" s="326"/>
      <c r="C114" s="324" t="s">
        <v>925</v>
      </c>
      <c r="D114" s="327"/>
      <c r="E114" s="327"/>
      <c r="F114" s="327"/>
      <c r="G114" s="327"/>
      <c r="H114" s="327"/>
      <c r="I114" s="327"/>
      <c r="J114" s="327"/>
      <c r="K114" s="327"/>
      <c r="L114" s="327">
        <v>66</v>
      </c>
      <c r="M114" s="327">
        <v>116</v>
      </c>
      <c r="N114" s="327">
        <v>2142</v>
      </c>
      <c r="O114" s="327">
        <v>1818</v>
      </c>
      <c r="P114" s="327">
        <v>401</v>
      </c>
      <c r="Q114" s="327">
        <v>960</v>
      </c>
      <c r="R114" s="327">
        <v>847</v>
      </c>
    </row>
    <row r="115" spans="1:18" x14ac:dyDescent="0.2">
      <c r="A115" s="326"/>
      <c r="B115" s="326"/>
      <c r="C115" s="324" t="s">
        <v>926</v>
      </c>
      <c r="D115" s="327"/>
      <c r="E115" s="327"/>
      <c r="F115" s="327"/>
      <c r="G115" s="327"/>
      <c r="H115" s="327"/>
      <c r="I115" s="327"/>
      <c r="J115" s="327"/>
      <c r="K115" s="327"/>
      <c r="L115" s="327">
        <v>47</v>
      </c>
      <c r="M115" s="327">
        <v>126</v>
      </c>
      <c r="N115" s="327">
        <v>868</v>
      </c>
      <c r="O115" s="327">
        <v>1056</v>
      </c>
      <c r="P115" s="327">
        <v>740</v>
      </c>
      <c r="Q115" s="327">
        <v>915</v>
      </c>
      <c r="R115" s="327">
        <v>869</v>
      </c>
    </row>
    <row r="116" spans="1:18" x14ac:dyDescent="0.2">
      <c r="A116" s="326"/>
      <c r="B116" s="326"/>
      <c r="C116" s="324" t="s">
        <v>927</v>
      </c>
      <c r="D116" s="327"/>
      <c r="E116" s="327"/>
      <c r="F116" s="327"/>
      <c r="G116" s="327"/>
      <c r="H116" s="327"/>
      <c r="I116" s="327"/>
      <c r="J116" s="327"/>
      <c r="K116" s="327"/>
      <c r="L116" s="327"/>
      <c r="M116" s="327"/>
      <c r="N116" s="327"/>
      <c r="O116" s="327">
        <v>6594</v>
      </c>
      <c r="P116" s="327">
        <v>9723</v>
      </c>
      <c r="Q116" s="327">
        <v>11166</v>
      </c>
      <c r="R116" s="327">
        <v>7848</v>
      </c>
    </row>
    <row r="117" spans="1:18" x14ac:dyDescent="0.2">
      <c r="A117" s="326"/>
      <c r="B117" s="326"/>
      <c r="C117" s="324" t="s">
        <v>928</v>
      </c>
      <c r="D117" s="327"/>
      <c r="E117" s="327"/>
      <c r="F117" s="327"/>
      <c r="G117" s="327"/>
      <c r="H117" s="327"/>
      <c r="I117" s="327"/>
      <c r="J117" s="327"/>
      <c r="K117" s="327"/>
      <c r="L117" s="327"/>
      <c r="M117" s="327"/>
      <c r="N117" s="327"/>
      <c r="O117" s="327">
        <v>21051</v>
      </c>
      <c r="P117" s="327">
        <v>49373</v>
      </c>
      <c r="Q117" s="327">
        <v>87044</v>
      </c>
      <c r="R117" s="327">
        <v>91951</v>
      </c>
    </row>
    <row r="118" spans="1:18" x14ac:dyDescent="0.2">
      <c r="A118" s="326"/>
      <c r="B118" s="326"/>
      <c r="C118" s="324" t="s">
        <v>929</v>
      </c>
      <c r="D118" s="327"/>
      <c r="E118" s="327"/>
      <c r="F118" s="327"/>
      <c r="G118" s="327"/>
      <c r="H118" s="327"/>
      <c r="I118" s="327"/>
      <c r="J118" s="327"/>
      <c r="K118" s="327"/>
      <c r="L118" s="327"/>
      <c r="M118" s="327"/>
      <c r="N118" s="327"/>
      <c r="O118" s="327"/>
      <c r="P118" s="327"/>
      <c r="Q118" s="327"/>
      <c r="R118" s="327">
        <v>15082</v>
      </c>
    </row>
    <row r="119" spans="1:18" x14ac:dyDescent="0.2">
      <c r="A119" s="326"/>
      <c r="B119" s="326"/>
      <c r="C119" s="324" t="s">
        <v>1189</v>
      </c>
      <c r="D119" s="327"/>
      <c r="E119" s="327"/>
      <c r="F119" s="327"/>
      <c r="G119" s="327"/>
      <c r="H119" s="327"/>
      <c r="I119" s="327"/>
      <c r="J119" s="327"/>
      <c r="K119" s="327"/>
      <c r="L119" s="327"/>
      <c r="M119" s="327"/>
      <c r="N119" s="327">
        <v>5</v>
      </c>
      <c r="O119" s="327">
        <v>3412</v>
      </c>
      <c r="P119" s="327">
        <v>32633</v>
      </c>
      <c r="Q119" s="327">
        <v>44388</v>
      </c>
      <c r="R119" s="327">
        <v>41978</v>
      </c>
    </row>
    <row r="120" spans="1:18" x14ac:dyDescent="0.2">
      <c r="A120" s="326"/>
      <c r="B120" s="326"/>
      <c r="C120" s="324" t="s">
        <v>1190</v>
      </c>
      <c r="D120" s="327"/>
      <c r="E120" s="327"/>
      <c r="F120" s="327"/>
      <c r="G120" s="327"/>
      <c r="H120" s="327">
        <v>193</v>
      </c>
      <c r="I120" s="327">
        <v>418</v>
      </c>
      <c r="J120" s="327">
        <v>151</v>
      </c>
      <c r="K120" s="327">
        <v>5</v>
      </c>
      <c r="L120" s="327"/>
      <c r="M120" s="327"/>
      <c r="N120" s="327"/>
      <c r="O120" s="327"/>
      <c r="P120" s="327"/>
      <c r="Q120" s="327"/>
      <c r="R120" s="327"/>
    </row>
    <row r="121" spans="1:18" x14ac:dyDescent="0.2">
      <c r="A121" s="326"/>
      <c r="B121" s="326"/>
      <c r="C121" s="324" t="s">
        <v>1191</v>
      </c>
      <c r="D121" s="327"/>
      <c r="E121" s="327"/>
      <c r="F121" s="327"/>
      <c r="G121" s="327"/>
      <c r="H121" s="327"/>
      <c r="I121" s="327"/>
      <c r="J121" s="327"/>
      <c r="K121" s="327"/>
      <c r="L121" s="327"/>
      <c r="M121" s="327"/>
      <c r="N121" s="327"/>
      <c r="O121" s="327"/>
      <c r="P121" s="327"/>
      <c r="Q121" s="327"/>
      <c r="R121" s="327">
        <v>15035</v>
      </c>
    </row>
    <row r="122" spans="1:18" x14ac:dyDescent="0.2">
      <c r="A122" s="326"/>
      <c r="B122" s="326"/>
      <c r="C122" s="324" t="s">
        <v>1192</v>
      </c>
      <c r="D122" s="327"/>
      <c r="E122" s="327"/>
      <c r="F122" s="327"/>
      <c r="G122" s="327">
        <v>272</v>
      </c>
      <c r="H122" s="327">
        <v>1758</v>
      </c>
      <c r="I122" s="327">
        <v>1362</v>
      </c>
      <c r="J122" s="327">
        <v>917</v>
      </c>
      <c r="K122" s="327">
        <v>4500</v>
      </c>
      <c r="L122" s="327">
        <v>10075</v>
      </c>
      <c r="M122" s="327">
        <v>8052</v>
      </c>
      <c r="N122" s="327">
        <v>5164</v>
      </c>
      <c r="O122" s="327">
        <v>6362</v>
      </c>
      <c r="P122" s="327">
        <v>7672</v>
      </c>
      <c r="Q122" s="327">
        <v>6111</v>
      </c>
      <c r="R122" s="327">
        <v>6645</v>
      </c>
    </row>
    <row r="123" spans="1:18" x14ac:dyDescent="0.2">
      <c r="A123" s="326"/>
      <c r="B123" s="326"/>
      <c r="C123" s="324" t="s">
        <v>1193</v>
      </c>
      <c r="D123" s="327"/>
      <c r="E123" s="327"/>
      <c r="F123" s="327"/>
      <c r="G123" s="327"/>
      <c r="H123" s="327"/>
      <c r="I123" s="327"/>
      <c r="J123" s="327"/>
      <c r="K123" s="327"/>
      <c r="L123" s="327"/>
      <c r="M123" s="327">
        <v>382</v>
      </c>
      <c r="N123" s="327">
        <v>19738</v>
      </c>
      <c r="O123" s="327">
        <v>40567</v>
      </c>
      <c r="P123" s="327">
        <v>35039</v>
      </c>
      <c r="Q123" s="327">
        <v>39816</v>
      </c>
      <c r="R123" s="327">
        <v>21899</v>
      </c>
    </row>
    <row r="124" spans="1:18" x14ac:dyDescent="0.2">
      <c r="A124" s="326"/>
      <c r="B124" s="326"/>
      <c r="C124" s="324" t="s">
        <v>1194</v>
      </c>
      <c r="D124" s="327"/>
      <c r="E124" s="327"/>
      <c r="F124" s="327"/>
      <c r="G124" s="327"/>
      <c r="H124" s="327"/>
      <c r="I124" s="327"/>
      <c r="J124" s="327"/>
      <c r="K124" s="327"/>
      <c r="L124" s="327"/>
      <c r="M124" s="327">
        <v>2</v>
      </c>
      <c r="N124" s="327">
        <v>33</v>
      </c>
      <c r="O124" s="327">
        <v>4593</v>
      </c>
      <c r="P124" s="327">
        <v>1444</v>
      </c>
      <c r="Q124" s="327">
        <v>3708</v>
      </c>
      <c r="R124" s="327">
        <v>3347</v>
      </c>
    </row>
    <row r="125" spans="1:18" x14ac:dyDescent="0.2">
      <c r="A125" s="326"/>
      <c r="B125" s="326"/>
      <c r="C125" s="324" t="s">
        <v>1195</v>
      </c>
      <c r="D125" s="327"/>
      <c r="E125" s="327"/>
      <c r="F125" s="327"/>
      <c r="G125" s="327"/>
      <c r="H125" s="327"/>
      <c r="I125" s="327"/>
      <c r="J125" s="327"/>
      <c r="K125" s="327"/>
      <c r="L125" s="327"/>
      <c r="M125" s="327"/>
      <c r="N125" s="327">
        <v>59</v>
      </c>
      <c r="O125" s="327">
        <v>4678</v>
      </c>
      <c r="P125" s="327">
        <v>4808</v>
      </c>
      <c r="Q125" s="327">
        <v>3193</v>
      </c>
      <c r="R125" s="327">
        <v>967</v>
      </c>
    </row>
    <row r="126" spans="1:18" x14ac:dyDescent="0.2">
      <c r="A126" s="326"/>
      <c r="B126" s="326"/>
      <c r="C126" s="324" t="s">
        <v>1196</v>
      </c>
      <c r="D126" s="327"/>
      <c r="E126" s="327"/>
      <c r="F126" s="327"/>
      <c r="G126" s="327"/>
      <c r="H126" s="327"/>
      <c r="I126" s="327"/>
      <c r="J126" s="327"/>
      <c r="K126" s="327"/>
      <c r="L126" s="327"/>
      <c r="M126" s="327"/>
      <c r="N126" s="327">
        <v>46</v>
      </c>
      <c r="O126" s="327">
        <v>94</v>
      </c>
      <c r="P126" s="327">
        <v>101</v>
      </c>
      <c r="Q126" s="327"/>
      <c r="R126" s="327"/>
    </row>
    <row r="127" spans="1:18" x14ac:dyDescent="0.2">
      <c r="A127" s="326"/>
      <c r="B127" s="326"/>
      <c r="C127" s="324" t="s">
        <v>1197</v>
      </c>
      <c r="D127" s="327"/>
      <c r="E127" s="327"/>
      <c r="F127" s="327"/>
      <c r="G127" s="327"/>
      <c r="H127" s="327">
        <v>3264</v>
      </c>
      <c r="I127" s="327">
        <v>15476</v>
      </c>
      <c r="J127" s="327">
        <v>10635</v>
      </c>
      <c r="K127" s="327">
        <v>17023</v>
      </c>
      <c r="L127" s="327">
        <v>23926</v>
      </c>
      <c r="M127" s="327">
        <v>36025</v>
      </c>
      <c r="N127" s="327">
        <v>35526</v>
      </c>
      <c r="O127" s="327">
        <v>1845</v>
      </c>
      <c r="P127" s="327">
        <v>1</v>
      </c>
      <c r="Q127" s="327">
        <v>85</v>
      </c>
      <c r="R127" s="327">
        <v>44</v>
      </c>
    </row>
    <row r="128" spans="1:18" x14ac:dyDescent="0.2">
      <c r="A128" s="326"/>
      <c r="B128" s="326"/>
      <c r="C128" s="324" t="s">
        <v>1198</v>
      </c>
      <c r="D128" s="327"/>
      <c r="E128" s="327"/>
      <c r="F128" s="327"/>
      <c r="G128" s="327"/>
      <c r="H128" s="327"/>
      <c r="I128" s="327"/>
      <c r="J128" s="327"/>
      <c r="K128" s="327"/>
      <c r="L128" s="327"/>
      <c r="M128" s="327">
        <v>3</v>
      </c>
      <c r="N128" s="327">
        <v>285</v>
      </c>
      <c r="O128" s="327">
        <v>1818</v>
      </c>
      <c r="P128" s="327">
        <v>894</v>
      </c>
      <c r="Q128" s="327"/>
      <c r="R128" s="327"/>
    </row>
    <row r="129" spans="1:18" x14ac:dyDescent="0.2">
      <c r="A129" s="326"/>
      <c r="B129" s="326"/>
      <c r="C129" s="324" t="s">
        <v>1199</v>
      </c>
      <c r="D129" s="327"/>
      <c r="E129" s="327"/>
      <c r="F129" s="327"/>
      <c r="G129" s="327"/>
      <c r="H129" s="327">
        <v>769</v>
      </c>
      <c r="I129" s="327">
        <v>17199</v>
      </c>
      <c r="J129" s="327">
        <v>12184</v>
      </c>
      <c r="K129" s="327">
        <v>9340</v>
      </c>
      <c r="L129" s="327">
        <v>9534</v>
      </c>
      <c r="M129" s="327">
        <v>893</v>
      </c>
      <c r="N129" s="327">
        <v>16394</v>
      </c>
      <c r="O129" s="327">
        <v>23444</v>
      </c>
      <c r="P129" s="327">
        <v>15560</v>
      </c>
      <c r="Q129" s="327">
        <v>8217</v>
      </c>
      <c r="R129" s="327">
        <v>9510</v>
      </c>
    </row>
    <row r="130" spans="1:18" x14ac:dyDescent="0.2">
      <c r="A130" s="326"/>
      <c r="B130" s="326"/>
      <c r="C130" s="324" t="s">
        <v>1200</v>
      </c>
      <c r="D130" s="327"/>
      <c r="E130" s="327"/>
      <c r="F130" s="327"/>
      <c r="G130" s="327"/>
      <c r="H130" s="327"/>
      <c r="I130" s="327"/>
      <c r="J130" s="327"/>
      <c r="K130" s="327"/>
      <c r="L130" s="327"/>
      <c r="M130" s="327">
        <v>115</v>
      </c>
      <c r="N130" s="327">
        <v>56963</v>
      </c>
      <c r="O130" s="327">
        <v>69588</v>
      </c>
      <c r="P130" s="327">
        <v>53348</v>
      </c>
      <c r="Q130" s="327">
        <v>63537</v>
      </c>
      <c r="R130" s="327">
        <v>55998</v>
      </c>
    </row>
    <row r="131" spans="1:18" x14ac:dyDescent="0.2">
      <c r="A131" s="326"/>
      <c r="B131" s="326"/>
      <c r="C131" s="324" t="s">
        <v>1201</v>
      </c>
      <c r="D131" s="327"/>
      <c r="E131" s="327"/>
      <c r="F131" s="327"/>
      <c r="G131" s="327"/>
      <c r="H131" s="327"/>
      <c r="I131" s="327"/>
      <c r="J131" s="327"/>
      <c r="K131" s="327"/>
      <c r="L131" s="327"/>
      <c r="M131" s="327"/>
      <c r="N131" s="327">
        <v>4808</v>
      </c>
      <c r="O131" s="327">
        <v>72346</v>
      </c>
      <c r="P131" s="327">
        <v>82077</v>
      </c>
      <c r="Q131" s="327">
        <v>86252</v>
      </c>
      <c r="R131" s="327">
        <v>70245</v>
      </c>
    </row>
    <row r="132" spans="1:18" x14ac:dyDescent="0.2">
      <c r="A132" s="326"/>
      <c r="B132" s="326"/>
      <c r="C132" s="324" t="s">
        <v>1202</v>
      </c>
      <c r="D132" s="327"/>
      <c r="E132" s="327"/>
      <c r="F132" s="327"/>
      <c r="G132" s="327"/>
      <c r="H132" s="327"/>
      <c r="I132" s="327"/>
      <c r="J132" s="327"/>
      <c r="K132" s="327"/>
      <c r="L132" s="327"/>
      <c r="M132" s="327"/>
      <c r="N132" s="327"/>
      <c r="O132" s="327"/>
      <c r="P132" s="327">
        <v>20421</v>
      </c>
      <c r="Q132" s="327">
        <v>27129</v>
      </c>
      <c r="R132" s="327">
        <v>14801</v>
      </c>
    </row>
    <row r="133" spans="1:18" x14ac:dyDescent="0.2">
      <c r="A133" s="326"/>
      <c r="B133" s="326"/>
      <c r="C133" s="324" t="s">
        <v>1203</v>
      </c>
      <c r="D133" s="327"/>
      <c r="E133" s="327"/>
      <c r="F133" s="327"/>
      <c r="G133" s="327"/>
      <c r="H133" s="327"/>
      <c r="I133" s="327"/>
      <c r="J133" s="327"/>
      <c r="K133" s="327"/>
      <c r="L133" s="327"/>
      <c r="M133" s="327"/>
      <c r="N133" s="327"/>
      <c r="O133" s="327"/>
      <c r="P133" s="327"/>
      <c r="Q133" s="327">
        <v>1921</v>
      </c>
      <c r="R133" s="327">
        <v>32389</v>
      </c>
    </row>
    <row r="134" spans="1:18" x14ac:dyDescent="0.2">
      <c r="A134" s="326"/>
      <c r="B134" s="326"/>
      <c r="C134" s="324" t="s">
        <v>1204</v>
      </c>
      <c r="D134" s="327"/>
      <c r="E134" s="327"/>
      <c r="F134" s="327"/>
      <c r="G134" s="327"/>
      <c r="H134" s="327"/>
      <c r="I134" s="327"/>
      <c r="J134" s="327"/>
      <c r="K134" s="327"/>
      <c r="L134" s="327"/>
      <c r="M134" s="327"/>
      <c r="N134" s="327"/>
      <c r="O134" s="327"/>
      <c r="P134" s="327">
        <v>2474</v>
      </c>
      <c r="Q134" s="327">
        <v>14035</v>
      </c>
      <c r="R134" s="327">
        <v>16562</v>
      </c>
    </row>
    <row r="135" spans="1:18" x14ac:dyDescent="0.2">
      <c r="A135" s="326"/>
      <c r="B135" s="326"/>
      <c r="C135" s="324" t="s">
        <v>1205</v>
      </c>
      <c r="D135" s="327"/>
      <c r="E135" s="327"/>
      <c r="F135" s="327"/>
      <c r="G135" s="327"/>
      <c r="H135" s="327"/>
      <c r="I135" s="327"/>
      <c r="J135" s="327"/>
      <c r="K135" s="327"/>
      <c r="L135" s="327"/>
      <c r="M135" s="327"/>
      <c r="N135" s="327"/>
      <c r="O135" s="327"/>
      <c r="P135" s="327">
        <v>3387</v>
      </c>
      <c r="Q135" s="327">
        <v>14508</v>
      </c>
      <c r="R135" s="327">
        <v>13162</v>
      </c>
    </row>
    <row r="136" spans="1:18" x14ac:dyDescent="0.2">
      <c r="A136" s="326"/>
      <c r="B136" s="326"/>
      <c r="C136" s="324" t="s">
        <v>1206</v>
      </c>
      <c r="D136" s="327"/>
      <c r="E136" s="327"/>
      <c r="F136" s="327"/>
      <c r="G136" s="327"/>
      <c r="H136" s="327"/>
      <c r="I136" s="327"/>
      <c r="J136" s="327"/>
      <c r="K136" s="327"/>
      <c r="L136" s="327"/>
      <c r="M136" s="327"/>
      <c r="N136" s="327"/>
      <c r="O136" s="327">
        <v>688</v>
      </c>
      <c r="P136" s="327">
        <v>6871</v>
      </c>
      <c r="Q136" s="327">
        <v>7886</v>
      </c>
      <c r="R136" s="327">
        <v>6346</v>
      </c>
    </row>
    <row r="137" spans="1:18" x14ac:dyDescent="0.2">
      <c r="A137" s="326"/>
      <c r="B137" s="326"/>
      <c r="C137" s="324" t="s">
        <v>1207</v>
      </c>
      <c r="D137" s="327"/>
      <c r="E137" s="327"/>
      <c r="F137" s="327"/>
      <c r="G137" s="327"/>
      <c r="H137" s="327"/>
      <c r="I137" s="327">
        <v>4690</v>
      </c>
      <c r="J137" s="327">
        <v>13334</v>
      </c>
      <c r="K137" s="327">
        <v>13493</v>
      </c>
      <c r="L137" s="327">
        <v>11397</v>
      </c>
      <c r="M137" s="327">
        <v>5367</v>
      </c>
      <c r="N137" s="327">
        <v>27832</v>
      </c>
      <c r="O137" s="327">
        <v>19679</v>
      </c>
      <c r="P137" s="327">
        <v>10434</v>
      </c>
      <c r="Q137" s="327">
        <v>4521</v>
      </c>
      <c r="R137" s="327">
        <v>533</v>
      </c>
    </row>
    <row r="138" spans="1:18" x14ac:dyDescent="0.2">
      <c r="A138" s="326"/>
      <c r="B138" s="326"/>
      <c r="C138" s="324" t="s">
        <v>1208</v>
      </c>
      <c r="D138" s="327"/>
      <c r="E138" s="327"/>
      <c r="F138" s="327"/>
      <c r="G138" s="327"/>
      <c r="H138" s="327"/>
      <c r="I138" s="327"/>
      <c r="J138" s="327"/>
      <c r="K138" s="327"/>
      <c r="L138" s="327"/>
      <c r="M138" s="327"/>
      <c r="N138" s="327"/>
      <c r="O138" s="327"/>
      <c r="P138" s="327"/>
      <c r="Q138" s="327"/>
      <c r="R138" s="327">
        <v>10</v>
      </c>
    </row>
    <row r="139" spans="1:18" x14ac:dyDescent="0.2">
      <c r="A139" s="328"/>
      <c r="B139" s="326"/>
      <c r="C139" s="324" t="s">
        <v>1209</v>
      </c>
      <c r="D139" s="327"/>
      <c r="E139" s="327"/>
      <c r="F139" s="327"/>
      <c r="G139" s="327"/>
      <c r="H139" s="327"/>
      <c r="I139" s="327"/>
      <c r="J139" s="327"/>
      <c r="K139" s="327"/>
      <c r="L139" s="327"/>
      <c r="M139" s="327">
        <v>23</v>
      </c>
      <c r="N139" s="327">
        <v>60</v>
      </c>
      <c r="O139" s="327">
        <v>12544</v>
      </c>
      <c r="P139" s="327">
        <v>17247</v>
      </c>
      <c r="Q139" s="327">
        <v>20851</v>
      </c>
      <c r="R139" s="327">
        <v>21698</v>
      </c>
    </row>
    <row r="140" spans="1:18" x14ac:dyDescent="0.2">
      <c r="A140" s="326" t="s">
        <v>161</v>
      </c>
      <c r="B140" s="326" t="s">
        <v>940</v>
      </c>
      <c r="C140" s="324" t="s">
        <v>512</v>
      </c>
      <c r="D140" s="327"/>
      <c r="E140" s="327"/>
      <c r="F140" s="327"/>
      <c r="G140" s="327"/>
      <c r="H140" s="327"/>
      <c r="I140" s="327"/>
      <c r="J140" s="327"/>
      <c r="K140" s="327"/>
      <c r="L140" s="327"/>
      <c r="M140" s="327"/>
      <c r="N140" s="327"/>
      <c r="O140" s="327">
        <v>211</v>
      </c>
      <c r="P140" s="327">
        <v>20729</v>
      </c>
      <c r="Q140" s="327">
        <v>41966</v>
      </c>
      <c r="R140" s="327">
        <v>50444</v>
      </c>
    </row>
    <row r="141" spans="1:18" x14ac:dyDescent="0.2">
      <c r="A141" s="326"/>
      <c r="B141" s="326" t="s">
        <v>920</v>
      </c>
      <c r="C141" s="324" t="s">
        <v>1079</v>
      </c>
      <c r="D141" s="327"/>
      <c r="E141" s="327"/>
      <c r="F141" s="327"/>
      <c r="G141" s="327"/>
      <c r="H141" s="327"/>
      <c r="I141" s="327"/>
      <c r="J141" s="327"/>
      <c r="K141" s="327"/>
      <c r="L141" s="327"/>
      <c r="M141" s="327">
        <v>17</v>
      </c>
      <c r="N141" s="327">
        <v>76</v>
      </c>
      <c r="O141" s="327">
        <v>18013</v>
      </c>
      <c r="P141" s="327">
        <v>22584</v>
      </c>
      <c r="Q141" s="327">
        <v>19645</v>
      </c>
      <c r="R141" s="327">
        <v>15657</v>
      </c>
    </row>
    <row r="142" spans="1:18" x14ac:dyDescent="0.2">
      <c r="A142" s="328"/>
      <c r="B142" s="326"/>
      <c r="C142" s="324" t="s">
        <v>1080</v>
      </c>
      <c r="D142" s="327"/>
      <c r="E142" s="327"/>
      <c r="F142" s="327"/>
      <c r="G142" s="327"/>
      <c r="H142" s="327"/>
      <c r="I142" s="327"/>
      <c r="J142" s="327"/>
      <c r="K142" s="327"/>
      <c r="L142" s="327"/>
      <c r="M142" s="327"/>
      <c r="N142" s="327"/>
      <c r="O142" s="327"/>
      <c r="P142" s="327"/>
      <c r="Q142" s="327"/>
      <c r="R142" s="327">
        <v>1989</v>
      </c>
    </row>
    <row r="143" spans="1:18" x14ac:dyDescent="0.2">
      <c r="A143" s="326" t="s">
        <v>182</v>
      </c>
      <c r="B143" s="326" t="s">
        <v>1210</v>
      </c>
      <c r="C143" s="324" t="s">
        <v>1211</v>
      </c>
      <c r="D143" s="327"/>
      <c r="E143" s="327"/>
      <c r="F143" s="327"/>
      <c r="G143" s="327"/>
      <c r="H143" s="327"/>
      <c r="I143" s="327"/>
      <c r="J143" s="327"/>
      <c r="K143" s="327"/>
      <c r="L143" s="327">
        <v>19</v>
      </c>
      <c r="M143" s="327">
        <v>23</v>
      </c>
      <c r="N143" s="327">
        <v>9</v>
      </c>
      <c r="O143" s="327">
        <v>2</v>
      </c>
      <c r="P143" s="327">
        <v>39</v>
      </c>
      <c r="Q143" s="327">
        <v>390</v>
      </c>
      <c r="R143" s="327">
        <v>1069</v>
      </c>
    </row>
    <row r="144" spans="1:18" x14ac:dyDescent="0.2">
      <c r="A144" s="326"/>
      <c r="B144" s="326" t="s">
        <v>934</v>
      </c>
      <c r="C144" s="324" t="s">
        <v>1212</v>
      </c>
      <c r="D144" s="327"/>
      <c r="E144" s="327"/>
      <c r="F144" s="327"/>
      <c r="G144" s="327"/>
      <c r="H144" s="327"/>
      <c r="I144" s="327"/>
      <c r="J144" s="327"/>
      <c r="K144" s="327"/>
      <c r="L144" s="327"/>
      <c r="M144" s="327"/>
      <c r="N144" s="327"/>
      <c r="O144" s="327"/>
      <c r="P144" s="327"/>
      <c r="Q144" s="327">
        <v>33</v>
      </c>
      <c r="R144" s="327">
        <v>67</v>
      </c>
    </row>
    <row r="145" spans="1:18" x14ac:dyDescent="0.2">
      <c r="A145" s="326"/>
      <c r="B145" s="326"/>
      <c r="C145" s="324" t="s">
        <v>1213</v>
      </c>
      <c r="D145" s="327"/>
      <c r="E145" s="327"/>
      <c r="F145" s="327"/>
      <c r="G145" s="327"/>
      <c r="H145" s="327"/>
      <c r="I145" s="327"/>
      <c r="J145" s="327"/>
      <c r="K145" s="327"/>
      <c r="L145" s="327"/>
      <c r="M145" s="327"/>
      <c r="N145" s="327"/>
      <c r="O145" s="327"/>
      <c r="P145" s="327">
        <v>516</v>
      </c>
      <c r="Q145" s="327">
        <v>2455</v>
      </c>
      <c r="R145" s="327">
        <v>3897</v>
      </c>
    </row>
    <row r="146" spans="1:18" x14ac:dyDescent="0.2">
      <c r="A146" s="326"/>
      <c r="B146" s="326"/>
      <c r="C146" s="324" t="s">
        <v>1214</v>
      </c>
      <c r="D146" s="327"/>
      <c r="E146" s="327"/>
      <c r="F146" s="327"/>
      <c r="G146" s="327"/>
      <c r="H146" s="327"/>
      <c r="I146" s="327"/>
      <c r="J146" s="327"/>
      <c r="K146" s="327"/>
      <c r="L146" s="327"/>
      <c r="M146" s="327"/>
      <c r="N146" s="327">
        <v>34</v>
      </c>
      <c r="O146" s="327">
        <v>1138</v>
      </c>
      <c r="P146" s="327">
        <v>1283</v>
      </c>
      <c r="Q146" s="327">
        <v>1754</v>
      </c>
      <c r="R146" s="327">
        <v>1694</v>
      </c>
    </row>
    <row r="147" spans="1:18" x14ac:dyDescent="0.2">
      <c r="A147" s="326"/>
      <c r="B147" s="326"/>
      <c r="C147" s="324" t="s">
        <v>1215</v>
      </c>
      <c r="D147" s="327"/>
      <c r="E147" s="327"/>
      <c r="F147" s="327"/>
      <c r="G147" s="327"/>
      <c r="H147" s="327"/>
      <c r="I147" s="327"/>
      <c r="J147" s="327"/>
      <c r="K147" s="327"/>
      <c r="L147" s="327"/>
      <c r="M147" s="327"/>
      <c r="N147" s="327"/>
      <c r="O147" s="327"/>
      <c r="P147" s="327"/>
      <c r="Q147" s="327">
        <v>864</v>
      </c>
      <c r="R147" s="327">
        <v>810</v>
      </c>
    </row>
    <row r="148" spans="1:18" x14ac:dyDescent="0.2">
      <c r="A148" s="326"/>
      <c r="B148" s="326" t="s">
        <v>613</v>
      </c>
      <c r="C148" s="324" t="s">
        <v>1216</v>
      </c>
      <c r="D148" s="327"/>
      <c r="E148" s="327"/>
      <c r="F148" s="327"/>
      <c r="G148" s="327"/>
      <c r="H148" s="327"/>
      <c r="I148" s="327"/>
      <c r="J148" s="327"/>
      <c r="K148" s="327"/>
      <c r="L148" s="327"/>
      <c r="M148" s="327"/>
      <c r="N148" s="327"/>
      <c r="O148" s="327"/>
      <c r="P148" s="327">
        <v>162</v>
      </c>
      <c r="Q148" s="327">
        <v>8969</v>
      </c>
      <c r="R148" s="327">
        <v>6910</v>
      </c>
    </row>
    <row r="149" spans="1:18" x14ac:dyDescent="0.2">
      <c r="A149" s="326"/>
      <c r="B149" s="326"/>
      <c r="C149" s="324" t="s">
        <v>1217</v>
      </c>
      <c r="D149" s="327"/>
      <c r="E149" s="327"/>
      <c r="F149" s="327"/>
      <c r="G149" s="327"/>
      <c r="H149" s="327"/>
      <c r="I149" s="327"/>
      <c r="J149" s="327"/>
      <c r="K149" s="327"/>
      <c r="L149" s="327"/>
      <c r="M149" s="327"/>
      <c r="N149" s="327"/>
      <c r="O149" s="327">
        <v>3</v>
      </c>
      <c r="P149" s="327">
        <v>135</v>
      </c>
      <c r="Q149" s="327">
        <v>125</v>
      </c>
      <c r="R149" s="327">
        <v>257</v>
      </c>
    </row>
    <row r="150" spans="1:18" x14ac:dyDescent="0.2">
      <c r="A150" s="326"/>
      <c r="B150" s="326"/>
      <c r="C150" s="324" t="s">
        <v>1218</v>
      </c>
      <c r="D150" s="327"/>
      <c r="E150" s="327"/>
      <c r="F150" s="327"/>
      <c r="G150" s="327"/>
      <c r="H150" s="327"/>
      <c r="I150" s="327"/>
      <c r="J150" s="327"/>
      <c r="K150" s="327"/>
      <c r="L150" s="327"/>
      <c r="M150" s="327"/>
      <c r="N150" s="327"/>
      <c r="O150" s="327"/>
      <c r="P150" s="327"/>
      <c r="Q150" s="327">
        <v>4176</v>
      </c>
      <c r="R150" s="327">
        <v>13407</v>
      </c>
    </row>
    <row r="151" spans="1:18" x14ac:dyDescent="0.2">
      <c r="A151" s="326"/>
      <c r="B151" s="326"/>
      <c r="C151" s="324" t="s">
        <v>1219</v>
      </c>
      <c r="D151" s="327"/>
      <c r="E151" s="327"/>
      <c r="F151" s="327"/>
      <c r="G151" s="327"/>
      <c r="H151" s="327"/>
      <c r="I151" s="327"/>
      <c r="J151" s="327"/>
      <c r="K151" s="327"/>
      <c r="L151" s="327"/>
      <c r="M151" s="327"/>
      <c r="N151" s="327">
        <v>6557</v>
      </c>
      <c r="O151" s="327">
        <v>44736</v>
      </c>
      <c r="P151" s="327">
        <v>67010</v>
      </c>
      <c r="Q151" s="327">
        <v>66659</v>
      </c>
      <c r="R151" s="327">
        <v>33196</v>
      </c>
    </row>
    <row r="152" spans="1:18" x14ac:dyDescent="0.2">
      <c r="A152" s="326"/>
      <c r="B152" s="326"/>
      <c r="C152" s="324" t="s">
        <v>1220</v>
      </c>
      <c r="D152" s="327"/>
      <c r="E152" s="327"/>
      <c r="F152" s="327"/>
      <c r="G152" s="327"/>
      <c r="H152" s="327"/>
      <c r="I152" s="327"/>
      <c r="J152" s="327"/>
      <c r="K152" s="327"/>
      <c r="L152" s="327"/>
      <c r="M152" s="327"/>
      <c r="N152" s="327"/>
      <c r="O152" s="327"/>
      <c r="P152" s="327"/>
      <c r="Q152" s="327">
        <v>333</v>
      </c>
      <c r="R152" s="327">
        <v>187</v>
      </c>
    </row>
    <row r="153" spans="1:18" x14ac:dyDescent="0.2">
      <c r="A153" s="326"/>
      <c r="B153" s="326"/>
      <c r="C153" s="324" t="s">
        <v>1221</v>
      </c>
      <c r="D153" s="327"/>
      <c r="E153" s="327"/>
      <c r="F153" s="327"/>
      <c r="G153" s="327"/>
      <c r="H153" s="327"/>
      <c r="I153" s="327"/>
      <c r="J153" s="327"/>
      <c r="K153" s="327"/>
      <c r="L153" s="327"/>
      <c r="M153" s="327">
        <v>34</v>
      </c>
      <c r="N153" s="327">
        <v>17</v>
      </c>
      <c r="O153" s="327">
        <v>813</v>
      </c>
      <c r="P153" s="327">
        <v>1782</v>
      </c>
      <c r="Q153" s="327">
        <v>940</v>
      </c>
      <c r="R153" s="327">
        <v>624</v>
      </c>
    </row>
    <row r="154" spans="1:18" x14ac:dyDescent="0.2">
      <c r="A154" s="326"/>
      <c r="B154" s="326"/>
      <c r="C154" s="324" t="s">
        <v>1222</v>
      </c>
      <c r="D154" s="327"/>
      <c r="E154" s="327"/>
      <c r="F154" s="327"/>
      <c r="G154" s="327"/>
      <c r="H154" s="327"/>
      <c r="I154" s="327"/>
      <c r="J154" s="327"/>
      <c r="K154" s="327"/>
      <c r="L154" s="327"/>
      <c r="M154" s="327"/>
      <c r="N154" s="327">
        <v>5164</v>
      </c>
      <c r="O154" s="327">
        <v>18558</v>
      </c>
      <c r="P154" s="327">
        <v>26934</v>
      </c>
      <c r="Q154" s="327">
        <v>16619</v>
      </c>
      <c r="R154" s="327">
        <v>5102</v>
      </c>
    </row>
    <row r="155" spans="1:18" x14ac:dyDescent="0.2">
      <c r="A155" s="326"/>
      <c r="B155" s="326"/>
      <c r="C155" s="324" t="s">
        <v>1223</v>
      </c>
      <c r="D155" s="327"/>
      <c r="E155" s="327"/>
      <c r="F155" s="327"/>
      <c r="G155" s="327"/>
      <c r="H155" s="327"/>
      <c r="I155" s="327"/>
      <c r="J155" s="327"/>
      <c r="K155" s="327"/>
      <c r="L155" s="327"/>
      <c r="M155" s="327"/>
      <c r="N155" s="327">
        <v>4041</v>
      </c>
      <c r="O155" s="327">
        <v>12046</v>
      </c>
      <c r="P155" s="327">
        <v>15769</v>
      </c>
      <c r="Q155" s="327">
        <v>8303</v>
      </c>
      <c r="R155" s="327">
        <v>4153</v>
      </c>
    </row>
    <row r="156" spans="1:18" x14ac:dyDescent="0.2">
      <c r="A156" s="326"/>
      <c r="B156" s="326"/>
      <c r="C156" s="324" t="s">
        <v>1224</v>
      </c>
      <c r="D156" s="327"/>
      <c r="E156" s="327"/>
      <c r="F156" s="327"/>
      <c r="G156" s="327"/>
      <c r="H156" s="327"/>
      <c r="I156" s="327"/>
      <c r="J156" s="327"/>
      <c r="K156" s="327"/>
      <c r="L156" s="327"/>
      <c r="M156" s="327"/>
      <c r="N156" s="327"/>
      <c r="O156" s="327"/>
      <c r="P156" s="327"/>
      <c r="Q156" s="327">
        <v>4</v>
      </c>
      <c r="R156" s="327">
        <v>92</v>
      </c>
    </row>
    <row r="157" spans="1:18" x14ac:dyDescent="0.2">
      <c r="A157" s="326"/>
      <c r="B157" s="326"/>
      <c r="C157" s="324" t="s">
        <v>1225</v>
      </c>
      <c r="D157" s="327"/>
      <c r="E157" s="327"/>
      <c r="F157" s="327"/>
      <c r="G157" s="327"/>
      <c r="H157" s="327"/>
      <c r="I157" s="327"/>
      <c r="J157" s="327"/>
      <c r="K157" s="327"/>
      <c r="L157" s="327"/>
      <c r="M157" s="327"/>
      <c r="N157" s="327"/>
      <c r="O157" s="327"/>
      <c r="P157" s="327"/>
      <c r="Q157" s="327">
        <v>2</v>
      </c>
      <c r="R157" s="327">
        <v>332</v>
      </c>
    </row>
    <row r="158" spans="1:18" x14ac:dyDescent="0.2">
      <c r="A158" s="326"/>
      <c r="B158" s="326"/>
      <c r="C158" s="324" t="s">
        <v>1226</v>
      </c>
      <c r="D158" s="327"/>
      <c r="E158" s="327"/>
      <c r="F158" s="327"/>
      <c r="G158" s="327"/>
      <c r="H158" s="327"/>
      <c r="I158" s="327"/>
      <c r="J158" s="327"/>
      <c r="K158" s="327"/>
      <c r="L158" s="327"/>
      <c r="M158" s="327"/>
      <c r="N158" s="327"/>
      <c r="O158" s="327">
        <v>6</v>
      </c>
      <c r="P158" s="327">
        <v>7</v>
      </c>
      <c r="Q158" s="327">
        <v>10</v>
      </c>
      <c r="R158" s="327">
        <v>27</v>
      </c>
    </row>
    <row r="159" spans="1:18" x14ac:dyDescent="0.2">
      <c r="A159" s="326"/>
      <c r="B159" s="326"/>
      <c r="C159" s="324" t="s">
        <v>1227</v>
      </c>
      <c r="D159" s="327"/>
      <c r="E159" s="327"/>
      <c r="F159" s="327"/>
      <c r="G159" s="327"/>
      <c r="H159" s="327"/>
      <c r="I159" s="327"/>
      <c r="J159" s="327"/>
      <c r="K159" s="327"/>
      <c r="L159" s="327"/>
      <c r="M159" s="327"/>
      <c r="N159" s="327">
        <v>1</v>
      </c>
      <c r="O159" s="327">
        <v>7</v>
      </c>
      <c r="P159" s="327">
        <v>73</v>
      </c>
      <c r="Q159" s="327">
        <v>224</v>
      </c>
      <c r="R159" s="327">
        <v>537</v>
      </c>
    </row>
    <row r="160" spans="1:18" x14ac:dyDescent="0.2">
      <c r="A160" s="326"/>
      <c r="B160" s="326" t="s">
        <v>1137</v>
      </c>
      <c r="C160" s="324" t="s">
        <v>1228</v>
      </c>
      <c r="D160" s="327"/>
      <c r="E160" s="327"/>
      <c r="F160" s="327"/>
      <c r="G160" s="327"/>
      <c r="H160" s="327"/>
      <c r="I160" s="327"/>
      <c r="J160" s="327"/>
      <c r="K160" s="327"/>
      <c r="L160" s="327"/>
      <c r="M160" s="327"/>
      <c r="N160" s="327"/>
      <c r="O160" s="327"/>
      <c r="P160" s="327"/>
      <c r="Q160" s="327"/>
      <c r="R160" s="327">
        <v>1</v>
      </c>
    </row>
    <row r="161" spans="1:19" x14ac:dyDescent="0.2">
      <c r="A161" s="326"/>
      <c r="B161" s="326" t="s">
        <v>920</v>
      </c>
      <c r="C161" s="324" t="s">
        <v>1229</v>
      </c>
      <c r="D161" s="327"/>
      <c r="E161" s="327"/>
      <c r="F161" s="327"/>
      <c r="G161" s="327"/>
      <c r="H161" s="327"/>
      <c r="I161" s="327"/>
      <c r="J161" s="327"/>
      <c r="K161" s="327"/>
      <c r="L161" s="327"/>
      <c r="M161" s="327"/>
      <c r="N161" s="327"/>
      <c r="O161" s="327"/>
      <c r="P161" s="327"/>
      <c r="Q161" s="327"/>
      <c r="R161" s="327">
        <v>420</v>
      </c>
    </row>
    <row r="162" spans="1:19" x14ac:dyDescent="0.2">
      <c r="A162" s="328"/>
      <c r="B162" s="326"/>
      <c r="C162" s="324" t="s">
        <v>1230</v>
      </c>
      <c r="D162" s="327"/>
      <c r="E162" s="327"/>
      <c r="F162" s="327"/>
      <c r="G162" s="327"/>
      <c r="H162" s="327"/>
      <c r="I162" s="327"/>
      <c r="J162" s="327"/>
      <c r="K162" s="327"/>
      <c r="L162" s="327"/>
      <c r="M162" s="327"/>
      <c r="N162" s="327"/>
      <c r="O162" s="327"/>
      <c r="P162" s="327"/>
      <c r="Q162" s="327">
        <v>4</v>
      </c>
      <c r="R162" s="327">
        <v>71</v>
      </c>
    </row>
    <row r="163" spans="1:19" x14ac:dyDescent="0.2">
      <c r="A163" s="326" t="s">
        <v>335</v>
      </c>
      <c r="B163" s="326" t="s">
        <v>865</v>
      </c>
      <c r="C163" s="324" t="s">
        <v>1231</v>
      </c>
      <c r="D163" s="327"/>
      <c r="E163" s="327"/>
      <c r="F163" s="327"/>
      <c r="G163" s="327"/>
      <c r="H163" s="327"/>
      <c r="I163" s="327"/>
      <c r="J163" s="327">
        <v>9</v>
      </c>
      <c r="K163" s="327">
        <v>5895</v>
      </c>
      <c r="L163" s="327">
        <v>13268</v>
      </c>
      <c r="M163" s="327">
        <v>17983</v>
      </c>
      <c r="N163" s="327">
        <v>14697</v>
      </c>
      <c r="O163" s="327">
        <v>17484</v>
      </c>
      <c r="P163" s="327">
        <v>16848</v>
      </c>
      <c r="Q163" s="327">
        <v>15828</v>
      </c>
      <c r="R163" s="327">
        <v>3255</v>
      </c>
    </row>
    <row r="164" spans="1:19" x14ac:dyDescent="0.2">
      <c r="A164" s="328"/>
      <c r="B164" s="326" t="s">
        <v>934</v>
      </c>
      <c r="C164" s="324" t="s">
        <v>1232</v>
      </c>
      <c r="D164" s="327"/>
      <c r="E164" s="327"/>
      <c r="F164" s="327"/>
      <c r="G164" s="327"/>
      <c r="H164" s="327"/>
      <c r="I164" s="327"/>
      <c r="J164" s="327"/>
      <c r="K164" s="327"/>
      <c r="L164" s="327"/>
      <c r="M164" s="327"/>
      <c r="N164" s="327"/>
      <c r="O164" s="327"/>
      <c r="P164" s="327">
        <v>2</v>
      </c>
      <c r="Q164" s="327"/>
      <c r="R164" s="327"/>
    </row>
    <row r="165" spans="1:19" x14ac:dyDescent="0.2">
      <c r="A165" s="328" t="s">
        <v>1233</v>
      </c>
      <c r="B165" s="326" t="s">
        <v>934</v>
      </c>
      <c r="C165" s="324" t="s">
        <v>1234</v>
      </c>
      <c r="D165" s="327">
        <v>755</v>
      </c>
      <c r="E165" s="327">
        <v>574</v>
      </c>
      <c r="F165" s="327">
        <v>93</v>
      </c>
      <c r="G165" s="327">
        <v>14</v>
      </c>
      <c r="H165" s="327"/>
      <c r="I165" s="327"/>
      <c r="J165" s="327"/>
      <c r="K165" s="327"/>
      <c r="L165" s="327"/>
      <c r="M165" s="327"/>
      <c r="N165" s="327"/>
      <c r="O165" s="327"/>
      <c r="P165" s="327"/>
      <c r="Q165" s="327"/>
      <c r="R165" s="327"/>
    </row>
    <row r="166" spans="1:19" x14ac:dyDescent="0.2">
      <c r="A166" s="326" t="s">
        <v>357</v>
      </c>
      <c r="B166" s="326" t="s">
        <v>399</v>
      </c>
      <c r="C166" s="324" t="s">
        <v>1235</v>
      </c>
      <c r="D166" s="327"/>
      <c r="E166" s="327"/>
      <c r="F166" s="327"/>
      <c r="G166" s="327"/>
      <c r="H166" s="327"/>
      <c r="I166" s="327"/>
      <c r="J166" s="327"/>
      <c r="K166" s="327"/>
      <c r="L166" s="327"/>
      <c r="M166" s="327"/>
      <c r="N166" s="327"/>
      <c r="O166" s="327"/>
      <c r="P166" s="327"/>
      <c r="Q166" s="327"/>
      <c r="R166" s="327">
        <v>13</v>
      </c>
    </row>
    <row r="167" spans="1:19" x14ac:dyDescent="0.2">
      <c r="A167" s="326"/>
      <c r="B167" s="326" t="s">
        <v>1236</v>
      </c>
      <c r="C167" s="324" t="s">
        <v>1237</v>
      </c>
      <c r="D167" s="327"/>
      <c r="E167" s="327"/>
      <c r="F167" s="327"/>
      <c r="G167" s="327"/>
      <c r="H167" s="327"/>
      <c r="I167" s="327"/>
      <c r="J167" s="327"/>
      <c r="K167" s="327"/>
      <c r="L167" s="327"/>
      <c r="M167" s="327"/>
      <c r="N167" s="327"/>
      <c r="O167" s="327"/>
      <c r="P167" s="327"/>
      <c r="Q167" s="327"/>
      <c r="R167" s="327">
        <v>976</v>
      </c>
    </row>
    <row r="168" spans="1:19" x14ac:dyDescent="0.2">
      <c r="A168" s="326"/>
      <c r="B168" s="326" t="s">
        <v>613</v>
      </c>
      <c r="C168" s="324" t="s">
        <v>1238</v>
      </c>
      <c r="D168" s="327"/>
      <c r="E168" s="327"/>
      <c r="F168" s="327"/>
      <c r="G168" s="327"/>
      <c r="H168" s="327"/>
      <c r="I168" s="327"/>
      <c r="J168" s="327"/>
      <c r="K168" s="327"/>
      <c r="L168" s="327"/>
      <c r="M168" s="327"/>
      <c r="N168" s="327"/>
      <c r="O168" s="327"/>
      <c r="P168" s="327"/>
      <c r="Q168" s="327"/>
      <c r="R168" s="327">
        <v>2058</v>
      </c>
    </row>
    <row r="169" spans="1:19" x14ac:dyDescent="0.2">
      <c r="A169" s="326"/>
      <c r="B169" s="326"/>
      <c r="C169" s="324" t="s">
        <v>1239</v>
      </c>
      <c r="D169" s="327"/>
      <c r="E169" s="327"/>
      <c r="F169" s="327"/>
      <c r="G169" s="327"/>
      <c r="H169" s="327"/>
      <c r="I169" s="327"/>
      <c r="J169" s="327"/>
      <c r="K169" s="327"/>
      <c r="L169" s="327"/>
      <c r="M169" s="327"/>
      <c r="N169" s="327"/>
      <c r="O169" s="327"/>
      <c r="P169" s="327"/>
      <c r="Q169" s="327">
        <v>1654</v>
      </c>
      <c r="R169" s="327">
        <v>9427</v>
      </c>
    </row>
    <row r="170" spans="1:19" x14ac:dyDescent="0.2">
      <c r="A170" s="326"/>
      <c r="B170" s="326"/>
      <c r="C170" s="324" t="s">
        <v>1240</v>
      </c>
      <c r="D170" s="327"/>
      <c r="E170" s="327"/>
      <c r="F170" s="327"/>
      <c r="G170" s="327"/>
      <c r="H170" s="327"/>
      <c r="I170" s="327"/>
      <c r="J170" s="327"/>
      <c r="K170" s="327"/>
      <c r="L170" s="327"/>
      <c r="M170" s="327"/>
      <c r="N170" s="327"/>
      <c r="O170" s="327"/>
      <c r="P170" s="327">
        <v>1</v>
      </c>
      <c r="Q170" s="327">
        <v>12608</v>
      </c>
      <c r="R170" s="327">
        <v>17303</v>
      </c>
      <c r="S170" s="327">
        <f>SUM(R168:R170)</f>
        <v>28788</v>
      </c>
    </row>
    <row r="171" spans="1:19" x14ac:dyDescent="0.2">
      <c r="A171" s="326"/>
      <c r="B171" s="326" t="s">
        <v>920</v>
      </c>
      <c r="C171" s="324" t="s">
        <v>1241</v>
      </c>
      <c r="D171" s="327"/>
      <c r="E171" s="327"/>
      <c r="F171" s="327"/>
      <c r="G171" s="327"/>
      <c r="H171" s="327"/>
      <c r="I171" s="327"/>
      <c r="J171" s="327"/>
      <c r="K171" s="327"/>
      <c r="L171" s="327">
        <v>23</v>
      </c>
      <c r="M171" s="327">
        <v>147</v>
      </c>
      <c r="N171" s="327">
        <v>476</v>
      </c>
      <c r="O171" s="327">
        <v>999</v>
      </c>
      <c r="P171" s="327">
        <v>1450</v>
      </c>
      <c r="Q171" s="327">
        <v>732</v>
      </c>
      <c r="R171" s="327">
        <v>813</v>
      </c>
    </row>
    <row r="172" spans="1:19" x14ac:dyDescent="0.2">
      <c r="A172" s="326"/>
      <c r="B172" s="326"/>
      <c r="C172" s="324" t="s">
        <v>1242</v>
      </c>
      <c r="D172" s="327"/>
      <c r="E172" s="327"/>
      <c r="F172" s="327"/>
      <c r="G172" s="327"/>
      <c r="H172" s="327"/>
      <c r="I172" s="327"/>
      <c r="J172" s="327"/>
      <c r="K172" s="327"/>
      <c r="L172" s="327"/>
      <c r="M172" s="327"/>
      <c r="N172" s="327"/>
      <c r="O172" s="327"/>
      <c r="P172" s="327">
        <v>19</v>
      </c>
      <c r="Q172" s="327">
        <v>82</v>
      </c>
      <c r="R172" s="327">
        <v>165</v>
      </c>
    </row>
    <row r="173" spans="1:19" x14ac:dyDescent="0.2">
      <c r="A173" s="326"/>
      <c r="B173" s="326"/>
      <c r="C173" s="324" t="s">
        <v>1243</v>
      </c>
      <c r="D173" s="327"/>
      <c r="E173" s="327"/>
      <c r="F173" s="327"/>
      <c r="G173" s="327"/>
      <c r="H173" s="327"/>
      <c r="I173" s="327"/>
      <c r="J173" s="327"/>
      <c r="K173" s="327"/>
      <c r="L173" s="327"/>
      <c r="M173" s="327"/>
      <c r="N173" s="327"/>
      <c r="O173" s="327"/>
      <c r="P173" s="327">
        <v>42</v>
      </c>
      <c r="Q173" s="327">
        <v>63</v>
      </c>
      <c r="R173" s="327">
        <v>237</v>
      </c>
    </row>
    <row r="174" spans="1:19" x14ac:dyDescent="0.2">
      <c r="A174" s="326"/>
      <c r="B174" s="326"/>
      <c r="C174" s="324" t="s">
        <v>1244</v>
      </c>
      <c r="D174" s="327"/>
      <c r="E174" s="327"/>
      <c r="F174" s="327"/>
      <c r="G174" s="327"/>
      <c r="H174" s="327"/>
      <c r="I174" s="327"/>
      <c r="J174" s="327"/>
      <c r="K174" s="327"/>
      <c r="L174" s="327"/>
      <c r="M174" s="327">
        <v>1</v>
      </c>
      <c r="N174" s="327">
        <v>868</v>
      </c>
      <c r="O174" s="327">
        <v>694</v>
      </c>
      <c r="P174" s="327">
        <v>299</v>
      </c>
      <c r="Q174" s="327"/>
      <c r="R174" s="327"/>
    </row>
    <row r="175" spans="1:19" x14ac:dyDescent="0.2">
      <c r="A175" s="326"/>
      <c r="B175" s="326"/>
      <c r="C175" s="324" t="s">
        <v>1245</v>
      </c>
      <c r="D175" s="327"/>
      <c r="E175" s="327"/>
      <c r="F175" s="327"/>
      <c r="G175" s="327"/>
      <c r="H175" s="327"/>
      <c r="I175" s="327"/>
      <c r="J175" s="327"/>
      <c r="K175" s="327"/>
      <c r="L175" s="327"/>
      <c r="M175" s="327"/>
      <c r="N175" s="327">
        <v>11</v>
      </c>
      <c r="O175" s="327">
        <v>71</v>
      </c>
      <c r="P175" s="327">
        <v>48</v>
      </c>
      <c r="Q175" s="327">
        <v>1</v>
      </c>
      <c r="R175" s="327"/>
    </row>
    <row r="176" spans="1:19" x14ac:dyDescent="0.2">
      <c r="A176" s="328"/>
      <c r="B176" s="326"/>
      <c r="C176" s="324" t="s">
        <v>1246</v>
      </c>
      <c r="D176" s="327"/>
      <c r="E176" s="327"/>
      <c r="F176" s="327"/>
      <c r="G176" s="327"/>
      <c r="H176" s="327"/>
      <c r="I176" s="327"/>
      <c r="J176" s="327"/>
      <c r="K176" s="327"/>
      <c r="L176" s="327">
        <v>74</v>
      </c>
      <c r="M176" s="327">
        <v>1029</v>
      </c>
      <c r="N176" s="327">
        <v>1067</v>
      </c>
      <c r="O176" s="327">
        <v>1115</v>
      </c>
      <c r="P176" s="327">
        <v>1376</v>
      </c>
      <c r="Q176" s="327">
        <v>577</v>
      </c>
      <c r="R176" s="327">
        <v>780</v>
      </c>
    </row>
    <row r="177" spans="1:20" x14ac:dyDescent="0.2">
      <c r="A177" s="326" t="s">
        <v>1247</v>
      </c>
      <c r="B177" s="326" t="s">
        <v>399</v>
      </c>
      <c r="C177" s="324" t="s">
        <v>1248</v>
      </c>
      <c r="D177" s="327"/>
      <c r="E177" s="327"/>
      <c r="F177" s="327"/>
      <c r="G177" s="327"/>
      <c r="H177" s="327"/>
      <c r="I177" s="327"/>
      <c r="J177" s="327"/>
      <c r="K177" s="327"/>
      <c r="L177" s="327"/>
      <c r="M177" s="327"/>
      <c r="N177" s="327"/>
      <c r="O177" s="327"/>
      <c r="P177" s="327"/>
      <c r="Q177" s="327"/>
      <c r="R177" s="327">
        <v>1</v>
      </c>
    </row>
    <row r="178" spans="1:20" x14ac:dyDescent="0.2">
      <c r="A178" s="328"/>
      <c r="B178" s="326"/>
      <c r="C178" s="324" t="s">
        <v>1249</v>
      </c>
      <c r="D178" s="327"/>
      <c r="E178" s="327"/>
      <c r="F178" s="327"/>
      <c r="G178" s="327"/>
      <c r="H178" s="327"/>
      <c r="I178" s="327"/>
      <c r="J178" s="327"/>
      <c r="K178" s="327"/>
      <c r="L178" s="327"/>
      <c r="M178" s="327"/>
      <c r="N178" s="327"/>
      <c r="O178" s="327"/>
      <c r="P178" s="327"/>
      <c r="Q178" s="327"/>
      <c r="R178" s="327">
        <v>3</v>
      </c>
    </row>
    <row r="179" spans="1:20" x14ac:dyDescent="0.2">
      <c r="A179" s="326" t="s">
        <v>444</v>
      </c>
      <c r="B179" s="326" t="s">
        <v>1157</v>
      </c>
      <c r="C179" s="324" t="s">
        <v>1250</v>
      </c>
      <c r="D179" s="327"/>
      <c r="E179" s="327"/>
      <c r="F179" s="327"/>
      <c r="G179" s="327"/>
      <c r="H179" s="327"/>
      <c r="I179" s="327"/>
      <c r="J179" s="327"/>
      <c r="K179" s="327"/>
      <c r="L179" s="327"/>
      <c r="M179" s="327"/>
      <c r="N179" s="327">
        <v>9922</v>
      </c>
      <c r="O179" s="327">
        <v>19052</v>
      </c>
      <c r="P179" s="327">
        <v>16307</v>
      </c>
      <c r="Q179" s="327">
        <v>10680</v>
      </c>
      <c r="R179" s="327">
        <v>9425</v>
      </c>
    </row>
    <row r="180" spans="1:20" x14ac:dyDescent="0.2">
      <c r="A180" s="326"/>
      <c r="B180" s="326"/>
      <c r="C180" s="324" t="s">
        <v>1251</v>
      </c>
      <c r="D180" s="327"/>
      <c r="E180" s="327"/>
      <c r="F180" s="327"/>
      <c r="G180" s="327"/>
      <c r="H180" s="327"/>
      <c r="I180" s="327"/>
      <c r="J180" s="327"/>
      <c r="K180" s="327"/>
      <c r="L180" s="327"/>
      <c r="M180" s="327"/>
      <c r="N180" s="327"/>
      <c r="O180" s="327"/>
      <c r="P180" s="327">
        <v>23414</v>
      </c>
      <c r="Q180" s="327">
        <v>29259</v>
      </c>
      <c r="R180" s="327">
        <v>24649</v>
      </c>
    </row>
    <row r="181" spans="1:20" x14ac:dyDescent="0.2">
      <c r="A181" s="326"/>
      <c r="B181" s="326"/>
      <c r="C181" s="324" t="s">
        <v>1252</v>
      </c>
      <c r="D181" s="327"/>
      <c r="E181" s="327"/>
      <c r="F181" s="327"/>
      <c r="G181" s="327"/>
      <c r="H181" s="327"/>
      <c r="I181" s="327"/>
      <c r="J181" s="327"/>
      <c r="K181" s="327"/>
      <c r="L181" s="327"/>
      <c r="M181" s="327">
        <v>22</v>
      </c>
      <c r="N181" s="327">
        <v>5552</v>
      </c>
      <c r="O181" s="327">
        <v>12045</v>
      </c>
      <c r="P181" s="327">
        <v>10534</v>
      </c>
      <c r="Q181" s="327">
        <v>6072</v>
      </c>
      <c r="R181" s="327">
        <v>3165</v>
      </c>
      <c r="T181" s="327">
        <f>SUM(R179:R181)</f>
        <v>37239</v>
      </c>
    </row>
    <row r="182" spans="1:20" x14ac:dyDescent="0.2">
      <c r="A182" s="326"/>
      <c r="B182" s="326" t="s">
        <v>613</v>
      </c>
      <c r="C182" s="324" t="s">
        <v>1253</v>
      </c>
      <c r="D182" s="327"/>
      <c r="E182" s="327"/>
      <c r="F182" s="327"/>
      <c r="G182" s="327"/>
      <c r="H182" s="327"/>
      <c r="I182" s="327"/>
      <c r="J182" s="327"/>
      <c r="K182" s="327"/>
      <c r="L182" s="327"/>
      <c r="M182" s="327"/>
      <c r="N182" s="327"/>
      <c r="O182" s="327"/>
      <c r="P182" s="327"/>
      <c r="Q182" s="327"/>
      <c r="R182" s="327">
        <v>11026</v>
      </c>
    </row>
    <row r="183" spans="1:20" x14ac:dyDescent="0.2">
      <c r="A183" s="326"/>
      <c r="B183" s="326"/>
      <c r="C183" s="324" t="s">
        <v>1022</v>
      </c>
      <c r="D183" s="327"/>
      <c r="E183" s="327"/>
      <c r="F183" s="327"/>
      <c r="G183" s="327"/>
      <c r="H183" s="327"/>
      <c r="I183" s="327"/>
      <c r="J183" s="327"/>
      <c r="K183" s="327"/>
      <c r="L183" s="327"/>
      <c r="M183" s="327">
        <v>109</v>
      </c>
      <c r="N183" s="327">
        <v>32408</v>
      </c>
      <c r="O183" s="327">
        <v>44624</v>
      </c>
      <c r="P183" s="327">
        <v>49264</v>
      </c>
      <c r="Q183" s="327">
        <v>45395</v>
      </c>
      <c r="R183" s="327"/>
    </row>
    <row r="184" spans="1:20" x14ac:dyDescent="0.2">
      <c r="A184" s="326"/>
      <c r="B184" s="326" t="s">
        <v>1145</v>
      </c>
      <c r="C184" s="324" t="s">
        <v>1254</v>
      </c>
      <c r="D184" s="327"/>
      <c r="E184" s="327"/>
      <c r="F184" s="327"/>
      <c r="G184" s="327"/>
      <c r="H184" s="327"/>
      <c r="I184" s="327"/>
      <c r="J184" s="327"/>
      <c r="K184" s="327"/>
      <c r="L184" s="327"/>
      <c r="M184" s="327"/>
      <c r="N184" s="327"/>
      <c r="O184" s="327">
        <v>1911</v>
      </c>
      <c r="P184" s="327">
        <v>2840</v>
      </c>
      <c r="Q184" s="327">
        <v>4881</v>
      </c>
      <c r="R184" s="327">
        <v>6316</v>
      </c>
    </row>
    <row r="185" spans="1:20" x14ac:dyDescent="0.2">
      <c r="A185" s="326"/>
      <c r="B185" s="326" t="s">
        <v>920</v>
      </c>
      <c r="C185" s="324" t="s">
        <v>1255</v>
      </c>
      <c r="D185" s="327"/>
      <c r="E185" s="327"/>
      <c r="F185" s="327"/>
      <c r="G185" s="327"/>
      <c r="H185" s="327"/>
      <c r="I185" s="327">
        <v>155</v>
      </c>
      <c r="J185" s="327">
        <v>3884</v>
      </c>
      <c r="K185" s="327">
        <v>3666</v>
      </c>
      <c r="L185" s="327">
        <v>2863</v>
      </c>
      <c r="M185" s="327">
        <v>2208</v>
      </c>
      <c r="N185" s="327">
        <v>3496</v>
      </c>
      <c r="O185" s="327">
        <v>4321</v>
      </c>
      <c r="P185" s="327">
        <v>902</v>
      </c>
      <c r="Q185" s="327">
        <v>1653</v>
      </c>
      <c r="R185" s="327">
        <v>3602</v>
      </c>
    </row>
    <row r="186" spans="1:20" x14ac:dyDescent="0.2">
      <c r="A186" s="326"/>
      <c r="B186" s="326"/>
      <c r="C186" s="324" t="s">
        <v>1256</v>
      </c>
      <c r="D186" s="327"/>
      <c r="E186" s="327"/>
      <c r="F186" s="327"/>
      <c r="G186" s="327"/>
      <c r="H186" s="327"/>
      <c r="I186" s="327"/>
      <c r="J186" s="327"/>
      <c r="K186" s="327"/>
      <c r="L186" s="327"/>
      <c r="M186" s="327">
        <v>18</v>
      </c>
      <c r="N186" s="327">
        <v>144</v>
      </c>
      <c r="O186" s="327">
        <v>3186</v>
      </c>
      <c r="P186" s="327">
        <v>1397</v>
      </c>
      <c r="Q186" s="327">
        <v>2562</v>
      </c>
      <c r="R186" s="327">
        <v>4372</v>
      </c>
    </row>
    <row r="187" spans="1:20" x14ac:dyDescent="0.2">
      <c r="A187" s="326"/>
      <c r="B187" s="326"/>
      <c r="C187" s="324" t="s">
        <v>1257</v>
      </c>
      <c r="D187" s="327"/>
      <c r="E187" s="327"/>
      <c r="F187" s="327"/>
      <c r="G187" s="327"/>
      <c r="H187" s="327">
        <v>336</v>
      </c>
      <c r="I187" s="327">
        <v>5152</v>
      </c>
      <c r="J187" s="327">
        <v>8400</v>
      </c>
      <c r="K187" s="327">
        <v>7134</v>
      </c>
      <c r="L187" s="327">
        <v>5916</v>
      </c>
      <c r="M187" s="327">
        <v>9162</v>
      </c>
      <c r="N187" s="327">
        <v>19795</v>
      </c>
      <c r="O187" s="327">
        <v>28054</v>
      </c>
      <c r="P187" s="327">
        <v>25208</v>
      </c>
      <c r="Q187" s="327">
        <v>23568</v>
      </c>
      <c r="R187" s="327">
        <v>33108</v>
      </c>
    </row>
    <row r="188" spans="1:20" x14ac:dyDescent="0.2">
      <c r="A188" s="326"/>
      <c r="B188" s="326"/>
      <c r="C188" s="324" t="s">
        <v>1258</v>
      </c>
      <c r="D188" s="327"/>
      <c r="E188" s="327"/>
      <c r="F188" s="327"/>
      <c r="G188" s="327"/>
      <c r="H188" s="327"/>
      <c r="I188" s="327"/>
      <c r="J188" s="327"/>
      <c r="K188" s="327"/>
      <c r="L188" s="327"/>
      <c r="M188" s="327">
        <v>33</v>
      </c>
      <c r="N188" s="327">
        <v>7117</v>
      </c>
      <c r="O188" s="327">
        <v>9916</v>
      </c>
      <c r="P188" s="327">
        <v>99</v>
      </c>
      <c r="Q188" s="327">
        <v>1</v>
      </c>
      <c r="R188" s="327"/>
    </row>
    <row r="189" spans="1:20" x14ac:dyDescent="0.2">
      <c r="A189" s="326"/>
      <c r="B189" s="326"/>
      <c r="C189" s="324" t="s">
        <v>1259</v>
      </c>
      <c r="D189" s="327"/>
      <c r="E189" s="327"/>
      <c r="F189" s="327"/>
      <c r="G189" s="327"/>
      <c r="H189" s="327"/>
      <c r="I189" s="327"/>
      <c r="J189" s="327"/>
      <c r="K189" s="327"/>
      <c r="L189" s="327"/>
      <c r="M189" s="327">
        <v>31</v>
      </c>
      <c r="N189" s="327">
        <v>13624</v>
      </c>
      <c r="O189" s="327">
        <v>5057</v>
      </c>
      <c r="P189" s="327">
        <v>46</v>
      </c>
      <c r="Q189" s="327">
        <v>44</v>
      </c>
      <c r="R189" s="327">
        <v>2</v>
      </c>
    </row>
    <row r="190" spans="1:20" x14ac:dyDescent="0.2">
      <c r="A190" s="326"/>
      <c r="B190" s="326"/>
      <c r="C190" s="324" t="s">
        <v>1166</v>
      </c>
      <c r="D190" s="327"/>
      <c r="E190" s="327"/>
      <c r="F190" s="327"/>
      <c r="G190" s="327"/>
      <c r="H190" s="327"/>
      <c r="I190" s="327"/>
      <c r="J190" s="327"/>
      <c r="K190" s="327"/>
      <c r="L190" s="327"/>
      <c r="M190" s="327"/>
      <c r="N190" s="327"/>
      <c r="O190" s="327"/>
      <c r="P190" s="327"/>
      <c r="Q190" s="327"/>
      <c r="R190" s="327">
        <v>5683</v>
      </c>
    </row>
    <row r="191" spans="1:20" x14ac:dyDescent="0.2">
      <c r="A191" s="326"/>
      <c r="B191" s="326"/>
      <c r="C191" s="324" t="s">
        <v>1260</v>
      </c>
      <c r="D191" s="327"/>
      <c r="E191" s="327"/>
      <c r="F191" s="327"/>
      <c r="G191" s="327">
        <v>1495</v>
      </c>
      <c r="H191" s="327">
        <v>5737</v>
      </c>
      <c r="I191" s="327">
        <v>2868</v>
      </c>
      <c r="J191" s="327">
        <v>2571</v>
      </c>
      <c r="K191" s="327">
        <v>3095</v>
      </c>
      <c r="L191" s="327">
        <v>2633</v>
      </c>
      <c r="M191" s="327">
        <v>1985</v>
      </c>
      <c r="N191" s="327">
        <v>22016</v>
      </c>
      <c r="O191" s="327">
        <v>40815</v>
      </c>
      <c r="P191" s="327">
        <v>17355</v>
      </c>
      <c r="Q191" s="327">
        <v>8672</v>
      </c>
      <c r="R191" s="327">
        <v>1503</v>
      </c>
    </row>
    <row r="192" spans="1:20" x14ac:dyDescent="0.2">
      <c r="A192" s="326"/>
      <c r="B192" s="326"/>
      <c r="C192" s="324" t="s">
        <v>1207</v>
      </c>
      <c r="D192" s="327"/>
      <c r="E192" s="327"/>
      <c r="F192" s="327"/>
      <c r="G192" s="327"/>
      <c r="H192" s="327"/>
      <c r="I192" s="327"/>
      <c r="J192" s="327"/>
      <c r="K192" s="327"/>
      <c r="L192" s="327"/>
      <c r="M192" s="327"/>
      <c r="N192" s="327"/>
      <c r="O192" s="327"/>
      <c r="P192" s="327"/>
      <c r="Q192" s="327"/>
      <c r="R192" s="327">
        <v>7062</v>
      </c>
    </row>
    <row r="193" spans="1:18" x14ac:dyDescent="0.2">
      <c r="A193" s="328"/>
      <c r="B193" s="326"/>
      <c r="C193" s="324" t="s">
        <v>1261</v>
      </c>
      <c r="D193" s="327"/>
      <c r="E193" s="327"/>
      <c r="F193" s="327"/>
      <c r="G193" s="327"/>
      <c r="H193" s="327"/>
      <c r="I193" s="327"/>
      <c r="J193" s="327"/>
      <c r="K193" s="327"/>
      <c r="L193" s="327">
        <v>25</v>
      </c>
      <c r="M193" s="327">
        <v>91</v>
      </c>
      <c r="N193" s="327">
        <v>1211</v>
      </c>
      <c r="O193" s="327">
        <v>3490</v>
      </c>
      <c r="P193" s="327">
        <v>1346</v>
      </c>
      <c r="Q193" s="327">
        <v>3169</v>
      </c>
      <c r="R193" s="327">
        <v>4667</v>
      </c>
    </row>
    <row r="194" spans="1:18" x14ac:dyDescent="0.2">
      <c r="A194" s="326" t="s">
        <v>542</v>
      </c>
      <c r="B194" s="326" t="s">
        <v>940</v>
      </c>
      <c r="C194" s="324" t="s">
        <v>1262</v>
      </c>
      <c r="D194" s="327"/>
      <c r="E194" s="327"/>
      <c r="F194" s="327"/>
      <c r="G194" s="327"/>
      <c r="H194" s="327"/>
      <c r="I194" s="327"/>
      <c r="J194" s="327"/>
      <c r="K194" s="327">
        <v>1445</v>
      </c>
      <c r="L194" s="327">
        <v>4443</v>
      </c>
      <c r="M194" s="327">
        <v>5329</v>
      </c>
      <c r="N194" s="327">
        <v>7626</v>
      </c>
      <c r="O194" s="327">
        <v>9268</v>
      </c>
      <c r="P194" s="327">
        <v>3656</v>
      </c>
      <c r="Q194" s="327">
        <v>66</v>
      </c>
      <c r="R194" s="327">
        <v>9</v>
      </c>
    </row>
    <row r="195" spans="1:18" x14ac:dyDescent="0.2">
      <c r="A195" s="328"/>
      <c r="B195" s="326" t="s">
        <v>1118</v>
      </c>
      <c r="C195" s="324" t="s">
        <v>1263</v>
      </c>
      <c r="D195" s="327"/>
      <c r="E195" s="327"/>
      <c r="F195" s="327"/>
      <c r="G195" s="327"/>
      <c r="H195" s="327"/>
      <c r="I195" s="327"/>
      <c r="J195" s="327"/>
      <c r="K195" s="327"/>
      <c r="L195" s="327"/>
      <c r="M195" s="327"/>
      <c r="N195" s="327">
        <v>5067</v>
      </c>
      <c r="O195" s="327">
        <v>25190</v>
      </c>
      <c r="P195" s="327">
        <v>26699</v>
      </c>
      <c r="Q195" s="327">
        <v>17761</v>
      </c>
      <c r="R195" s="327">
        <v>14156</v>
      </c>
    </row>
    <row r="196" spans="1:18" x14ac:dyDescent="0.2">
      <c r="A196" s="326" t="s">
        <v>318</v>
      </c>
      <c r="B196" s="326" t="s">
        <v>399</v>
      </c>
      <c r="C196" s="324" t="s">
        <v>1264</v>
      </c>
      <c r="D196" s="327"/>
      <c r="E196" s="327"/>
      <c r="F196" s="327"/>
      <c r="G196" s="327"/>
      <c r="H196" s="327"/>
      <c r="I196" s="327"/>
      <c r="J196" s="327"/>
      <c r="K196" s="327"/>
      <c r="L196" s="327"/>
      <c r="M196" s="327"/>
      <c r="N196" s="327">
        <v>22859</v>
      </c>
      <c r="O196" s="327">
        <v>46321</v>
      </c>
      <c r="P196" s="327">
        <v>55297</v>
      </c>
      <c r="Q196" s="327">
        <v>53542</v>
      </c>
      <c r="R196" s="327">
        <v>44286</v>
      </c>
    </row>
    <row r="197" spans="1:18" x14ac:dyDescent="0.2">
      <c r="A197" s="326"/>
      <c r="B197" s="326" t="s">
        <v>940</v>
      </c>
      <c r="C197" s="324" t="s">
        <v>1265</v>
      </c>
      <c r="D197" s="327"/>
      <c r="E197" s="327"/>
      <c r="F197" s="327"/>
      <c r="G197" s="327"/>
      <c r="H197" s="327"/>
      <c r="I197" s="327"/>
      <c r="J197" s="327"/>
      <c r="K197" s="327"/>
      <c r="L197" s="327"/>
      <c r="M197" s="327"/>
      <c r="N197" s="327"/>
      <c r="O197" s="327"/>
      <c r="P197" s="327">
        <v>20</v>
      </c>
      <c r="Q197" s="327">
        <v>721</v>
      </c>
      <c r="R197" s="327">
        <v>1101</v>
      </c>
    </row>
    <row r="198" spans="1:18" x14ac:dyDescent="0.2">
      <c r="A198" s="326"/>
      <c r="B198" s="326"/>
      <c r="C198" s="324" t="s">
        <v>1266</v>
      </c>
      <c r="D198" s="327"/>
      <c r="E198" s="327"/>
      <c r="F198" s="327"/>
      <c r="G198" s="327"/>
      <c r="H198" s="327"/>
      <c r="I198" s="327"/>
      <c r="J198" s="327"/>
      <c r="K198" s="327"/>
      <c r="L198" s="327"/>
      <c r="M198" s="327">
        <v>256</v>
      </c>
      <c r="N198" s="327">
        <v>2705</v>
      </c>
      <c r="O198" s="327">
        <v>4561</v>
      </c>
      <c r="P198" s="327">
        <v>4179</v>
      </c>
      <c r="Q198" s="327">
        <v>4900</v>
      </c>
      <c r="R198" s="327">
        <v>4515</v>
      </c>
    </row>
    <row r="199" spans="1:18" x14ac:dyDescent="0.2">
      <c r="A199" s="326"/>
      <c r="B199" s="326"/>
      <c r="C199" s="324" t="s">
        <v>1267</v>
      </c>
      <c r="D199" s="327"/>
      <c r="E199" s="327"/>
      <c r="F199" s="327"/>
      <c r="G199" s="327"/>
      <c r="H199" s="327"/>
      <c r="I199" s="327"/>
      <c r="J199" s="327"/>
      <c r="K199" s="327"/>
      <c r="L199" s="327">
        <v>23</v>
      </c>
      <c r="M199" s="327">
        <v>937</v>
      </c>
      <c r="N199" s="327">
        <v>2109</v>
      </c>
      <c r="O199" s="327">
        <v>4959</v>
      </c>
      <c r="P199" s="327">
        <v>7054</v>
      </c>
      <c r="Q199" s="327">
        <v>6745</v>
      </c>
      <c r="R199" s="327">
        <v>5123</v>
      </c>
    </row>
    <row r="200" spans="1:18" x14ac:dyDescent="0.2">
      <c r="A200" s="326"/>
      <c r="B200" s="326" t="s">
        <v>1118</v>
      </c>
      <c r="C200" s="324" t="s">
        <v>1268</v>
      </c>
      <c r="D200" s="327"/>
      <c r="E200" s="327"/>
      <c r="F200" s="327"/>
      <c r="G200" s="327"/>
      <c r="H200" s="327"/>
      <c r="I200" s="327"/>
      <c r="J200" s="327"/>
      <c r="K200" s="327"/>
      <c r="L200" s="327"/>
      <c r="M200" s="327"/>
      <c r="N200" s="327"/>
      <c r="O200" s="327"/>
      <c r="P200" s="327">
        <v>1</v>
      </c>
      <c r="Q200" s="327">
        <v>1161</v>
      </c>
      <c r="R200" s="327">
        <v>2285</v>
      </c>
    </row>
    <row r="201" spans="1:18" x14ac:dyDescent="0.2">
      <c r="A201" s="326"/>
      <c r="B201" s="326"/>
      <c r="C201" s="324" t="s">
        <v>1269</v>
      </c>
      <c r="D201" s="327"/>
      <c r="E201" s="327"/>
      <c r="F201" s="327"/>
      <c r="G201" s="327">
        <v>28</v>
      </c>
      <c r="H201" s="327">
        <v>1276</v>
      </c>
      <c r="I201" s="327">
        <v>3896</v>
      </c>
      <c r="J201" s="327">
        <v>5296</v>
      </c>
      <c r="K201" s="327">
        <v>4561</v>
      </c>
      <c r="L201" s="327">
        <v>3898</v>
      </c>
      <c r="M201" s="327">
        <v>6888</v>
      </c>
      <c r="N201" s="327">
        <v>6575</v>
      </c>
      <c r="O201" s="327">
        <v>4882</v>
      </c>
      <c r="P201" s="327">
        <v>959</v>
      </c>
      <c r="Q201" s="327">
        <v>7</v>
      </c>
      <c r="R201" s="327">
        <v>1</v>
      </c>
    </row>
    <row r="202" spans="1:18" x14ac:dyDescent="0.2">
      <c r="A202" s="326"/>
      <c r="B202" s="326"/>
      <c r="C202" s="324" t="s">
        <v>1270</v>
      </c>
      <c r="D202" s="327"/>
      <c r="E202" s="327"/>
      <c r="F202" s="327"/>
      <c r="G202" s="327"/>
      <c r="H202" s="327"/>
      <c r="I202" s="327"/>
      <c r="J202" s="327"/>
      <c r="K202" s="327"/>
      <c r="L202" s="327">
        <v>1165</v>
      </c>
      <c r="M202" s="327">
        <v>2568</v>
      </c>
      <c r="N202" s="327">
        <v>1806</v>
      </c>
      <c r="O202" s="327">
        <v>1305</v>
      </c>
      <c r="P202" s="327">
        <v>254</v>
      </c>
      <c r="Q202" s="327">
        <v>12</v>
      </c>
      <c r="R202" s="327"/>
    </row>
    <row r="203" spans="1:18" x14ac:dyDescent="0.2">
      <c r="A203" s="326"/>
      <c r="B203" s="326"/>
      <c r="C203" s="324" t="s">
        <v>1271</v>
      </c>
      <c r="D203" s="327"/>
      <c r="E203" s="327"/>
      <c r="F203" s="327"/>
      <c r="G203" s="327"/>
      <c r="H203" s="327"/>
      <c r="I203" s="327"/>
      <c r="J203" s="327"/>
      <c r="K203" s="327"/>
      <c r="L203" s="327"/>
      <c r="M203" s="327"/>
      <c r="N203" s="327">
        <v>15185</v>
      </c>
      <c r="O203" s="327">
        <v>27712</v>
      </c>
      <c r="P203" s="327">
        <v>12477</v>
      </c>
      <c r="Q203" s="327">
        <v>8225</v>
      </c>
      <c r="R203" s="327">
        <v>1652</v>
      </c>
    </row>
    <row r="204" spans="1:18" x14ac:dyDescent="0.2">
      <c r="A204" s="326"/>
      <c r="B204" s="326"/>
      <c r="C204" s="324" t="s">
        <v>1272</v>
      </c>
      <c r="D204" s="327"/>
      <c r="E204" s="327"/>
      <c r="F204" s="327"/>
      <c r="G204" s="327"/>
      <c r="H204" s="327"/>
      <c r="I204" s="327"/>
      <c r="J204" s="327"/>
      <c r="K204" s="327"/>
      <c r="L204" s="327"/>
      <c r="M204" s="327"/>
      <c r="N204" s="327">
        <v>2772</v>
      </c>
      <c r="O204" s="327">
        <v>9856</v>
      </c>
      <c r="P204" s="327">
        <v>3995</v>
      </c>
      <c r="Q204" s="327">
        <v>2719</v>
      </c>
      <c r="R204" s="327">
        <v>226</v>
      </c>
    </row>
    <row r="205" spans="1:18" x14ac:dyDescent="0.2">
      <c r="A205" s="326"/>
      <c r="B205" s="326"/>
      <c r="C205" s="324" t="s">
        <v>1273</v>
      </c>
      <c r="D205" s="327"/>
      <c r="E205" s="327"/>
      <c r="F205" s="327"/>
      <c r="G205" s="327"/>
      <c r="H205" s="327"/>
      <c r="I205" s="327"/>
      <c r="J205" s="327"/>
      <c r="K205" s="327"/>
      <c r="L205" s="327"/>
      <c r="M205" s="327"/>
      <c r="N205" s="327"/>
      <c r="O205" s="327"/>
      <c r="P205" s="327"/>
      <c r="Q205" s="327"/>
      <c r="R205" s="327">
        <v>1434</v>
      </c>
    </row>
    <row r="206" spans="1:18" x14ac:dyDescent="0.2">
      <c r="A206" s="326"/>
      <c r="B206" s="326"/>
      <c r="C206" s="324" t="s">
        <v>1274</v>
      </c>
      <c r="D206" s="327"/>
      <c r="E206" s="327"/>
      <c r="F206" s="327">
        <v>9036</v>
      </c>
      <c r="G206" s="327">
        <v>3063</v>
      </c>
      <c r="H206" s="327">
        <v>2432</v>
      </c>
      <c r="I206" s="327">
        <v>2250</v>
      </c>
      <c r="J206" s="327">
        <v>2312</v>
      </c>
      <c r="K206" s="327">
        <v>2160</v>
      </c>
      <c r="L206" s="327">
        <v>2890</v>
      </c>
      <c r="M206" s="327">
        <v>2372</v>
      </c>
      <c r="N206" s="327">
        <v>1419</v>
      </c>
      <c r="O206" s="327">
        <v>665</v>
      </c>
      <c r="P206" s="327">
        <v>133</v>
      </c>
      <c r="Q206" s="327">
        <v>109</v>
      </c>
      <c r="R206" s="327">
        <v>59</v>
      </c>
    </row>
    <row r="207" spans="1:18" x14ac:dyDescent="0.2">
      <c r="A207" s="326"/>
      <c r="B207" s="326" t="s">
        <v>613</v>
      </c>
      <c r="C207" s="324" t="s">
        <v>992</v>
      </c>
      <c r="D207" s="327">
        <v>202</v>
      </c>
      <c r="E207" s="327">
        <v>149</v>
      </c>
      <c r="F207" s="327">
        <v>39</v>
      </c>
      <c r="G207" s="327"/>
      <c r="H207" s="327">
        <v>255</v>
      </c>
      <c r="I207" s="327">
        <v>249</v>
      </c>
      <c r="J207" s="327">
        <v>444</v>
      </c>
      <c r="K207" s="327">
        <v>1091</v>
      </c>
      <c r="L207" s="327">
        <v>1086</v>
      </c>
      <c r="M207" s="327">
        <v>803</v>
      </c>
      <c r="N207" s="327">
        <v>462</v>
      </c>
      <c r="O207" s="327">
        <v>33</v>
      </c>
      <c r="P207" s="327">
        <v>2</v>
      </c>
      <c r="Q207" s="327"/>
      <c r="R207" s="327">
        <v>1</v>
      </c>
    </row>
    <row r="208" spans="1:18" x14ac:dyDescent="0.2">
      <c r="A208" s="326"/>
      <c r="B208" s="326"/>
      <c r="C208" s="324" t="s">
        <v>994</v>
      </c>
      <c r="D208" s="327"/>
      <c r="E208" s="327"/>
      <c r="F208" s="327"/>
      <c r="G208" s="327"/>
      <c r="H208" s="327"/>
      <c r="I208" s="327"/>
      <c r="J208" s="327"/>
      <c r="K208" s="327"/>
      <c r="L208" s="327">
        <v>427</v>
      </c>
      <c r="M208" s="327">
        <v>204</v>
      </c>
      <c r="N208" s="327">
        <v>96</v>
      </c>
      <c r="O208" s="327"/>
      <c r="P208" s="327"/>
      <c r="Q208" s="327"/>
      <c r="R208" s="327"/>
    </row>
    <row r="209" spans="1:18" x14ac:dyDescent="0.2">
      <c r="A209" s="326"/>
      <c r="B209" s="326"/>
      <c r="C209" s="324" t="s">
        <v>996</v>
      </c>
      <c r="D209" s="327"/>
      <c r="E209" s="327"/>
      <c r="F209" s="327"/>
      <c r="G209" s="327"/>
      <c r="H209" s="327"/>
      <c r="I209" s="327"/>
      <c r="J209" s="327"/>
      <c r="K209" s="327"/>
      <c r="L209" s="327"/>
      <c r="M209" s="327"/>
      <c r="N209" s="327"/>
      <c r="O209" s="327">
        <v>723</v>
      </c>
      <c r="P209" s="327">
        <v>2250</v>
      </c>
      <c r="Q209" s="327">
        <v>6261</v>
      </c>
      <c r="R209" s="327">
        <v>3330</v>
      </c>
    </row>
    <row r="210" spans="1:18" x14ac:dyDescent="0.2">
      <c r="A210" s="326"/>
      <c r="B210" s="326"/>
      <c r="C210" s="324" t="s">
        <v>998</v>
      </c>
      <c r="D210" s="327"/>
      <c r="E210" s="327"/>
      <c r="F210" s="327"/>
      <c r="G210" s="327"/>
      <c r="H210" s="327"/>
      <c r="I210" s="327"/>
      <c r="J210" s="327"/>
      <c r="K210" s="327"/>
      <c r="L210" s="327"/>
      <c r="M210" s="327"/>
      <c r="N210" s="327"/>
      <c r="O210" s="327">
        <v>361</v>
      </c>
      <c r="P210" s="327">
        <v>3404</v>
      </c>
      <c r="Q210" s="327">
        <v>6950</v>
      </c>
      <c r="R210" s="327">
        <v>4568</v>
      </c>
    </row>
    <row r="211" spans="1:18" x14ac:dyDescent="0.2">
      <c r="A211" s="326"/>
      <c r="B211" s="326"/>
      <c r="C211" s="324" t="s">
        <v>1001</v>
      </c>
      <c r="D211" s="327"/>
      <c r="E211" s="327"/>
      <c r="F211" s="327"/>
      <c r="G211" s="327"/>
      <c r="H211" s="327"/>
      <c r="I211" s="327"/>
      <c r="J211" s="327"/>
      <c r="K211" s="327"/>
      <c r="L211" s="327"/>
      <c r="M211" s="327"/>
      <c r="N211" s="327">
        <v>660</v>
      </c>
      <c r="O211" s="327">
        <v>11542</v>
      </c>
      <c r="P211" s="327">
        <v>20566</v>
      </c>
      <c r="Q211" s="327">
        <v>18761</v>
      </c>
      <c r="R211" s="327">
        <v>14559</v>
      </c>
    </row>
    <row r="212" spans="1:18" x14ac:dyDescent="0.2">
      <c r="A212" s="326"/>
      <c r="B212" s="326"/>
      <c r="C212" s="324" t="s">
        <v>1003</v>
      </c>
      <c r="D212" s="327"/>
      <c r="E212" s="327"/>
      <c r="F212" s="327"/>
      <c r="G212" s="327"/>
      <c r="H212" s="327"/>
      <c r="I212" s="327"/>
      <c r="J212" s="327"/>
      <c r="K212" s="327"/>
      <c r="L212" s="327"/>
      <c r="M212" s="327"/>
      <c r="N212" s="327"/>
      <c r="O212" s="327"/>
      <c r="P212" s="327">
        <v>112</v>
      </c>
      <c r="Q212" s="327">
        <v>3237</v>
      </c>
      <c r="R212" s="327">
        <v>2067</v>
      </c>
    </row>
    <row r="213" spans="1:18" x14ac:dyDescent="0.2">
      <c r="A213" s="326"/>
      <c r="B213" s="326"/>
      <c r="C213" s="324" t="s">
        <v>1004</v>
      </c>
      <c r="D213" s="327"/>
      <c r="E213" s="327"/>
      <c r="F213" s="327"/>
      <c r="G213" s="327"/>
      <c r="H213" s="327"/>
      <c r="I213" s="327"/>
      <c r="J213" s="327"/>
      <c r="K213" s="327"/>
      <c r="L213" s="327"/>
      <c r="M213" s="327"/>
      <c r="N213" s="327"/>
      <c r="O213" s="327"/>
      <c r="P213" s="327">
        <v>693</v>
      </c>
      <c r="Q213" s="327">
        <v>2287</v>
      </c>
      <c r="R213" s="327">
        <v>1310</v>
      </c>
    </row>
    <row r="214" spans="1:18" x14ac:dyDescent="0.2">
      <c r="A214" s="326"/>
      <c r="B214" s="326"/>
      <c r="C214" s="324" t="s">
        <v>1005</v>
      </c>
      <c r="D214" s="327"/>
      <c r="E214" s="327"/>
      <c r="F214" s="327"/>
      <c r="G214" s="327"/>
      <c r="H214" s="327"/>
      <c r="I214" s="327"/>
      <c r="J214" s="327"/>
      <c r="K214" s="327"/>
      <c r="L214" s="327"/>
      <c r="M214" s="327"/>
      <c r="N214" s="327"/>
      <c r="O214" s="327"/>
      <c r="P214" s="327">
        <v>119</v>
      </c>
      <c r="Q214" s="327">
        <v>417</v>
      </c>
      <c r="R214" s="327">
        <v>242</v>
      </c>
    </row>
    <row r="215" spans="1:18" x14ac:dyDescent="0.2">
      <c r="A215" s="326"/>
      <c r="B215" s="326"/>
      <c r="C215" s="324" t="s">
        <v>1006</v>
      </c>
      <c r="D215" s="327"/>
      <c r="E215" s="327"/>
      <c r="F215" s="327"/>
      <c r="G215" s="327"/>
      <c r="H215" s="327"/>
      <c r="I215" s="327"/>
      <c r="J215" s="327"/>
      <c r="K215" s="327"/>
      <c r="L215" s="327"/>
      <c r="M215" s="327"/>
      <c r="N215" s="327"/>
      <c r="O215" s="327"/>
      <c r="P215" s="327"/>
      <c r="Q215" s="327"/>
      <c r="R215" s="327">
        <v>599</v>
      </c>
    </row>
    <row r="216" spans="1:18" x14ac:dyDescent="0.2">
      <c r="A216" s="326"/>
      <c r="B216" s="326"/>
      <c r="C216" s="324" t="s">
        <v>1009</v>
      </c>
      <c r="D216" s="327"/>
      <c r="E216" s="327"/>
      <c r="F216" s="327"/>
      <c r="G216" s="327"/>
      <c r="H216" s="327"/>
      <c r="I216" s="327"/>
      <c r="J216" s="327"/>
      <c r="K216" s="327"/>
      <c r="L216" s="327"/>
      <c r="M216" s="327"/>
      <c r="N216" s="327"/>
      <c r="O216" s="327">
        <v>231</v>
      </c>
      <c r="P216" s="327">
        <v>2386</v>
      </c>
      <c r="Q216" s="327">
        <v>4610</v>
      </c>
      <c r="R216" s="327">
        <v>3594</v>
      </c>
    </row>
    <row r="217" spans="1:18" x14ac:dyDescent="0.2">
      <c r="A217" s="326"/>
      <c r="B217" s="326"/>
      <c r="C217" s="324" t="s">
        <v>1011</v>
      </c>
      <c r="D217" s="327"/>
      <c r="E217" s="327"/>
      <c r="F217" s="327"/>
      <c r="G217" s="327"/>
      <c r="H217" s="327"/>
      <c r="I217" s="327"/>
      <c r="J217" s="327"/>
      <c r="K217" s="327"/>
      <c r="L217" s="327"/>
      <c r="M217" s="327"/>
      <c r="N217" s="327"/>
      <c r="O217" s="327">
        <v>194</v>
      </c>
      <c r="P217" s="327">
        <v>1596</v>
      </c>
      <c r="Q217" s="327">
        <v>2298</v>
      </c>
      <c r="R217" s="327">
        <v>2909</v>
      </c>
    </row>
    <row r="218" spans="1:18" x14ac:dyDescent="0.2">
      <c r="A218" s="326"/>
      <c r="B218" s="326"/>
      <c r="C218" s="324" t="s">
        <v>1014</v>
      </c>
      <c r="D218" s="327"/>
      <c r="E218" s="327"/>
      <c r="F218" s="327"/>
      <c r="G218" s="327"/>
      <c r="H218" s="327"/>
      <c r="I218" s="327"/>
      <c r="J218" s="327"/>
      <c r="K218" s="327"/>
      <c r="L218" s="327"/>
      <c r="M218" s="327"/>
      <c r="N218" s="327">
        <v>16450</v>
      </c>
      <c r="O218" s="327">
        <v>26908</v>
      </c>
      <c r="P218" s="327">
        <v>29011</v>
      </c>
      <c r="Q218" s="327">
        <v>34353</v>
      </c>
      <c r="R218" s="327">
        <v>22307</v>
      </c>
    </row>
    <row r="219" spans="1:18" x14ac:dyDescent="0.2">
      <c r="A219" s="326"/>
      <c r="B219" s="326"/>
      <c r="C219" s="324" t="s">
        <v>1017</v>
      </c>
      <c r="D219" s="327"/>
      <c r="E219" s="327"/>
      <c r="F219" s="327"/>
      <c r="G219" s="327"/>
      <c r="H219" s="327"/>
      <c r="I219" s="327"/>
      <c r="J219" s="327"/>
      <c r="K219" s="327"/>
      <c r="L219" s="327"/>
      <c r="M219" s="327"/>
      <c r="N219" s="327"/>
      <c r="O219" s="327"/>
      <c r="P219" s="327"/>
      <c r="Q219" s="327"/>
      <c r="R219" s="327">
        <v>118</v>
      </c>
    </row>
    <row r="220" spans="1:18" x14ac:dyDescent="0.2">
      <c r="A220" s="326"/>
      <c r="B220" s="326"/>
      <c r="C220" s="324" t="s">
        <v>1018</v>
      </c>
      <c r="D220" s="327"/>
      <c r="E220" s="327"/>
      <c r="F220" s="327"/>
      <c r="G220" s="327"/>
      <c r="H220" s="327"/>
      <c r="I220" s="327"/>
      <c r="J220" s="327"/>
      <c r="K220" s="327"/>
      <c r="L220" s="327"/>
      <c r="M220" s="327"/>
      <c r="N220" s="327">
        <v>12026</v>
      </c>
      <c r="O220" s="327">
        <v>27884</v>
      </c>
      <c r="P220" s="327">
        <v>29271</v>
      </c>
      <c r="Q220" s="327">
        <v>25460</v>
      </c>
      <c r="R220" s="327">
        <v>24442</v>
      </c>
    </row>
    <row r="221" spans="1:18" x14ac:dyDescent="0.2">
      <c r="A221" s="326"/>
      <c r="B221" s="326"/>
      <c r="C221" s="324" t="s">
        <v>1022</v>
      </c>
      <c r="D221" s="327"/>
      <c r="E221" s="327"/>
      <c r="F221" s="327"/>
      <c r="G221" s="327"/>
      <c r="H221" s="327"/>
      <c r="I221" s="327"/>
      <c r="J221" s="327"/>
      <c r="K221" s="327"/>
      <c r="L221" s="327"/>
      <c r="M221" s="327"/>
      <c r="N221" s="327"/>
      <c r="O221" s="327"/>
      <c r="P221" s="327"/>
      <c r="Q221" s="327">
        <v>5791</v>
      </c>
      <c r="R221" s="327">
        <v>39332</v>
      </c>
    </row>
    <row r="222" spans="1:18" x14ac:dyDescent="0.2">
      <c r="A222" s="326"/>
      <c r="B222" s="326"/>
      <c r="C222" s="324" t="s">
        <v>1023</v>
      </c>
      <c r="D222" s="327"/>
      <c r="E222" s="327"/>
      <c r="F222" s="327"/>
      <c r="G222" s="327"/>
      <c r="H222" s="327"/>
      <c r="I222" s="327"/>
      <c r="J222" s="327"/>
      <c r="K222" s="327"/>
      <c r="L222" s="327"/>
      <c r="M222" s="327"/>
      <c r="N222" s="327"/>
      <c r="O222" s="327">
        <v>358</v>
      </c>
      <c r="P222" s="327">
        <v>5020</v>
      </c>
      <c r="Q222" s="327">
        <v>8060</v>
      </c>
      <c r="R222" s="327">
        <v>8422</v>
      </c>
    </row>
    <row r="223" spans="1:18" x14ac:dyDescent="0.2">
      <c r="A223" s="326"/>
      <c r="B223" s="326"/>
      <c r="C223" s="324" t="s">
        <v>1024</v>
      </c>
      <c r="D223" s="327"/>
      <c r="E223" s="327"/>
      <c r="F223" s="327"/>
      <c r="G223" s="327"/>
      <c r="H223" s="327"/>
      <c r="I223" s="327"/>
      <c r="J223" s="327"/>
      <c r="K223" s="327"/>
      <c r="L223" s="327"/>
      <c r="M223" s="327"/>
      <c r="N223" s="327"/>
      <c r="O223" s="327">
        <v>433</v>
      </c>
      <c r="P223" s="327">
        <v>1600</v>
      </c>
      <c r="Q223" s="327">
        <v>3461</v>
      </c>
      <c r="R223" s="327">
        <v>2680</v>
      </c>
    </row>
    <row r="224" spans="1:18" x14ac:dyDescent="0.2">
      <c r="A224" s="326"/>
      <c r="B224" s="326"/>
      <c r="C224" s="324" t="s">
        <v>1025</v>
      </c>
      <c r="D224" s="327"/>
      <c r="E224" s="327">
        <v>80</v>
      </c>
      <c r="F224" s="327">
        <v>80</v>
      </c>
      <c r="G224" s="327">
        <v>156</v>
      </c>
      <c r="H224" s="327">
        <v>335</v>
      </c>
      <c r="I224" s="327">
        <v>388</v>
      </c>
      <c r="J224" s="327">
        <v>788</v>
      </c>
      <c r="K224" s="327">
        <v>1673</v>
      </c>
      <c r="L224" s="327">
        <v>1651</v>
      </c>
      <c r="M224" s="327">
        <v>1213</v>
      </c>
      <c r="N224" s="327">
        <v>283</v>
      </c>
      <c r="O224" s="327">
        <v>1</v>
      </c>
      <c r="P224" s="327"/>
      <c r="Q224" s="327"/>
      <c r="R224" s="327"/>
    </row>
    <row r="225" spans="1:20" x14ac:dyDescent="0.2">
      <c r="A225" s="326"/>
      <c r="B225" s="326"/>
      <c r="C225" s="324" t="s">
        <v>1026</v>
      </c>
      <c r="D225" s="327"/>
      <c r="E225" s="327"/>
      <c r="F225" s="327"/>
      <c r="G225" s="327"/>
      <c r="H225" s="327"/>
      <c r="I225" s="327"/>
      <c r="J225" s="327"/>
      <c r="K225" s="327"/>
      <c r="L225" s="327">
        <v>570</v>
      </c>
      <c r="M225" s="327">
        <v>263</v>
      </c>
      <c r="N225" s="327">
        <v>122</v>
      </c>
      <c r="O225" s="327">
        <v>2</v>
      </c>
      <c r="P225" s="327"/>
      <c r="Q225" s="327"/>
      <c r="R225" s="327"/>
    </row>
    <row r="226" spans="1:20" x14ac:dyDescent="0.2">
      <c r="A226" s="326"/>
      <c r="B226" s="326" t="s">
        <v>1137</v>
      </c>
      <c r="C226" s="324" t="s">
        <v>1275</v>
      </c>
      <c r="D226" s="327"/>
      <c r="E226" s="327"/>
      <c r="F226" s="327"/>
      <c r="G226" s="327"/>
      <c r="H226" s="327"/>
      <c r="I226" s="327"/>
      <c r="J226" s="327"/>
      <c r="K226" s="327"/>
      <c r="L226" s="327"/>
      <c r="M226" s="327"/>
      <c r="N226" s="327"/>
      <c r="O226" s="327">
        <v>141</v>
      </c>
      <c r="P226" s="327">
        <v>1890</v>
      </c>
      <c r="Q226" s="327">
        <v>3865</v>
      </c>
      <c r="R226" s="327">
        <v>4134</v>
      </c>
    </row>
    <row r="227" spans="1:20" x14ac:dyDescent="0.2">
      <c r="A227" s="326"/>
      <c r="B227" s="326"/>
      <c r="C227" s="324" t="s">
        <v>1276</v>
      </c>
      <c r="D227" s="327"/>
      <c r="E227" s="327"/>
      <c r="F227" s="327"/>
      <c r="G227" s="327"/>
      <c r="H227" s="327"/>
      <c r="I227" s="327"/>
      <c r="J227" s="327"/>
      <c r="K227" s="327"/>
      <c r="L227" s="327"/>
      <c r="M227" s="327"/>
      <c r="N227" s="327"/>
      <c r="O227" s="327">
        <v>8</v>
      </c>
      <c r="P227" s="327">
        <v>466</v>
      </c>
      <c r="Q227" s="327">
        <v>696</v>
      </c>
      <c r="R227" s="327">
        <v>529</v>
      </c>
    </row>
    <row r="228" spans="1:20" x14ac:dyDescent="0.2">
      <c r="A228" s="326"/>
      <c r="B228" s="326" t="s">
        <v>920</v>
      </c>
      <c r="C228" s="324" t="s">
        <v>1277</v>
      </c>
      <c r="D228" s="327"/>
      <c r="E228" s="327"/>
      <c r="F228" s="327"/>
      <c r="G228" s="327"/>
      <c r="H228" s="327"/>
      <c r="I228" s="327"/>
      <c r="J228" s="327"/>
      <c r="K228" s="327"/>
      <c r="L228" s="327"/>
      <c r="M228" s="327"/>
      <c r="N228" s="327">
        <v>28</v>
      </c>
      <c r="O228" s="327">
        <v>17314</v>
      </c>
      <c r="P228" s="327">
        <v>23217</v>
      </c>
      <c r="Q228" s="327">
        <v>26570</v>
      </c>
      <c r="R228" s="327">
        <v>30277</v>
      </c>
    </row>
    <row r="229" spans="1:20" x14ac:dyDescent="0.2">
      <c r="A229" s="326"/>
      <c r="B229" s="326"/>
      <c r="C229" s="324" t="s">
        <v>1278</v>
      </c>
      <c r="D229" s="327"/>
      <c r="E229" s="327"/>
      <c r="F229" s="327"/>
      <c r="G229" s="327"/>
      <c r="H229" s="327"/>
      <c r="I229" s="327"/>
      <c r="J229" s="327"/>
      <c r="K229" s="327"/>
      <c r="L229" s="327"/>
      <c r="M229" s="327"/>
      <c r="N229" s="327">
        <v>1067</v>
      </c>
      <c r="O229" s="327">
        <v>6192</v>
      </c>
      <c r="P229" s="327">
        <v>4625</v>
      </c>
      <c r="Q229" s="327">
        <v>10882</v>
      </c>
      <c r="R229" s="327">
        <v>14374</v>
      </c>
    </row>
    <row r="230" spans="1:20" x14ac:dyDescent="0.2">
      <c r="A230" s="326"/>
      <c r="B230" s="326"/>
      <c r="C230" s="324" t="s">
        <v>1279</v>
      </c>
      <c r="D230" s="327"/>
      <c r="E230" s="327"/>
      <c r="F230" s="327"/>
      <c r="G230" s="327"/>
      <c r="H230" s="327"/>
      <c r="I230" s="327"/>
      <c r="J230" s="327"/>
      <c r="K230" s="327"/>
      <c r="L230" s="327"/>
      <c r="M230" s="327"/>
      <c r="N230" s="327"/>
      <c r="O230" s="327"/>
      <c r="P230" s="327"/>
      <c r="Q230" s="327"/>
      <c r="R230" s="327">
        <v>1</v>
      </c>
    </row>
    <row r="231" spans="1:20" x14ac:dyDescent="0.2">
      <c r="A231" s="328"/>
      <c r="B231" s="326"/>
      <c r="C231" s="324" t="s">
        <v>1280</v>
      </c>
      <c r="D231" s="327"/>
      <c r="E231" s="327"/>
      <c r="F231" s="327"/>
      <c r="G231" s="327"/>
      <c r="H231" s="327"/>
      <c r="I231" s="327"/>
      <c r="J231" s="327"/>
      <c r="K231" s="327"/>
      <c r="L231" s="327"/>
      <c r="M231" s="327"/>
      <c r="N231" s="327">
        <v>6222</v>
      </c>
      <c r="O231" s="327">
        <v>20135</v>
      </c>
      <c r="P231" s="327">
        <v>5564</v>
      </c>
      <c r="Q231" s="327">
        <v>2250</v>
      </c>
      <c r="R231" s="327">
        <v>1937</v>
      </c>
    </row>
    <row r="232" spans="1:20" x14ac:dyDescent="0.2">
      <c r="A232" s="326" t="s">
        <v>603</v>
      </c>
      <c r="B232" s="326" t="s">
        <v>1148</v>
      </c>
      <c r="C232" s="324" t="s">
        <v>1281</v>
      </c>
      <c r="D232" s="327">
        <v>50</v>
      </c>
      <c r="E232" s="327">
        <v>72</v>
      </c>
      <c r="F232" s="327">
        <v>137</v>
      </c>
      <c r="G232" s="327">
        <v>56</v>
      </c>
      <c r="H232" s="327">
        <v>33</v>
      </c>
      <c r="I232" s="327"/>
      <c r="J232" s="327"/>
      <c r="K232" s="327"/>
      <c r="L232" s="327"/>
      <c r="M232" s="327"/>
      <c r="N232" s="327"/>
      <c r="O232" s="327"/>
      <c r="P232" s="327"/>
      <c r="Q232" s="327"/>
      <c r="R232" s="327"/>
    </row>
    <row r="233" spans="1:20" x14ac:dyDescent="0.2">
      <c r="A233" s="326"/>
      <c r="B233" s="326"/>
      <c r="C233" s="324" t="s">
        <v>1282</v>
      </c>
      <c r="D233" s="327"/>
      <c r="E233" s="327"/>
      <c r="F233" s="327">
        <v>67</v>
      </c>
      <c r="G233" s="327">
        <v>7362</v>
      </c>
      <c r="H233" s="327">
        <v>5077</v>
      </c>
      <c r="I233" s="327">
        <v>7067</v>
      </c>
      <c r="J233" s="327">
        <v>4159</v>
      </c>
      <c r="K233" s="327">
        <v>3155</v>
      </c>
      <c r="L233" s="327">
        <v>2136</v>
      </c>
      <c r="M233" s="327">
        <v>6939</v>
      </c>
      <c r="N233" s="327">
        <v>17154</v>
      </c>
      <c r="O233" s="327">
        <v>15414</v>
      </c>
      <c r="P233" s="327">
        <v>10911</v>
      </c>
      <c r="Q233" s="327">
        <v>7481</v>
      </c>
      <c r="R233" s="327">
        <v>12640</v>
      </c>
    </row>
    <row r="234" spans="1:20" x14ac:dyDescent="0.2">
      <c r="A234" s="326"/>
      <c r="B234" s="326"/>
      <c r="C234" s="324" t="s">
        <v>1283</v>
      </c>
      <c r="D234" s="327"/>
      <c r="E234" s="327"/>
      <c r="F234" s="327"/>
      <c r="G234" s="327"/>
      <c r="H234" s="327"/>
      <c r="I234" s="327"/>
      <c r="J234" s="327"/>
      <c r="K234" s="327">
        <v>1715</v>
      </c>
      <c r="L234" s="327">
        <v>4037</v>
      </c>
      <c r="M234" s="327">
        <v>3442</v>
      </c>
      <c r="N234" s="327">
        <v>4003</v>
      </c>
      <c r="O234" s="327">
        <v>5073</v>
      </c>
      <c r="P234" s="327">
        <v>4654</v>
      </c>
      <c r="Q234" s="327">
        <v>4864</v>
      </c>
      <c r="R234" s="327">
        <v>4085</v>
      </c>
    </row>
    <row r="235" spans="1:20" x14ac:dyDescent="0.2">
      <c r="A235" s="326"/>
      <c r="B235" s="326"/>
      <c r="C235" s="324" t="s">
        <v>1284</v>
      </c>
      <c r="D235" s="327"/>
      <c r="E235" s="327"/>
      <c r="F235" s="327"/>
      <c r="G235" s="327"/>
      <c r="H235" s="327"/>
      <c r="I235" s="327"/>
      <c r="J235" s="327"/>
      <c r="K235" s="327">
        <v>598</v>
      </c>
      <c r="L235" s="327">
        <v>2827</v>
      </c>
      <c r="M235" s="327">
        <v>3758</v>
      </c>
      <c r="N235" s="327">
        <v>4890</v>
      </c>
      <c r="O235" s="327">
        <v>15645</v>
      </c>
      <c r="P235" s="327">
        <v>13683</v>
      </c>
      <c r="Q235" s="327">
        <v>17644</v>
      </c>
      <c r="R235" s="327">
        <v>21162</v>
      </c>
    </row>
    <row r="236" spans="1:20" x14ac:dyDescent="0.2">
      <c r="A236" s="328"/>
      <c r="B236" s="326"/>
      <c r="C236" s="324" t="s">
        <v>1285</v>
      </c>
      <c r="D236" s="327"/>
      <c r="E236" s="327"/>
      <c r="F236" s="327"/>
      <c r="G236" s="327"/>
      <c r="H236" s="327"/>
      <c r="I236" s="327">
        <v>2919</v>
      </c>
      <c r="J236" s="327">
        <v>12167</v>
      </c>
      <c r="K236" s="327">
        <v>10747</v>
      </c>
      <c r="L236" s="327">
        <v>9212</v>
      </c>
      <c r="M236" s="327">
        <v>10871</v>
      </c>
      <c r="N236" s="327">
        <v>18187</v>
      </c>
      <c r="O236" s="327">
        <v>32407</v>
      </c>
      <c r="P236" s="327">
        <v>30633</v>
      </c>
      <c r="Q236" s="327">
        <v>33856</v>
      </c>
      <c r="R236" s="327">
        <v>47767</v>
      </c>
      <c r="T236" s="327">
        <f>SUM(R233:R236)</f>
        <v>85654</v>
      </c>
    </row>
    <row r="237" spans="1:20" x14ac:dyDescent="0.2">
      <c r="A237" s="326" t="s">
        <v>892</v>
      </c>
      <c r="B237" s="326" t="s">
        <v>865</v>
      </c>
      <c r="C237" s="324" t="s">
        <v>893</v>
      </c>
      <c r="D237" s="327"/>
      <c r="E237" s="327"/>
      <c r="F237" s="327"/>
      <c r="G237" s="327"/>
      <c r="H237" s="327"/>
      <c r="I237" s="327"/>
      <c r="J237" s="327"/>
      <c r="K237" s="327"/>
      <c r="L237" s="327"/>
      <c r="M237" s="327">
        <v>524</v>
      </c>
      <c r="N237" s="327">
        <v>17931</v>
      </c>
      <c r="O237" s="327">
        <v>33589</v>
      </c>
      <c r="P237" s="327">
        <v>44345</v>
      </c>
      <c r="Q237" s="327">
        <v>46387</v>
      </c>
      <c r="R237" s="327">
        <v>8327</v>
      </c>
    </row>
    <row r="238" spans="1:20" x14ac:dyDescent="0.2">
      <c r="A238" s="326"/>
      <c r="B238" s="326"/>
      <c r="C238" s="324" t="s">
        <v>894</v>
      </c>
      <c r="D238" s="327"/>
      <c r="E238" s="327"/>
      <c r="F238" s="327"/>
      <c r="G238" s="327"/>
      <c r="H238" s="327"/>
      <c r="I238" s="327"/>
      <c r="J238" s="327"/>
      <c r="K238" s="327"/>
      <c r="L238" s="327"/>
      <c r="M238" s="327"/>
      <c r="N238" s="327"/>
      <c r="O238" s="327"/>
      <c r="P238" s="327">
        <v>42</v>
      </c>
      <c r="Q238" s="327">
        <v>73</v>
      </c>
      <c r="R238" s="327">
        <v>1076</v>
      </c>
    </row>
    <row r="239" spans="1:20" x14ac:dyDescent="0.2">
      <c r="A239" s="326"/>
      <c r="B239" s="326" t="s">
        <v>1286</v>
      </c>
      <c r="C239" s="324" t="s">
        <v>1287</v>
      </c>
      <c r="D239" s="327"/>
      <c r="E239" s="327"/>
      <c r="F239" s="327"/>
      <c r="G239" s="327"/>
      <c r="H239" s="327"/>
      <c r="I239" s="327"/>
      <c r="J239" s="327"/>
      <c r="K239" s="327"/>
      <c r="L239" s="327"/>
      <c r="M239" s="327"/>
      <c r="N239" s="327"/>
      <c r="O239" s="327">
        <v>71</v>
      </c>
      <c r="P239" s="327">
        <v>36</v>
      </c>
      <c r="Q239" s="327">
        <v>5</v>
      </c>
      <c r="R239" s="327"/>
    </row>
    <row r="240" spans="1:20" x14ac:dyDescent="0.2">
      <c r="A240" s="326"/>
      <c r="B240" s="326"/>
      <c r="C240" s="324" t="s">
        <v>1288</v>
      </c>
      <c r="D240" s="327"/>
      <c r="E240" s="327"/>
      <c r="F240" s="327"/>
      <c r="G240" s="327"/>
      <c r="H240" s="327"/>
      <c r="I240" s="327"/>
      <c r="J240" s="327"/>
      <c r="K240" s="327"/>
      <c r="L240" s="327">
        <v>1225</v>
      </c>
      <c r="M240" s="327">
        <v>2230</v>
      </c>
      <c r="N240" s="327">
        <v>1236</v>
      </c>
      <c r="O240" s="327">
        <v>1406</v>
      </c>
      <c r="P240" s="327">
        <v>1842</v>
      </c>
      <c r="Q240" s="327">
        <v>2350</v>
      </c>
      <c r="R240" s="327">
        <v>816</v>
      </c>
    </row>
    <row r="241" spans="1:18" x14ac:dyDescent="0.2">
      <c r="A241" s="326"/>
      <c r="B241" s="326"/>
      <c r="C241" s="324" t="s">
        <v>1289</v>
      </c>
      <c r="D241" s="327"/>
      <c r="E241" s="327"/>
      <c r="F241" s="327"/>
      <c r="G241" s="327"/>
      <c r="H241" s="327"/>
      <c r="I241" s="327"/>
      <c r="J241" s="327"/>
      <c r="K241" s="327"/>
      <c r="L241" s="327"/>
      <c r="M241" s="327">
        <v>27</v>
      </c>
      <c r="N241" s="327">
        <v>36</v>
      </c>
      <c r="O241" s="327">
        <v>353</v>
      </c>
      <c r="P241" s="327">
        <v>345</v>
      </c>
      <c r="Q241" s="327">
        <v>82</v>
      </c>
      <c r="R241" s="327">
        <v>38</v>
      </c>
    </row>
    <row r="242" spans="1:18" x14ac:dyDescent="0.2">
      <c r="A242" s="326"/>
      <c r="B242" s="326" t="s">
        <v>940</v>
      </c>
      <c r="C242" s="324" t="s">
        <v>1290</v>
      </c>
      <c r="D242" s="327"/>
      <c r="E242" s="327"/>
      <c r="F242" s="327"/>
      <c r="G242" s="327"/>
      <c r="H242" s="327"/>
      <c r="I242" s="327"/>
      <c r="J242" s="327"/>
      <c r="K242" s="327"/>
      <c r="L242" s="327"/>
      <c r="M242" s="327"/>
      <c r="N242" s="327"/>
      <c r="O242" s="327"/>
      <c r="P242" s="327"/>
      <c r="Q242" s="327">
        <v>1</v>
      </c>
      <c r="R242" s="327">
        <v>1</v>
      </c>
    </row>
    <row r="243" spans="1:18" x14ac:dyDescent="0.2">
      <c r="A243" s="326"/>
      <c r="B243" s="326" t="s">
        <v>934</v>
      </c>
      <c r="C243" s="324" t="s">
        <v>1291</v>
      </c>
      <c r="D243" s="327"/>
      <c r="E243" s="327"/>
      <c r="F243" s="327"/>
      <c r="G243" s="327"/>
      <c r="H243" s="327"/>
      <c r="I243" s="327"/>
      <c r="J243" s="327"/>
      <c r="K243" s="327"/>
      <c r="L243" s="327"/>
      <c r="M243" s="327"/>
      <c r="N243" s="327"/>
      <c r="O243" s="327"/>
      <c r="P243" s="327">
        <v>12</v>
      </c>
      <c r="Q243" s="327">
        <v>203</v>
      </c>
      <c r="R243" s="327">
        <v>225</v>
      </c>
    </row>
    <row r="244" spans="1:18" x14ac:dyDescent="0.2">
      <c r="A244" s="326"/>
      <c r="B244" s="326"/>
      <c r="C244" s="324" t="s">
        <v>1292</v>
      </c>
      <c r="D244" s="327"/>
      <c r="E244" s="327"/>
      <c r="F244" s="327"/>
      <c r="G244" s="327"/>
      <c r="H244" s="327"/>
      <c r="I244" s="327"/>
      <c r="J244" s="327"/>
      <c r="K244" s="327"/>
      <c r="L244" s="327"/>
      <c r="M244" s="327"/>
      <c r="N244" s="327"/>
      <c r="O244" s="327"/>
      <c r="P244" s="327"/>
      <c r="Q244" s="327"/>
      <c r="R244" s="327">
        <v>16</v>
      </c>
    </row>
    <row r="245" spans="1:18" x14ac:dyDescent="0.2">
      <c r="A245" s="326"/>
      <c r="B245" s="326" t="s">
        <v>1118</v>
      </c>
      <c r="C245" s="324" t="s">
        <v>1293</v>
      </c>
      <c r="D245" s="327">
        <v>12</v>
      </c>
      <c r="E245" s="327">
        <v>1717</v>
      </c>
      <c r="F245" s="327">
        <v>5230</v>
      </c>
      <c r="G245" s="327">
        <v>10962</v>
      </c>
      <c r="H245" s="327">
        <v>14972</v>
      </c>
      <c r="I245" s="327">
        <v>15610</v>
      </c>
      <c r="J245" s="327">
        <v>18886</v>
      </c>
      <c r="K245" s="327">
        <v>17708</v>
      </c>
      <c r="L245" s="327">
        <v>40710</v>
      </c>
      <c r="M245" s="327">
        <v>33230</v>
      </c>
      <c r="N245" s="327">
        <v>32001</v>
      </c>
      <c r="O245" s="327">
        <v>36003</v>
      </c>
      <c r="P245" s="327">
        <v>29380</v>
      </c>
      <c r="Q245" s="327">
        <v>18112</v>
      </c>
      <c r="R245" s="327">
        <v>12580</v>
      </c>
    </row>
    <row r="246" spans="1:18" x14ac:dyDescent="0.2">
      <c r="A246" s="326"/>
      <c r="B246" s="326" t="s">
        <v>613</v>
      </c>
      <c r="C246" s="324" t="s">
        <v>1294</v>
      </c>
      <c r="D246" s="327"/>
      <c r="E246" s="327"/>
      <c r="F246" s="327"/>
      <c r="G246" s="327"/>
      <c r="H246" s="327"/>
      <c r="I246" s="327"/>
      <c r="J246" s="327"/>
      <c r="K246" s="327"/>
      <c r="L246" s="327"/>
      <c r="M246" s="327"/>
      <c r="N246" s="327"/>
      <c r="O246" s="327"/>
      <c r="P246" s="327"/>
      <c r="Q246" s="327">
        <v>48</v>
      </c>
      <c r="R246" s="327"/>
    </row>
    <row r="247" spans="1:18" x14ac:dyDescent="0.2">
      <c r="A247" s="326"/>
      <c r="B247" s="326"/>
      <c r="C247" s="324" t="s">
        <v>1295</v>
      </c>
      <c r="D247" s="327"/>
      <c r="E247" s="327"/>
      <c r="F247" s="327"/>
      <c r="G247" s="327"/>
      <c r="H247" s="327"/>
      <c r="I247" s="327"/>
      <c r="J247" s="327"/>
      <c r="K247" s="327"/>
      <c r="L247" s="327"/>
      <c r="M247" s="327">
        <v>7</v>
      </c>
      <c r="N247" s="327">
        <v>611</v>
      </c>
      <c r="O247" s="327">
        <v>5234</v>
      </c>
      <c r="P247" s="327">
        <v>8059</v>
      </c>
      <c r="Q247" s="327">
        <v>9840</v>
      </c>
      <c r="R247" s="327">
        <v>3493</v>
      </c>
    </row>
    <row r="248" spans="1:18" x14ac:dyDescent="0.2">
      <c r="A248" s="326"/>
      <c r="B248" s="326"/>
      <c r="C248" s="324" t="s">
        <v>1296</v>
      </c>
      <c r="D248" s="327"/>
      <c r="E248" s="327"/>
      <c r="F248" s="327"/>
      <c r="G248" s="327"/>
      <c r="H248" s="327"/>
      <c r="I248" s="327"/>
      <c r="J248" s="327"/>
      <c r="K248" s="327"/>
      <c r="L248" s="327"/>
      <c r="M248" s="327"/>
      <c r="N248" s="327">
        <v>430</v>
      </c>
      <c r="O248" s="327">
        <v>1699</v>
      </c>
      <c r="P248" s="327">
        <v>1894</v>
      </c>
      <c r="Q248" s="327">
        <v>3550</v>
      </c>
      <c r="R248" s="327">
        <v>1389</v>
      </c>
    </row>
    <row r="249" spans="1:18" x14ac:dyDescent="0.2">
      <c r="A249" s="326"/>
      <c r="B249" s="326" t="s">
        <v>1145</v>
      </c>
      <c r="C249" s="324" t="s">
        <v>1297</v>
      </c>
      <c r="D249" s="327"/>
      <c r="E249" s="327"/>
      <c r="F249" s="327"/>
      <c r="G249" s="327"/>
      <c r="H249" s="327"/>
      <c r="I249" s="327"/>
      <c r="J249" s="327"/>
      <c r="K249" s="327"/>
      <c r="L249" s="327"/>
      <c r="M249" s="327"/>
      <c r="N249" s="327"/>
      <c r="O249" s="327">
        <v>1682</v>
      </c>
      <c r="P249" s="327">
        <v>2551</v>
      </c>
      <c r="Q249" s="327">
        <v>2731</v>
      </c>
      <c r="R249" s="327">
        <v>2926</v>
      </c>
    </row>
    <row r="250" spans="1:18" x14ac:dyDescent="0.2">
      <c r="A250" s="326"/>
      <c r="B250" s="326"/>
      <c r="C250" s="324" t="s">
        <v>1298</v>
      </c>
      <c r="D250" s="327"/>
      <c r="E250" s="327"/>
      <c r="F250" s="327"/>
      <c r="G250" s="327"/>
      <c r="H250" s="327"/>
      <c r="I250" s="327"/>
      <c r="J250" s="327"/>
      <c r="K250" s="327"/>
      <c r="L250" s="327"/>
      <c r="M250" s="327"/>
      <c r="N250" s="327">
        <v>1387</v>
      </c>
      <c r="O250" s="327">
        <v>4905</v>
      </c>
      <c r="P250" s="327">
        <v>3750</v>
      </c>
      <c r="Q250" s="327">
        <v>5981</v>
      </c>
      <c r="R250" s="327">
        <v>5220</v>
      </c>
    </row>
    <row r="251" spans="1:18" x14ac:dyDescent="0.2">
      <c r="A251" s="326"/>
      <c r="B251" s="326"/>
      <c r="C251" s="324" t="s">
        <v>1299</v>
      </c>
      <c r="D251" s="327"/>
      <c r="E251" s="327"/>
      <c r="F251" s="327"/>
      <c r="G251" s="327"/>
      <c r="H251" s="327"/>
      <c r="I251" s="327"/>
      <c r="J251" s="327"/>
      <c r="K251" s="327"/>
      <c r="L251" s="327"/>
      <c r="M251" s="327"/>
      <c r="N251" s="327">
        <v>2866</v>
      </c>
      <c r="O251" s="327">
        <v>10133</v>
      </c>
      <c r="P251" s="327">
        <v>7886</v>
      </c>
      <c r="Q251" s="327">
        <v>10507</v>
      </c>
      <c r="R251" s="327">
        <v>10881</v>
      </c>
    </row>
    <row r="252" spans="1:18" x14ac:dyDescent="0.2">
      <c r="A252" s="326"/>
      <c r="B252" s="326"/>
      <c r="C252" s="324" t="s">
        <v>1300</v>
      </c>
      <c r="D252" s="327"/>
      <c r="E252" s="327"/>
      <c r="F252" s="327"/>
      <c r="G252" s="327"/>
      <c r="H252" s="327"/>
      <c r="I252" s="327"/>
      <c r="J252" s="327"/>
      <c r="K252" s="327"/>
      <c r="L252" s="327">
        <v>4252</v>
      </c>
      <c r="M252" s="327">
        <v>3984</v>
      </c>
      <c r="N252" s="327">
        <v>3272</v>
      </c>
      <c r="O252" s="327">
        <v>3090</v>
      </c>
      <c r="P252" s="327">
        <v>1950</v>
      </c>
      <c r="Q252" s="327">
        <v>7239</v>
      </c>
      <c r="R252" s="327">
        <v>10472</v>
      </c>
    </row>
    <row r="253" spans="1:18" x14ac:dyDescent="0.2">
      <c r="A253" s="326"/>
      <c r="B253" s="326"/>
      <c r="C253" s="324" t="s">
        <v>1301</v>
      </c>
      <c r="D253" s="327"/>
      <c r="E253" s="327"/>
      <c r="F253" s="327"/>
      <c r="G253" s="327"/>
      <c r="H253" s="327"/>
      <c r="I253" s="327"/>
      <c r="J253" s="327"/>
      <c r="K253" s="327"/>
      <c r="L253" s="327">
        <v>4861</v>
      </c>
      <c r="M253" s="327">
        <v>10303</v>
      </c>
      <c r="N253" s="327">
        <v>7183</v>
      </c>
      <c r="O253" s="327">
        <v>7645</v>
      </c>
      <c r="P253" s="327">
        <v>4023</v>
      </c>
      <c r="Q253" s="327">
        <v>11734</v>
      </c>
      <c r="R253" s="327">
        <v>18921</v>
      </c>
    </row>
    <row r="254" spans="1:18" x14ac:dyDescent="0.2">
      <c r="A254" s="326"/>
      <c r="B254" s="326"/>
      <c r="C254" s="324" t="s">
        <v>1302</v>
      </c>
      <c r="D254" s="327"/>
      <c r="E254" s="327"/>
      <c r="F254" s="327"/>
      <c r="G254" s="327"/>
      <c r="H254" s="327"/>
      <c r="I254" s="327"/>
      <c r="J254" s="327"/>
      <c r="K254" s="327"/>
      <c r="L254" s="327"/>
      <c r="M254" s="327"/>
      <c r="N254" s="327"/>
      <c r="O254" s="327">
        <v>2065</v>
      </c>
      <c r="P254" s="327">
        <v>3044</v>
      </c>
      <c r="Q254" s="327">
        <v>4134</v>
      </c>
      <c r="R254" s="327">
        <v>4445</v>
      </c>
    </row>
    <row r="255" spans="1:18" x14ac:dyDescent="0.2">
      <c r="A255" s="326"/>
      <c r="B255" s="326" t="s">
        <v>920</v>
      </c>
      <c r="C255" s="324" t="s">
        <v>1303</v>
      </c>
      <c r="D255" s="327"/>
      <c r="E255" s="327"/>
      <c r="F255" s="327"/>
      <c r="G255" s="327"/>
      <c r="H255" s="327"/>
      <c r="I255" s="327"/>
      <c r="J255" s="327"/>
      <c r="K255" s="327"/>
      <c r="L255" s="327"/>
      <c r="M255" s="327">
        <v>147</v>
      </c>
      <c r="N255" s="327">
        <v>238</v>
      </c>
      <c r="O255" s="327">
        <v>856</v>
      </c>
      <c r="P255" s="327">
        <v>698</v>
      </c>
      <c r="Q255" s="327">
        <v>375</v>
      </c>
      <c r="R255" s="327">
        <v>314</v>
      </c>
    </row>
    <row r="256" spans="1:18" x14ac:dyDescent="0.2">
      <c r="A256" s="326"/>
      <c r="B256" s="326"/>
      <c r="C256" s="324" t="s">
        <v>1304</v>
      </c>
      <c r="D256" s="327"/>
      <c r="E256" s="327"/>
      <c r="F256" s="327"/>
      <c r="G256" s="327"/>
      <c r="H256" s="327"/>
      <c r="I256" s="327"/>
      <c r="J256" s="327"/>
      <c r="K256" s="327"/>
      <c r="L256" s="327"/>
      <c r="M256" s="327"/>
      <c r="N256" s="327"/>
      <c r="O256" s="327"/>
      <c r="P256" s="327"/>
      <c r="Q256" s="327">
        <v>7</v>
      </c>
      <c r="R256" s="327">
        <v>111</v>
      </c>
    </row>
    <row r="257" spans="1:18" x14ac:dyDescent="0.2">
      <c r="A257" s="328"/>
      <c r="B257" s="326"/>
      <c r="C257" s="324" t="s">
        <v>1305</v>
      </c>
      <c r="D257" s="327"/>
      <c r="E257" s="327"/>
      <c r="F257" s="327"/>
      <c r="G257" s="327"/>
      <c r="H257" s="327"/>
      <c r="I257" s="327"/>
      <c r="J257" s="327"/>
      <c r="K257" s="327"/>
      <c r="L257" s="327"/>
      <c r="M257" s="327"/>
      <c r="N257" s="327"/>
      <c r="O257" s="327"/>
      <c r="P257" s="327">
        <v>635</v>
      </c>
      <c r="Q257" s="327">
        <v>553</v>
      </c>
      <c r="R257" s="327">
        <v>455</v>
      </c>
    </row>
    <row r="258" spans="1:18" x14ac:dyDescent="0.2">
      <c r="A258" s="329" t="s">
        <v>1306</v>
      </c>
      <c r="B258" s="329"/>
      <c r="C258" s="329"/>
      <c r="D258" s="330">
        <v>1785</v>
      </c>
      <c r="E258" s="330">
        <v>5647</v>
      </c>
      <c r="F258" s="330">
        <v>25806</v>
      </c>
      <c r="G258" s="330">
        <v>44249</v>
      </c>
      <c r="H258" s="330">
        <v>78686</v>
      </c>
      <c r="I258" s="330">
        <v>162899</v>
      </c>
      <c r="J258" s="330">
        <v>202625</v>
      </c>
      <c r="K258" s="330">
        <v>274685</v>
      </c>
      <c r="L258" s="330">
        <v>360260</v>
      </c>
      <c r="M258" s="330">
        <v>419893</v>
      </c>
      <c r="N258" s="330">
        <v>1134529</v>
      </c>
      <c r="O258" s="330">
        <v>1880261</v>
      </c>
      <c r="P258" s="330">
        <v>2130220</v>
      </c>
      <c r="Q258" s="330">
        <v>2601631</v>
      </c>
      <c r="R258" s="330">
        <v>2551902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A80AB-BCE7-4014-BBDF-70F7DB43B050}">
  <sheetPr>
    <tabColor theme="2"/>
  </sheetPr>
  <dimension ref="A1:BN108"/>
  <sheetViews>
    <sheetView topLeftCell="A26" workbookViewId="0">
      <selection activeCell="A56" sqref="A56:XFD56"/>
    </sheetView>
  </sheetViews>
  <sheetFormatPr baseColWidth="10" defaultColWidth="8.83203125" defaultRowHeight="16" x14ac:dyDescent="0.2"/>
  <cols>
    <col min="2" max="2" width="27.33203125" customWidth="1"/>
    <col min="3" max="3" width="30.6640625" customWidth="1"/>
    <col min="14" max="14" width="15" customWidth="1"/>
    <col min="15" max="15" width="14" customWidth="1"/>
    <col min="31" max="31" width="19.1640625" style="257" customWidth="1"/>
    <col min="32" max="32" width="21" style="257" customWidth="1"/>
    <col min="33" max="33" width="15.6640625" style="257" customWidth="1"/>
    <col min="37" max="37" width="15.5" hidden="1" customWidth="1"/>
    <col min="38" max="38" width="18" customWidth="1"/>
    <col min="39" max="39" width="21.83203125" customWidth="1"/>
    <col min="43" max="43" width="8.83203125" style="257" customWidth="1"/>
  </cols>
  <sheetData>
    <row r="1" spans="1:66" s="88" customFormat="1" ht="81" thickBot="1" x14ac:dyDescent="0.25">
      <c r="A1" s="210"/>
      <c r="B1" s="145" t="s">
        <v>0</v>
      </c>
      <c r="C1" s="145" t="s">
        <v>1</v>
      </c>
      <c r="D1" s="145" t="s">
        <v>2</v>
      </c>
      <c r="E1" s="145" t="s">
        <v>3</v>
      </c>
      <c r="F1" s="145" t="s">
        <v>4</v>
      </c>
      <c r="G1" s="145" t="s">
        <v>5</v>
      </c>
      <c r="H1" s="146" t="s">
        <v>6</v>
      </c>
      <c r="I1" s="145" t="s">
        <v>7</v>
      </c>
      <c r="J1" s="145" t="s">
        <v>8</v>
      </c>
      <c r="K1" s="206" t="s">
        <v>9</v>
      </c>
      <c r="L1" s="145" t="s">
        <v>10</v>
      </c>
      <c r="M1" s="145" t="s">
        <v>11</v>
      </c>
      <c r="N1" s="145" t="s">
        <v>12</v>
      </c>
      <c r="O1" s="145" t="s">
        <v>13</v>
      </c>
      <c r="P1" s="146" t="s">
        <v>14</v>
      </c>
      <c r="Q1" s="145" t="s">
        <v>15</v>
      </c>
      <c r="R1" s="145" t="s">
        <v>16</v>
      </c>
      <c r="S1" s="147" t="s">
        <v>17</v>
      </c>
      <c r="T1" s="145" t="s">
        <v>18</v>
      </c>
      <c r="U1" s="148" t="s">
        <v>19</v>
      </c>
      <c r="V1" s="149" t="s">
        <v>20</v>
      </c>
      <c r="W1" s="150" t="s">
        <v>21</v>
      </c>
      <c r="X1" s="150" t="s">
        <v>22</v>
      </c>
      <c r="Y1" s="145" t="s">
        <v>23</v>
      </c>
      <c r="Z1" s="145" t="s">
        <v>24</v>
      </c>
      <c r="AA1" s="150" t="s">
        <v>25</v>
      </c>
      <c r="AB1" s="150" t="s">
        <v>26</v>
      </c>
      <c r="AC1" s="145" t="s">
        <v>27</v>
      </c>
      <c r="AD1" s="145" t="s">
        <v>28</v>
      </c>
      <c r="AE1" s="275" t="s">
        <v>29</v>
      </c>
      <c r="AF1" s="258" t="s">
        <v>30</v>
      </c>
      <c r="AG1" s="258" t="s">
        <v>31</v>
      </c>
      <c r="AH1" s="151" t="s">
        <v>32</v>
      </c>
      <c r="AI1" s="145" t="s">
        <v>33</v>
      </c>
      <c r="AJ1" s="145" t="s">
        <v>34</v>
      </c>
      <c r="AK1" s="145" t="s">
        <v>35</v>
      </c>
      <c r="AL1" s="152" t="s">
        <v>36</v>
      </c>
      <c r="AM1" s="145" t="s">
        <v>37</v>
      </c>
      <c r="AN1" s="145" t="s">
        <v>38</v>
      </c>
      <c r="AO1" s="145" t="s">
        <v>39</v>
      </c>
      <c r="AP1" s="145" t="s">
        <v>40</v>
      </c>
      <c r="AQ1" s="246" t="s">
        <v>41</v>
      </c>
      <c r="AR1" s="145" t="s">
        <v>42</v>
      </c>
      <c r="AS1" s="145" t="s">
        <v>43</v>
      </c>
      <c r="AT1" s="145" t="s">
        <v>44</v>
      </c>
      <c r="AU1" s="145" t="s">
        <v>45</v>
      </c>
      <c r="AV1" s="145" t="s">
        <v>46</v>
      </c>
      <c r="AW1" s="145" t="s">
        <v>47</v>
      </c>
      <c r="AX1" s="145" t="s">
        <v>48</v>
      </c>
      <c r="AY1" s="151" t="s">
        <v>49</v>
      </c>
      <c r="AZ1" s="151" t="s">
        <v>50</v>
      </c>
      <c r="BA1" s="151" t="s">
        <v>51</v>
      </c>
      <c r="BB1" s="151" t="s">
        <v>52</v>
      </c>
      <c r="BC1" s="151" t="s">
        <v>53</v>
      </c>
      <c r="BD1" s="151" t="s">
        <v>54</v>
      </c>
      <c r="BE1" s="210"/>
      <c r="BF1" s="151"/>
      <c r="BG1" s="151"/>
      <c r="BH1" s="151"/>
      <c r="BI1" s="151"/>
      <c r="BJ1" s="151"/>
      <c r="BK1" s="210"/>
      <c r="BL1" s="210"/>
      <c r="BM1" s="210"/>
      <c r="BN1" s="210"/>
    </row>
    <row r="2" spans="1:66" x14ac:dyDescent="0.2">
      <c r="A2" s="105"/>
      <c r="B2" s="153" t="s">
        <v>55</v>
      </c>
      <c r="C2" s="153" t="s">
        <v>56</v>
      </c>
      <c r="D2" s="153" t="s">
        <v>57</v>
      </c>
      <c r="E2" s="153"/>
      <c r="F2" s="153" t="s">
        <v>58</v>
      </c>
      <c r="G2" s="153" t="s">
        <v>59</v>
      </c>
      <c r="H2" s="155" t="s">
        <v>60</v>
      </c>
      <c r="I2" s="153" t="s">
        <v>61</v>
      </c>
      <c r="J2" s="153"/>
      <c r="K2" s="156"/>
      <c r="L2" s="153"/>
      <c r="M2" s="153"/>
      <c r="N2" s="153"/>
      <c r="O2" s="154"/>
      <c r="P2" s="155"/>
      <c r="Q2" s="153"/>
      <c r="R2" s="153"/>
      <c r="S2" s="157"/>
      <c r="T2" s="153"/>
      <c r="U2" s="158"/>
      <c r="V2" s="159"/>
      <c r="W2" s="153"/>
      <c r="X2" s="153"/>
      <c r="Y2" s="153"/>
      <c r="Z2" s="153"/>
      <c r="AA2" s="153"/>
      <c r="AB2" s="153"/>
      <c r="AC2" s="153"/>
      <c r="AD2" s="153"/>
      <c r="AE2" s="276">
        <v>42370</v>
      </c>
      <c r="AF2" s="259"/>
      <c r="AG2" s="259"/>
      <c r="AH2" s="153"/>
      <c r="AI2" s="153" t="s">
        <v>62</v>
      </c>
      <c r="AJ2" s="153"/>
      <c r="AK2" s="153" t="s">
        <v>63</v>
      </c>
      <c r="AL2" s="160">
        <f>0.08*1500*365</f>
        <v>43800</v>
      </c>
      <c r="AM2" s="153" t="s">
        <v>64</v>
      </c>
      <c r="AN2" s="1" t="s">
        <v>65</v>
      </c>
      <c r="AO2" s="153"/>
      <c r="AP2" s="153"/>
      <c r="AQ2" s="247">
        <v>28225</v>
      </c>
      <c r="AR2" s="153" t="s">
        <v>64</v>
      </c>
      <c r="AS2" s="1" t="s">
        <v>65</v>
      </c>
      <c r="AT2" s="153"/>
      <c r="AU2" s="153"/>
      <c r="AV2" s="153"/>
      <c r="AW2" s="153"/>
      <c r="AX2" s="153" t="s">
        <v>66</v>
      </c>
      <c r="AY2" s="153"/>
      <c r="AZ2" s="153" t="s">
        <v>67</v>
      </c>
      <c r="BA2" s="161">
        <v>45782</v>
      </c>
      <c r="BB2" s="153" t="s">
        <v>68</v>
      </c>
      <c r="BC2" s="154"/>
      <c r="BD2" s="24" t="s">
        <v>69</v>
      </c>
      <c r="BE2" s="154"/>
      <c r="BF2" s="154"/>
      <c r="BG2" s="153"/>
      <c r="BH2" s="153"/>
      <c r="BI2" s="153"/>
      <c r="BJ2" s="153"/>
      <c r="BK2" s="153"/>
      <c r="BL2" s="153"/>
      <c r="BM2" s="153"/>
      <c r="BN2" s="106"/>
    </row>
    <row r="3" spans="1:66" x14ac:dyDescent="0.2">
      <c r="A3" s="107"/>
      <c r="B3" s="162" t="s">
        <v>70</v>
      </c>
      <c r="C3" s="162" t="s">
        <v>56</v>
      </c>
      <c r="D3" s="162" t="s">
        <v>57</v>
      </c>
      <c r="E3" s="162"/>
      <c r="F3" s="162" t="s">
        <v>58</v>
      </c>
      <c r="G3" s="162" t="s">
        <v>59</v>
      </c>
      <c r="H3" s="164" t="s">
        <v>71</v>
      </c>
      <c r="I3" s="162" t="s">
        <v>61</v>
      </c>
      <c r="J3" s="163">
        <v>44146</v>
      </c>
      <c r="K3" s="79" t="s">
        <v>65</v>
      </c>
      <c r="L3" s="162" t="s">
        <v>72</v>
      </c>
      <c r="M3" s="162" t="s">
        <v>73</v>
      </c>
      <c r="N3" s="163">
        <v>44408</v>
      </c>
      <c r="O3" s="209" t="s">
        <v>65</v>
      </c>
      <c r="P3" s="164" t="s">
        <v>72</v>
      </c>
      <c r="Q3" s="162" t="s">
        <v>73</v>
      </c>
      <c r="R3" s="163">
        <v>44408</v>
      </c>
      <c r="S3" s="79" t="s">
        <v>65</v>
      </c>
      <c r="T3" s="162"/>
      <c r="U3" s="165" t="s">
        <v>68</v>
      </c>
      <c r="V3" s="166">
        <v>0.4</v>
      </c>
      <c r="W3" s="162"/>
      <c r="X3" s="162"/>
      <c r="Y3" s="162"/>
      <c r="Z3" s="162"/>
      <c r="AA3" s="162"/>
      <c r="AB3" s="162" t="s">
        <v>74</v>
      </c>
      <c r="AC3" s="163">
        <v>44379</v>
      </c>
      <c r="AD3" s="163">
        <v>44379</v>
      </c>
      <c r="AE3" s="277"/>
      <c r="AF3" s="260"/>
      <c r="AG3" s="260"/>
      <c r="AH3" s="162"/>
      <c r="AI3" s="162" t="s">
        <v>75</v>
      </c>
      <c r="AJ3" s="162"/>
      <c r="AK3" s="162" t="s">
        <v>76</v>
      </c>
      <c r="AL3" s="160"/>
      <c r="AM3" s="162"/>
      <c r="AN3" s="162"/>
      <c r="AO3" s="162"/>
      <c r="AP3" s="162"/>
      <c r="AQ3" s="247"/>
      <c r="AR3" s="162"/>
      <c r="AS3" s="162"/>
      <c r="AT3" s="162"/>
      <c r="AU3" s="162"/>
      <c r="AV3" s="162"/>
      <c r="AW3" s="162"/>
      <c r="AX3" s="162" t="s">
        <v>77</v>
      </c>
      <c r="AY3" s="162" t="s">
        <v>78</v>
      </c>
      <c r="AZ3" s="162" t="s">
        <v>67</v>
      </c>
      <c r="BA3" s="163">
        <v>45714</v>
      </c>
      <c r="BB3" s="162" t="s">
        <v>68</v>
      </c>
      <c r="BC3" s="167"/>
      <c r="BD3" s="1" t="s">
        <v>79</v>
      </c>
      <c r="BE3" s="1" t="s">
        <v>69</v>
      </c>
      <c r="BF3" s="1" t="s">
        <v>80</v>
      </c>
      <c r="BG3" s="1" t="s">
        <v>81</v>
      </c>
      <c r="BH3" s="1" t="s">
        <v>82</v>
      </c>
      <c r="BI3" s="162"/>
      <c r="BJ3" s="162"/>
      <c r="BK3" s="162"/>
      <c r="BL3" s="162"/>
      <c r="BM3" s="162"/>
      <c r="BN3" s="104"/>
    </row>
    <row r="4" spans="1:66" x14ac:dyDescent="0.2">
      <c r="A4" s="107"/>
      <c r="B4" s="162" t="s">
        <v>83</v>
      </c>
      <c r="C4" s="162" t="s">
        <v>56</v>
      </c>
      <c r="D4" s="162" t="s">
        <v>57</v>
      </c>
      <c r="E4" s="162"/>
      <c r="F4" s="162" t="s">
        <v>58</v>
      </c>
      <c r="G4" s="162" t="s">
        <v>59</v>
      </c>
      <c r="H4" s="164" t="s">
        <v>71</v>
      </c>
      <c r="I4" s="162" t="s">
        <v>61</v>
      </c>
      <c r="J4" s="163">
        <v>45128</v>
      </c>
      <c r="K4" s="79" t="s">
        <v>65</v>
      </c>
      <c r="L4" s="350" t="s">
        <v>84</v>
      </c>
      <c r="M4" s="169" t="s">
        <v>73</v>
      </c>
      <c r="N4" s="351">
        <v>45497</v>
      </c>
      <c r="O4" s="129" t="s">
        <v>65</v>
      </c>
      <c r="P4" s="168" t="s">
        <v>85</v>
      </c>
      <c r="Q4" s="169" t="s">
        <v>73</v>
      </c>
      <c r="R4" s="351">
        <v>45497</v>
      </c>
      <c r="S4" s="78" t="s">
        <v>65</v>
      </c>
      <c r="T4" s="162"/>
      <c r="U4" s="165" t="s">
        <v>68</v>
      </c>
      <c r="V4" s="166">
        <v>0.6</v>
      </c>
      <c r="W4" s="162"/>
      <c r="X4" s="162"/>
      <c r="Y4" s="162"/>
      <c r="Z4" s="162"/>
      <c r="AA4" s="162"/>
      <c r="AB4" s="162" t="s">
        <v>74</v>
      </c>
      <c r="AC4" s="163">
        <v>45128</v>
      </c>
      <c r="AD4" s="163">
        <v>45128</v>
      </c>
      <c r="AE4" s="347">
        <v>45128</v>
      </c>
      <c r="AF4" s="260"/>
      <c r="AG4" s="260"/>
      <c r="AH4" s="162"/>
      <c r="AI4" s="162" t="s">
        <v>75</v>
      </c>
      <c r="AJ4" s="162"/>
      <c r="AK4" s="162" t="s">
        <v>86</v>
      </c>
      <c r="AL4" s="160">
        <v>300000</v>
      </c>
      <c r="AM4" s="162" t="s">
        <v>64</v>
      </c>
      <c r="AN4" s="1" t="s">
        <v>65</v>
      </c>
      <c r="AO4" s="162"/>
      <c r="AP4" s="162"/>
      <c r="AQ4" s="247">
        <v>123209</v>
      </c>
      <c r="AR4" s="162" t="s">
        <v>64</v>
      </c>
      <c r="AS4" s="1"/>
      <c r="AT4" s="104"/>
      <c r="AU4" s="104"/>
      <c r="AV4" s="162"/>
      <c r="AW4" s="162"/>
      <c r="AX4" s="162" t="s">
        <v>87</v>
      </c>
      <c r="AY4" s="162" t="s">
        <v>88</v>
      </c>
      <c r="AZ4" s="162" t="s">
        <v>89</v>
      </c>
      <c r="BA4" s="163">
        <v>45714</v>
      </c>
      <c r="BB4" s="162" t="s">
        <v>68</v>
      </c>
      <c r="BC4" s="167"/>
      <c r="BD4" s="1" t="s">
        <v>90</v>
      </c>
      <c r="BE4" s="167"/>
      <c r="BF4" s="167"/>
      <c r="BG4" s="167"/>
      <c r="BH4" s="167"/>
      <c r="BI4" s="162"/>
      <c r="BJ4" s="162"/>
      <c r="BK4" s="162"/>
      <c r="BL4" s="162"/>
      <c r="BM4" s="162"/>
      <c r="BN4" s="104"/>
    </row>
    <row r="5" spans="1:66" x14ac:dyDescent="0.2">
      <c r="A5" s="107"/>
      <c r="B5" s="203" t="s">
        <v>1042</v>
      </c>
      <c r="C5" s="162" t="s">
        <v>56</v>
      </c>
      <c r="D5" s="162" t="s">
        <v>57</v>
      </c>
      <c r="E5" s="162"/>
      <c r="F5" s="162" t="s">
        <v>58</v>
      </c>
      <c r="G5" s="162" t="s">
        <v>59</v>
      </c>
      <c r="H5" s="164" t="s">
        <v>71</v>
      </c>
      <c r="I5" s="162" t="s">
        <v>61</v>
      </c>
      <c r="J5" s="163">
        <v>45128</v>
      </c>
      <c r="K5" s="79" t="s">
        <v>65</v>
      </c>
      <c r="L5" s="162"/>
      <c r="M5" s="162"/>
      <c r="N5" s="162"/>
      <c r="O5" s="162"/>
      <c r="P5" s="164"/>
      <c r="Q5" s="162"/>
      <c r="R5" s="162"/>
      <c r="S5" s="180"/>
      <c r="T5" s="162"/>
      <c r="U5" s="165"/>
      <c r="V5" s="166"/>
      <c r="W5" s="162"/>
      <c r="X5" s="162"/>
      <c r="Y5" s="162"/>
      <c r="Z5" s="162"/>
      <c r="AA5" s="162">
        <v>2027</v>
      </c>
      <c r="AB5" s="162" t="s">
        <v>91</v>
      </c>
      <c r="AC5" s="163">
        <v>46568</v>
      </c>
      <c r="AD5" s="163">
        <v>46568</v>
      </c>
      <c r="AE5" s="277">
        <v>2027</v>
      </c>
      <c r="AF5" s="261">
        <v>46568</v>
      </c>
      <c r="AG5" s="261">
        <v>46568</v>
      </c>
      <c r="AH5" s="162"/>
      <c r="AI5" s="162" t="s">
        <v>75</v>
      </c>
      <c r="AJ5" s="162"/>
      <c r="AK5" s="162" t="s">
        <v>92</v>
      </c>
      <c r="AL5" s="160"/>
      <c r="AM5" s="162"/>
      <c r="AN5" s="162"/>
      <c r="AO5" s="162"/>
      <c r="AP5" s="162"/>
      <c r="AQ5" s="247"/>
      <c r="AR5" s="162"/>
      <c r="AS5" s="162"/>
      <c r="AT5" s="162"/>
      <c r="AU5" s="162"/>
      <c r="AV5" s="162"/>
      <c r="AW5" s="162"/>
      <c r="AX5" s="162" t="s">
        <v>93</v>
      </c>
      <c r="AY5" s="162"/>
      <c r="AZ5" s="162" t="s">
        <v>89</v>
      </c>
      <c r="BA5" s="163">
        <v>45714</v>
      </c>
      <c r="BB5" s="162" t="s">
        <v>67</v>
      </c>
      <c r="BC5" s="162"/>
      <c r="BD5" s="1" t="s">
        <v>94</v>
      </c>
      <c r="BE5" s="1" t="s">
        <v>95</v>
      </c>
      <c r="BF5" s="1" t="s">
        <v>96</v>
      </c>
      <c r="BG5" s="1" t="s">
        <v>97</v>
      </c>
      <c r="BH5" s="1" t="s">
        <v>98</v>
      </c>
      <c r="BI5" s="162"/>
      <c r="BJ5" s="162"/>
      <c r="BK5" s="162"/>
      <c r="BL5" s="162"/>
      <c r="BM5" s="162"/>
      <c r="BN5" s="104"/>
    </row>
    <row r="6" spans="1:66" s="214" customFormat="1" x14ac:dyDescent="0.2">
      <c r="A6" s="212"/>
      <c r="B6" s="233" t="str">
        <f>C6&amp;"_0"</f>
        <v>Z_DE_BMW_Leipzig_0</v>
      </c>
      <c r="C6" s="214" t="str">
        <f>"Z_DE_BMW_"&amp; G6</f>
        <v>Z_DE_BMW_Leipzig</v>
      </c>
      <c r="D6" s="215" t="s">
        <v>57</v>
      </c>
      <c r="E6" s="213"/>
      <c r="F6" s="215" t="s">
        <v>58</v>
      </c>
      <c r="G6" s="215" t="s">
        <v>99</v>
      </c>
      <c r="H6" s="215" t="s">
        <v>60</v>
      </c>
      <c r="I6" s="215" t="s">
        <v>61</v>
      </c>
      <c r="J6" s="216">
        <v>41535</v>
      </c>
      <c r="K6" s="217" t="s">
        <v>65</v>
      </c>
      <c r="L6" s="213" t="s">
        <v>72</v>
      </c>
      <c r="M6" s="213" t="s">
        <v>73</v>
      </c>
      <c r="N6" s="216">
        <v>41535</v>
      </c>
      <c r="O6" s="217" t="s">
        <v>65</v>
      </c>
      <c r="P6" s="213" t="s">
        <v>72</v>
      </c>
      <c r="Q6" s="213" t="s">
        <v>73</v>
      </c>
      <c r="R6" s="216">
        <v>41535</v>
      </c>
      <c r="S6" s="217" t="s">
        <v>65</v>
      </c>
      <c r="T6" s="213"/>
      <c r="U6" s="218"/>
      <c r="V6" s="218"/>
      <c r="W6" s="213"/>
      <c r="X6" s="213"/>
      <c r="Y6" s="213"/>
      <c r="Z6" s="213"/>
      <c r="AA6" s="213"/>
      <c r="AB6" s="213"/>
      <c r="AC6" s="213"/>
      <c r="AD6" s="213"/>
      <c r="AE6" s="278"/>
      <c r="AF6" s="262">
        <v>41535</v>
      </c>
      <c r="AG6" s="262">
        <v>41535</v>
      </c>
      <c r="AH6" s="219">
        <v>44742</v>
      </c>
      <c r="AI6" s="215" t="s">
        <v>75</v>
      </c>
      <c r="AJ6" s="213"/>
      <c r="AK6" s="215" t="s">
        <v>100</v>
      </c>
      <c r="AL6" s="220"/>
      <c r="AM6" s="213"/>
      <c r="AN6" s="221"/>
      <c r="AO6" s="213"/>
      <c r="AP6" s="213"/>
      <c r="AQ6" s="248">
        <f>250000/9</f>
        <v>27777.777777777777</v>
      </c>
      <c r="AR6" s="215" t="s">
        <v>64</v>
      </c>
      <c r="AS6" s="221" t="s">
        <v>65</v>
      </c>
      <c r="AT6" s="213"/>
      <c r="AU6" s="213"/>
      <c r="AV6" s="213"/>
      <c r="AW6" s="213"/>
      <c r="AX6" s="215" t="s">
        <v>101</v>
      </c>
      <c r="AY6" s="213"/>
      <c r="AZ6" s="213"/>
      <c r="BA6" s="213"/>
      <c r="BB6" s="213"/>
      <c r="BC6" s="213"/>
      <c r="BD6" s="213" t="s">
        <v>102</v>
      </c>
      <c r="BE6" s="213"/>
      <c r="BF6" s="213"/>
      <c r="BG6" s="213"/>
      <c r="BH6" s="213"/>
      <c r="BI6" s="213"/>
      <c r="BJ6" s="213"/>
      <c r="BK6" s="213"/>
      <c r="BL6" s="213"/>
      <c r="BM6" s="213"/>
      <c r="BN6" s="213"/>
    </row>
    <row r="7" spans="1:66" s="54" customFormat="1" x14ac:dyDescent="0.2">
      <c r="A7" s="222"/>
      <c r="B7" s="234" t="str">
        <f>C7&amp;"_1"</f>
        <v>Z_DE_BMW_Leipzig_1</v>
      </c>
      <c r="C7" s="224" t="str">
        <f>"Z_DE_BMW_"&amp; G7</f>
        <v>Z_DE_BMW_Leipzig</v>
      </c>
      <c r="D7" s="225" t="s">
        <v>57</v>
      </c>
      <c r="E7" s="223"/>
      <c r="F7" s="225" t="s">
        <v>58</v>
      </c>
      <c r="G7" s="225" t="s">
        <v>99</v>
      </c>
      <c r="H7" s="225" t="s">
        <v>71</v>
      </c>
      <c r="I7" s="225" t="s">
        <v>61</v>
      </c>
      <c r="J7" s="226">
        <v>44987</v>
      </c>
      <c r="K7" s="227" t="s">
        <v>65</v>
      </c>
      <c r="L7" s="228" t="s">
        <v>1027</v>
      </c>
      <c r="M7" s="223" t="s">
        <v>73</v>
      </c>
      <c r="N7" s="226">
        <v>45355</v>
      </c>
      <c r="O7" s="227" t="s">
        <v>65</v>
      </c>
      <c r="P7" s="228" t="s">
        <v>1040</v>
      </c>
      <c r="Q7" s="223" t="s">
        <v>73</v>
      </c>
      <c r="R7" s="226">
        <v>45355</v>
      </c>
      <c r="S7" s="227" t="s">
        <v>65</v>
      </c>
      <c r="T7" s="223"/>
      <c r="U7" s="229" t="s">
        <v>68</v>
      </c>
      <c r="V7" s="229">
        <v>0.5</v>
      </c>
      <c r="W7" s="223"/>
      <c r="X7" s="223"/>
      <c r="Y7" s="223"/>
      <c r="Z7" s="223"/>
      <c r="AA7" s="223"/>
      <c r="AB7" s="223"/>
      <c r="AC7" s="223"/>
      <c r="AD7" s="223"/>
      <c r="AE7" s="279"/>
      <c r="AF7" s="263">
        <v>45355</v>
      </c>
      <c r="AG7" s="263">
        <v>45355</v>
      </c>
      <c r="AH7" s="223"/>
      <c r="AI7" s="225" t="s">
        <v>75</v>
      </c>
      <c r="AJ7" s="223"/>
      <c r="AK7" s="225" t="s">
        <v>103</v>
      </c>
      <c r="AL7" s="230"/>
      <c r="AM7" s="223"/>
      <c r="AN7" s="223"/>
      <c r="AO7" s="223"/>
      <c r="AP7" s="223"/>
      <c r="AQ7" s="249">
        <v>100000</v>
      </c>
      <c r="AR7" s="225" t="s">
        <v>64</v>
      </c>
      <c r="AS7" s="231" t="s">
        <v>65</v>
      </c>
      <c r="AT7" s="232">
        <v>32192</v>
      </c>
      <c r="AU7" s="223" t="s">
        <v>104</v>
      </c>
      <c r="AV7" s="223"/>
      <c r="AW7" s="223"/>
      <c r="AX7" s="225" t="s">
        <v>105</v>
      </c>
      <c r="AY7" s="223"/>
      <c r="AZ7" s="223"/>
      <c r="BA7" s="223"/>
      <c r="BB7" s="223"/>
      <c r="BC7" s="223"/>
      <c r="BD7" s="223" t="s">
        <v>106</v>
      </c>
      <c r="BE7" s="223"/>
      <c r="BF7" s="223"/>
      <c r="BG7" s="223"/>
      <c r="BH7" s="223"/>
      <c r="BI7" s="223"/>
      <c r="BJ7" s="223"/>
      <c r="BK7" s="223"/>
      <c r="BL7" s="223"/>
      <c r="BM7" s="223"/>
      <c r="BN7" s="223"/>
    </row>
    <row r="8" spans="1:66" x14ac:dyDescent="0.2">
      <c r="A8" s="107"/>
      <c r="B8" s="162" t="s">
        <v>107</v>
      </c>
      <c r="C8" s="162" t="s">
        <v>108</v>
      </c>
      <c r="D8" s="162" t="s">
        <v>57</v>
      </c>
      <c r="E8" s="162"/>
      <c r="F8" s="162" t="s">
        <v>58</v>
      </c>
      <c r="G8" s="162" t="s">
        <v>109</v>
      </c>
      <c r="H8" s="164" t="s">
        <v>60</v>
      </c>
      <c r="I8" s="162" t="s">
        <v>61</v>
      </c>
      <c r="J8" s="162"/>
      <c r="K8" s="207"/>
      <c r="L8" s="162"/>
      <c r="M8" s="162"/>
      <c r="N8" s="162"/>
      <c r="O8" s="162"/>
      <c r="P8" s="164"/>
      <c r="Q8" s="162"/>
      <c r="R8" s="162"/>
      <c r="S8" s="180"/>
      <c r="T8" s="162"/>
      <c r="U8" s="165"/>
      <c r="V8" s="166"/>
      <c r="W8" s="162"/>
      <c r="X8" s="162"/>
      <c r="Y8" s="162"/>
      <c r="Z8" s="162"/>
      <c r="AA8" s="162"/>
      <c r="AB8" s="162"/>
      <c r="AC8" s="162"/>
      <c r="AD8" s="162"/>
      <c r="AE8" s="277">
        <v>2015</v>
      </c>
      <c r="AF8" s="261">
        <v>42185</v>
      </c>
      <c r="AG8" s="261">
        <v>42185</v>
      </c>
      <c r="AH8" s="162"/>
      <c r="AI8" s="162" t="s">
        <v>62</v>
      </c>
      <c r="AJ8" s="162"/>
      <c r="AK8" s="162" t="s">
        <v>110</v>
      </c>
      <c r="AL8" s="160"/>
      <c r="AM8" s="162"/>
      <c r="AN8" s="162"/>
      <c r="AO8" s="162"/>
      <c r="AP8" s="162"/>
      <c r="AQ8" s="247">
        <v>20016</v>
      </c>
      <c r="AR8" s="162" t="s">
        <v>64</v>
      </c>
      <c r="AS8" s="4" t="s">
        <v>65</v>
      </c>
      <c r="AT8" s="162"/>
      <c r="AU8" s="162"/>
      <c r="AV8" s="162"/>
      <c r="AW8" s="162"/>
      <c r="AX8" s="162" t="s">
        <v>111</v>
      </c>
      <c r="AY8" s="162"/>
      <c r="AZ8" s="162" t="s">
        <v>89</v>
      </c>
      <c r="BA8" s="163">
        <v>45714</v>
      </c>
      <c r="BB8" s="162" t="s">
        <v>68</v>
      </c>
      <c r="BC8" s="162"/>
      <c r="BD8" s="1" t="s">
        <v>112</v>
      </c>
      <c r="BE8" s="1" t="s">
        <v>113</v>
      </c>
      <c r="BF8" s="167"/>
      <c r="BG8" s="167"/>
      <c r="BH8" s="167"/>
      <c r="BI8" s="162"/>
      <c r="BJ8" s="162"/>
      <c r="BK8" s="162"/>
      <c r="BL8" s="162"/>
      <c r="BM8" s="162"/>
      <c r="BN8" s="104"/>
    </row>
    <row r="9" spans="1:66" x14ac:dyDescent="0.2">
      <c r="A9" s="107"/>
      <c r="B9" s="162" t="s">
        <v>114</v>
      </c>
      <c r="C9" s="162" t="s">
        <v>108</v>
      </c>
      <c r="D9" s="162" t="s">
        <v>57</v>
      </c>
      <c r="E9" s="162"/>
      <c r="F9" s="162" t="s">
        <v>58</v>
      </c>
      <c r="G9" s="162" t="s">
        <v>109</v>
      </c>
      <c r="H9" s="164" t="s">
        <v>71</v>
      </c>
      <c r="I9" s="162" t="s">
        <v>61</v>
      </c>
      <c r="J9" s="163">
        <v>44153</v>
      </c>
      <c r="K9" s="79" t="s">
        <v>65</v>
      </c>
      <c r="L9" s="204" t="s">
        <v>72</v>
      </c>
      <c r="M9" s="162" t="s">
        <v>73</v>
      </c>
      <c r="N9" s="163">
        <v>44154</v>
      </c>
      <c r="O9" s="1" t="s">
        <v>65</v>
      </c>
      <c r="P9" s="178" t="s">
        <v>115</v>
      </c>
      <c r="Q9" s="162" t="s">
        <v>73</v>
      </c>
      <c r="R9" s="163">
        <v>44491</v>
      </c>
      <c r="S9" s="79" t="s">
        <v>65</v>
      </c>
      <c r="T9" s="162"/>
      <c r="U9" s="165"/>
      <c r="V9" s="166"/>
      <c r="W9" s="162"/>
      <c r="X9" s="162"/>
      <c r="Y9" s="162"/>
      <c r="Z9" s="162"/>
      <c r="AA9" s="162"/>
      <c r="AB9" s="162" t="s">
        <v>74</v>
      </c>
      <c r="AC9" s="163">
        <v>44491</v>
      </c>
      <c r="AD9" s="163">
        <v>44491</v>
      </c>
      <c r="AE9" s="277"/>
      <c r="AF9" s="261">
        <v>44491</v>
      </c>
      <c r="AG9" s="261">
        <v>44491</v>
      </c>
      <c r="AH9" s="162"/>
      <c r="AI9" s="162" t="s">
        <v>116</v>
      </c>
      <c r="AJ9" s="162"/>
      <c r="AK9" s="162" t="s">
        <v>117</v>
      </c>
      <c r="AL9" s="160"/>
      <c r="AM9" s="162"/>
      <c r="AN9" s="162"/>
      <c r="AO9" s="162"/>
      <c r="AP9" s="162"/>
      <c r="AQ9" s="247"/>
      <c r="AR9" s="162"/>
      <c r="AS9" s="162"/>
      <c r="AT9" s="162"/>
      <c r="AU9" s="162"/>
      <c r="AV9" s="162"/>
      <c r="AW9" s="162"/>
      <c r="AX9" s="162" t="s">
        <v>118</v>
      </c>
      <c r="AY9" s="162"/>
      <c r="AZ9" s="162" t="s">
        <v>68</v>
      </c>
      <c r="BA9" s="163">
        <v>45714</v>
      </c>
      <c r="BB9" s="162" t="s">
        <v>68</v>
      </c>
      <c r="BC9" s="162"/>
      <c r="BD9" s="1" t="s">
        <v>119</v>
      </c>
      <c r="BE9" s="1" t="s">
        <v>120</v>
      </c>
      <c r="BF9" s="1" t="s">
        <v>121</v>
      </c>
      <c r="BG9" s="1" t="s">
        <v>122</v>
      </c>
      <c r="BH9" s="162"/>
      <c r="BI9" s="162"/>
      <c r="BJ9" s="162"/>
      <c r="BK9" s="162"/>
      <c r="BL9" s="162"/>
      <c r="BM9" s="162"/>
      <c r="BN9" s="104"/>
    </row>
    <row r="10" spans="1:66" ht="17" thickBot="1" x14ac:dyDescent="0.25">
      <c r="A10" s="108"/>
      <c r="B10" s="170" t="s">
        <v>123</v>
      </c>
      <c r="C10" s="170" t="s">
        <v>108</v>
      </c>
      <c r="D10" s="170" t="s">
        <v>57</v>
      </c>
      <c r="E10" s="170"/>
      <c r="F10" s="170" t="s">
        <v>58</v>
      </c>
      <c r="G10" s="170" t="s">
        <v>109</v>
      </c>
      <c r="H10" s="172" t="s">
        <v>71</v>
      </c>
      <c r="I10" s="170" t="s">
        <v>124</v>
      </c>
      <c r="J10" s="171">
        <v>45301</v>
      </c>
      <c r="K10" s="80" t="s">
        <v>65</v>
      </c>
      <c r="L10" s="170" t="s">
        <v>125</v>
      </c>
      <c r="M10" s="170" t="s">
        <v>73</v>
      </c>
      <c r="N10" s="171">
        <v>45303</v>
      </c>
      <c r="O10" s="25" t="s">
        <v>65</v>
      </c>
      <c r="P10" s="172" t="s">
        <v>125</v>
      </c>
      <c r="Q10" s="162" t="s">
        <v>73</v>
      </c>
      <c r="R10" s="171">
        <v>45303</v>
      </c>
      <c r="S10" s="80" t="s">
        <v>65</v>
      </c>
      <c r="T10" s="170"/>
      <c r="U10" s="174"/>
      <c r="V10" s="175"/>
      <c r="W10" s="170"/>
      <c r="X10" s="170" t="s">
        <v>91</v>
      </c>
      <c r="Y10" s="171">
        <v>45301</v>
      </c>
      <c r="Z10" s="171">
        <v>45301</v>
      </c>
      <c r="AA10" s="170"/>
      <c r="AB10" s="170" t="s">
        <v>91</v>
      </c>
      <c r="AC10" s="171">
        <v>46752</v>
      </c>
      <c r="AD10" s="171">
        <v>46752</v>
      </c>
      <c r="AE10" s="280"/>
      <c r="AF10" s="264">
        <v>46752</v>
      </c>
      <c r="AG10" s="264">
        <v>46752</v>
      </c>
      <c r="AH10" s="170"/>
      <c r="AI10" s="170" t="s">
        <v>116</v>
      </c>
      <c r="AJ10" s="170"/>
      <c r="AK10" s="170" t="s">
        <v>126</v>
      </c>
      <c r="AL10" s="176"/>
      <c r="AM10" s="170"/>
      <c r="AN10" s="170"/>
      <c r="AO10" s="170"/>
      <c r="AP10" s="170"/>
      <c r="AQ10" s="250"/>
      <c r="AR10" s="170"/>
      <c r="AS10" s="170"/>
      <c r="AT10" s="170"/>
      <c r="AU10" s="170"/>
      <c r="AV10" s="170"/>
      <c r="AW10" s="170"/>
      <c r="AX10" s="170" t="s">
        <v>127</v>
      </c>
      <c r="AY10" s="170"/>
      <c r="AZ10" s="170" t="s">
        <v>68</v>
      </c>
      <c r="BA10" s="171">
        <v>45714</v>
      </c>
      <c r="BB10" s="170" t="s">
        <v>67</v>
      </c>
      <c r="BC10" s="170"/>
      <c r="BD10" s="25" t="s">
        <v>128</v>
      </c>
      <c r="BE10" s="25" t="s">
        <v>129</v>
      </c>
      <c r="BF10" s="170"/>
      <c r="BG10" s="170"/>
      <c r="BH10" s="170"/>
      <c r="BI10" s="170"/>
      <c r="BJ10" s="170"/>
      <c r="BK10" s="170"/>
      <c r="BL10" s="170"/>
      <c r="BM10" s="170"/>
      <c r="BN10" s="109"/>
    </row>
    <row r="11" spans="1:66" x14ac:dyDescent="0.2">
      <c r="A11" s="110"/>
      <c r="B11" s="233" t="str">
        <f>C11&amp;"_0"</f>
        <v>Z_DE_BMW_Regensburg_0</v>
      </c>
      <c r="C11" s="214" t="str">
        <f>"Z_DE_BMW_"&amp; G11</f>
        <v>Z_DE_BMW_Regensburg</v>
      </c>
      <c r="D11" s="153" t="s">
        <v>57</v>
      </c>
      <c r="E11" s="106"/>
      <c r="F11" s="153" t="s">
        <v>58</v>
      </c>
      <c r="G11" s="153" t="s">
        <v>130</v>
      </c>
      <c r="H11" s="237" t="s">
        <v>71</v>
      </c>
      <c r="I11" s="153" t="s">
        <v>61</v>
      </c>
      <c r="J11" s="239">
        <v>44876</v>
      </c>
      <c r="K11" s="130"/>
      <c r="L11" s="106" t="s">
        <v>131</v>
      </c>
      <c r="M11" s="106" t="s">
        <v>73</v>
      </c>
      <c r="N11" s="161">
        <v>44876</v>
      </c>
      <c r="O11" s="24" t="s">
        <v>65</v>
      </c>
      <c r="P11" s="111" t="s">
        <v>131</v>
      </c>
      <c r="Q11" s="106" t="s">
        <v>73</v>
      </c>
      <c r="R11" s="238">
        <v>45370</v>
      </c>
      <c r="S11" s="81" t="s">
        <v>65</v>
      </c>
      <c r="T11" s="106"/>
      <c r="U11" s="112" t="s">
        <v>68</v>
      </c>
      <c r="V11" s="113">
        <v>0.3</v>
      </c>
      <c r="W11" s="106"/>
      <c r="X11" s="106"/>
      <c r="Y11" s="106"/>
      <c r="Z11" s="106"/>
      <c r="AA11" s="106"/>
      <c r="AB11" s="106"/>
      <c r="AC11" s="106"/>
      <c r="AD11" s="106"/>
      <c r="AE11" s="281"/>
      <c r="AF11" s="265">
        <v>44876</v>
      </c>
      <c r="AG11" s="265">
        <v>44876</v>
      </c>
      <c r="AH11" s="106"/>
      <c r="AI11" s="153" t="s">
        <v>75</v>
      </c>
      <c r="AJ11" s="106"/>
      <c r="AK11" s="153" t="s">
        <v>132</v>
      </c>
      <c r="AL11" s="115"/>
      <c r="AM11" s="106"/>
      <c r="AN11" s="106"/>
      <c r="AO11" s="106"/>
      <c r="AP11" s="106"/>
      <c r="AQ11" s="251">
        <f>342521*0.33</f>
        <v>113031.93000000001</v>
      </c>
      <c r="AR11" s="153" t="s">
        <v>64</v>
      </c>
      <c r="AS11" s="59" t="s">
        <v>65</v>
      </c>
      <c r="AT11" s="106"/>
      <c r="AU11" s="106"/>
      <c r="AV11" s="106"/>
      <c r="AW11" s="106"/>
      <c r="AX11" s="153" t="s">
        <v>133</v>
      </c>
      <c r="AY11" s="106"/>
      <c r="AZ11" s="106"/>
      <c r="BA11" s="106"/>
      <c r="BB11" s="106"/>
      <c r="BC11" s="106"/>
      <c r="BD11" s="106" t="s">
        <v>134</v>
      </c>
      <c r="BE11" s="106" t="s">
        <v>135</v>
      </c>
      <c r="BF11" s="106"/>
      <c r="BG11" s="106"/>
      <c r="BH11" s="106"/>
      <c r="BI11" s="106"/>
      <c r="BJ11" s="106"/>
      <c r="BK11" s="106"/>
      <c r="BL11" s="106"/>
      <c r="BM11" s="106"/>
      <c r="BN11" s="106"/>
    </row>
    <row r="12" spans="1:66" ht="17" thickBot="1" x14ac:dyDescent="0.25">
      <c r="A12" s="108"/>
      <c r="B12" s="234" t="str">
        <f>C12&amp;"_1"</f>
        <v>Z_DE_BMW_Regensburg_1</v>
      </c>
      <c r="C12" s="214" t="str">
        <f>"Z_DE_BMW_"&amp; G12</f>
        <v>Z_DE_BMW_Regensburg</v>
      </c>
      <c r="D12" s="170" t="s">
        <v>57</v>
      </c>
      <c r="E12" s="109"/>
      <c r="F12" s="170" t="s">
        <v>58</v>
      </c>
      <c r="G12" s="170" t="s">
        <v>130</v>
      </c>
      <c r="H12" s="120" t="s">
        <v>71</v>
      </c>
      <c r="I12" s="170" t="s">
        <v>61</v>
      </c>
      <c r="J12" s="239">
        <v>45370</v>
      </c>
      <c r="K12" s="124"/>
      <c r="L12" s="235" t="s">
        <v>115</v>
      </c>
      <c r="M12" s="109" t="s">
        <v>73</v>
      </c>
      <c r="N12" s="109"/>
      <c r="O12" s="25" t="s">
        <v>137</v>
      </c>
      <c r="P12" s="236" t="s">
        <v>115</v>
      </c>
      <c r="Q12" s="109" t="s">
        <v>73</v>
      </c>
      <c r="R12" s="352">
        <v>44642</v>
      </c>
      <c r="S12" s="80" t="s">
        <v>137</v>
      </c>
      <c r="T12" s="109"/>
      <c r="U12" s="117" t="s">
        <v>68</v>
      </c>
      <c r="V12" s="118">
        <v>0.5</v>
      </c>
      <c r="W12" s="109"/>
      <c r="X12" s="109"/>
      <c r="Y12" s="109"/>
      <c r="Z12" s="109"/>
      <c r="AA12" s="109"/>
      <c r="AB12" s="109"/>
      <c r="AC12" s="109"/>
      <c r="AD12" s="109"/>
      <c r="AE12" s="282"/>
      <c r="AF12" s="264">
        <v>45744</v>
      </c>
      <c r="AG12" s="264">
        <v>45744</v>
      </c>
      <c r="AH12" s="109"/>
      <c r="AI12" s="170" t="s">
        <v>75</v>
      </c>
      <c r="AJ12" s="109"/>
      <c r="AK12" s="170" t="s">
        <v>138</v>
      </c>
      <c r="AL12" s="119"/>
      <c r="AM12" s="109"/>
      <c r="AN12" s="109"/>
      <c r="AO12" s="109"/>
      <c r="AP12" s="109"/>
      <c r="AQ12" s="252">
        <f>AQ11+120*365</f>
        <v>156831.93</v>
      </c>
      <c r="AR12" s="170" t="s">
        <v>64</v>
      </c>
      <c r="AS12" s="60" t="s">
        <v>65</v>
      </c>
      <c r="AT12" s="109"/>
      <c r="AU12" s="109"/>
      <c r="AV12" s="109"/>
      <c r="AW12" s="109"/>
      <c r="AX12" s="170" t="s">
        <v>139</v>
      </c>
      <c r="AY12" s="109"/>
      <c r="AZ12" s="109"/>
      <c r="BA12" s="109"/>
      <c r="BB12" s="109"/>
      <c r="BC12" s="109"/>
      <c r="BD12" s="109" t="s">
        <v>140</v>
      </c>
      <c r="BE12" s="109"/>
      <c r="BF12" s="109"/>
      <c r="BG12" s="109"/>
      <c r="BH12" s="109"/>
      <c r="BI12" s="109"/>
      <c r="BJ12" s="109"/>
      <c r="BK12" s="109"/>
      <c r="BL12" s="109"/>
      <c r="BM12" s="109"/>
      <c r="BN12" s="109"/>
    </row>
    <row r="13" spans="1:66" x14ac:dyDescent="0.2">
      <c r="A13" s="110"/>
      <c r="B13" s="240" t="s">
        <v>1043</v>
      </c>
      <c r="C13" s="240" t="s">
        <v>1043</v>
      </c>
      <c r="D13" s="153" t="s">
        <v>57</v>
      </c>
      <c r="E13" s="153"/>
      <c r="F13" s="153" t="s">
        <v>141</v>
      </c>
      <c r="G13" s="153" t="s">
        <v>142</v>
      </c>
      <c r="H13" s="155" t="s">
        <v>143</v>
      </c>
      <c r="I13" s="153" t="s">
        <v>61</v>
      </c>
      <c r="J13" s="161">
        <v>42941</v>
      </c>
      <c r="K13" s="81" t="s">
        <v>65</v>
      </c>
      <c r="L13" s="153"/>
      <c r="M13" s="153"/>
      <c r="N13" s="153"/>
      <c r="O13" s="153"/>
      <c r="P13" s="155"/>
      <c r="Q13" s="153"/>
      <c r="R13" s="153"/>
      <c r="S13" s="157"/>
      <c r="T13" s="153"/>
      <c r="U13" s="159"/>
      <c r="V13" s="159"/>
      <c r="W13" s="153"/>
      <c r="X13" s="153"/>
      <c r="Y13" s="153"/>
      <c r="Z13" s="153"/>
      <c r="AA13" s="153"/>
      <c r="AB13" s="153" t="s">
        <v>74</v>
      </c>
      <c r="AC13" s="161">
        <v>43655</v>
      </c>
      <c r="AD13" s="161">
        <v>43655</v>
      </c>
      <c r="AE13" s="283"/>
      <c r="AF13" s="265">
        <v>43655</v>
      </c>
      <c r="AG13" s="265">
        <v>43655</v>
      </c>
      <c r="AH13" s="153"/>
      <c r="AI13" s="153" t="s">
        <v>116</v>
      </c>
      <c r="AJ13" s="153"/>
      <c r="AK13" s="153" t="s">
        <v>144</v>
      </c>
      <c r="AL13" s="177"/>
      <c r="AM13" s="153"/>
      <c r="AN13" s="153"/>
      <c r="AO13" s="153"/>
      <c r="AP13" s="153"/>
      <c r="AQ13" s="251">
        <v>46387</v>
      </c>
      <c r="AR13" s="153" t="s">
        <v>64</v>
      </c>
      <c r="AS13" s="59" t="s">
        <v>65</v>
      </c>
      <c r="AT13" s="153"/>
      <c r="AU13" s="153"/>
      <c r="AV13" s="153"/>
      <c r="AW13" s="153"/>
      <c r="AX13" s="153" t="s">
        <v>145</v>
      </c>
      <c r="AY13" s="153"/>
      <c r="AZ13" s="153" t="s">
        <v>68</v>
      </c>
      <c r="BA13" s="161">
        <v>45714</v>
      </c>
      <c r="BB13" s="153" t="s">
        <v>68</v>
      </c>
      <c r="BC13" s="153"/>
      <c r="BD13" s="24" t="s">
        <v>146</v>
      </c>
      <c r="BE13" s="24" t="s">
        <v>147</v>
      </c>
      <c r="BF13" s="153"/>
      <c r="BG13" s="153"/>
      <c r="BH13" s="153"/>
      <c r="BI13" s="153"/>
      <c r="BJ13" s="153"/>
      <c r="BK13" s="153"/>
      <c r="BL13" s="153"/>
      <c r="BM13" s="153"/>
      <c r="BN13" s="106"/>
    </row>
    <row r="14" spans="1:66" x14ac:dyDescent="0.2">
      <c r="A14" s="107"/>
      <c r="B14" s="203" t="s">
        <v>1044</v>
      </c>
      <c r="C14" s="203" t="s">
        <v>1043</v>
      </c>
      <c r="D14" s="162" t="s">
        <v>57</v>
      </c>
      <c r="E14" s="162"/>
      <c r="F14" s="162" t="s">
        <v>141</v>
      </c>
      <c r="G14" s="162" t="s">
        <v>142</v>
      </c>
      <c r="H14" s="164" t="s">
        <v>71</v>
      </c>
      <c r="I14" s="162" t="s">
        <v>148</v>
      </c>
      <c r="J14" s="163">
        <v>45181</v>
      </c>
      <c r="K14" s="79" t="s">
        <v>65</v>
      </c>
      <c r="L14" s="162" t="s">
        <v>85</v>
      </c>
      <c r="M14" s="162" t="s">
        <v>149</v>
      </c>
      <c r="N14" s="163">
        <v>45180</v>
      </c>
      <c r="O14" s="1" t="s">
        <v>65</v>
      </c>
      <c r="P14" s="164" t="s">
        <v>85</v>
      </c>
      <c r="Q14" s="162" t="s">
        <v>150</v>
      </c>
      <c r="R14" s="163">
        <v>45180</v>
      </c>
      <c r="S14" s="79" t="s">
        <v>65</v>
      </c>
      <c r="T14" s="162"/>
      <c r="U14" s="166"/>
      <c r="V14" s="166"/>
      <c r="W14" s="162"/>
      <c r="X14" s="162"/>
      <c r="Y14" s="162"/>
      <c r="Z14" s="162"/>
      <c r="AA14" s="162"/>
      <c r="AB14" s="162"/>
      <c r="AC14" s="162"/>
      <c r="AD14" s="162"/>
      <c r="AE14" s="277" t="s">
        <v>151</v>
      </c>
      <c r="AF14" s="260"/>
      <c r="AG14" s="260"/>
      <c r="AH14" s="162"/>
      <c r="AI14" s="162" t="s">
        <v>116</v>
      </c>
      <c r="AJ14" s="162"/>
      <c r="AK14" s="162" t="s">
        <v>152</v>
      </c>
      <c r="AL14" s="160"/>
      <c r="AM14" s="162"/>
      <c r="AN14" s="162"/>
      <c r="AO14" s="162"/>
      <c r="AP14" s="162"/>
      <c r="AQ14" s="247"/>
      <c r="AR14" s="162"/>
      <c r="AS14" s="162"/>
      <c r="AT14" s="162"/>
      <c r="AU14" s="162"/>
      <c r="AV14" s="162"/>
      <c r="AW14" s="162"/>
      <c r="AX14" s="162" t="s">
        <v>153</v>
      </c>
      <c r="AY14" s="162"/>
      <c r="AZ14" s="162" t="s">
        <v>68</v>
      </c>
      <c r="BA14" s="163">
        <v>45714</v>
      </c>
      <c r="BB14" s="162" t="s">
        <v>67</v>
      </c>
      <c r="BC14" s="162"/>
      <c r="BD14" s="1" t="s">
        <v>154</v>
      </c>
      <c r="BE14" s="1" t="s">
        <v>155</v>
      </c>
      <c r="BF14" s="1" t="s">
        <v>156</v>
      </c>
      <c r="BG14" s="1" t="s">
        <v>157</v>
      </c>
      <c r="BH14" s="1" t="s">
        <v>158</v>
      </c>
      <c r="BI14" s="1" t="s">
        <v>158</v>
      </c>
      <c r="BJ14" s="162"/>
      <c r="BK14" s="162"/>
      <c r="BL14" s="162"/>
      <c r="BM14" s="162"/>
      <c r="BN14" s="104"/>
    </row>
    <row r="15" spans="1:66" x14ac:dyDescent="0.2">
      <c r="A15" s="107"/>
      <c r="B15" s="162" t="s">
        <v>159</v>
      </c>
      <c r="C15" s="162" t="s">
        <v>160</v>
      </c>
      <c r="D15" s="162" t="s">
        <v>57</v>
      </c>
      <c r="E15" s="162"/>
      <c r="F15" s="162" t="s">
        <v>161</v>
      </c>
      <c r="G15" s="162" t="s">
        <v>162</v>
      </c>
      <c r="H15" s="164" t="s">
        <v>143</v>
      </c>
      <c r="I15" s="162" t="s">
        <v>124</v>
      </c>
      <c r="J15" s="163">
        <v>43312</v>
      </c>
      <c r="K15" s="79" t="s">
        <v>65</v>
      </c>
      <c r="L15" s="162" t="s">
        <v>163</v>
      </c>
      <c r="M15" s="162" t="s">
        <v>73</v>
      </c>
      <c r="N15" s="163">
        <v>43312</v>
      </c>
      <c r="O15" s="1" t="s">
        <v>65</v>
      </c>
      <c r="P15" s="164" t="s">
        <v>164</v>
      </c>
      <c r="Q15" s="162" t="s">
        <v>165</v>
      </c>
      <c r="R15" s="163">
        <v>44890</v>
      </c>
      <c r="S15" s="79" t="s">
        <v>65</v>
      </c>
      <c r="T15" s="162"/>
      <c r="U15" s="166"/>
      <c r="V15" s="166"/>
      <c r="W15" s="162"/>
      <c r="X15" s="162" t="s">
        <v>74</v>
      </c>
      <c r="Y15" s="163">
        <v>44713</v>
      </c>
      <c r="Z15" s="163">
        <v>44713</v>
      </c>
      <c r="AA15" s="162"/>
      <c r="AB15" s="162" t="s">
        <v>91</v>
      </c>
      <c r="AC15" s="163">
        <v>46022</v>
      </c>
      <c r="AD15" s="163">
        <v>46022</v>
      </c>
      <c r="AE15" s="277" t="s">
        <v>166</v>
      </c>
      <c r="AF15" s="261">
        <v>46022</v>
      </c>
      <c r="AG15" s="261">
        <v>46022</v>
      </c>
      <c r="AH15" s="162"/>
      <c r="AI15" s="162" t="s">
        <v>116</v>
      </c>
      <c r="AJ15" s="162"/>
      <c r="AK15" s="162" t="s">
        <v>167</v>
      </c>
      <c r="AL15" s="160">
        <v>150000</v>
      </c>
      <c r="AM15" s="162" t="s">
        <v>64</v>
      </c>
      <c r="AN15" s="4" t="s">
        <v>65</v>
      </c>
      <c r="AO15" s="162"/>
      <c r="AP15" s="162"/>
      <c r="AQ15" s="247">
        <v>150000</v>
      </c>
      <c r="AR15" s="162" t="s">
        <v>64</v>
      </c>
      <c r="AS15" s="4" t="s">
        <v>65</v>
      </c>
      <c r="AT15" s="162"/>
      <c r="AU15" s="162"/>
      <c r="AV15" s="162"/>
      <c r="AW15" s="162"/>
      <c r="AX15" s="162" t="s">
        <v>168</v>
      </c>
      <c r="AY15" s="162"/>
      <c r="AZ15" s="162" t="s">
        <v>68</v>
      </c>
      <c r="BA15" s="163">
        <v>45714</v>
      </c>
      <c r="BB15" s="162" t="s">
        <v>67</v>
      </c>
      <c r="BC15" s="167"/>
      <c r="BD15" s="1" t="s">
        <v>169</v>
      </c>
      <c r="BE15" s="1" t="s">
        <v>170</v>
      </c>
      <c r="BF15" s="1" t="s">
        <v>171</v>
      </c>
      <c r="BG15" s="162"/>
      <c r="BH15" s="162"/>
      <c r="BI15" s="162"/>
      <c r="BJ15" s="162"/>
      <c r="BK15" s="162"/>
      <c r="BL15" s="162"/>
      <c r="BM15" s="162"/>
      <c r="BN15" s="104"/>
    </row>
    <row r="16" spans="1:66" x14ac:dyDescent="0.2">
      <c r="A16" s="107"/>
      <c r="B16" s="233" t="str">
        <f>C16&amp;"_0"</f>
        <v>Z_GB_BMW_Goodwood_0</v>
      </c>
      <c r="C16" s="104" t="str">
        <f>"Z_GB_BMW_Goodwood"</f>
        <v>Z_GB_BMW_Goodwood</v>
      </c>
      <c r="D16" s="162" t="s">
        <v>57</v>
      </c>
      <c r="E16" s="104"/>
      <c r="F16" s="162" t="s">
        <v>141</v>
      </c>
      <c r="G16" s="162" t="s">
        <v>172</v>
      </c>
      <c r="H16" s="164" t="s">
        <v>60</v>
      </c>
      <c r="I16" s="162" t="s">
        <v>61</v>
      </c>
      <c r="J16" s="104"/>
      <c r="K16" s="122"/>
      <c r="L16" s="104"/>
      <c r="M16" s="104"/>
      <c r="N16" s="104"/>
      <c r="O16" s="104"/>
      <c r="P16" s="121"/>
      <c r="Q16" s="104"/>
      <c r="R16" s="104"/>
      <c r="S16" s="122"/>
      <c r="T16" s="104"/>
      <c r="U16" s="104"/>
      <c r="V16" s="104"/>
      <c r="W16" s="104"/>
      <c r="X16" s="104"/>
      <c r="Y16" s="104"/>
      <c r="Z16" s="104"/>
      <c r="AA16" s="104"/>
      <c r="AB16" s="104"/>
      <c r="AC16" s="104"/>
      <c r="AD16" s="104"/>
      <c r="AE16" s="284"/>
      <c r="AF16" s="261">
        <v>45291</v>
      </c>
      <c r="AG16" s="261">
        <v>45291</v>
      </c>
      <c r="AH16" s="104"/>
      <c r="AI16" s="162" t="s">
        <v>116</v>
      </c>
      <c r="AJ16" s="104"/>
      <c r="AK16" s="162" t="s">
        <v>173</v>
      </c>
      <c r="AL16" s="123"/>
      <c r="AM16" s="104"/>
      <c r="AN16" s="104"/>
      <c r="AO16" s="104"/>
      <c r="AP16" s="104"/>
      <c r="AQ16" s="247">
        <v>1076</v>
      </c>
      <c r="AR16" s="162" t="s">
        <v>64</v>
      </c>
      <c r="AS16" s="4" t="s">
        <v>65</v>
      </c>
      <c r="AT16" s="104"/>
      <c r="AU16" s="104"/>
      <c r="AV16" s="104"/>
      <c r="AW16" s="104"/>
      <c r="AX16" s="162" t="s">
        <v>174</v>
      </c>
      <c r="AY16" s="104"/>
      <c r="AZ16" s="104"/>
      <c r="BA16" s="104"/>
      <c r="BB16" s="104"/>
      <c r="BC16" s="104"/>
      <c r="BD16" s="104"/>
      <c r="BE16" s="104"/>
      <c r="BF16" s="104"/>
      <c r="BG16" s="104"/>
      <c r="BH16" s="104"/>
      <c r="BI16" s="104"/>
      <c r="BJ16" s="104"/>
      <c r="BK16" s="104"/>
      <c r="BL16" s="104"/>
      <c r="BM16" s="104"/>
      <c r="BN16" s="104"/>
    </row>
    <row r="17" spans="1:66" ht="17" thickBot="1" x14ac:dyDescent="0.25">
      <c r="A17" s="108" t="s">
        <v>175</v>
      </c>
      <c r="B17" s="234" t="str">
        <f>C17&amp;"_1"</f>
        <v>Z_GB_BMW_Goodwood_1</v>
      </c>
      <c r="C17" s="104" t="str">
        <f>"Z_GB_BMW_Goodwood"</f>
        <v>Z_GB_BMW_Goodwood</v>
      </c>
      <c r="D17" s="170" t="s">
        <v>57</v>
      </c>
      <c r="E17" s="109"/>
      <c r="F17" s="170" t="s">
        <v>141</v>
      </c>
      <c r="G17" s="170" t="s">
        <v>172</v>
      </c>
      <c r="H17" s="172" t="s">
        <v>71</v>
      </c>
      <c r="I17" s="179" t="s">
        <v>148</v>
      </c>
      <c r="J17" s="171">
        <v>45665</v>
      </c>
      <c r="K17" s="80" t="s">
        <v>65</v>
      </c>
      <c r="L17" s="109" t="s">
        <v>84</v>
      </c>
      <c r="M17" s="109" t="s">
        <v>149</v>
      </c>
      <c r="N17" s="109"/>
      <c r="O17" s="109"/>
      <c r="P17" s="120"/>
      <c r="Q17" s="109"/>
      <c r="R17" s="109"/>
      <c r="S17" s="124"/>
      <c r="T17" s="109"/>
      <c r="U17" s="109"/>
      <c r="V17" s="109"/>
      <c r="W17" s="109"/>
      <c r="X17" s="109"/>
      <c r="Y17" s="109"/>
      <c r="Z17" s="109"/>
      <c r="AA17" s="109"/>
      <c r="AB17" s="109"/>
      <c r="AC17" s="109"/>
      <c r="AD17" s="109"/>
      <c r="AE17" s="282"/>
      <c r="AF17" s="266"/>
      <c r="AG17" s="266"/>
      <c r="AH17" s="109"/>
      <c r="AI17" s="170" t="s">
        <v>116</v>
      </c>
      <c r="AJ17" s="109"/>
      <c r="AK17" s="170"/>
      <c r="AL17" s="119"/>
      <c r="AM17" s="109"/>
      <c r="AN17" s="109"/>
      <c r="AO17" s="109"/>
      <c r="AP17" s="109"/>
      <c r="AQ17" s="250"/>
      <c r="AR17" s="170"/>
      <c r="AS17" s="60"/>
      <c r="AT17" s="109"/>
      <c r="AU17" s="109"/>
      <c r="AV17" s="109"/>
      <c r="AW17" s="109"/>
      <c r="AX17" s="170" t="s">
        <v>176</v>
      </c>
      <c r="AY17" s="109"/>
      <c r="AZ17" s="109"/>
      <c r="BA17" s="109"/>
      <c r="BB17" s="109"/>
      <c r="BC17" s="109"/>
      <c r="BD17" s="109" t="s">
        <v>177</v>
      </c>
      <c r="BE17" s="109" t="s">
        <v>178</v>
      </c>
      <c r="BF17" s="109"/>
      <c r="BG17" s="109"/>
      <c r="BH17" s="109"/>
      <c r="BI17" s="109"/>
      <c r="BJ17" s="109"/>
      <c r="BK17" s="109"/>
      <c r="BL17" s="109"/>
      <c r="BM17" s="109"/>
      <c r="BN17" s="109"/>
    </row>
    <row r="18" spans="1:66" x14ac:dyDescent="0.2">
      <c r="A18" s="104"/>
      <c r="B18" s="162" t="s">
        <v>179</v>
      </c>
      <c r="C18" s="162" t="s">
        <v>180</v>
      </c>
      <c r="D18" s="162" t="s">
        <v>181</v>
      </c>
      <c r="E18" s="162"/>
      <c r="F18" s="162" t="s">
        <v>182</v>
      </c>
      <c r="G18" s="162" t="s">
        <v>183</v>
      </c>
      <c r="H18" s="164" t="s">
        <v>143</v>
      </c>
      <c r="I18" s="162" t="s">
        <v>148</v>
      </c>
      <c r="J18" s="163">
        <v>45511</v>
      </c>
      <c r="K18" s="79" t="s">
        <v>65</v>
      </c>
      <c r="L18" s="162" t="s">
        <v>184</v>
      </c>
      <c r="M18" s="162" t="s">
        <v>73</v>
      </c>
      <c r="N18" s="163">
        <v>45511</v>
      </c>
      <c r="O18" s="1" t="s">
        <v>65</v>
      </c>
      <c r="P18" s="164" t="s">
        <v>184</v>
      </c>
      <c r="Q18" s="162" t="s">
        <v>165</v>
      </c>
      <c r="R18" s="163">
        <v>45511</v>
      </c>
      <c r="S18" s="79" t="s">
        <v>65</v>
      </c>
      <c r="T18" s="162"/>
      <c r="U18" s="166"/>
      <c r="V18" s="166"/>
      <c r="W18" s="162"/>
      <c r="X18" s="162" t="s">
        <v>91</v>
      </c>
      <c r="Y18" s="163">
        <v>45838</v>
      </c>
      <c r="Z18" s="163">
        <v>45838</v>
      </c>
      <c r="AA18" s="162"/>
      <c r="AB18" s="162" t="s">
        <v>91</v>
      </c>
      <c r="AC18" s="163">
        <v>46022</v>
      </c>
      <c r="AD18" s="163">
        <v>46022</v>
      </c>
      <c r="AE18" s="277" t="s">
        <v>185</v>
      </c>
      <c r="AF18" s="261">
        <v>46203</v>
      </c>
      <c r="AG18" s="261">
        <v>46203</v>
      </c>
      <c r="AH18" s="162"/>
      <c r="AI18" s="162" t="s">
        <v>116</v>
      </c>
      <c r="AJ18" s="162"/>
      <c r="AK18" s="162" t="s">
        <v>186</v>
      </c>
      <c r="AL18" s="160">
        <v>50000</v>
      </c>
      <c r="AM18" s="162" t="s">
        <v>64</v>
      </c>
      <c r="AN18" s="1" t="s">
        <v>65</v>
      </c>
      <c r="AO18" s="162"/>
      <c r="AP18" s="162"/>
      <c r="AQ18" s="247">
        <v>50000</v>
      </c>
      <c r="AR18" s="162" t="s">
        <v>64</v>
      </c>
      <c r="AS18" s="1" t="s">
        <v>65</v>
      </c>
      <c r="AT18" s="162"/>
      <c r="AU18" s="162"/>
      <c r="AV18" s="162">
        <v>650</v>
      </c>
      <c r="AW18" s="162"/>
      <c r="AX18" s="162" t="s">
        <v>187</v>
      </c>
      <c r="AY18" s="162" t="s">
        <v>188</v>
      </c>
      <c r="AZ18" s="162" t="s">
        <v>68</v>
      </c>
      <c r="BA18" s="163">
        <v>45709</v>
      </c>
      <c r="BB18" s="162" t="s">
        <v>67</v>
      </c>
      <c r="BC18" s="162"/>
      <c r="BD18" s="1" t="s">
        <v>189</v>
      </c>
      <c r="BE18" s="162"/>
      <c r="BF18" s="162"/>
      <c r="BG18" s="162"/>
      <c r="BH18" s="162"/>
      <c r="BI18" s="162"/>
      <c r="BJ18" s="162"/>
      <c r="BK18" s="162"/>
      <c r="BL18" s="162"/>
      <c r="BM18" s="162"/>
      <c r="BN18" s="104"/>
    </row>
    <row r="19" spans="1:66" x14ac:dyDescent="0.2">
      <c r="A19" s="104"/>
      <c r="B19" s="162" t="s">
        <v>1047</v>
      </c>
      <c r="C19" s="162" t="s">
        <v>1045</v>
      </c>
      <c r="D19" s="162" t="s">
        <v>190</v>
      </c>
      <c r="E19" s="162"/>
      <c r="F19" s="162" t="s">
        <v>141</v>
      </c>
      <c r="G19" s="162" t="s">
        <v>191</v>
      </c>
      <c r="H19" s="164" t="s">
        <v>143</v>
      </c>
      <c r="I19" s="162" t="s">
        <v>192</v>
      </c>
      <c r="J19" s="163">
        <v>44067</v>
      </c>
      <c r="K19" s="79" t="s">
        <v>65</v>
      </c>
      <c r="L19" s="162"/>
      <c r="M19" s="162"/>
      <c r="N19" s="162"/>
      <c r="O19" s="162"/>
      <c r="P19" s="164"/>
      <c r="Q19" s="162"/>
      <c r="R19" s="162"/>
      <c r="S19" s="180"/>
      <c r="T19" s="162"/>
      <c r="U19" s="166"/>
      <c r="V19" s="166"/>
      <c r="W19" s="162"/>
      <c r="X19" s="162"/>
      <c r="Y19" s="162"/>
      <c r="Z19" s="162"/>
      <c r="AA19" s="162"/>
      <c r="AB19" s="162" t="s">
        <v>74</v>
      </c>
      <c r="AC19" s="163">
        <v>44249</v>
      </c>
      <c r="AD19" s="163">
        <v>44249</v>
      </c>
      <c r="AE19" s="277"/>
      <c r="AF19" s="261">
        <v>44249</v>
      </c>
      <c r="AG19" s="261">
        <v>44249</v>
      </c>
      <c r="AH19" s="163">
        <v>45328</v>
      </c>
      <c r="AI19" s="162" t="s">
        <v>116</v>
      </c>
      <c r="AJ19" s="162"/>
      <c r="AK19" s="162" t="s">
        <v>193</v>
      </c>
      <c r="AL19" s="160"/>
      <c r="AM19" s="162"/>
      <c r="AN19" s="162"/>
      <c r="AO19" s="162"/>
      <c r="AP19" s="162"/>
      <c r="AQ19" s="247"/>
      <c r="AR19" s="162"/>
      <c r="AS19" s="162"/>
      <c r="AT19" s="162"/>
      <c r="AU19" s="162"/>
      <c r="AV19" s="162"/>
      <c r="AW19" s="162"/>
      <c r="AX19" s="162" t="s">
        <v>194</v>
      </c>
      <c r="AY19" s="162" t="s">
        <v>195</v>
      </c>
      <c r="AZ19" s="162" t="s">
        <v>67</v>
      </c>
      <c r="BA19" s="163">
        <v>45709</v>
      </c>
      <c r="BB19" s="162" t="s">
        <v>68</v>
      </c>
      <c r="BC19" s="162"/>
      <c r="BD19" s="1" t="s">
        <v>196</v>
      </c>
      <c r="BE19" s="1" t="s">
        <v>197</v>
      </c>
      <c r="BF19" s="1" t="s">
        <v>198</v>
      </c>
      <c r="BG19" s="1" t="s">
        <v>199</v>
      </c>
      <c r="BH19" s="1" t="s">
        <v>200</v>
      </c>
      <c r="BI19" s="162"/>
      <c r="BJ19" s="162"/>
      <c r="BK19" s="162"/>
      <c r="BL19" s="162"/>
      <c r="BM19" s="162"/>
      <c r="BN19" s="104"/>
    </row>
    <row r="20" spans="1:66" ht="17" thickBot="1" x14ac:dyDescent="0.25">
      <c r="A20" s="104"/>
      <c r="B20" s="162" t="s">
        <v>1048</v>
      </c>
      <c r="C20" s="162" t="s">
        <v>1046</v>
      </c>
      <c r="D20" s="162" t="s">
        <v>201</v>
      </c>
      <c r="E20" s="162"/>
      <c r="F20" s="162" t="s">
        <v>141</v>
      </c>
      <c r="G20" s="162" t="s">
        <v>202</v>
      </c>
      <c r="H20" s="164" t="s">
        <v>143</v>
      </c>
      <c r="I20" s="162" t="s">
        <v>148</v>
      </c>
      <c r="J20" s="163">
        <v>43354</v>
      </c>
      <c r="K20" s="79" t="s">
        <v>65</v>
      </c>
      <c r="L20" s="162"/>
      <c r="M20" s="162"/>
      <c r="N20" s="162"/>
      <c r="O20" s="162"/>
      <c r="P20" s="164"/>
      <c r="Q20" s="162"/>
      <c r="R20" s="162"/>
      <c r="S20" s="180"/>
      <c r="T20" s="162"/>
      <c r="U20" s="166"/>
      <c r="V20" s="166"/>
      <c r="W20" s="162">
        <v>2017</v>
      </c>
      <c r="X20" s="162"/>
      <c r="Y20" s="162"/>
      <c r="Z20" s="162"/>
      <c r="AA20" s="162"/>
      <c r="AB20" s="162" t="s">
        <v>91</v>
      </c>
      <c r="AC20" s="163">
        <v>46203</v>
      </c>
      <c r="AD20" s="163">
        <v>46203</v>
      </c>
      <c r="AE20" s="277" t="s">
        <v>203</v>
      </c>
      <c r="AF20" s="261">
        <v>46203</v>
      </c>
      <c r="AG20" s="261">
        <v>46203</v>
      </c>
      <c r="AH20" s="162"/>
      <c r="AI20" s="162" t="s">
        <v>75</v>
      </c>
      <c r="AJ20" s="162"/>
      <c r="AK20" s="162" t="s">
        <v>204</v>
      </c>
      <c r="AL20" s="160"/>
      <c r="AM20" s="162"/>
      <c r="AN20" s="162"/>
      <c r="AO20" s="162"/>
      <c r="AP20" s="162"/>
      <c r="AQ20" s="247"/>
      <c r="AR20" s="162"/>
      <c r="AS20" s="162"/>
      <c r="AT20" s="162"/>
      <c r="AU20" s="162"/>
      <c r="AV20" s="162"/>
      <c r="AW20" s="162"/>
      <c r="AX20" s="162" t="s">
        <v>205</v>
      </c>
      <c r="AY20" s="162" t="s">
        <v>206</v>
      </c>
      <c r="AZ20" s="162" t="s">
        <v>67</v>
      </c>
      <c r="BA20" s="163">
        <v>45709</v>
      </c>
      <c r="BB20" s="162" t="s">
        <v>67</v>
      </c>
      <c r="BC20" s="162"/>
      <c r="BD20" s="1" t="s">
        <v>207</v>
      </c>
      <c r="BE20" s="1" t="s">
        <v>208</v>
      </c>
      <c r="BF20" s="1" t="s">
        <v>209</v>
      </c>
      <c r="BG20" s="1" t="s">
        <v>210</v>
      </c>
      <c r="BH20" s="162"/>
      <c r="BI20" s="162"/>
      <c r="BJ20" s="162"/>
      <c r="BK20" s="162"/>
      <c r="BL20" s="162"/>
      <c r="BM20" s="162"/>
      <c r="BN20" s="104"/>
    </row>
    <row r="21" spans="1:66" x14ac:dyDescent="0.2">
      <c r="A21" s="110"/>
      <c r="B21" s="233" t="str">
        <f>C21&amp;"_0"</f>
        <v>Z_BE_Audi_Brussels_0</v>
      </c>
      <c r="C21" s="211" t="s">
        <v>1049</v>
      </c>
      <c r="D21" s="106" t="s">
        <v>211</v>
      </c>
      <c r="E21" s="106"/>
      <c r="F21" s="153" t="s">
        <v>212</v>
      </c>
      <c r="G21" s="153" t="s">
        <v>213</v>
      </c>
      <c r="H21" s="111" t="s">
        <v>214</v>
      </c>
      <c r="I21" s="153" t="s">
        <v>192</v>
      </c>
      <c r="J21" s="106"/>
      <c r="K21" s="130"/>
      <c r="L21" s="106" t="s">
        <v>85</v>
      </c>
      <c r="M21" s="106" t="s">
        <v>73</v>
      </c>
      <c r="N21" s="114">
        <v>43361</v>
      </c>
      <c r="O21" s="24" t="s">
        <v>65</v>
      </c>
      <c r="P21" s="111" t="s">
        <v>85</v>
      </c>
      <c r="Q21" s="106" t="s">
        <v>73</v>
      </c>
      <c r="R21" s="114">
        <v>43361</v>
      </c>
      <c r="S21" s="81" t="s">
        <v>65</v>
      </c>
      <c r="T21" s="106"/>
      <c r="U21" s="106"/>
      <c r="V21" s="106"/>
      <c r="W21" s="106"/>
      <c r="X21" s="106"/>
      <c r="Y21" s="106"/>
      <c r="Z21" s="106"/>
      <c r="AA21" s="106"/>
      <c r="AB21" s="106"/>
      <c r="AC21" s="106"/>
      <c r="AD21" s="106"/>
      <c r="AE21" s="281">
        <v>2018</v>
      </c>
      <c r="AF21" s="267">
        <v>43252</v>
      </c>
      <c r="AG21" s="268"/>
      <c r="AH21" s="114">
        <v>45716</v>
      </c>
      <c r="AI21" s="153" t="s">
        <v>116</v>
      </c>
      <c r="AJ21" s="106"/>
      <c r="AK21" s="153" t="s">
        <v>215</v>
      </c>
      <c r="AL21" s="115"/>
      <c r="AM21" s="106"/>
      <c r="AN21" s="24"/>
      <c r="AO21" s="106"/>
      <c r="AP21" s="106"/>
      <c r="AQ21" s="251">
        <v>50339</v>
      </c>
      <c r="AR21" s="106" t="s">
        <v>64</v>
      </c>
      <c r="AS21" s="24" t="s">
        <v>65</v>
      </c>
      <c r="AT21" s="106"/>
      <c r="AU21" s="106"/>
      <c r="AV21" s="106"/>
      <c r="AW21" s="106"/>
      <c r="AX21" s="106" t="s">
        <v>216</v>
      </c>
      <c r="AY21" s="106"/>
      <c r="AZ21" s="106"/>
      <c r="BA21" s="106"/>
      <c r="BB21" s="106"/>
      <c r="BC21" s="106"/>
      <c r="BD21" s="106" t="s">
        <v>217</v>
      </c>
      <c r="BE21" s="106" t="s">
        <v>218</v>
      </c>
      <c r="BF21" s="106" t="s">
        <v>219</v>
      </c>
      <c r="BG21" s="106"/>
      <c r="BH21" s="106"/>
      <c r="BI21" s="106"/>
      <c r="BJ21" s="106"/>
      <c r="BK21" s="106"/>
      <c r="BL21" s="106"/>
      <c r="BM21" s="106"/>
      <c r="BN21" s="106"/>
    </row>
    <row r="22" spans="1:66" x14ac:dyDescent="0.2">
      <c r="A22" s="107"/>
      <c r="B22" s="233" t="str">
        <f>C22&amp;"_0"</f>
        <v>Z_DE_Audi_Ingolstadt_0</v>
      </c>
      <c r="C22" s="104" t="str">
        <f>"Z_DE_"&amp;D22&amp;"_"&amp;G22</f>
        <v>Z_DE_Audi_Ingolstadt</v>
      </c>
      <c r="D22" s="104" t="s">
        <v>211</v>
      </c>
      <c r="E22" s="104"/>
      <c r="F22" s="162" t="s">
        <v>58</v>
      </c>
      <c r="G22" s="162" t="s">
        <v>220</v>
      </c>
      <c r="H22" s="121" t="s">
        <v>143</v>
      </c>
      <c r="I22" s="162" t="s">
        <v>61</v>
      </c>
      <c r="J22" s="104"/>
      <c r="K22" s="122"/>
      <c r="L22" s="104"/>
      <c r="M22" s="104"/>
      <c r="N22" s="104"/>
      <c r="O22" s="104"/>
      <c r="P22" s="121"/>
      <c r="Q22" s="104"/>
      <c r="R22" s="104"/>
      <c r="S22" s="122"/>
      <c r="T22" s="104"/>
      <c r="U22" s="104"/>
      <c r="V22" s="104"/>
      <c r="W22" s="104"/>
      <c r="X22" s="104"/>
      <c r="Y22" s="104"/>
      <c r="Z22" s="104"/>
      <c r="AA22" s="104"/>
      <c r="AB22" s="104"/>
      <c r="AC22" s="104"/>
      <c r="AD22" s="104"/>
      <c r="AE22" s="284">
        <v>2024</v>
      </c>
      <c r="AF22" s="269">
        <v>45292</v>
      </c>
      <c r="AG22" s="270"/>
      <c r="AH22" s="104"/>
      <c r="AI22" s="162" t="s">
        <v>116</v>
      </c>
      <c r="AJ22" s="104"/>
      <c r="AK22" s="104" t="s">
        <v>221</v>
      </c>
      <c r="AL22" s="123"/>
      <c r="AM22" s="104"/>
      <c r="AN22" s="104"/>
      <c r="AO22" s="104"/>
      <c r="AP22" s="104"/>
      <c r="AQ22" s="253">
        <v>15411</v>
      </c>
      <c r="AR22" s="104" t="s">
        <v>64</v>
      </c>
      <c r="AS22" s="1" t="s">
        <v>65</v>
      </c>
      <c r="AT22" s="104"/>
      <c r="AU22" s="104"/>
      <c r="AV22" s="104"/>
      <c r="AW22" s="104"/>
      <c r="AX22" s="104" t="s">
        <v>222</v>
      </c>
      <c r="AY22" s="104"/>
      <c r="AZ22" s="104"/>
      <c r="BA22" s="104"/>
      <c r="BB22" s="104"/>
      <c r="BC22" s="104"/>
      <c r="BD22" s="104" t="s">
        <v>223</v>
      </c>
      <c r="BE22" s="104" t="s">
        <v>218</v>
      </c>
      <c r="BF22" s="104"/>
      <c r="BG22" s="104"/>
      <c r="BH22" s="104"/>
      <c r="BI22" s="104"/>
      <c r="BJ22" s="104"/>
      <c r="BK22" s="104"/>
      <c r="BL22" s="104"/>
      <c r="BM22" s="104"/>
      <c r="BN22" s="104"/>
    </row>
    <row r="23" spans="1:66" ht="17" thickBot="1" x14ac:dyDescent="0.25">
      <c r="A23" s="108"/>
      <c r="B23" s="234" t="str">
        <f>C23&amp;"_1"</f>
        <v>Z_DE_Audi_Neckarsulm_1</v>
      </c>
      <c r="C23" s="104" t="str">
        <f>"Z_DE_"&amp;D23&amp;"_"&amp;G23</f>
        <v>Z_DE_Audi_Neckarsulm</v>
      </c>
      <c r="D23" s="109" t="s">
        <v>211</v>
      </c>
      <c r="E23" s="109"/>
      <c r="F23" s="170" t="s">
        <v>58</v>
      </c>
      <c r="G23" s="109" t="s">
        <v>224</v>
      </c>
      <c r="H23" s="172" t="s">
        <v>214</v>
      </c>
      <c r="I23" s="170" t="s">
        <v>61</v>
      </c>
      <c r="J23" s="171"/>
      <c r="K23" s="124"/>
      <c r="L23" s="109"/>
      <c r="M23" s="109"/>
      <c r="N23" s="109"/>
      <c r="O23" s="109"/>
      <c r="P23" s="120"/>
      <c r="Q23" s="109"/>
      <c r="R23" s="109"/>
      <c r="S23" s="124"/>
      <c r="T23" s="109"/>
      <c r="U23" s="109"/>
      <c r="V23" s="109"/>
      <c r="W23" s="109"/>
      <c r="X23" s="109"/>
      <c r="Y23" s="109"/>
      <c r="Z23" s="109"/>
      <c r="AA23" s="109"/>
      <c r="AB23" s="109"/>
      <c r="AC23" s="109"/>
      <c r="AD23" s="109"/>
      <c r="AE23" s="282">
        <v>2020</v>
      </c>
      <c r="AF23" s="271">
        <v>43983</v>
      </c>
      <c r="AG23" s="266"/>
      <c r="AH23" s="126"/>
      <c r="AI23" s="170" t="s">
        <v>116</v>
      </c>
      <c r="AJ23" s="109"/>
      <c r="AK23" s="170" t="s">
        <v>225</v>
      </c>
      <c r="AL23" s="119"/>
      <c r="AM23" s="109"/>
      <c r="AN23" s="25"/>
      <c r="AO23" s="109"/>
      <c r="AP23" s="109"/>
      <c r="AQ23" s="252">
        <v>28334</v>
      </c>
      <c r="AR23" s="109" t="s">
        <v>64</v>
      </c>
      <c r="AS23" s="25" t="s">
        <v>65</v>
      </c>
      <c r="AT23" s="109"/>
      <c r="AU23" s="109"/>
      <c r="AV23" s="109"/>
      <c r="AW23" s="109"/>
      <c r="AX23" s="109"/>
      <c r="AY23" s="109"/>
      <c r="AZ23" s="109"/>
      <c r="BA23" s="109"/>
      <c r="BB23" s="109"/>
      <c r="BC23" s="109"/>
      <c r="BD23" s="25" t="s">
        <v>226</v>
      </c>
      <c r="BE23" s="109" t="s">
        <v>227</v>
      </c>
      <c r="BF23" s="109"/>
      <c r="BG23" s="109"/>
      <c r="BH23" s="109"/>
      <c r="BI23" s="109"/>
      <c r="BJ23" s="109"/>
      <c r="BK23" s="109"/>
      <c r="BL23" s="109"/>
      <c r="BM23" s="109"/>
      <c r="BN23" s="109"/>
    </row>
    <row r="24" spans="1:66" x14ac:dyDescent="0.2">
      <c r="A24" s="104"/>
      <c r="B24" s="162" t="s">
        <v>228</v>
      </c>
      <c r="C24" s="162" t="s">
        <v>229</v>
      </c>
      <c r="D24" s="162" t="s">
        <v>230</v>
      </c>
      <c r="E24" s="162"/>
      <c r="F24" s="162" t="s">
        <v>182</v>
      </c>
      <c r="G24" s="162" t="s">
        <v>231</v>
      </c>
      <c r="H24" s="164" t="s">
        <v>143</v>
      </c>
      <c r="I24" s="162" t="s">
        <v>61</v>
      </c>
      <c r="J24" s="163">
        <v>43214</v>
      </c>
      <c r="K24" s="79" t="s">
        <v>65</v>
      </c>
      <c r="L24" s="162" t="s">
        <v>232</v>
      </c>
      <c r="M24" s="162" t="s">
        <v>73</v>
      </c>
      <c r="N24" s="163">
        <v>43432</v>
      </c>
      <c r="O24" s="1" t="s">
        <v>65</v>
      </c>
      <c r="P24" s="164" t="s">
        <v>232</v>
      </c>
      <c r="Q24" s="162" t="s">
        <v>165</v>
      </c>
      <c r="R24" s="163">
        <v>43432</v>
      </c>
      <c r="S24" s="79" t="s">
        <v>65</v>
      </c>
      <c r="T24" s="162"/>
      <c r="U24" s="166"/>
      <c r="V24" s="166"/>
      <c r="W24" s="162"/>
      <c r="X24" s="162"/>
      <c r="Y24" s="162"/>
      <c r="Z24" s="162"/>
      <c r="AA24" s="163">
        <v>44755</v>
      </c>
      <c r="AB24" s="162" t="s">
        <v>74</v>
      </c>
      <c r="AC24" s="163">
        <v>44755</v>
      </c>
      <c r="AD24" s="163">
        <v>44755</v>
      </c>
      <c r="AE24" s="277">
        <v>2020</v>
      </c>
      <c r="AF24" s="260"/>
      <c r="AG24" s="260"/>
      <c r="AH24" s="162"/>
      <c r="AI24" s="162" t="s">
        <v>116</v>
      </c>
      <c r="AJ24" s="162"/>
      <c r="AK24" s="162" t="s">
        <v>233</v>
      </c>
      <c r="AL24" s="160"/>
      <c r="AM24" s="162"/>
      <c r="AN24" s="162"/>
      <c r="AO24" s="162"/>
      <c r="AP24" s="162"/>
      <c r="AQ24" s="247"/>
      <c r="AR24" s="162"/>
      <c r="AS24" s="162"/>
      <c r="AT24" s="162"/>
      <c r="AU24" s="162"/>
      <c r="AV24" s="162"/>
      <c r="AW24" s="162"/>
      <c r="AX24" s="162" t="s">
        <v>234</v>
      </c>
      <c r="AY24" s="162"/>
      <c r="AZ24" s="162" t="s">
        <v>68</v>
      </c>
      <c r="BA24" s="163">
        <v>45709</v>
      </c>
      <c r="BB24" s="162" t="s">
        <v>68</v>
      </c>
      <c r="BC24" s="162"/>
      <c r="BD24" s="1" t="s">
        <v>235</v>
      </c>
      <c r="BE24" s="1" t="s">
        <v>236</v>
      </c>
      <c r="BF24" s="1" t="s">
        <v>237</v>
      </c>
      <c r="BG24" s="162"/>
      <c r="BH24" s="162"/>
      <c r="BI24" s="162"/>
      <c r="BJ24" s="162"/>
      <c r="BK24" s="162"/>
      <c r="BL24" s="162"/>
      <c r="BM24" s="162"/>
      <c r="BN24" s="104"/>
    </row>
    <row r="25" spans="1:66" x14ac:dyDescent="0.2">
      <c r="A25" s="104"/>
      <c r="B25" s="162" t="s">
        <v>238</v>
      </c>
      <c r="C25" s="162" t="s">
        <v>239</v>
      </c>
      <c r="D25" s="162" t="s">
        <v>240</v>
      </c>
      <c r="E25" s="162"/>
      <c r="F25" s="162" t="s">
        <v>241</v>
      </c>
      <c r="G25" s="162" t="s">
        <v>242</v>
      </c>
      <c r="H25" s="164" t="s">
        <v>143</v>
      </c>
      <c r="I25" s="162" t="s">
        <v>124</v>
      </c>
      <c r="J25" s="163">
        <v>43566</v>
      </c>
      <c r="K25" s="79" t="s">
        <v>65</v>
      </c>
      <c r="L25" s="162" t="s">
        <v>243</v>
      </c>
      <c r="M25" s="162" t="s">
        <v>73</v>
      </c>
      <c r="N25" s="163">
        <v>43566</v>
      </c>
      <c r="O25" s="1" t="s">
        <v>65</v>
      </c>
      <c r="P25" s="164" t="s">
        <v>243</v>
      </c>
      <c r="Q25" s="162" t="s">
        <v>165</v>
      </c>
      <c r="R25" s="163">
        <v>43566</v>
      </c>
      <c r="S25" s="79" t="s">
        <v>65</v>
      </c>
      <c r="T25" s="162"/>
      <c r="U25" s="166"/>
      <c r="V25" s="166"/>
      <c r="W25" s="162"/>
      <c r="X25" s="162" t="s">
        <v>91</v>
      </c>
      <c r="Y25" s="163">
        <v>43566</v>
      </c>
      <c r="Z25" s="163">
        <v>43566</v>
      </c>
      <c r="AA25" s="162"/>
      <c r="AB25" s="162"/>
      <c r="AC25" s="162"/>
      <c r="AD25" s="162"/>
      <c r="AE25" s="277" t="s">
        <v>244</v>
      </c>
      <c r="AF25" s="260"/>
      <c r="AG25" s="260"/>
      <c r="AH25" s="162"/>
      <c r="AI25" s="162" t="s">
        <v>116</v>
      </c>
      <c r="AJ25" s="162"/>
      <c r="AK25" s="162" t="s">
        <v>245</v>
      </c>
      <c r="AL25" s="160"/>
      <c r="AM25" s="162"/>
      <c r="AN25" s="162"/>
      <c r="AO25" s="162"/>
      <c r="AP25" s="162"/>
      <c r="AQ25" s="247"/>
      <c r="AR25" s="162"/>
      <c r="AS25" s="162"/>
      <c r="AT25" s="162"/>
      <c r="AU25" s="162"/>
      <c r="AV25" s="162">
        <v>150</v>
      </c>
      <c r="AW25" s="162"/>
      <c r="AX25" s="162" t="s">
        <v>246</v>
      </c>
      <c r="AY25" s="162" t="s">
        <v>247</v>
      </c>
      <c r="AZ25" s="162" t="s">
        <v>67</v>
      </c>
      <c r="BA25" s="163">
        <v>45712</v>
      </c>
      <c r="BB25" s="162" t="s">
        <v>67</v>
      </c>
      <c r="BC25" s="1" t="s">
        <v>248</v>
      </c>
      <c r="BD25" s="1" t="s">
        <v>249</v>
      </c>
      <c r="BE25" s="1" t="s">
        <v>250</v>
      </c>
      <c r="BF25" s="1" t="s">
        <v>251</v>
      </c>
      <c r="BG25" s="162"/>
      <c r="BH25" s="162"/>
      <c r="BI25" s="162"/>
      <c r="BJ25" s="162"/>
      <c r="BK25" s="162"/>
      <c r="BL25" s="162"/>
      <c r="BM25" s="162"/>
      <c r="BN25" s="104"/>
    </row>
    <row r="26" spans="1:66" x14ac:dyDescent="0.2">
      <c r="A26" s="127" t="s">
        <v>252</v>
      </c>
      <c r="B26" s="162" t="s">
        <v>1054</v>
      </c>
      <c r="C26" s="162" t="s">
        <v>1050</v>
      </c>
      <c r="D26" s="162" t="s">
        <v>253</v>
      </c>
      <c r="E26" s="162"/>
      <c r="F26" s="162" t="s">
        <v>141</v>
      </c>
      <c r="G26" s="162" t="s">
        <v>254</v>
      </c>
      <c r="H26" s="164" t="s">
        <v>143</v>
      </c>
      <c r="I26" s="162" t="s">
        <v>124</v>
      </c>
      <c r="J26" s="163">
        <v>44587</v>
      </c>
      <c r="K26" s="79" t="s">
        <v>65</v>
      </c>
      <c r="L26" s="162" t="s">
        <v>255</v>
      </c>
      <c r="M26" s="162" t="s">
        <v>149</v>
      </c>
      <c r="N26" s="163">
        <v>44987</v>
      </c>
      <c r="O26" s="1" t="s">
        <v>65</v>
      </c>
      <c r="P26" s="164" t="s">
        <v>255</v>
      </c>
      <c r="Q26" s="162" t="s">
        <v>150</v>
      </c>
      <c r="R26" s="163">
        <v>44987</v>
      </c>
      <c r="S26" s="79" t="s">
        <v>65</v>
      </c>
      <c r="T26" s="162"/>
      <c r="U26" s="166"/>
      <c r="V26" s="166"/>
      <c r="W26" s="163">
        <v>44986</v>
      </c>
      <c r="X26" s="162" t="s">
        <v>74</v>
      </c>
      <c r="Y26" s="163">
        <v>44987</v>
      </c>
      <c r="Z26" s="163">
        <v>44987</v>
      </c>
      <c r="AA26" s="162"/>
      <c r="AB26" s="162" t="s">
        <v>91</v>
      </c>
      <c r="AC26" s="163">
        <v>46203</v>
      </c>
      <c r="AD26" s="163">
        <v>46203</v>
      </c>
      <c r="AE26" s="277" t="s">
        <v>256</v>
      </c>
      <c r="AF26" s="261">
        <v>46203</v>
      </c>
      <c r="AG26" s="261">
        <v>46203</v>
      </c>
      <c r="AH26" s="162"/>
      <c r="AI26" s="162" t="s">
        <v>116</v>
      </c>
      <c r="AJ26" s="162"/>
      <c r="AK26" s="162"/>
      <c r="AL26" s="160"/>
      <c r="AM26" s="162"/>
      <c r="AN26" s="162"/>
      <c r="AO26" s="162"/>
      <c r="AP26" s="162"/>
      <c r="AQ26" s="247"/>
      <c r="AR26" s="162"/>
      <c r="AS26" s="162"/>
      <c r="AT26" s="162"/>
      <c r="AU26" s="162"/>
      <c r="AV26" s="162"/>
      <c r="AW26" s="162"/>
      <c r="AX26" s="162" t="s">
        <v>257</v>
      </c>
      <c r="AY26" s="162" t="s">
        <v>258</v>
      </c>
      <c r="AZ26" s="162" t="s">
        <v>67</v>
      </c>
      <c r="BA26" s="163">
        <v>45709</v>
      </c>
      <c r="BB26" s="162" t="s">
        <v>67</v>
      </c>
      <c r="BC26" s="162"/>
      <c r="BD26" s="1" t="s">
        <v>259</v>
      </c>
      <c r="BE26" s="1" t="s">
        <v>260</v>
      </c>
      <c r="BF26" s="1" t="s">
        <v>261</v>
      </c>
      <c r="BG26" s="162"/>
      <c r="BH26" s="162"/>
      <c r="BI26" s="162"/>
      <c r="BJ26" s="162"/>
      <c r="BK26" s="162"/>
      <c r="BL26" s="162"/>
      <c r="BM26" s="162"/>
      <c r="BN26" s="104"/>
    </row>
    <row r="27" spans="1:66" x14ac:dyDescent="0.2">
      <c r="A27" s="104"/>
      <c r="B27" s="162" t="s">
        <v>262</v>
      </c>
      <c r="C27" s="162" t="s">
        <v>263</v>
      </c>
      <c r="D27" s="162" t="s">
        <v>264</v>
      </c>
      <c r="E27" s="162"/>
      <c r="F27" s="162" t="s">
        <v>265</v>
      </c>
      <c r="G27" s="162" t="s">
        <v>266</v>
      </c>
      <c r="H27" s="164" t="s">
        <v>143</v>
      </c>
      <c r="I27" s="162" t="s">
        <v>267</v>
      </c>
      <c r="J27" s="163">
        <v>42825</v>
      </c>
      <c r="K27" s="79" t="s">
        <v>65</v>
      </c>
      <c r="L27" s="162" t="s">
        <v>268</v>
      </c>
      <c r="M27" s="162" t="s">
        <v>73</v>
      </c>
      <c r="N27" s="163">
        <v>42825</v>
      </c>
      <c r="O27" s="1" t="s">
        <v>65</v>
      </c>
      <c r="P27" s="164" t="s">
        <v>268</v>
      </c>
      <c r="Q27" s="162" t="s">
        <v>165</v>
      </c>
      <c r="R27" s="163">
        <v>42825</v>
      </c>
      <c r="S27" s="79" t="s">
        <v>65</v>
      </c>
      <c r="T27" s="162"/>
      <c r="U27" s="166"/>
      <c r="V27" s="166"/>
      <c r="W27" s="162" t="s">
        <v>269</v>
      </c>
      <c r="X27" s="162" t="s">
        <v>91</v>
      </c>
      <c r="Y27" s="163">
        <v>43190</v>
      </c>
      <c r="Z27" s="163">
        <v>43190</v>
      </c>
      <c r="AA27" s="162"/>
      <c r="AB27" s="162" t="s">
        <v>74</v>
      </c>
      <c r="AC27" s="163">
        <v>43440</v>
      </c>
      <c r="AD27" s="163">
        <v>43440</v>
      </c>
      <c r="AE27" s="277" t="s">
        <v>270</v>
      </c>
      <c r="AF27" s="261">
        <v>43440</v>
      </c>
      <c r="AG27" s="261">
        <v>43440</v>
      </c>
      <c r="AH27" s="163">
        <v>44502</v>
      </c>
      <c r="AI27" s="162" t="s">
        <v>116</v>
      </c>
      <c r="AJ27" s="162"/>
      <c r="AK27" s="162"/>
      <c r="AL27" s="160"/>
      <c r="AM27" s="162"/>
      <c r="AN27" s="162"/>
      <c r="AO27" s="162"/>
      <c r="AP27" s="162"/>
      <c r="AQ27" s="247"/>
      <c r="AR27" s="162"/>
      <c r="AS27" s="162"/>
      <c r="AT27" s="162"/>
      <c r="AU27" s="162"/>
      <c r="AV27" s="162"/>
      <c r="AW27" s="162"/>
      <c r="AX27" s="162" t="s">
        <v>271</v>
      </c>
      <c r="AY27" s="162"/>
      <c r="AZ27" s="162" t="s">
        <v>68</v>
      </c>
      <c r="BA27" s="163">
        <v>45709</v>
      </c>
      <c r="BB27" s="162" t="s">
        <v>68</v>
      </c>
      <c r="BC27" s="162"/>
      <c r="BD27" s="1" t="s">
        <v>272</v>
      </c>
      <c r="BE27" s="1" t="s">
        <v>273</v>
      </c>
      <c r="BF27" s="1" t="s">
        <v>274</v>
      </c>
      <c r="BG27" s="1" t="s">
        <v>275</v>
      </c>
      <c r="BH27" s="162"/>
      <c r="BI27" s="162"/>
      <c r="BJ27" s="162"/>
      <c r="BK27" s="162"/>
      <c r="BL27" s="162"/>
      <c r="BM27" s="162"/>
      <c r="BN27" s="104"/>
    </row>
    <row r="28" spans="1:66" x14ac:dyDescent="0.2">
      <c r="A28" s="104"/>
      <c r="B28" s="162" t="s">
        <v>276</v>
      </c>
      <c r="C28" s="162" t="s">
        <v>277</v>
      </c>
      <c r="D28" s="162" t="s">
        <v>264</v>
      </c>
      <c r="E28" s="162"/>
      <c r="F28" s="162" t="s">
        <v>161</v>
      </c>
      <c r="G28" s="162" t="s">
        <v>278</v>
      </c>
      <c r="H28" s="164" t="s">
        <v>60</v>
      </c>
      <c r="I28" s="162" t="s">
        <v>61</v>
      </c>
      <c r="J28" s="163">
        <v>42655</v>
      </c>
      <c r="K28" s="79" t="s">
        <v>65</v>
      </c>
      <c r="L28" s="162" t="s">
        <v>232</v>
      </c>
      <c r="M28" s="162" t="s">
        <v>73</v>
      </c>
      <c r="N28" s="163">
        <v>42655</v>
      </c>
      <c r="O28" s="1" t="s">
        <v>65</v>
      </c>
      <c r="P28" s="164" t="s">
        <v>232</v>
      </c>
      <c r="Q28" s="162" t="s">
        <v>165</v>
      </c>
      <c r="R28" s="163">
        <v>42655</v>
      </c>
      <c r="S28" s="79" t="s">
        <v>65</v>
      </c>
      <c r="T28" s="162"/>
      <c r="U28" s="166"/>
      <c r="V28" s="166"/>
      <c r="W28" s="162"/>
      <c r="X28" s="162"/>
      <c r="Y28" s="162"/>
      <c r="Z28" s="162"/>
      <c r="AA28" s="162"/>
      <c r="AB28" s="162" t="s">
        <v>279</v>
      </c>
      <c r="AC28" s="163">
        <v>42855</v>
      </c>
      <c r="AD28" s="163">
        <v>42855</v>
      </c>
      <c r="AE28" s="277" t="s">
        <v>280</v>
      </c>
      <c r="AF28" s="261">
        <v>42855</v>
      </c>
      <c r="AG28" s="261">
        <v>42855</v>
      </c>
      <c r="AH28" s="162"/>
      <c r="AI28" s="162" t="s">
        <v>116</v>
      </c>
      <c r="AJ28" s="162"/>
      <c r="AK28" s="162"/>
      <c r="AL28" s="160">
        <v>400</v>
      </c>
      <c r="AM28" s="162" t="s">
        <v>64</v>
      </c>
      <c r="AN28" s="1" t="s">
        <v>65</v>
      </c>
      <c r="AO28" s="162"/>
      <c r="AP28" s="162"/>
      <c r="AQ28" s="247">
        <v>400</v>
      </c>
      <c r="AR28" s="162" t="s">
        <v>64</v>
      </c>
      <c r="AS28" s="1" t="s">
        <v>65</v>
      </c>
      <c r="AT28" s="162"/>
      <c r="AU28" s="162"/>
      <c r="AV28" s="162">
        <v>300</v>
      </c>
      <c r="AW28" s="162"/>
      <c r="AX28" s="162" t="s">
        <v>281</v>
      </c>
      <c r="AY28" s="162"/>
      <c r="AZ28" s="162" t="s">
        <v>68</v>
      </c>
      <c r="BA28" s="163">
        <v>45709</v>
      </c>
      <c r="BB28" s="162" t="s">
        <v>68</v>
      </c>
      <c r="BC28" s="162"/>
      <c r="BD28" s="1" t="s">
        <v>282</v>
      </c>
      <c r="BE28" s="1" t="s">
        <v>283</v>
      </c>
      <c r="BF28" s="162"/>
      <c r="BG28" s="162"/>
      <c r="BH28" s="162"/>
      <c r="BI28" s="162"/>
      <c r="BJ28" s="162"/>
      <c r="BK28" s="162"/>
      <c r="BL28" s="162"/>
      <c r="BM28" s="162"/>
      <c r="BN28" s="104"/>
    </row>
    <row r="29" spans="1:66" x14ac:dyDescent="0.2">
      <c r="A29" s="104"/>
      <c r="B29" s="162" t="s">
        <v>284</v>
      </c>
      <c r="C29" s="162" t="s">
        <v>277</v>
      </c>
      <c r="D29" s="162" t="s">
        <v>264</v>
      </c>
      <c r="E29" s="162"/>
      <c r="F29" s="162" t="s">
        <v>161</v>
      </c>
      <c r="G29" s="162" t="s">
        <v>278</v>
      </c>
      <c r="H29" s="164" t="s">
        <v>143</v>
      </c>
      <c r="I29" s="162" t="s">
        <v>124</v>
      </c>
      <c r="J29" s="163">
        <v>45282</v>
      </c>
      <c r="K29" s="79" t="s">
        <v>65</v>
      </c>
      <c r="L29" s="162" t="s">
        <v>285</v>
      </c>
      <c r="M29" s="162" t="s">
        <v>73</v>
      </c>
      <c r="N29" s="163">
        <v>45419</v>
      </c>
      <c r="O29" s="1" t="s">
        <v>65</v>
      </c>
      <c r="P29" s="164" t="s">
        <v>285</v>
      </c>
      <c r="Q29" s="162" t="s">
        <v>165</v>
      </c>
      <c r="R29" s="163">
        <v>45419</v>
      </c>
      <c r="S29" s="79" t="s">
        <v>65</v>
      </c>
      <c r="T29" s="162"/>
      <c r="U29" s="166"/>
      <c r="V29" s="166"/>
      <c r="W29" s="162"/>
      <c r="X29" s="162"/>
      <c r="Y29" s="162"/>
      <c r="Z29" s="162"/>
      <c r="AA29" s="162"/>
      <c r="AB29" s="162" t="s">
        <v>91</v>
      </c>
      <c r="AC29" s="163">
        <v>45930</v>
      </c>
      <c r="AD29" s="163">
        <v>45930</v>
      </c>
      <c r="AE29" s="277" t="s">
        <v>286</v>
      </c>
      <c r="AF29" s="260"/>
      <c r="AG29" s="260"/>
      <c r="AH29" s="162"/>
      <c r="AI29" s="162" t="s">
        <v>75</v>
      </c>
      <c r="AJ29" s="162"/>
      <c r="AK29" s="162"/>
      <c r="AL29" s="160">
        <v>300000</v>
      </c>
      <c r="AM29" s="162" t="s">
        <v>64</v>
      </c>
      <c r="AN29" s="1" t="s">
        <v>65</v>
      </c>
      <c r="AO29" s="162"/>
      <c r="AP29" s="162"/>
      <c r="AQ29" s="247">
        <v>150000</v>
      </c>
      <c r="AR29" s="162" t="s">
        <v>64</v>
      </c>
      <c r="AS29" s="1" t="s">
        <v>65</v>
      </c>
      <c r="AT29" s="162"/>
      <c r="AU29" s="162"/>
      <c r="AV29" s="162"/>
      <c r="AW29" s="162"/>
      <c r="AX29" s="162" t="s">
        <v>287</v>
      </c>
      <c r="AY29" s="162" t="s">
        <v>288</v>
      </c>
      <c r="AZ29" s="162" t="s">
        <v>67</v>
      </c>
      <c r="BA29" s="163">
        <v>45709</v>
      </c>
      <c r="BB29" s="162" t="s">
        <v>67</v>
      </c>
      <c r="BC29" s="162"/>
      <c r="BD29" s="1" t="s">
        <v>289</v>
      </c>
      <c r="BE29" s="1" t="s">
        <v>290</v>
      </c>
      <c r="BF29" s="1" t="s">
        <v>291</v>
      </c>
      <c r="BG29" s="1" t="s">
        <v>292</v>
      </c>
      <c r="BH29" s="1" t="s">
        <v>293</v>
      </c>
      <c r="BI29" s="1" t="s">
        <v>294</v>
      </c>
      <c r="BJ29" s="1" t="s">
        <v>295</v>
      </c>
      <c r="BK29" s="1" t="s">
        <v>296</v>
      </c>
      <c r="BL29" s="162"/>
      <c r="BM29" s="162"/>
      <c r="BN29" s="104"/>
    </row>
    <row r="30" spans="1:66" x14ac:dyDescent="0.2">
      <c r="A30" s="104"/>
      <c r="B30" s="181" t="s">
        <v>1055</v>
      </c>
      <c r="C30" s="181" t="s">
        <v>1051</v>
      </c>
      <c r="D30" s="181" t="s">
        <v>297</v>
      </c>
      <c r="E30" s="181"/>
      <c r="F30" s="181" t="s">
        <v>141</v>
      </c>
      <c r="G30" s="181" t="s">
        <v>298</v>
      </c>
      <c r="H30" s="183" t="s">
        <v>143</v>
      </c>
      <c r="I30" s="181" t="s">
        <v>192</v>
      </c>
      <c r="J30" s="182">
        <v>45344</v>
      </c>
      <c r="K30" s="139" t="s">
        <v>65</v>
      </c>
      <c r="L30" s="181"/>
      <c r="M30" s="181"/>
      <c r="N30" s="181"/>
      <c r="O30" s="181"/>
      <c r="P30" s="183"/>
      <c r="Q30" s="181"/>
      <c r="R30" s="181"/>
      <c r="S30" s="184"/>
      <c r="T30" s="181"/>
      <c r="U30" s="185"/>
      <c r="V30" s="185"/>
      <c r="W30" s="181"/>
      <c r="X30" s="181"/>
      <c r="Y30" s="181"/>
      <c r="Z30" s="181"/>
      <c r="AA30" s="181"/>
      <c r="AB30" s="181"/>
      <c r="AC30" s="181"/>
      <c r="AD30" s="181"/>
      <c r="AE30" s="277" t="s">
        <v>299</v>
      </c>
      <c r="AF30" s="260"/>
      <c r="AG30" s="260"/>
      <c r="AH30" s="182">
        <v>45622</v>
      </c>
      <c r="AI30" s="181" t="s">
        <v>116</v>
      </c>
      <c r="AJ30" s="181"/>
      <c r="AK30" s="181" t="s">
        <v>300</v>
      </c>
      <c r="AL30" s="186"/>
      <c r="AM30" s="181"/>
      <c r="AN30" s="181"/>
      <c r="AO30" s="181"/>
      <c r="AP30" s="181"/>
      <c r="AQ30" s="247"/>
      <c r="AR30" s="181"/>
      <c r="AS30" s="181"/>
      <c r="AT30" s="181"/>
      <c r="AU30" s="181"/>
      <c r="AV30" s="181"/>
      <c r="AW30" s="181"/>
      <c r="AX30" s="181" t="s">
        <v>301</v>
      </c>
      <c r="AY30" s="181" t="s">
        <v>302</v>
      </c>
      <c r="AZ30" s="181" t="s">
        <v>67</v>
      </c>
      <c r="BA30" s="182">
        <v>45709</v>
      </c>
      <c r="BB30" s="181" t="s">
        <v>68</v>
      </c>
      <c r="BC30" s="181"/>
      <c r="BD30" s="5" t="s">
        <v>303</v>
      </c>
      <c r="BE30" s="5" t="s">
        <v>304</v>
      </c>
      <c r="BF30" s="5" t="s">
        <v>305</v>
      </c>
      <c r="BG30" s="128"/>
      <c r="BH30" s="128"/>
      <c r="BI30" s="128"/>
      <c r="BJ30" s="128"/>
      <c r="BK30" s="128"/>
      <c r="BL30" s="128"/>
      <c r="BM30" s="128"/>
      <c r="BN30" s="128"/>
    </row>
    <row r="31" spans="1:66" x14ac:dyDescent="0.2">
      <c r="A31" s="127"/>
      <c r="B31" s="162" t="s">
        <v>306</v>
      </c>
      <c r="C31" s="162" t="s">
        <v>307</v>
      </c>
      <c r="D31" s="162" t="s">
        <v>308</v>
      </c>
      <c r="E31" s="162"/>
      <c r="F31" s="162" t="s">
        <v>58</v>
      </c>
      <c r="G31" s="162" t="s">
        <v>309</v>
      </c>
      <c r="H31" s="164" t="s">
        <v>214</v>
      </c>
      <c r="I31" s="162" t="s">
        <v>192</v>
      </c>
      <c r="J31" s="163">
        <v>45303</v>
      </c>
      <c r="K31" s="79" t="s">
        <v>65</v>
      </c>
      <c r="L31" s="162"/>
      <c r="M31" s="162"/>
      <c r="N31" s="162"/>
      <c r="O31" s="162"/>
      <c r="P31" s="164"/>
      <c r="Q31" s="162"/>
      <c r="R31" s="162"/>
      <c r="S31" s="180"/>
      <c r="T31" s="162"/>
      <c r="U31" s="166"/>
      <c r="V31" s="166"/>
      <c r="W31" s="162"/>
      <c r="X31" s="162"/>
      <c r="Y31" s="162"/>
      <c r="Z31" s="162"/>
      <c r="AA31" s="162"/>
      <c r="AB31" s="162"/>
      <c r="AC31" s="162"/>
      <c r="AD31" s="162"/>
      <c r="AE31" s="277"/>
      <c r="AF31" s="260"/>
      <c r="AG31" s="260"/>
      <c r="AH31" s="163">
        <v>45608</v>
      </c>
      <c r="AI31" s="162" t="s">
        <v>116</v>
      </c>
      <c r="AJ31" s="162"/>
      <c r="AK31" s="162" t="s">
        <v>310</v>
      </c>
      <c r="AL31" s="160"/>
      <c r="AM31" s="162"/>
      <c r="AN31" s="162"/>
      <c r="AO31" s="162"/>
      <c r="AP31" s="162"/>
      <c r="AQ31" s="247"/>
      <c r="AR31" s="162"/>
      <c r="AS31" s="162"/>
      <c r="AT31" s="162"/>
      <c r="AU31" s="162"/>
      <c r="AV31" s="162"/>
      <c r="AW31" s="162"/>
      <c r="AX31" s="162" t="s">
        <v>311</v>
      </c>
      <c r="AY31" s="162" t="s">
        <v>312</v>
      </c>
      <c r="AZ31" s="162" t="s">
        <v>67</v>
      </c>
      <c r="BA31" s="163">
        <v>45712</v>
      </c>
      <c r="BB31" s="162" t="s">
        <v>68</v>
      </c>
      <c r="BC31" s="162"/>
      <c r="BD31" s="1" t="s">
        <v>313</v>
      </c>
      <c r="BE31" s="162"/>
      <c r="BF31" s="162"/>
      <c r="BG31" s="162"/>
      <c r="BH31" s="162"/>
      <c r="BI31" s="162"/>
      <c r="BJ31" s="162"/>
      <c r="BK31" s="162"/>
      <c r="BL31" s="162"/>
      <c r="BM31" s="162"/>
      <c r="BN31" s="104"/>
    </row>
    <row r="32" spans="1:66" x14ac:dyDescent="0.2">
      <c r="A32" s="104"/>
      <c r="B32" s="187" t="s">
        <v>314</v>
      </c>
      <c r="C32" s="162" t="s">
        <v>315</v>
      </c>
      <c r="D32" s="162" t="s">
        <v>316</v>
      </c>
      <c r="E32" s="162" t="s">
        <v>317</v>
      </c>
      <c r="F32" s="162" t="s">
        <v>318</v>
      </c>
      <c r="G32" s="162" t="s">
        <v>319</v>
      </c>
      <c r="H32" s="164" t="s">
        <v>214</v>
      </c>
      <c r="I32" s="162" t="s">
        <v>61</v>
      </c>
      <c r="J32" s="163">
        <v>45401</v>
      </c>
      <c r="K32" s="79" t="s">
        <v>65</v>
      </c>
      <c r="L32" s="204" t="s">
        <v>320</v>
      </c>
      <c r="M32" s="162" t="s">
        <v>73</v>
      </c>
      <c r="N32" s="163">
        <v>45401</v>
      </c>
      <c r="O32" s="1" t="s">
        <v>65</v>
      </c>
      <c r="P32" s="178" t="s">
        <v>72</v>
      </c>
      <c r="Q32" s="162" t="s">
        <v>165</v>
      </c>
      <c r="R32" s="163">
        <v>45401</v>
      </c>
      <c r="S32" s="79" t="s">
        <v>65</v>
      </c>
      <c r="T32" s="162"/>
      <c r="U32" s="166" t="s">
        <v>68</v>
      </c>
      <c r="V32" s="166">
        <v>0.33</v>
      </c>
      <c r="W32" s="162"/>
      <c r="X32" s="162"/>
      <c r="Y32" s="162"/>
      <c r="Z32" s="162"/>
      <c r="AA32" s="162"/>
      <c r="AB32" s="162" t="s">
        <v>74</v>
      </c>
      <c r="AC32" s="163">
        <v>45622</v>
      </c>
      <c r="AD32" s="163">
        <v>45622</v>
      </c>
      <c r="AE32" s="277"/>
      <c r="AF32" s="260"/>
      <c r="AG32" s="260"/>
      <c r="AH32" s="162"/>
      <c r="AI32" s="162" t="s">
        <v>62</v>
      </c>
      <c r="AJ32" s="162"/>
      <c r="AK32" s="162" t="s">
        <v>321</v>
      </c>
      <c r="AL32" s="160">
        <v>25000</v>
      </c>
      <c r="AM32" s="162" t="s">
        <v>64</v>
      </c>
      <c r="AN32" s="1" t="s">
        <v>65</v>
      </c>
      <c r="AO32" s="162"/>
      <c r="AP32" s="162"/>
      <c r="AQ32" s="247">
        <v>25000</v>
      </c>
      <c r="AR32" s="162" t="s">
        <v>64</v>
      </c>
      <c r="AS32" s="1" t="s">
        <v>65</v>
      </c>
      <c r="AT32" s="162"/>
      <c r="AU32" s="162"/>
      <c r="AV32" s="162">
        <v>1250</v>
      </c>
      <c r="AW32" s="162"/>
      <c r="AX32" s="162" t="s">
        <v>322</v>
      </c>
      <c r="AY32" s="162" t="s">
        <v>323</v>
      </c>
      <c r="AZ32" s="162" t="s">
        <v>67</v>
      </c>
      <c r="BA32" s="163">
        <v>45712</v>
      </c>
      <c r="BB32" s="162" t="s">
        <v>68</v>
      </c>
      <c r="BC32" s="162"/>
      <c r="BD32" s="1" t="s">
        <v>324</v>
      </c>
      <c r="BE32" s="1" t="s">
        <v>325</v>
      </c>
      <c r="BF32" s="1" t="s">
        <v>325</v>
      </c>
      <c r="BG32" s="1" t="s">
        <v>326</v>
      </c>
      <c r="BH32" s="1" t="s">
        <v>327</v>
      </c>
      <c r="BI32" s="162"/>
      <c r="BJ32" s="162"/>
      <c r="BK32" s="162"/>
      <c r="BL32" s="162"/>
      <c r="BM32" s="162"/>
      <c r="BN32" s="104"/>
    </row>
    <row r="33" spans="1:66" x14ac:dyDescent="0.2">
      <c r="A33" s="104"/>
      <c r="B33" s="162" t="s">
        <v>328</v>
      </c>
      <c r="C33" s="162" t="s">
        <v>315</v>
      </c>
      <c r="D33" s="162" t="s">
        <v>316</v>
      </c>
      <c r="E33" s="162" t="s">
        <v>317</v>
      </c>
      <c r="F33" s="162" t="s">
        <v>318</v>
      </c>
      <c r="G33" s="162" t="s">
        <v>319</v>
      </c>
      <c r="H33" s="164" t="s">
        <v>71</v>
      </c>
      <c r="I33" s="162" t="s">
        <v>124</v>
      </c>
      <c r="J33" s="163">
        <v>45401</v>
      </c>
      <c r="K33" s="79" t="s">
        <v>65</v>
      </c>
      <c r="L33" s="204" t="s">
        <v>320</v>
      </c>
      <c r="M33" s="162" t="s">
        <v>73</v>
      </c>
      <c r="N33" s="163">
        <v>45401</v>
      </c>
      <c r="O33" s="1" t="s">
        <v>65</v>
      </c>
      <c r="P33" s="178" t="s">
        <v>72</v>
      </c>
      <c r="Q33" s="162" t="s">
        <v>165</v>
      </c>
      <c r="R33" s="163">
        <v>45401</v>
      </c>
      <c r="S33" s="79" t="s">
        <v>65</v>
      </c>
      <c r="T33" s="162"/>
      <c r="U33" s="166" t="s">
        <v>68</v>
      </c>
      <c r="V33" s="166">
        <v>0.33</v>
      </c>
      <c r="W33" s="162"/>
      <c r="X33" s="162"/>
      <c r="Y33" s="162"/>
      <c r="Z33" s="162"/>
      <c r="AA33" s="162"/>
      <c r="AB33" s="162"/>
      <c r="AC33" s="162"/>
      <c r="AD33" s="162"/>
      <c r="AE33" s="277">
        <v>2025</v>
      </c>
      <c r="AF33" s="260"/>
      <c r="AG33" s="260"/>
      <c r="AH33" s="162"/>
      <c r="AI33" s="162" t="s">
        <v>62</v>
      </c>
      <c r="AJ33" s="162"/>
      <c r="AK33" s="162" t="s">
        <v>321</v>
      </c>
      <c r="AL33" s="160">
        <v>25000</v>
      </c>
      <c r="AM33" s="162" t="s">
        <v>64</v>
      </c>
      <c r="AN33" s="1" t="s">
        <v>65</v>
      </c>
      <c r="AO33" s="162"/>
      <c r="AP33" s="162"/>
      <c r="AQ33" s="247">
        <v>25000</v>
      </c>
      <c r="AR33" s="162" t="s">
        <v>64</v>
      </c>
      <c r="AS33" s="1" t="s">
        <v>65</v>
      </c>
      <c r="AT33" s="162"/>
      <c r="AU33" s="162"/>
      <c r="AV33" s="162"/>
      <c r="AW33" s="162"/>
      <c r="AX33" s="162" t="s">
        <v>329</v>
      </c>
      <c r="AY33" s="162"/>
      <c r="AZ33" s="162" t="s">
        <v>68</v>
      </c>
      <c r="BA33" s="163">
        <v>45712</v>
      </c>
      <c r="BB33" s="162" t="s">
        <v>67</v>
      </c>
      <c r="BC33" s="162"/>
      <c r="BD33" s="162"/>
      <c r="BE33" s="162"/>
      <c r="BF33" s="162"/>
      <c r="BG33" s="162"/>
      <c r="BH33" s="162"/>
      <c r="BI33" s="162"/>
      <c r="BJ33" s="162"/>
      <c r="BK33" s="162"/>
      <c r="BL33" s="162"/>
      <c r="BM33" s="162"/>
      <c r="BN33" s="104"/>
    </row>
    <row r="34" spans="1:66" x14ac:dyDescent="0.2">
      <c r="A34" s="104"/>
      <c r="B34" s="162" t="s">
        <v>330</v>
      </c>
      <c r="C34" s="162" t="s">
        <v>315</v>
      </c>
      <c r="D34" s="162" t="s">
        <v>316</v>
      </c>
      <c r="E34" s="162"/>
      <c r="F34" s="162" t="s">
        <v>318</v>
      </c>
      <c r="G34" s="162" t="s">
        <v>319</v>
      </c>
      <c r="H34" s="164" t="s">
        <v>71</v>
      </c>
      <c r="I34" s="162" t="s">
        <v>148</v>
      </c>
      <c r="J34" s="163">
        <v>45401</v>
      </c>
      <c r="K34" s="79" t="s">
        <v>65</v>
      </c>
      <c r="L34" s="204" t="s">
        <v>320</v>
      </c>
      <c r="M34" s="162" t="s">
        <v>73</v>
      </c>
      <c r="N34" s="163">
        <v>45401</v>
      </c>
      <c r="O34" s="1" t="s">
        <v>65</v>
      </c>
      <c r="P34" s="178" t="s">
        <v>72</v>
      </c>
      <c r="Q34" s="162" t="s">
        <v>165</v>
      </c>
      <c r="R34" s="163">
        <v>45401</v>
      </c>
      <c r="S34" s="79" t="s">
        <v>65</v>
      </c>
      <c r="T34" s="162"/>
      <c r="U34" s="166" t="s">
        <v>68</v>
      </c>
      <c r="V34" s="166">
        <v>0.33</v>
      </c>
      <c r="W34" s="162"/>
      <c r="X34" s="162"/>
      <c r="Y34" s="162"/>
      <c r="Z34" s="162"/>
      <c r="AA34" s="162"/>
      <c r="AB34" s="162"/>
      <c r="AC34" s="162"/>
      <c r="AD34" s="162"/>
      <c r="AE34" s="277"/>
      <c r="AF34" s="260"/>
      <c r="AG34" s="260"/>
      <c r="AH34" s="162"/>
      <c r="AI34" s="162" t="s">
        <v>62</v>
      </c>
      <c r="AJ34" s="162"/>
      <c r="AK34" s="162" t="s">
        <v>321</v>
      </c>
      <c r="AL34" s="160">
        <v>100000</v>
      </c>
      <c r="AM34" s="162" t="s">
        <v>64</v>
      </c>
      <c r="AN34" s="1" t="s">
        <v>65</v>
      </c>
      <c r="AO34" s="162"/>
      <c r="AP34" s="162"/>
      <c r="AQ34" s="247">
        <v>100000</v>
      </c>
      <c r="AR34" s="162" t="s">
        <v>64</v>
      </c>
      <c r="AS34" s="1" t="s">
        <v>65</v>
      </c>
      <c r="AT34" s="162"/>
      <c r="AU34" s="162"/>
      <c r="AV34" s="162"/>
      <c r="AW34" s="162"/>
      <c r="AX34" s="162" t="s">
        <v>331</v>
      </c>
      <c r="AY34" s="162"/>
      <c r="AZ34" s="162" t="s">
        <v>89</v>
      </c>
      <c r="BA34" s="163">
        <v>45712</v>
      </c>
      <c r="BB34" s="162" t="s">
        <v>67</v>
      </c>
      <c r="BC34" s="162"/>
      <c r="BD34" s="162"/>
      <c r="BE34" s="162"/>
      <c r="BF34" s="162"/>
      <c r="BG34" s="162"/>
      <c r="BH34" s="162"/>
      <c r="BI34" s="162"/>
      <c r="BJ34" s="162"/>
      <c r="BK34" s="162"/>
      <c r="BL34" s="162"/>
      <c r="BM34" s="162"/>
      <c r="BN34" s="104"/>
    </row>
    <row r="35" spans="1:66" x14ac:dyDescent="0.2">
      <c r="A35" s="104"/>
      <c r="B35" s="162" t="s">
        <v>332</v>
      </c>
      <c r="C35" s="162" t="s">
        <v>333</v>
      </c>
      <c r="D35" s="162" t="s">
        <v>334</v>
      </c>
      <c r="E35" s="162"/>
      <c r="F35" s="162" t="s">
        <v>335</v>
      </c>
      <c r="G35" s="162" t="s">
        <v>336</v>
      </c>
      <c r="H35" s="164" t="s">
        <v>143</v>
      </c>
      <c r="I35" s="162" t="s">
        <v>148</v>
      </c>
      <c r="J35" s="163">
        <v>44972</v>
      </c>
      <c r="K35" s="79" t="s">
        <v>65</v>
      </c>
      <c r="L35" s="162"/>
      <c r="M35" s="162"/>
      <c r="N35" s="162"/>
      <c r="O35" s="162"/>
      <c r="P35" s="164"/>
      <c r="Q35" s="162"/>
      <c r="R35" s="162"/>
      <c r="S35" s="180"/>
      <c r="T35" s="162"/>
      <c r="U35" s="166"/>
      <c r="V35" s="166"/>
      <c r="W35" s="162"/>
      <c r="X35" s="162"/>
      <c r="Y35" s="162"/>
      <c r="Z35" s="162"/>
      <c r="AA35" s="162"/>
      <c r="AB35" s="162"/>
      <c r="AC35" s="162"/>
      <c r="AD35" s="162"/>
      <c r="AE35" s="277" t="s">
        <v>337</v>
      </c>
      <c r="AF35" s="260"/>
      <c r="AG35" s="260"/>
      <c r="AH35" s="162"/>
      <c r="AI35" s="162" t="s">
        <v>338</v>
      </c>
      <c r="AJ35" s="162"/>
      <c r="AK35" s="162" t="s">
        <v>339</v>
      </c>
      <c r="AL35" s="160"/>
      <c r="AM35" s="162"/>
      <c r="AN35" s="162"/>
      <c r="AO35" s="162"/>
      <c r="AP35" s="162"/>
      <c r="AQ35" s="247"/>
      <c r="AR35" s="162"/>
      <c r="AS35" s="162"/>
      <c r="AT35" s="162"/>
      <c r="AU35" s="162"/>
      <c r="AV35" s="162"/>
      <c r="AW35" s="162"/>
      <c r="AX35" s="162" t="s">
        <v>340</v>
      </c>
      <c r="AY35" s="162" t="s">
        <v>341</v>
      </c>
      <c r="AZ35" s="162" t="s">
        <v>67</v>
      </c>
      <c r="BA35" s="163">
        <v>45712</v>
      </c>
      <c r="BB35" s="162" t="s">
        <v>67</v>
      </c>
      <c r="BC35" s="162"/>
      <c r="BD35" s="1" t="s">
        <v>342</v>
      </c>
      <c r="BE35" s="1" t="s">
        <v>343</v>
      </c>
      <c r="BF35" s="1" t="s">
        <v>344</v>
      </c>
      <c r="BG35" s="1" t="s">
        <v>345</v>
      </c>
      <c r="BH35" s="1" t="s">
        <v>346</v>
      </c>
      <c r="BI35" s="162"/>
      <c r="BJ35" s="162"/>
      <c r="BK35" s="162"/>
      <c r="BL35" s="162"/>
      <c r="BM35" s="162"/>
      <c r="BN35" s="104"/>
    </row>
    <row r="36" spans="1:66" x14ac:dyDescent="0.2">
      <c r="A36" s="104"/>
      <c r="B36" s="162" t="s">
        <v>347</v>
      </c>
      <c r="C36" s="162" t="s">
        <v>348</v>
      </c>
      <c r="D36" s="162" t="s">
        <v>334</v>
      </c>
      <c r="E36" s="162"/>
      <c r="F36" s="162" t="s">
        <v>58</v>
      </c>
      <c r="G36" s="162" t="s">
        <v>349</v>
      </c>
      <c r="H36" s="164" t="s">
        <v>143</v>
      </c>
      <c r="I36" s="162" t="s">
        <v>148</v>
      </c>
      <c r="J36" s="163">
        <v>44679</v>
      </c>
      <c r="K36" s="79" t="s">
        <v>65</v>
      </c>
      <c r="L36" s="162"/>
      <c r="M36" s="162"/>
      <c r="N36" s="162"/>
      <c r="O36" s="162"/>
      <c r="P36" s="164"/>
      <c r="Q36" s="162"/>
      <c r="R36" s="162"/>
      <c r="S36" s="180"/>
      <c r="T36" s="162"/>
      <c r="U36" s="166"/>
      <c r="V36" s="166"/>
      <c r="W36" s="162"/>
      <c r="X36" s="162"/>
      <c r="Y36" s="162"/>
      <c r="Z36" s="162"/>
      <c r="AA36" s="162"/>
      <c r="AB36" s="162" t="s">
        <v>74</v>
      </c>
      <c r="AC36" s="163">
        <v>45515</v>
      </c>
      <c r="AD36" s="163">
        <v>45515</v>
      </c>
      <c r="AE36" s="277"/>
      <c r="AF36" s="260"/>
      <c r="AG36" s="260"/>
      <c r="AH36" s="162"/>
      <c r="AI36" s="162" t="s">
        <v>116</v>
      </c>
      <c r="AJ36" s="162"/>
      <c r="AK36" s="162" t="s">
        <v>350</v>
      </c>
      <c r="AL36" s="160">
        <v>30000</v>
      </c>
      <c r="AM36" s="162" t="s">
        <v>64</v>
      </c>
      <c r="AN36" s="1" t="s">
        <v>65</v>
      </c>
      <c r="AO36" s="162"/>
      <c r="AP36" s="162"/>
      <c r="AQ36" s="247">
        <v>30000</v>
      </c>
      <c r="AR36" s="162" t="s">
        <v>64</v>
      </c>
      <c r="AS36" s="1" t="s">
        <v>65</v>
      </c>
      <c r="AT36" s="162"/>
      <c r="AU36" s="162"/>
      <c r="AV36" s="162">
        <v>250</v>
      </c>
      <c r="AW36" s="162"/>
      <c r="AX36" s="162" t="s">
        <v>351</v>
      </c>
      <c r="AY36" s="162" t="s">
        <v>352</v>
      </c>
      <c r="AZ36" s="162" t="s">
        <v>67</v>
      </c>
      <c r="BA36" s="163">
        <v>45712</v>
      </c>
      <c r="BB36" s="162" t="s">
        <v>67</v>
      </c>
      <c r="BC36" s="162"/>
      <c r="BD36" s="1" t="s">
        <v>353</v>
      </c>
      <c r="BE36" s="162"/>
      <c r="BF36" s="162"/>
      <c r="BG36" s="162"/>
      <c r="BH36" s="162"/>
      <c r="BI36" s="162"/>
      <c r="BJ36" s="162"/>
      <c r="BK36" s="162"/>
      <c r="BL36" s="162"/>
      <c r="BM36" s="162"/>
      <c r="BN36" s="104"/>
    </row>
    <row r="37" spans="1:66" x14ac:dyDescent="0.2">
      <c r="A37" s="104"/>
      <c r="B37" s="162" t="s">
        <v>354</v>
      </c>
      <c r="C37" s="162" t="s">
        <v>355</v>
      </c>
      <c r="D37" s="162" t="s">
        <v>356</v>
      </c>
      <c r="E37" s="162"/>
      <c r="F37" s="162" t="s">
        <v>357</v>
      </c>
      <c r="G37" s="162" t="s">
        <v>358</v>
      </c>
      <c r="H37" s="164" t="s">
        <v>143</v>
      </c>
      <c r="I37" s="162" t="s">
        <v>148</v>
      </c>
      <c r="J37" s="163">
        <v>44180</v>
      </c>
      <c r="K37" s="79" t="s">
        <v>65</v>
      </c>
      <c r="L37" s="204" t="s">
        <v>359</v>
      </c>
      <c r="M37" s="162" t="s">
        <v>73</v>
      </c>
      <c r="N37" s="163">
        <v>45686</v>
      </c>
      <c r="O37" s="1" t="s">
        <v>65</v>
      </c>
      <c r="P37" s="178" t="s">
        <v>164</v>
      </c>
      <c r="Q37" s="162" t="s">
        <v>165</v>
      </c>
      <c r="R37" s="163">
        <v>45686</v>
      </c>
      <c r="S37" s="79" t="s">
        <v>65</v>
      </c>
      <c r="T37" s="162"/>
      <c r="U37" s="166" t="s">
        <v>68</v>
      </c>
      <c r="V37" s="166">
        <v>0.5</v>
      </c>
      <c r="W37" s="162" t="s">
        <v>360</v>
      </c>
      <c r="X37" s="162"/>
      <c r="Y37" s="162"/>
      <c r="Z37" s="162"/>
      <c r="AA37" s="162" t="s">
        <v>361</v>
      </c>
      <c r="AB37" s="162" t="s">
        <v>91</v>
      </c>
      <c r="AC37" s="163">
        <v>46203</v>
      </c>
      <c r="AD37" s="163">
        <v>46203</v>
      </c>
      <c r="AE37" s="277" t="s">
        <v>362</v>
      </c>
      <c r="AF37" s="261">
        <v>46203</v>
      </c>
      <c r="AG37" s="261">
        <v>46203</v>
      </c>
      <c r="AH37" s="162"/>
      <c r="AI37" s="162" t="s">
        <v>75</v>
      </c>
      <c r="AJ37" s="162"/>
      <c r="AK37" s="162" t="s">
        <v>363</v>
      </c>
      <c r="AL37" s="160">
        <v>200000</v>
      </c>
      <c r="AM37" s="162" t="s">
        <v>64</v>
      </c>
      <c r="AN37" s="1" t="s">
        <v>65</v>
      </c>
      <c r="AO37" s="162"/>
      <c r="AP37" s="162"/>
      <c r="AQ37" s="247">
        <v>150000</v>
      </c>
      <c r="AR37" s="162" t="s">
        <v>64</v>
      </c>
      <c r="AS37" s="1" t="s">
        <v>65</v>
      </c>
      <c r="AT37" s="162"/>
      <c r="AU37" s="162"/>
      <c r="AV37" s="162">
        <v>3000</v>
      </c>
      <c r="AW37" s="162"/>
      <c r="AX37" s="162" t="s">
        <v>364</v>
      </c>
      <c r="AY37" s="162" t="s">
        <v>365</v>
      </c>
      <c r="AZ37" s="162" t="s">
        <v>67</v>
      </c>
      <c r="BA37" s="163">
        <v>45712</v>
      </c>
      <c r="BB37" s="162" t="s">
        <v>67</v>
      </c>
      <c r="BC37" s="162"/>
      <c r="BD37" s="1" t="s">
        <v>366</v>
      </c>
      <c r="BE37" s="1" t="s">
        <v>367</v>
      </c>
      <c r="BF37" s="1" t="s">
        <v>368</v>
      </c>
      <c r="BG37" s="1" t="s">
        <v>369</v>
      </c>
      <c r="BH37" s="1" t="s">
        <v>370</v>
      </c>
      <c r="BI37" s="1" t="s">
        <v>371</v>
      </c>
      <c r="BJ37" s="162"/>
      <c r="BK37" s="162"/>
      <c r="BL37" s="162"/>
      <c r="BM37" s="162"/>
      <c r="BN37" s="104"/>
    </row>
    <row r="38" spans="1:66" x14ac:dyDescent="0.2">
      <c r="A38" s="104"/>
      <c r="B38" s="187" t="s">
        <v>372</v>
      </c>
      <c r="C38" s="162" t="s">
        <v>373</v>
      </c>
      <c r="D38" s="162" t="s">
        <v>374</v>
      </c>
      <c r="E38" s="162"/>
      <c r="F38" s="162" t="s">
        <v>58</v>
      </c>
      <c r="G38" s="162" t="s">
        <v>375</v>
      </c>
      <c r="H38" s="164" t="s">
        <v>143</v>
      </c>
      <c r="I38" s="162" t="s">
        <v>61</v>
      </c>
      <c r="J38" s="163">
        <v>43334</v>
      </c>
      <c r="K38" s="79" t="s">
        <v>65</v>
      </c>
      <c r="L38" s="162" t="s">
        <v>376</v>
      </c>
      <c r="M38" s="162" t="s">
        <v>73</v>
      </c>
      <c r="N38" s="163">
        <v>43334</v>
      </c>
      <c r="O38" s="1" t="s">
        <v>65</v>
      </c>
      <c r="P38" s="164" t="s">
        <v>376</v>
      </c>
      <c r="Q38" s="162" t="s">
        <v>165</v>
      </c>
      <c r="R38" s="163">
        <v>43334</v>
      </c>
      <c r="S38" s="79" t="s">
        <v>65</v>
      </c>
      <c r="T38" s="162"/>
      <c r="U38" s="166"/>
      <c r="V38" s="166"/>
      <c r="W38" s="162"/>
      <c r="X38" s="162"/>
      <c r="Y38" s="162"/>
      <c r="Z38" s="162"/>
      <c r="AA38" s="162"/>
      <c r="AB38" s="162" t="s">
        <v>74</v>
      </c>
      <c r="AC38" s="163">
        <v>43368</v>
      </c>
      <c r="AD38" s="163">
        <v>43368</v>
      </c>
      <c r="AE38" s="277" t="s">
        <v>377</v>
      </c>
      <c r="AF38" s="260"/>
      <c r="AG38" s="260"/>
      <c r="AH38" s="162"/>
      <c r="AI38" s="162" t="s">
        <v>116</v>
      </c>
      <c r="AJ38" s="162"/>
      <c r="AK38" s="162"/>
      <c r="AL38" s="160">
        <v>500</v>
      </c>
      <c r="AM38" s="162" t="s">
        <v>64</v>
      </c>
      <c r="AN38" s="1" t="s">
        <v>65</v>
      </c>
      <c r="AO38" s="162"/>
      <c r="AP38" s="162"/>
      <c r="AQ38" s="247">
        <v>100</v>
      </c>
      <c r="AR38" s="162" t="s">
        <v>64</v>
      </c>
      <c r="AS38" s="1" t="s">
        <v>65</v>
      </c>
      <c r="AT38" s="162"/>
      <c r="AU38" s="162"/>
      <c r="AV38" s="162"/>
      <c r="AW38" s="162"/>
      <c r="AX38" s="162" t="s">
        <v>378</v>
      </c>
      <c r="AY38" s="162" t="s">
        <v>379</v>
      </c>
      <c r="AZ38" s="162" t="s">
        <v>67</v>
      </c>
      <c r="BA38" s="163">
        <v>45712</v>
      </c>
      <c r="BB38" s="162" t="s">
        <v>68</v>
      </c>
      <c r="BC38" s="1" t="s">
        <v>380</v>
      </c>
      <c r="BD38" s="1" t="s">
        <v>381</v>
      </c>
      <c r="BE38" s="1" t="s">
        <v>382</v>
      </c>
      <c r="BF38" s="162"/>
      <c r="BG38" s="162"/>
      <c r="BH38" s="162"/>
      <c r="BI38" s="162"/>
      <c r="BJ38" s="162"/>
      <c r="BK38" s="162"/>
      <c r="BL38" s="162"/>
      <c r="BM38" s="162"/>
      <c r="BN38" s="104"/>
    </row>
    <row r="39" spans="1:66" x14ac:dyDescent="0.2">
      <c r="A39" s="104"/>
      <c r="B39" s="162" t="s">
        <v>383</v>
      </c>
      <c r="C39" s="162" t="s">
        <v>384</v>
      </c>
      <c r="D39" s="162" t="s">
        <v>385</v>
      </c>
      <c r="E39" s="162"/>
      <c r="F39" s="162" t="s">
        <v>182</v>
      </c>
      <c r="G39" s="162" t="s">
        <v>386</v>
      </c>
      <c r="H39" s="164" t="s">
        <v>143</v>
      </c>
      <c r="I39" s="162" t="s">
        <v>61</v>
      </c>
      <c r="J39" s="163">
        <v>44722</v>
      </c>
      <c r="K39" s="79" t="s">
        <v>65</v>
      </c>
      <c r="L39" s="204" t="s">
        <v>243</v>
      </c>
      <c r="M39" s="162" t="s">
        <v>73</v>
      </c>
      <c r="N39" s="163">
        <v>45464</v>
      </c>
      <c r="O39" s="1" t="s">
        <v>65</v>
      </c>
      <c r="P39" s="178" t="s">
        <v>115</v>
      </c>
      <c r="Q39" s="162" t="s">
        <v>165</v>
      </c>
      <c r="R39" s="163">
        <v>45464</v>
      </c>
      <c r="S39" s="79" t="s">
        <v>65</v>
      </c>
      <c r="T39" s="162"/>
      <c r="U39" s="166" t="s">
        <v>68</v>
      </c>
      <c r="V39" s="166">
        <v>0.25</v>
      </c>
      <c r="W39" s="162"/>
      <c r="X39" s="162"/>
      <c r="Y39" s="162"/>
      <c r="Z39" s="162"/>
      <c r="AA39" s="162"/>
      <c r="AB39" s="162" t="s">
        <v>74</v>
      </c>
      <c r="AC39" s="163">
        <v>45463</v>
      </c>
      <c r="AD39" s="163">
        <v>45463</v>
      </c>
      <c r="AE39" s="277" t="s">
        <v>387</v>
      </c>
      <c r="AF39" s="261">
        <v>46053</v>
      </c>
      <c r="AG39" s="261">
        <v>46053</v>
      </c>
      <c r="AH39" s="162"/>
      <c r="AI39" s="162" t="s">
        <v>75</v>
      </c>
      <c r="AJ39" s="162"/>
      <c r="AK39" s="162"/>
      <c r="AL39" s="160"/>
      <c r="AM39" s="162"/>
      <c r="AN39" s="162"/>
      <c r="AO39" s="162"/>
      <c r="AP39" s="162"/>
      <c r="AQ39" s="247">
        <v>5591</v>
      </c>
      <c r="AR39" s="162" t="s">
        <v>64</v>
      </c>
      <c r="AS39" s="162" t="s">
        <v>65</v>
      </c>
      <c r="AT39" s="162"/>
      <c r="AU39" s="162"/>
      <c r="AV39" s="162"/>
      <c r="AW39" s="162"/>
      <c r="AX39" s="162" t="s">
        <v>388</v>
      </c>
      <c r="AY39" s="162" t="s">
        <v>389</v>
      </c>
      <c r="AZ39" s="162" t="s">
        <v>67</v>
      </c>
      <c r="BA39" s="163">
        <v>45712</v>
      </c>
      <c r="BB39" s="162" t="s">
        <v>67</v>
      </c>
      <c r="BC39" s="162"/>
      <c r="BD39" s="1" t="s">
        <v>390</v>
      </c>
      <c r="BE39" s="1" t="s">
        <v>391</v>
      </c>
      <c r="BF39" s="1" t="s">
        <v>392</v>
      </c>
      <c r="BG39" s="1" t="s">
        <v>393</v>
      </c>
      <c r="BH39" s="1" t="s">
        <v>394</v>
      </c>
      <c r="BI39" s="1" t="s">
        <v>395</v>
      </c>
      <c r="BJ39" s="1" t="s">
        <v>396</v>
      </c>
      <c r="BK39" s="162"/>
      <c r="BL39" s="162"/>
      <c r="BM39" s="162"/>
      <c r="BN39" s="104"/>
    </row>
    <row r="40" spans="1:66" x14ac:dyDescent="0.2">
      <c r="A40" s="104"/>
      <c r="B40" s="162" t="s">
        <v>397</v>
      </c>
      <c r="C40" s="162" t="s">
        <v>398</v>
      </c>
      <c r="D40" s="162" t="s">
        <v>399</v>
      </c>
      <c r="E40" s="162" t="s">
        <v>400</v>
      </c>
      <c r="F40" s="162" t="s">
        <v>58</v>
      </c>
      <c r="G40" s="162" t="s">
        <v>401</v>
      </c>
      <c r="H40" s="164" t="s">
        <v>143</v>
      </c>
      <c r="I40" s="162" t="s">
        <v>61</v>
      </c>
      <c r="J40" s="163">
        <v>44244</v>
      </c>
      <c r="K40" s="79" t="s">
        <v>65</v>
      </c>
      <c r="L40" s="162" t="s">
        <v>402</v>
      </c>
      <c r="M40" s="162" t="s">
        <v>73</v>
      </c>
      <c r="N40" s="163">
        <v>44244</v>
      </c>
      <c r="O40" s="1" t="s">
        <v>65</v>
      </c>
      <c r="P40" s="178" t="s">
        <v>403</v>
      </c>
      <c r="Q40" s="162" t="s">
        <v>404</v>
      </c>
      <c r="R40" s="163">
        <v>45090</v>
      </c>
      <c r="S40" s="79" t="s">
        <v>65</v>
      </c>
      <c r="T40" s="162"/>
      <c r="U40" s="166" t="s">
        <v>68</v>
      </c>
      <c r="V40" s="166">
        <v>0.5</v>
      </c>
      <c r="W40" s="162"/>
      <c r="X40" s="162" t="s">
        <v>74</v>
      </c>
      <c r="Y40" s="163">
        <v>44426</v>
      </c>
      <c r="Z40" s="163">
        <v>44426</v>
      </c>
      <c r="AA40" s="162"/>
      <c r="AB40" s="162" t="s">
        <v>74</v>
      </c>
      <c r="AC40" s="163">
        <v>45089</v>
      </c>
      <c r="AD40" s="163">
        <v>45089</v>
      </c>
      <c r="AE40" s="277" t="s">
        <v>405</v>
      </c>
      <c r="AF40" s="261">
        <v>45447</v>
      </c>
      <c r="AG40" s="261">
        <v>45447</v>
      </c>
      <c r="AH40" s="162"/>
      <c r="AI40" s="162" t="s">
        <v>75</v>
      </c>
      <c r="AJ40" s="162"/>
      <c r="AK40" s="162" t="s">
        <v>406</v>
      </c>
      <c r="AL40" s="160">
        <v>250000</v>
      </c>
      <c r="AM40" s="162" t="s">
        <v>64</v>
      </c>
      <c r="AN40" s="1" t="s">
        <v>65</v>
      </c>
      <c r="AO40" s="162"/>
      <c r="AP40" s="162"/>
      <c r="AQ40" s="254">
        <v>250000</v>
      </c>
      <c r="AR40" s="169" t="s">
        <v>64</v>
      </c>
      <c r="AS40" s="129" t="s">
        <v>65</v>
      </c>
      <c r="AT40" s="162"/>
      <c r="AU40" s="162"/>
      <c r="AV40" s="162"/>
      <c r="AW40" s="162"/>
      <c r="AX40" s="162" t="s">
        <v>407</v>
      </c>
      <c r="AY40" s="162"/>
      <c r="AZ40" s="162" t="s">
        <v>68</v>
      </c>
      <c r="BA40" s="163">
        <v>45712</v>
      </c>
      <c r="BB40" s="162" t="s">
        <v>68</v>
      </c>
      <c r="BC40" s="162"/>
      <c r="BD40" s="1" t="s">
        <v>408</v>
      </c>
      <c r="BE40" s="1" t="s">
        <v>409</v>
      </c>
      <c r="BF40" s="1" t="s">
        <v>410</v>
      </c>
      <c r="BG40" s="1" t="s">
        <v>411</v>
      </c>
      <c r="BH40" s="162"/>
      <c r="BI40" s="162"/>
      <c r="BJ40" s="162"/>
      <c r="BK40" s="162"/>
      <c r="BL40" s="162"/>
      <c r="BM40" s="162"/>
      <c r="BN40" s="104"/>
    </row>
    <row r="41" spans="1:66" x14ac:dyDescent="0.2">
      <c r="A41" s="104"/>
      <c r="B41" s="348" t="s">
        <v>412</v>
      </c>
      <c r="C41" s="348" t="s">
        <v>413</v>
      </c>
      <c r="D41" s="162" t="s">
        <v>399</v>
      </c>
      <c r="E41" s="162"/>
      <c r="F41" s="162" t="s">
        <v>318</v>
      </c>
      <c r="G41" s="162" t="s">
        <v>414</v>
      </c>
      <c r="H41" s="164" t="s">
        <v>143</v>
      </c>
      <c r="I41" s="162" t="s">
        <v>61</v>
      </c>
      <c r="J41" s="163">
        <v>43846</v>
      </c>
      <c r="K41" s="79" t="s">
        <v>65</v>
      </c>
      <c r="L41" s="204" t="s">
        <v>415</v>
      </c>
      <c r="M41" s="162" t="s">
        <v>73</v>
      </c>
      <c r="N41" s="163">
        <v>43846</v>
      </c>
      <c r="O41" s="1" t="s">
        <v>65</v>
      </c>
      <c r="P41" s="178" t="s">
        <v>268</v>
      </c>
      <c r="Q41" s="162" t="s">
        <v>165</v>
      </c>
      <c r="R41" s="163">
        <v>43846</v>
      </c>
      <c r="S41" s="79" t="s">
        <v>65</v>
      </c>
      <c r="T41" s="162"/>
      <c r="U41" s="166" t="s">
        <v>68</v>
      </c>
      <c r="V41" s="166">
        <v>0.25</v>
      </c>
      <c r="W41" s="162"/>
      <c r="X41" s="162"/>
      <c r="Y41" s="162"/>
      <c r="Z41" s="162"/>
      <c r="AA41" s="162"/>
      <c r="AB41" s="162" t="s">
        <v>74</v>
      </c>
      <c r="AC41" s="163">
        <v>44152</v>
      </c>
      <c r="AD41" s="163">
        <v>44152</v>
      </c>
      <c r="AE41" s="277"/>
      <c r="AF41" s="260"/>
      <c r="AG41" s="260"/>
      <c r="AH41" s="162"/>
      <c r="AI41" s="162" t="s">
        <v>62</v>
      </c>
      <c r="AJ41" s="162"/>
      <c r="AK41" s="162" t="s">
        <v>416</v>
      </c>
      <c r="AL41" s="160"/>
      <c r="AM41" s="162"/>
      <c r="AN41" s="162"/>
      <c r="AO41" s="162"/>
      <c r="AP41" s="162"/>
      <c r="AQ41" s="247">
        <v>44286</v>
      </c>
      <c r="AR41" s="162" t="s">
        <v>64</v>
      </c>
      <c r="AS41" s="162" t="s">
        <v>65</v>
      </c>
      <c r="AT41" s="162"/>
      <c r="AU41" s="162"/>
      <c r="AV41" s="162"/>
      <c r="AW41" s="162"/>
      <c r="AX41" s="162" t="s">
        <v>417</v>
      </c>
      <c r="AY41" s="162" t="s">
        <v>418</v>
      </c>
      <c r="AZ41" s="162" t="s">
        <v>67</v>
      </c>
      <c r="BA41" s="163">
        <v>45712</v>
      </c>
      <c r="BB41" s="162" t="s">
        <v>68</v>
      </c>
      <c r="BC41" s="162"/>
      <c r="BD41" s="1" t="s">
        <v>419</v>
      </c>
      <c r="BE41" s="1" t="s">
        <v>420</v>
      </c>
      <c r="BF41" s="1" t="s">
        <v>421</v>
      </c>
      <c r="BG41" s="1" t="s">
        <v>422</v>
      </c>
      <c r="BH41" s="162"/>
      <c r="BI41" s="162"/>
      <c r="BJ41" s="162"/>
      <c r="BK41" s="162"/>
      <c r="BL41" s="162"/>
      <c r="BM41" s="162"/>
      <c r="BN41" s="104"/>
    </row>
    <row r="42" spans="1:66" x14ac:dyDescent="0.2">
      <c r="A42" s="104"/>
      <c r="B42" s="162" t="s">
        <v>423</v>
      </c>
      <c r="C42" s="162" t="s">
        <v>413</v>
      </c>
      <c r="D42" s="162" t="s">
        <v>399</v>
      </c>
      <c r="E42" s="162"/>
      <c r="F42" s="162" t="s">
        <v>318</v>
      </c>
      <c r="G42" s="162" t="s">
        <v>414</v>
      </c>
      <c r="H42" s="164" t="s">
        <v>71</v>
      </c>
      <c r="I42" s="162" t="s">
        <v>148</v>
      </c>
      <c r="J42" s="163">
        <v>44734</v>
      </c>
      <c r="K42" s="79" t="s">
        <v>65</v>
      </c>
      <c r="L42" s="162"/>
      <c r="M42" s="162"/>
      <c r="N42" s="162"/>
      <c r="O42" s="162"/>
      <c r="P42" s="164"/>
      <c r="Q42" s="162"/>
      <c r="R42" s="162"/>
      <c r="S42" s="180"/>
      <c r="T42" s="162"/>
      <c r="U42" s="166"/>
      <c r="V42" s="166"/>
      <c r="W42" s="162"/>
      <c r="X42" s="162"/>
      <c r="Y42" s="162"/>
      <c r="Z42" s="162"/>
      <c r="AA42" s="162"/>
      <c r="AB42" s="162" t="s">
        <v>91</v>
      </c>
      <c r="AC42" s="163">
        <v>46568</v>
      </c>
      <c r="AD42" s="163">
        <v>46568</v>
      </c>
      <c r="AE42" s="277"/>
      <c r="AF42" s="260"/>
      <c r="AG42" s="260"/>
      <c r="AH42" s="162"/>
      <c r="AI42" s="162" t="s">
        <v>62</v>
      </c>
      <c r="AJ42" s="162"/>
      <c r="AK42" s="162"/>
      <c r="AL42" s="160">
        <v>300000</v>
      </c>
      <c r="AM42" s="162" t="s">
        <v>64</v>
      </c>
      <c r="AN42" s="1" t="s">
        <v>65</v>
      </c>
      <c r="AO42" s="162"/>
      <c r="AP42" s="162"/>
      <c r="AQ42" s="247">
        <v>300000</v>
      </c>
      <c r="AR42" s="162" t="s">
        <v>64</v>
      </c>
      <c r="AS42" s="1" t="s">
        <v>65</v>
      </c>
      <c r="AT42" s="162"/>
      <c r="AU42" s="162"/>
      <c r="AV42" s="162"/>
      <c r="AW42" s="162"/>
      <c r="AX42" s="162" t="s">
        <v>424</v>
      </c>
      <c r="AY42" s="162"/>
      <c r="AZ42" s="162" t="s">
        <v>68</v>
      </c>
      <c r="BA42" s="163">
        <v>45712</v>
      </c>
      <c r="BB42" s="162" t="s">
        <v>67</v>
      </c>
      <c r="BC42" s="162"/>
      <c r="BD42" s="1" t="s">
        <v>425</v>
      </c>
      <c r="BE42" s="162"/>
      <c r="BF42" s="162"/>
      <c r="BG42" s="162"/>
      <c r="BH42" s="162"/>
      <c r="BI42" s="162"/>
      <c r="BJ42" s="162"/>
      <c r="BK42" s="162"/>
      <c r="BL42" s="162"/>
      <c r="BM42" s="162"/>
      <c r="BN42" s="104"/>
    </row>
    <row r="43" spans="1:66" ht="17" thickBot="1" x14ac:dyDescent="0.25">
      <c r="A43" s="104"/>
      <c r="B43" s="162" t="s">
        <v>426</v>
      </c>
      <c r="C43" s="162" t="s">
        <v>427</v>
      </c>
      <c r="D43" s="162" t="s">
        <v>428</v>
      </c>
      <c r="E43" s="162"/>
      <c r="F43" s="162" t="s">
        <v>429</v>
      </c>
      <c r="G43" s="162" t="s">
        <v>430</v>
      </c>
      <c r="H43" s="164" t="s">
        <v>143</v>
      </c>
      <c r="I43" s="162" t="s">
        <v>148</v>
      </c>
      <c r="J43" s="163">
        <v>43237</v>
      </c>
      <c r="K43" s="79" t="s">
        <v>65</v>
      </c>
      <c r="L43" s="204" t="s">
        <v>243</v>
      </c>
      <c r="M43" s="162" t="s">
        <v>73</v>
      </c>
      <c r="N43" s="163">
        <v>43563</v>
      </c>
      <c r="O43" s="1" t="s">
        <v>65</v>
      </c>
      <c r="P43" s="178" t="s">
        <v>136</v>
      </c>
      <c r="Q43" s="162" t="s">
        <v>165</v>
      </c>
      <c r="R43" s="163">
        <v>43563</v>
      </c>
      <c r="S43" s="79" t="s">
        <v>65</v>
      </c>
      <c r="T43" s="162"/>
      <c r="U43" s="166" t="s">
        <v>68</v>
      </c>
      <c r="V43" s="166">
        <v>0.5</v>
      </c>
      <c r="W43" s="162"/>
      <c r="X43" s="162"/>
      <c r="Y43" s="162"/>
      <c r="Z43" s="162"/>
      <c r="AA43" s="162" t="s">
        <v>431</v>
      </c>
      <c r="AB43" s="162"/>
      <c r="AC43" s="162"/>
      <c r="AD43" s="162"/>
      <c r="AE43" s="277"/>
      <c r="AF43" s="260"/>
      <c r="AG43" s="260"/>
      <c r="AH43" s="162"/>
      <c r="AI43" s="162" t="s">
        <v>75</v>
      </c>
      <c r="AJ43" s="162"/>
      <c r="AK43" s="162"/>
      <c r="AL43" s="160"/>
      <c r="AM43" s="162"/>
      <c r="AN43" s="162"/>
      <c r="AO43" s="162"/>
      <c r="AP43" s="162"/>
      <c r="AQ43" s="247"/>
      <c r="AR43" s="162"/>
      <c r="AS43" s="162"/>
      <c r="AT43" s="162"/>
      <c r="AU43" s="162"/>
      <c r="AV43" s="162"/>
      <c r="AW43" s="162"/>
      <c r="AX43" s="162" t="s">
        <v>432</v>
      </c>
      <c r="AY43" s="162"/>
      <c r="AZ43" s="162" t="s">
        <v>68</v>
      </c>
      <c r="BA43" s="163">
        <v>45712</v>
      </c>
      <c r="BB43" s="162" t="s">
        <v>67</v>
      </c>
      <c r="BC43" s="162"/>
      <c r="BD43" s="1" t="s">
        <v>433</v>
      </c>
      <c r="BE43" s="162"/>
      <c r="BF43" s="162"/>
      <c r="BG43" s="162"/>
      <c r="BH43" s="162"/>
      <c r="BI43" s="162"/>
      <c r="BJ43" s="162"/>
      <c r="BK43" s="162"/>
      <c r="BL43" s="162"/>
      <c r="BM43" s="162"/>
      <c r="BN43" s="104"/>
    </row>
    <row r="44" spans="1:66" ht="17" thickBot="1" x14ac:dyDescent="0.25">
      <c r="A44" s="110"/>
      <c r="B44" s="233" t="str">
        <f>C44&amp;"_0"</f>
        <v>Z_CZ_Hyundai_Nošovice_0</v>
      </c>
      <c r="C44" s="106" t="str">
        <f>"Z_CZ_Hyundai_"&amp;G44</f>
        <v>Z_CZ_Hyundai_Nošovice</v>
      </c>
      <c r="D44" s="153" t="s">
        <v>434</v>
      </c>
      <c r="E44" s="106"/>
      <c r="F44" s="153" t="s">
        <v>435</v>
      </c>
      <c r="G44" s="153" t="s">
        <v>436</v>
      </c>
      <c r="H44" s="155" t="s">
        <v>143</v>
      </c>
      <c r="I44" s="153" t="s">
        <v>61</v>
      </c>
      <c r="J44" s="161">
        <v>43665</v>
      </c>
      <c r="K44" s="208" t="s">
        <v>65</v>
      </c>
      <c r="L44" s="153" t="s">
        <v>437</v>
      </c>
      <c r="M44" s="153" t="s">
        <v>73</v>
      </c>
      <c r="N44" s="161">
        <v>43665</v>
      </c>
      <c r="O44" s="24" t="s">
        <v>65</v>
      </c>
      <c r="P44" s="111"/>
      <c r="Q44" s="106"/>
      <c r="R44" s="106"/>
      <c r="S44" s="130"/>
      <c r="T44" s="106"/>
      <c r="U44" s="106"/>
      <c r="V44" s="106"/>
      <c r="W44" s="106"/>
      <c r="X44" s="106"/>
      <c r="Y44" s="106"/>
      <c r="Z44" s="106"/>
      <c r="AA44" s="106"/>
      <c r="AB44" s="106"/>
      <c r="AC44" s="106"/>
      <c r="AD44" s="106"/>
      <c r="AE44" s="281"/>
      <c r="AF44" s="267">
        <v>43891</v>
      </c>
      <c r="AG44" s="267">
        <v>43891</v>
      </c>
      <c r="AH44" s="106"/>
      <c r="AI44" s="153" t="s">
        <v>75</v>
      </c>
      <c r="AJ44" s="106"/>
      <c r="AK44" s="153" t="s">
        <v>438</v>
      </c>
      <c r="AL44" s="115"/>
      <c r="AM44" s="106"/>
      <c r="AN44" s="106"/>
      <c r="AO44" s="106"/>
      <c r="AP44" s="106"/>
      <c r="AQ44" s="251">
        <f>28213+43839</f>
        <v>72052</v>
      </c>
      <c r="AR44" s="106" t="s">
        <v>439</v>
      </c>
      <c r="AS44" s="24" t="s">
        <v>65</v>
      </c>
      <c r="AT44" s="106"/>
      <c r="AU44" s="106"/>
      <c r="AV44" s="106"/>
      <c r="AW44" s="106"/>
      <c r="AX44" s="106" t="s">
        <v>440</v>
      </c>
      <c r="AY44" s="106"/>
      <c r="AZ44" s="106"/>
      <c r="BA44" s="106"/>
      <c r="BB44" s="106"/>
      <c r="BC44" s="106"/>
      <c r="BD44" s="106" t="s">
        <v>441</v>
      </c>
      <c r="BE44" s="106" t="s">
        <v>442</v>
      </c>
      <c r="BF44" s="106"/>
      <c r="BG44" s="106"/>
      <c r="BH44" s="106"/>
      <c r="BI44" s="106"/>
      <c r="BJ44" s="106"/>
      <c r="BK44" s="106"/>
      <c r="BL44" s="106"/>
      <c r="BM44" s="106"/>
      <c r="BN44" s="106"/>
    </row>
    <row r="45" spans="1:66" ht="17" thickBot="1" x14ac:dyDescent="0.25">
      <c r="A45" s="107"/>
      <c r="B45" s="233" t="str">
        <f>C45&amp;"_0"</f>
        <v>Z_SK_Kia_Žilina_0</v>
      </c>
      <c r="C45" s="106" t="str">
        <f>"Z_SK_Kia_"&amp;G45</f>
        <v>Z_SK_Kia_Žilina</v>
      </c>
      <c r="D45" s="162" t="s">
        <v>443</v>
      </c>
      <c r="E45" s="104"/>
      <c r="F45" s="162" t="s">
        <v>444</v>
      </c>
      <c r="G45" s="162" t="s">
        <v>445</v>
      </c>
      <c r="H45" s="164" t="s">
        <v>143</v>
      </c>
      <c r="I45" s="162" t="s">
        <v>61</v>
      </c>
      <c r="J45" s="163"/>
      <c r="K45" s="200"/>
      <c r="L45" s="162"/>
      <c r="M45" s="162"/>
      <c r="N45" s="163"/>
      <c r="O45" s="1"/>
      <c r="P45" s="121"/>
      <c r="Q45" s="104"/>
      <c r="R45" s="104"/>
      <c r="S45" s="122"/>
      <c r="T45" s="104"/>
      <c r="U45" s="104"/>
      <c r="V45" s="104"/>
      <c r="W45" s="104"/>
      <c r="X45" s="104"/>
      <c r="Y45" s="104"/>
      <c r="Z45" s="104"/>
      <c r="AA45" s="104"/>
      <c r="AB45" s="104"/>
      <c r="AC45" s="104"/>
      <c r="AD45" s="104"/>
      <c r="AE45" s="284">
        <v>2020</v>
      </c>
      <c r="AF45" s="269">
        <v>43831</v>
      </c>
      <c r="AG45" s="269">
        <v>43831</v>
      </c>
      <c r="AH45" s="104"/>
      <c r="AI45" s="162" t="s">
        <v>62</v>
      </c>
      <c r="AJ45" s="104"/>
      <c r="AK45" s="162" t="s">
        <v>446</v>
      </c>
      <c r="AL45" s="123"/>
      <c r="AM45" s="104"/>
      <c r="AN45" s="104"/>
      <c r="AO45" s="104"/>
      <c r="AP45" s="104"/>
      <c r="AQ45" s="253">
        <v>37239</v>
      </c>
      <c r="AR45" s="104" t="s">
        <v>64</v>
      </c>
      <c r="AS45" s="162" t="s">
        <v>65</v>
      </c>
      <c r="AT45" s="104"/>
      <c r="AU45" s="104"/>
      <c r="AV45" s="104"/>
      <c r="AW45" s="104"/>
      <c r="AX45" s="104"/>
      <c r="AY45" s="104"/>
      <c r="AZ45" s="104"/>
      <c r="BA45" s="104"/>
      <c r="BB45" s="104"/>
      <c r="BC45" s="104"/>
      <c r="BD45" s="104" t="s">
        <v>447</v>
      </c>
      <c r="BE45" s="104" t="s">
        <v>448</v>
      </c>
      <c r="BF45" s="104" t="s">
        <v>449</v>
      </c>
      <c r="BG45" s="104"/>
      <c r="BH45" s="104"/>
      <c r="BI45" s="104"/>
      <c r="BJ45" s="104"/>
      <c r="BK45" s="104"/>
      <c r="BL45" s="104"/>
      <c r="BM45" s="104"/>
      <c r="BN45" s="104"/>
    </row>
    <row r="46" spans="1:66" ht="17" thickBot="1" x14ac:dyDescent="0.25">
      <c r="A46" s="108"/>
      <c r="B46" s="234" t="str">
        <f>C46&amp;"_1"</f>
        <v>Z_SK_Kia_Žilina_1</v>
      </c>
      <c r="C46" s="106" t="str">
        <f>"Z_SK_Kia_"&amp;G46</f>
        <v>Z_SK_Kia_Žilina</v>
      </c>
      <c r="D46" s="170" t="s">
        <v>443</v>
      </c>
      <c r="E46" s="109"/>
      <c r="F46" s="170" t="s">
        <v>444</v>
      </c>
      <c r="G46" s="170" t="s">
        <v>445</v>
      </c>
      <c r="H46" s="172" t="s">
        <v>71</v>
      </c>
      <c r="I46" s="170" t="s">
        <v>124</v>
      </c>
      <c r="J46" s="171">
        <v>44865</v>
      </c>
      <c r="K46" s="140" t="s">
        <v>65</v>
      </c>
      <c r="L46" s="109" t="s">
        <v>450</v>
      </c>
      <c r="M46" s="109" t="s">
        <v>73</v>
      </c>
      <c r="N46" s="126">
        <v>45444</v>
      </c>
      <c r="O46" s="25" t="s">
        <v>65</v>
      </c>
      <c r="P46" s="172" t="s">
        <v>451</v>
      </c>
      <c r="Q46" s="170" t="s">
        <v>452</v>
      </c>
      <c r="R46" s="126">
        <v>45947</v>
      </c>
      <c r="S46" s="80" t="s">
        <v>65</v>
      </c>
      <c r="T46" s="109"/>
      <c r="U46" s="109"/>
      <c r="V46" s="109"/>
      <c r="W46" s="109"/>
      <c r="X46" s="109"/>
      <c r="Y46" s="109"/>
      <c r="Z46" s="109"/>
      <c r="AA46" s="109"/>
      <c r="AB46" s="109"/>
      <c r="AC46" s="109"/>
      <c r="AD46" s="109"/>
      <c r="AE46" s="282" t="s">
        <v>453</v>
      </c>
      <c r="AF46" s="271">
        <v>45809</v>
      </c>
      <c r="AG46" s="271">
        <v>45809</v>
      </c>
      <c r="AH46" s="109"/>
      <c r="AI46" s="109" t="s">
        <v>116</v>
      </c>
      <c r="AJ46" s="109"/>
      <c r="AK46" s="170" t="s">
        <v>454</v>
      </c>
      <c r="AL46" s="119">
        <v>100000</v>
      </c>
      <c r="AM46" s="109" t="s">
        <v>64</v>
      </c>
      <c r="AN46" s="25" t="s">
        <v>65</v>
      </c>
      <c r="AO46" s="109"/>
      <c r="AP46" s="109"/>
      <c r="AQ46" s="252"/>
      <c r="AR46" s="109"/>
      <c r="AS46" s="109"/>
      <c r="AT46" s="109"/>
      <c r="AU46" s="109"/>
      <c r="AV46" s="109"/>
      <c r="AW46" s="109"/>
      <c r="AX46" s="109" t="s">
        <v>455</v>
      </c>
      <c r="AY46" s="109"/>
      <c r="AZ46" s="109"/>
      <c r="BA46" s="109"/>
      <c r="BB46" s="109"/>
      <c r="BC46" s="109"/>
      <c r="BD46" s="109" t="s">
        <v>456</v>
      </c>
      <c r="BE46" s="109" t="s">
        <v>457</v>
      </c>
      <c r="BF46" s="109" t="s">
        <v>458</v>
      </c>
      <c r="BG46" s="109" t="s">
        <v>459</v>
      </c>
      <c r="BH46" s="109"/>
      <c r="BI46" s="109"/>
      <c r="BJ46" s="109"/>
      <c r="BK46" s="109"/>
      <c r="BL46" s="109"/>
      <c r="BM46" s="109"/>
      <c r="BN46" s="109"/>
    </row>
    <row r="47" spans="1:66" x14ac:dyDescent="0.2">
      <c r="A47" s="107"/>
      <c r="B47" s="162" t="s">
        <v>460</v>
      </c>
      <c r="C47" s="162" t="s">
        <v>461</v>
      </c>
      <c r="D47" s="162" t="s">
        <v>462</v>
      </c>
      <c r="E47" s="162"/>
      <c r="F47" s="162" t="s">
        <v>58</v>
      </c>
      <c r="G47" s="162" t="s">
        <v>463</v>
      </c>
      <c r="H47" s="164" t="s">
        <v>143</v>
      </c>
      <c r="I47" s="162" t="s">
        <v>61</v>
      </c>
      <c r="J47" s="163">
        <v>41655</v>
      </c>
      <c r="K47" s="200" t="s">
        <v>65</v>
      </c>
      <c r="L47" s="104"/>
      <c r="M47" s="104"/>
      <c r="N47" s="125"/>
      <c r="O47" s="1"/>
      <c r="P47" s="164"/>
      <c r="Q47" s="162"/>
      <c r="R47" s="125"/>
      <c r="S47" s="79"/>
      <c r="T47" s="104"/>
      <c r="U47" s="104"/>
      <c r="V47" s="104"/>
      <c r="W47" s="104"/>
      <c r="X47" s="104"/>
      <c r="Y47" s="104"/>
      <c r="Z47" s="104"/>
      <c r="AA47" s="104"/>
      <c r="AB47" s="104"/>
      <c r="AC47" s="104"/>
      <c r="AD47" s="104"/>
      <c r="AE47" s="284">
        <v>2015</v>
      </c>
      <c r="AF47" s="269">
        <v>42005</v>
      </c>
      <c r="AG47" s="269">
        <v>42005</v>
      </c>
      <c r="AH47" s="104"/>
      <c r="AI47" s="104" t="s">
        <v>62</v>
      </c>
      <c r="AJ47" s="104"/>
      <c r="AK47" s="162" t="s">
        <v>464</v>
      </c>
      <c r="AL47" s="123"/>
      <c r="AM47" s="104"/>
      <c r="AN47" s="1"/>
      <c r="AO47" s="104"/>
      <c r="AP47" s="104"/>
      <c r="AQ47" s="254">
        <v>18427</v>
      </c>
      <c r="AR47" s="104" t="s">
        <v>64</v>
      </c>
      <c r="AS47" s="162" t="s">
        <v>65</v>
      </c>
      <c r="AT47" s="104"/>
      <c r="AU47" s="104"/>
      <c r="AV47" s="104"/>
      <c r="AW47" s="104"/>
      <c r="AX47" s="104"/>
      <c r="AY47" s="104"/>
      <c r="AZ47" s="104"/>
      <c r="BA47" s="104"/>
      <c r="BB47" s="104"/>
      <c r="BC47" s="104"/>
      <c r="BD47" s="104"/>
      <c r="BE47" s="104"/>
      <c r="BF47" s="104"/>
      <c r="BG47" s="104"/>
      <c r="BH47" s="104"/>
      <c r="BI47" s="104"/>
      <c r="BJ47" s="104"/>
      <c r="BK47" s="104"/>
      <c r="BL47" s="104"/>
      <c r="BM47" s="104"/>
      <c r="BN47" s="104"/>
    </row>
    <row r="48" spans="1:66" x14ac:dyDescent="0.2">
      <c r="A48" s="104"/>
      <c r="B48" s="203" t="s">
        <v>469</v>
      </c>
      <c r="C48" s="162" t="s">
        <v>461</v>
      </c>
      <c r="D48" s="162" t="s">
        <v>462</v>
      </c>
      <c r="E48" s="162"/>
      <c r="F48" s="162" t="s">
        <v>58</v>
      </c>
      <c r="G48" s="162" t="s">
        <v>463</v>
      </c>
      <c r="H48" s="164" t="s">
        <v>71</v>
      </c>
      <c r="I48" s="162" t="s">
        <v>61</v>
      </c>
      <c r="J48" s="163">
        <v>43129</v>
      </c>
      <c r="K48" s="79" t="s">
        <v>65</v>
      </c>
      <c r="L48" s="162"/>
      <c r="M48" s="162"/>
      <c r="N48" s="162"/>
      <c r="O48" s="162"/>
      <c r="P48" s="164"/>
      <c r="Q48" s="162"/>
      <c r="R48" s="162"/>
      <c r="S48" s="180"/>
      <c r="T48" s="162"/>
      <c r="U48" s="166"/>
      <c r="V48" s="166"/>
      <c r="W48" s="162"/>
      <c r="X48" s="162"/>
      <c r="Y48" s="162"/>
      <c r="Z48" s="162"/>
      <c r="AA48" s="162"/>
      <c r="AB48" s="162" t="s">
        <v>74</v>
      </c>
      <c r="AC48" s="163">
        <v>43592</v>
      </c>
      <c r="AD48" s="163">
        <v>43592</v>
      </c>
      <c r="AE48" s="277">
        <v>2019</v>
      </c>
      <c r="AF48" s="260"/>
      <c r="AG48" s="260"/>
      <c r="AH48" s="162"/>
      <c r="AI48" s="162" t="s">
        <v>116</v>
      </c>
      <c r="AJ48" s="162"/>
      <c r="AK48" s="162" t="s">
        <v>465</v>
      </c>
      <c r="AL48" s="160"/>
      <c r="AM48" s="162"/>
      <c r="AN48" s="162"/>
      <c r="AO48" s="162"/>
      <c r="AP48" s="162"/>
      <c r="AQ48" s="254">
        <v>2650</v>
      </c>
      <c r="AR48" s="104" t="s">
        <v>64</v>
      </c>
      <c r="AS48" s="162" t="s">
        <v>65</v>
      </c>
      <c r="AT48" s="162"/>
      <c r="AU48" s="162"/>
      <c r="AV48" s="162"/>
      <c r="AW48" s="162"/>
      <c r="AX48" s="162" t="s">
        <v>466</v>
      </c>
      <c r="AY48" s="162"/>
      <c r="AZ48" s="162" t="s">
        <v>68</v>
      </c>
      <c r="BA48" s="163">
        <v>45713</v>
      </c>
      <c r="BB48" s="162" t="s">
        <v>68</v>
      </c>
      <c r="BC48" s="162"/>
      <c r="BD48" s="1" t="s">
        <v>467</v>
      </c>
      <c r="BE48" s="1" t="s">
        <v>468</v>
      </c>
      <c r="BF48" s="162"/>
      <c r="BG48" s="162"/>
      <c r="BH48" s="162"/>
      <c r="BI48" s="162"/>
      <c r="BJ48" s="162"/>
      <c r="BK48" s="162"/>
      <c r="BL48" s="162"/>
      <c r="BM48" s="162"/>
      <c r="BN48" s="104"/>
    </row>
    <row r="49" spans="1:66" x14ac:dyDescent="0.2">
      <c r="A49" s="107"/>
      <c r="B49" s="203" t="s">
        <v>1060</v>
      </c>
      <c r="C49" s="162" t="s">
        <v>461</v>
      </c>
      <c r="D49" s="162" t="s">
        <v>462</v>
      </c>
      <c r="E49" s="162"/>
      <c r="F49" s="162" t="s">
        <v>58</v>
      </c>
      <c r="G49" s="162" t="s">
        <v>463</v>
      </c>
      <c r="H49" s="164" t="s">
        <v>71</v>
      </c>
      <c r="I49" s="162" t="s">
        <v>61</v>
      </c>
      <c r="J49" s="163">
        <v>43881</v>
      </c>
      <c r="K49" s="79" t="s">
        <v>65</v>
      </c>
      <c r="L49" s="162"/>
      <c r="M49" s="162"/>
      <c r="N49" s="162"/>
      <c r="O49" s="162"/>
      <c r="P49" s="164"/>
      <c r="Q49" s="162"/>
      <c r="R49" s="162"/>
      <c r="S49" s="180"/>
      <c r="T49" s="162"/>
      <c r="U49" s="166"/>
      <c r="V49" s="166"/>
      <c r="W49" s="162"/>
      <c r="X49" s="162"/>
      <c r="Y49" s="162"/>
      <c r="Z49" s="162"/>
      <c r="AA49" s="162"/>
      <c r="AB49" s="162" t="s">
        <v>74</v>
      </c>
      <c r="AC49" s="163">
        <v>44444</v>
      </c>
      <c r="AD49" s="163">
        <v>44444</v>
      </c>
      <c r="AE49" s="277"/>
      <c r="AF49" s="260"/>
      <c r="AG49" s="260"/>
      <c r="AH49" s="162"/>
      <c r="AI49" s="162" t="s">
        <v>116</v>
      </c>
      <c r="AJ49" s="162"/>
      <c r="AK49" s="162" t="s">
        <v>470</v>
      </c>
      <c r="AL49" s="160"/>
      <c r="AM49" s="162"/>
      <c r="AN49" s="162"/>
      <c r="AO49" s="162"/>
      <c r="AP49" s="162"/>
      <c r="AQ49" s="254">
        <v>73662.5</v>
      </c>
      <c r="AR49" s="162" t="s">
        <v>471</v>
      </c>
      <c r="AS49" s="162" t="s">
        <v>65</v>
      </c>
      <c r="AT49" s="162"/>
      <c r="AU49" s="162"/>
      <c r="AV49" s="162"/>
      <c r="AW49" s="162"/>
      <c r="AX49" s="162" t="s">
        <v>472</v>
      </c>
      <c r="AY49" s="162" t="s">
        <v>88</v>
      </c>
      <c r="AZ49" s="162" t="s">
        <v>89</v>
      </c>
      <c r="BA49" s="163">
        <v>45713</v>
      </c>
      <c r="BB49" s="162" t="s">
        <v>68</v>
      </c>
      <c r="BC49" s="162"/>
      <c r="BD49" s="1" t="s">
        <v>473</v>
      </c>
      <c r="BE49" s="1" t="s">
        <v>474</v>
      </c>
      <c r="BF49" s="1" t="s">
        <v>475</v>
      </c>
      <c r="BG49" s="162" t="s">
        <v>476</v>
      </c>
      <c r="BH49" s="162"/>
      <c r="BI49" s="162"/>
      <c r="BJ49" s="162"/>
      <c r="BK49" s="162"/>
      <c r="BL49" s="162"/>
      <c r="BM49" s="162"/>
      <c r="BN49" s="104"/>
    </row>
    <row r="50" spans="1:66" x14ac:dyDescent="0.2">
      <c r="A50" s="104"/>
      <c r="B50" s="233" t="str">
        <f>C50&amp;"_0"</f>
        <v>Z_DE_MercedesBenz_Dussendorf_0</v>
      </c>
      <c r="C50" s="104" t="str">
        <f>"Z_DE_MercedesBenz_"&amp;G50</f>
        <v>Z_DE_MercedesBenz_Dussendorf</v>
      </c>
      <c r="D50" s="162" t="s">
        <v>462</v>
      </c>
      <c r="E50" s="162"/>
      <c r="F50" s="162" t="s">
        <v>58</v>
      </c>
      <c r="G50" s="162" t="s">
        <v>477</v>
      </c>
      <c r="H50" s="164" t="s">
        <v>143</v>
      </c>
      <c r="I50" s="162" t="s">
        <v>61</v>
      </c>
      <c r="J50" s="104"/>
      <c r="K50" s="122"/>
      <c r="L50" s="104"/>
      <c r="M50" s="104"/>
      <c r="N50" s="104"/>
      <c r="O50" s="104"/>
      <c r="P50" s="121"/>
      <c r="Q50" s="104"/>
      <c r="R50" s="104"/>
      <c r="S50" s="122"/>
      <c r="T50" s="104"/>
      <c r="U50" s="104"/>
      <c r="V50" s="104"/>
      <c r="W50" s="104"/>
      <c r="X50" s="104"/>
      <c r="Y50" s="104"/>
      <c r="Z50" s="104"/>
      <c r="AA50" s="104"/>
      <c r="AB50" s="104"/>
      <c r="AC50" s="104"/>
      <c r="AD50" s="104"/>
      <c r="AE50" s="284">
        <v>2020</v>
      </c>
      <c r="AF50" s="269">
        <v>43831</v>
      </c>
      <c r="AG50" s="269">
        <v>43831</v>
      </c>
      <c r="AH50" s="104"/>
      <c r="AI50" s="162" t="s">
        <v>116</v>
      </c>
      <c r="AJ50" s="104"/>
      <c r="AK50" s="162" t="s">
        <v>478</v>
      </c>
      <c r="AL50" s="123"/>
      <c r="AM50" s="104"/>
      <c r="AN50" s="104"/>
      <c r="AO50" s="104"/>
      <c r="AP50" s="104"/>
      <c r="AQ50" s="247">
        <v>4760</v>
      </c>
      <c r="AR50" s="162" t="s">
        <v>471</v>
      </c>
      <c r="AS50" s="162" t="s">
        <v>65</v>
      </c>
      <c r="AT50" s="104"/>
      <c r="AU50" s="104"/>
      <c r="AV50" s="104"/>
      <c r="AW50" s="104"/>
      <c r="AX50" s="104" t="s">
        <v>479</v>
      </c>
      <c r="AY50" s="104"/>
      <c r="AZ50" s="104"/>
      <c r="BA50" s="104"/>
      <c r="BB50" s="104"/>
      <c r="BC50" s="104"/>
      <c r="BD50" s="104" t="s">
        <v>480</v>
      </c>
      <c r="BE50" s="104"/>
      <c r="BF50" s="104"/>
      <c r="BG50" s="104"/>
      <c r="BH50" s="104"/>
      <c r="BI50" s="104"/>
      <c r="BJ50" s="104"/>
      <c r="BK50" s="104"/>
      <c r="BL50" s="104"/>
      <c r="BM50" s="104"/>
      <c r="BN50" s="104"/>
    </row>
    <row r="51" spans="1:66" x14ac:dyDescent="0.2">
      <c r="A51" s="107"/>
      <c r="B51" s="234" t="str">
        <f>C51&amp;"_1"</f>
        <v>Z_DE_MercedesBenz_Dussendorf_1</v>
      </c>
      <c r="C51" s="104" t="str">
        <f>"Z_DE_MercedesBenz_"&amp;G51</f>
        <v>Z_DE_MercedesBenz_Dussendorf</v>
      </c>
      <c r="D51" s="162" t="s">
        <v>462</v>
      </c>
      <c r="E51" s="162"/>
      <c r="F51" s="162" t="s">
        <v>58</v>
      </c>
      <c r="G51" s="162" t="s">
        <v>477</v>
      </c>
      <c r="H51" s="164" t="s">
        <v>71</v>
      </c>
      <c r="I51" s="162" t="s">
        <v>61</v>
      </c>
      <c r="J51" s="125">
        <v>44308</v>
      </c>
      <c r="K51" s="79" t="s">
        <v>65</v>
      </c>
      <c r="L51" s="162" t="s">
        <v>243</v>
      </c>
      <c r="M51" s="162" t="s">
        <v>73</v>
      </c>
      <c r="N51" s="104"/>
      <c r="O51" s="1" t="s">
        <v>65</v>
      </c>
      <c r="P51" s="121"/>
      <c r="Q51" s="104"/>
      <c r="R51" s="104"/>
      <c r="S51" s="122"/>
      <c r="T51" s="104"/>
      <c r="U51" s="104" t="s">
        <v>68</v>
      </c>
      <c r="V51" s="104">
        <v>0.5</v>
      </c>
      <c r="W51" s="104"/>
      <c r="X51" s="104"/>
      <c r="Y51" s="104"/>
      <c r="Z51" s="104"/>
      <c r="AA51" s="104"/>
      <c r="AB51" s="104"/>
      <c r="AC51" s="104"/>
      <c r="AD51" s="104"/>
      <c r="AE51" s="284"/>
      <c r="AF51" s="269">
        <v>45260</v>
      </c>
      <c r="AG51" s="269">
        <v>45261</v>
      </c>
      <c r="AH51" s="104"/>
      <c r="AI51" s="162" t="s">
        <v>116</v>
      </c>
      <c r="AJ51" s="104"/>
      <c r="AK51" s="162" t="s">
        <v>481</v>
      </c>
      <c r="AL51" s="123"/>
      <c r="AM51" s="104"/>
      <c r="AN51" s="104"/>
      <c r="AO51" s="104"/>
      <c r="AP51" s="104"/>
      <c r="AQ51" s="253"/>
      <c r="AR51" s="104"/>
      <c r="AS51" s="104"/>
      <c r="AT51" s="104"/>
      <c r="AU51" s="104"/>
      <c r="AV51" s="104"/>
      <c r="AW51" s="104"/>
      <c r="AX51" s="104" t="s">
        <v>482</v>
      </c>
      <c r="AY51" s="104"/>
      <c r="AZ51" s="104"/>
      <c r="BA51" s="104"/>
      <c r="BB51" s="104"/>
      <c r="BC51" s="104"/>
      <c r="BD51" s="104" t="s">
        <v>483</v>
      </c>
      <c r="BE51" s="131" t="s">
        <v>484</v>
      </c>
      <c r="BF51" s="104"/>
      <c r="BG51" s="104"/>
      <c r="BH51" s="104"/>
      <c r="BI51" s="104"/>
      <c r="BJ51" s="104"/>
      <c r="BK51" s="104"/>
      <c r="BL51" s="104"/>
      <c r="BM51" s="104"/>
      <c r="BN51" s="104"/>
    </row>
    <row r="52" spans="1:66" x14ac:dyDescent="0.2">
      <c r="A52" s="104"/>
      <c r="B52" s="233" t="str">
        <f>C52&amp;"_0"</f>
        <v>Z_DE_MercedesBenz_Ludwigsfelde_0</v>
      </c>
      <c r="C52" s="104" t="str">
        <f>"Z_DE_MercedesBenz_"&amp;G52</f>
        <v>Z_DE_MercedesBenz_Ludwigsfelde</v>
      </c>
      <c r="D52" s="162" t="s">
        <v>462</v>
      </c>
      <c r="E52" s="104"/>
      <c r="F52" s="162" t="s">
        <v>58</v>
      </c>
      <c r="G52" s="162" t="s">
        <v>485</v>
      </c>
      <c r="H52" s="164" t="s">
        <v>143</v>
      </c>
      <c r="I52" s="162" t="s">
        <v>61</v>
      </c>
      <c r="J52" s="125">
        <v>44308</v>
      </c>
      <c r="K52" s="79" t="s">
        <v>65</v>
      </c>
      <c r="L52" s="162" t="s">
        <v>243</v>
      </c>
      <c r="M52" s="162" t="s">
        <v>486</v>
      </c>
      <c r="N52" s="104"/>
      <c r="O52" s="1" t="s">
        <v>65</v>
      </c>
      <c r="P52" s="121"/>
      <c r="Q52" s="104"/>
      <c r="R52" s="104"/>
      <c r="S52" s="122"/>
      <c r="T52" s="104"/>
      <c r="U52" s="104" t="s">
        <v>68</v>
      </c>
      <c r="V52" s="104">
        <v>0.5</v>
      </c>
      <c r="W52" s="104"/>
      <c r="X52" s="104"/>
      <c r="Y52" s="104"/>
      <c r="Z52" s="104"/>
      <c r="AA52" s="104"/>
      <c r="AB52" s="104"/>
      <c r="AC52" s="104"/>
      <c r="AD52" s="104"/>
      <c r="AE52" s="284"/>
      <c r="AF52" s="270"/>
      <c r="AG52" s="270"/>
      <c r="AH52" s="104"/>
      <c r="AI52" s="162" t="s">
        <v>116</v>
      </c>
      <c r="AJ52" s="104"/>
      <c r="AK52" s="162" t="s">
        <v>481</v>
      </c>
      <c r="AL52" s="123"/>
      <c r="AM52" s="104"/>
      <c r="AN52" s="104"/>
      <c r="AO52" s="104"/>
      <c r="AP52" s="104"/>
      <c r="AQ52" s="253"/>
      <c r="AR52" s="162" t="s">
        <v>471</v>
      </c>
      <c r="AS52" s="162" t="s">
        <v>65</v>
      </c>
      <c r="AT52" s="104"/>
      <c r="AU52" s="104"/>
      <c r="AV52" s="104"/>
      <c r="AW52" s="104"/>
      <c r="AX52" s="104" t="s">
        <v>487</v>
      </c>
      <c r="AY52" s="104"/>
      <c r="AZ52" s="104"/>
      <c r="BA52" s="104"/>
      <c r="BB52" s="104"/>
      <c r="BC52" s="104"/>
      <c r="BD52" s="104" t="s">
        <v>483</v>
      </c>
      <c r="BE52" s="104" t="s">
        <v>488</v>
      </c>
      <c r="BF52" s="131" t="s">
        <v>489</v>
      </c>
      <c r="BG52" s="104"/>
      <c r="BH52" s="104"/>
      <c r="BI52" s="104"/>
      <c r="BJ52" s="104"/>
      <c r="BK52" s="104"/>
      <c r="BL52" s="104"/>
      <c r="BM52" s="104"/>
      <c r="BN52" s="104"/>
    </row>
    <row r="53" spans="1:66" x14ac:dyDescent="0.2">
      <c r="A53" s="107"/>
      <c r="B53" s="233" t="str">
        <f>C53&amp;"_0"</f>
        <v>Z_DE_MercedesBenz_Rastatt_0</v>
      </c>
      <c r="C53" s="104" t="str">
        <f>"Z_DE_MercedesBenz_"&amp;G53</f>
        <v>Z_DE_MercedesBenz_Rastatt</v>
      </c>
      <c r="D53" s="162" t="s">
        <v>462</v>
      </c>
      <c r="E53" s="162"/>
      <c r="F53" s="162" t="s">
        <v>58</v>
      </c>
      <c r="G53" s="162" t="s">
        <v>490</v>
      </c>
      <c r="H53" s="164" t="s">
        <v>143</v>
      </c>
      <c r="I53" s="162" t="s">
        <v>61</v>
      </c>
      <c r="J53" s="104"/>
      <c r="K53" s="122"/>
      <c r="L53" s="104"/>
      <c r="M53" s="104"/>
      <c r="N53" s="104"/>
      <c r="O53" s="104"/>
      <c r="P53" s="121"/>
      <c r="Q53" s="104"/>
      <c r="R53" s="104"/>
      <c r="S53" s="122"/>
      <c r="T53" s="104"/>
      <c r="U53" s="104"/>
      <c r="V53" s="104"/>
      <c r="W53" s="104"/>
      <c r="X53" s="104"/>
      <c r="Y53" s="104"/>
      <c r="Z53" s="104"/>
      <c r="AA53" s="104"/>
      <c r="AB53" s="104"/>
      <c r="AC53" s="104"/>
      <c r="AD53" s="104"/>
      <c r="AE53" s="284">
        <v>2018</v>
      </c>
      <c r="AF53" s="269">
        <v>43101</v>
      </c>
      <c r="AG53" s="269">
        <v>43102</v>
      </c>
      <c r="AH53" s="104"/>
      <c r="AI53" s="162" t="s">
        <v>116</v>
      </c>
      <c r="AJ53" s="104"/>
      <c r="AK53" s="162" t="s">
        <v>491</v>
      </c>
      <c r="AL53" s="123"/>
      <c r="AM53" s="104"/>
      <c r="AN53" s="104"/>
      <c r="AO53" s="104"/>
      <c r="AP53" s="104"/>
      <c r="AQ53" s="253">
        <v>83195</v>
      </c>
      <c r="AR53" s="162" t="s">
        <v>471</v>
      </c>
      <c r="AS53" s="162" t="s">
        <v>65</v>
      </c>
      <c r="AT53" s="104"/>
      <c r="AU53" s="104"/>
      <c r="AV53" s="104"/>
      <c r="AW53" s="104"/>
      <c r="AX53" s="104"/>
      <c r="AY53" s="104"/>
      <c r="AZ53" s="104"/>
      <c r="BA53" s="104"/>
      <c r="BB53" s="104"/>
      <c r="BC53" s="104"/>
      <c r="BD53" s="104" t="s">
        <v>483</v>
      </c>
      <c r="BE53" s="104"/>
      <c r="BF53" s="104"/>
      <c r="BG53" s="104"/>
      <c r="BH53" s="104"/>
      <c r="BI53" s="104"/>
      <c r="BJ53" s="104"/>
      <c r="BK53" s="104"/>
      <c r="BL53" s="104"/>
      <c r="BM53" s="104"/>
      <c r="BN53" s="104"/>
    </row>
    <row r="54" spans="1:66" x14ac:dyDescent="0.2">
      <c r="A54" s="107"/>
      <c r="B54" s="233" t="str">
        <f>C54&amp;"_0"</f>
        <v>Z_DE_MercedesBenz_Sindelfingen_0</v>
      </c>
      <c r="C54" s="104" t="str">
        <f>"Z_DE_MercedesBenz_"&amp;G54</f>
        <v>Z_DE_MercedesBenz_Sindelfingen</v>
      </c>
      <c r="D54" s="162" t="s">
        <v>462</v>
      </c>
      <c r="E54" s="162"/>
      <c r="F54" s="162" t="s">
        <v>58</v>
      </c>
      <c r="G54" s="162" t="s">
        <v>492</v>
      </c>
      <c r="H54" s="164" t="s">
        <v>143</v>
      </c>
      <c r="I54" s="162" t="s">
        <v>61</v>
      </c>
      <c r="J54" s="104"/>
      <c r="K54" s="122"/>
      <c r="L54" s="162" t="s">
        <v>493</v>
      </c>
      <c r="M54" s="162" t="s">
        <v>486</v>
      </c>
      <c r="N54" s="125">
        <v>44076</v>
      </c>
      <c r="O54" s="1" t="s">
        <v>65</v>
      </c>
      <c r="P54" s="121"/>
      <c r="Q54" s="104"/>
      <c r="R54" s="104"/>
      <c r="S54" s="122"/>
      <c r="T54" s="104"/>
      <c r="U54" s="104"/>
      <c r="V54" s="104"/>
      <c r="W54" s="104"/>
      <c r="X54" s="104"/>
      <c r="Y54" s="104"/>
      <c r="Z54" s="104"/>
      <c r="AA54" s="104"/>
      <c r="AB54" s="104"/>
      <c r="AC54" s="104"/>
      <c r="AD54" s="104"/>
      <c r="AE54" s="277">
        <v>2016</v>
      </c>
      <c r="AF54" s="261">
        <v>42370</v>
      </c>
      <c r="AG54" s="269">
        <v>42370</v>
      </c>
      <c r="AH54" s="104"/>
      <c r="AI54" s="162" t="s">
        <v>116</v>
      </c>
      <c r="AJ54" s="104"/>
      <c r="AK54" s="104" t="s">
        <v>494</v>
      </c>
      <c r="AL54" s="123"/>
      <c r="AM54" s="104"/>
      <c r="AN54" s="104"/>
      <c r="AO54" s="104"/>
      <c r="AP54" s="104"/>
      <c r="AQ54" s="253">
        <v>62577.5</v>
      </c>
      <c r="AR54" s="162" t="s">
        <v>471</v>
      </c>
      <c r="AS54" s="162" t="s">
        <v>65</v>
      </c>
      <c r="AT54" s="104"/>
      <c r="AU54" s="104"/>
      <c r="AV54" s="104"/>
      <c r="AW54" s="104"/>
      <c r="AX54" s="104" t="s">
        <v>495</v>
      </c>
      <c r="AY54" s="104"/>
      <c r="AZ54" s="104"/>
      <c r="BA54" s="104"/>
      <c r="BB54" s="104"/>
      <c r="BC54" s="104"/>
      <c r="BD54" s="104" t="s">
        <v>483</v>
      </c>
      <c r="BE54" s="104"/>
      <c r="BF54" s="104"/>
      <c r="BG54" s="104"/>
      <c r="BH54" s="104"/>
      <c r="BI54" s="104"/>
      <c r="BJ54" s="104"/>
      <c r="BK54" s="104"/>
      <c r="BL54" s="104"/>
      <c r="BM54" s="104"/>
      <c r="BN54" s="104"/>
    </row>
    <row r="55" spans="1:66" x14ac:dyDescent="0.2">
      <c r="A55" s="107"/>
      <c r="B55" s="233" t="str">
        <f>C55&amp;"_0"</f>
        <v>Z_ES_MercedesBenz_Vitoria_0</v>
      </c>
      <c r="C55" s="104" t="str">
        <f>"Z_ES_MercedesBenz_"&amp;G55</f>
        <v>Z_ES_MercedesBenz_Vitoria</v>
      </c>
      <c r="D55" s="162" t="s">
        <v>462</v>
      </c>
      <c r="E55" s="162"/>
      <c r="F55" s="162" t="s">
        <v>318</v>
      </c>
      <c r="G55" s="162" t="s">
        <v>496</v>
      </c>
      <c r="H55" s="164" t="s">
        <v>143</v>
      </c>
      <c r="I55" s="162" t="s">
        <v>61</v>
      </c>
      <c r="J55" s="104"/>
      <c r="K55" s="122"/>
      <c r="L55" s="162"/>
      <c r="M55" s="162"/>
      <c r="N55" s="125"/>
      <c r="O55" s="1"/>
      <c r="P55" s="121"/>
      <c r="Q55" s="104"/>
      <c r="R55" s="104"/>
      <c r="S55" s="122"/>
      <c r="T55" s="104"/>
      <c r="U55" s="104"/>
      <c r="V55" s="104"/>
      <c r="W55" s="104"/>
      <c r="X55" s="104"/>
      <c r="Y55" s="104"/>
      <c r="Z55" s="104"/>
      <c r="AA55" s="104"/>
      <c r="AB55" s="104"/>
      <c r="AC55" s="104"/>
      <c r="AD55" s="104"/>
      <c r="AE55" s="277">
        <v>2019</v>
      </c>
      <c r="AF55" s="261">
        <v>43617</v>
      </c>
      <c r="AG55" s="270"/>
      <c r="AH55" s="104"/>
      <c r="AI55" s="162" t="s">
        <v>116</v>
      </c>
      <c r="AJ55" s="104"/>
      <c r="AK55" s="104" t="s">
        <v>497</v>
      </c>
      <c r="AL55" s="123"/>
      <c r="AM55" s="104"/>
      <c r="AN55" s="104"/>
      <c r="AO55" s="104"/>
      <c r="AP55" s="104"/>
      <c r="AQ55" s="253">
        <v>10739</v>
      </c>
      <c r="AR55" s="104" t="s">
        <v>64</v>
      </c>
      <c r="AS55" s="162" t="s">
        <v>65</v>
      </c>
      <c r="AT55" s="104"/>
      <c r="AU55" s="104"/>
      <c r="AV55" s="104"/>
      <c r="AW55" s="104"/>
      <c r="AX55" s="104"/>
      <c r="AY55" s="104"/>
      <c r="AZ55" s="104"/>
      <c r="BA55" s="104"/>
      <c r="BB55" s="104"/>
      <c r="BC55" s="104"/>
      <c r="BD55" s="104"/>
      <c r="BE55" s="104"/>
      <c r="BF55" s="104"/>
      <c r="BG55" s="104"/>
      <c r="BH55" s="104"/>
      <c r="BI55" s="104"/>
      <c r="BJ55" s="104"/>
      <c r="BK55" s="104"/>
      <c r="BL55" s="104"/>
      <c r="BM55" s="104"/>
      <c r="BN55" s="104"/>
    </row>
    <row r="56" spans="1:66" ht="17" thickBot="1" x14ac:dyDescent="0.25">
      <c r="A56" s="108" t="s">
        <v>498</v>
      </c>
      <c r="B56" s="234" t="str">
        <f>C56&amp;"_1"</f>
        <v>Z_ES_MercedesBenz_Vitoria_1</v>
      </c>
      <c r="C56" s="104" t="str">
        <f>"Z_ES_MercedesBenz_"&amp;G56</f>
        <v>Z_ES_MercedesBenz_Vitoria</v>
      </c>
      <c r="D56" s="170" t="s">
        <v>462</v>
      </c>
      <c r="E56" s="170"/>
      <c r="F56" s="170" t="s">
        <v>318</v>
      </c>
      <c r="G56" s="170" t="s">
        <v>496</v>
      </c>
      <c r="H56" s="172" t="s">
        <v>71</v>
      </c>
      <c r="I56" s="170" t="s">
        <v>124</v>
      </c>
      <c r="J56" s="171">
        <v>44764</v>
      </c>
      <c r="K56" s="80" t="s">
        <v>65</v>
      </c>
      <c r="L56" s="170" t="s">
        <v>499</v>
      </c>
      <c r="M56" s="170" t="s">
        <v>73</v>
      </c>
      <c r="N56" s="171">
        <v>44764</v>
      </c>
      <c r="O56" s="25" t="s">
        <v>65</v>
      </c>
      <c r="P56" s="172"/>
      <c r="Q56" s="170"/>
      <c r="R56" s="170"/>
      <c r="S56" s="173"/>
      <c r="T56" s="170"/>
      <c r="U56" s="175"/>
      <c r="V56" s="175"/>
      <c r="W56" s="170"/>
      <c r="X56" s="170"/>
      <c r="Y56" s="170"/>
      <c r="Z56" s="69">
        <v>45078</v>
      </c>
      <c r="AA56" s="170"/>
      <c r="AB56" s="170" t="s">
        <v>74</v>
      </c>
      <c r="AC56" s="171">
        <v>45381</v>
      </c>
      <c r="AD56" s="171"/>
      <c r="AE56" s="280"/>
      <c r="AF56" s="264">
        <v>46539</v>
      </c>
      <c r="AG56" s="272"/>
      <c r="AH56" s="170"/>
      <c r="AI56" s="170" t="s">
        <v>116</v>
      </c>
      <c r="AJ56" s="170"/>
      <c r="AK56" s="170" t="s">
        <v>500</v>
      </c>
      <c r="AL56" s="188">
        <v>300000</v>
      </c>
      <c r="AM56" s="170" t="s">
        <v>64</v>
      </c>
      <c r="AN56" s="25" t="s">
        <v>65</v>
      </c>
      <c r="AO56" s="170"/>
      <c r="AP56" s="170"/>
      <c r="AQ56" s="250"/>
      <c r="AR56" s="170"/>
      <c r="AS56" s="170"/>
      <c r="AT56" s="170"/>
      <c r="AU56" s="170"/>
      <c r="AV56" s="170"/>
      <c r="AW56" s="170"/>
      <c r="AX56" s="170" t="s">
        <v>501</v>
      </c>
      <c r="AY56" s="170"/>
      <c r="AZ56" s="170"/>
      <c r="BA56" s="171"/>
      <c r="BB56" s="170"/>
      <c r="BC56" s="170"/>
      <c r="BD56" s="109" t="s">
        <v>483</v>
      </c>
      <c r="BE56" s="25" t="s">
        <v>502</v>
      </c>
      <c r="BF56" s="25" t="s">
        <v>503</v>
      </c>
      <c r="BG56" s="170" t="s">
        <v>504</v>
      </c>
      <c r="BH56" s="170"/>
      <c r="BI56" s="170"/>
      <c r="BJ56" s="170"/>
      <c r="BK56" s="170"/>
      <c r="BL56" s="170"/>
      <c r="BM56" s="170"/>
      <c r="BN56" s="109"/>
    </row>
    <row r="57" spans="1:66" x14ac:dyDescent="0.2">
      <c r="A57" s="110"/>
      <c r="B57" s="233" t="str">
        <f>C57&amp;"_0"</f>
        <v>Z_PL_MercedesBenz_Jawor_0</v>
      </c>
      <c r="C57" s="104" t="str">
        <f>"Z_PL_MercedesBenz_"&amp;G57</f>
        <v>Z_PL_MercedesBenz_Jawor</v>
      </c>
      <c r="D57" s="153" t="s">
        <v>462</v>
      </c>
      <c r="E57" s="106"/>
      <c r="F57" s="153" t="s">
        <v>357</v>
      </c>
      <c r="G57" s="153" t="s">
        <v>505</v>
      </c>
      <c r="H57" s="155" t="s">
        <v>143</v>
      </c>
      <c r="I57" s="153" t="s">
        <v>148</v>
      </c>
      <c r="J57" s="114">
        <v>44907</v>
      </c>
      <c r="K57" s="81" t="s">
        <v>65</v>
      </c>
      <c r="L57" s="153" t="s">
        <v>506</v>
      </c>
      <c r="M57" s="153" t="s">
        <v>73</v>
      </c>
      <c r="N57" s="106"/>
      <c r="O57" s="24" t="s">
        <v>65</v>
      </c>
      <c r="P57" s="111"/>
      <c r="Q57" s="106"/>
      <c r="R57" s="106"/>
      <c r="S57" s="130"/>
      <c r="T57" s="106"/>
      <c r="U57" s="106"/>
      <c r="V57" s="106"/>
      <c r="W57" s="106"/>
      <c r="X57" s="106"/>
      <c r="Y57" s="106"/>
      <c r="Z57" s="106"/>
      <c r="AA57" s="106"/>
      <c r="AB57" s="106"/>
      <c r="AC57" s="106"/>
      <c r="AD57" s="106"/>
      <c r="AE57" s="281"/>
      <c r="AF57" s="268"/>
      <c r="AG57" s="268"/>
      <c r="AH57" s="106"/>
      <c r="AI57" s="153" t="s">
        <v>116</v>
      </c>
      <c r="AJ57" s="106"/>
      <c r="AK57" s="153" t="s">
        <v>507</v>
      </c>
      <c r="AL57" s="115"/>
      <c r="AM57" s="106"/>
      <c r="AN57" s="106"/>
      <c r="AO57" s="106"/>
      <c r="AP57" s="106"/>
      <c r="AQ57" s="251"/>
      <c r="AR57" s="106"/>
      <c r="AS57" s="106"/>
      <c r="AT57" s="106"/>
      <c r="AU57" s="106"/>
      <c r="AV57" s="106"/>
      <c r="AW57" s="106"/>
      <c r="AX57" s="106"/>
      <c r="AY57" s="106"/>
      <c r="AZ57" s="106"/>
      <c r="BA57" s="106"/>
      <c r="BB57" s="106"/>
      <c r="BC57" s="106"/>
      <c r="BD57" s="106" t="s">
        <v>483</v>
      </c>
      <c r="BE57" s="106" t="s">
        <v>508</v>
      </c>
      <c r="BF57" s="153" t="s">
        <v>509</v>
      </c>
      <c r="BG57" s="106"/>
      <c r="BH57" s="106"/>
      <c r="BI57" s="106"/>
      <c r="BJ57" s="106"/>
      <c r="BK57" s="106"/>
      <c r="BL57" s="106"/>
      <c r="BM57" s="106"/>
      <c r="BN57" s="106"/>
    </row>
    <row r="58" spans="1:66" x14ac:dyDescent="0.2">
      <c r="A58" s="107"/>
      <c r="B58" s="233" t="str">
        <f>C58&amp;"_0"</f>
        <v>Z_HU_MercedesBenz_Kecskemet_0</v>
      </c>
      <c r="C58" s="104" t="str">
        <f>"Z_HU_MercedesBenz_"&amp;G58</f>
        <v>Z_HU_MercedesBenz_Kecskemet</v>
      </c>
      <c r="D58" s="162" t="s">
        <v>462</v>
      </c>
      <c r="E58" s="162"/>
      <c r="F58" s="162" t="s">
        <v>161</v>
      </c>
      <c r="G58" s="162" t="s">
        <v>510</v>
      </c>
      <c r="H58" s="164" t="s">
        <v>143</v>
      </c>
      <c r="I58" s="162" t="s">
        <v>61</v>
      </c>
      <c r="J58" s="163">
        <v>44179</v>
      </c>
      <c r="K58" s="79" t="s">
        <v>65</v>
      </c>
      <c r="L58" s="162" t="s">
        <v>136</v>
      </c>
      <c r="M58" s="162" t="s">
        <v>73</v>
      </c>
      <c r="N58" s="162"/>
      <c r="O58" s="1" t="s">
        <v>65</v>
      </c>
      <c r="P58" s="164"/>
      <c r="Q58" s="162"/>
      <c r="R58" s="162"/>
      <c r="S58" s="180"/>
      <c r="T58" s="162"/>
      <c r="U58" s="166"/>
      <c r="V58" s="166"/>
      <c r="W58" s="162"/>
      <c r="X58" s="162"/>
      <c r="Y58" s="163"/>
      <c r="Z58" s="3"/>
      <c r="AA58" s="162"/>
      <c r="AB58" s="162"/>
      <c r="AC58" s="163"/>
      <c r="AD58" s="163"/>
      <c r="AE58" s="277" t="s">
        <v>511</v>
      </c>
      <c r="AF58" s="261">
        <v>44530</v>
      </c>
      <c r="AG58" s="260"/>
      <c r="AH58" s="162"/>
      <c r="AI58" s="162" t="s">
        <v>116</v>
      </c>
      <c r="AJ58" s="162"/>
      <c r="AK58" s="162" t="s">
        <v>512</v>
      </c>
      <c r="AL58" s="160"/>
      <c r="AM58" s="162"/>
      <c r="AN58" s="162"/>
      <c r="AO58" s="162"/>
      <c r="AP58" s="162"/>
      <c r="AQ58" s="253">
        <v>50444</v>
      </c>
      <c r="AR58" s="104" t="s">
        <v>64</v>
      </c>
      <c r="AS58" s="162" t="s">
        <v>65</v>
      </c>
      <c r="AT58" s="162"/>
      <c r="AU58" s="162"/>
      <c r="AV58" s="162"/>
      <c r="AW58" s="162"/>
      <c r="AX58" s="162" t="s">
        <v>513</v>
      </c>
      <c r="AY58" s="162"/>
      <c r="AZ58" s="162"/>
      <c r="BA58" s="163"/>
      <c r="BB58" s="162"/>
      <c r="BC58" s="162"/>
      <c r="BD58" s="104" t="s">
        <v>483</v>
      </c>
      <c r="BE58" s="1" t="s">
        <v>514</v>
      </c>
      <c r="BF58" s="1" t="s">
        <v>515</v>
      </c>
      <c r="BG58" s="104" t="s">
        <v>516</v>
      </c>
      <c r="BH58" s="162"/>
      <c r="BI58" s="162"/>
      <c r="BJ58" s="162"/>
      <c r="BK58" s="162"/>
      <c r="BL58" s="162"/>
      <c r="BM58" s="162"/>
      <c r="BN58" s="104"/>
    </row>
    <row r="59" spans="1:66" ht="17" thickBot="1" x14ac:dyDescent="0.25">
      <c r="A59" s="108" t="s">
        <v>517</v>
      </c>
      <c r="B59" s="234" t="str">
        <f>C59&amp;"_1"</f>
        <v>Z_HU_MercedesBenz_Kecskemet_1</v>
      </c>
      <c r="C59" s="104" t="str">
        <f>"Z_HU_MercedesBenz_"&amp;G59</f>
        <v>Z_HU_MercedesBenz_Kecskemet</v>
      </c>
      <c r="D59" s="170" t="s">
        <v>462</v>
      </c>
      <c r="E59" s="170"/>
      <c r="F59" s="170" t="s">
        <v>161</v>
      </c>
      <c r="G59" s="170" t="s">
        <v>510</v>
      </c>
      <c r="H59" s="172" t="s">
        <v>71</v>
      </c>
      <c r="I59" s="170" t="s">
        <v>124</v>
      </c>
      <c r="J59" s="171">
        <v>44764</v>
      </c>
      <c r="K59" s="80" t="s">
        <v>65</v>
      </c>
      <c r="L59" s="170" t="s">
        <v>163</v>
      </c>
      <c r="M59" s="170" t="s">
        <v>73</v>
      </c>
      <c r="N59" s="170"/>
      <c r="O59" s="25" t="s">
        <v>65</v>
      </c>
      <c r="P59" s="172"/>
      <c r="Q59" s="170"/>
      <c r="R59" s="170"/>
      <c r="S59" s="173"/>
      <c r="T59" s="170"/>
      <c r="U59" s="175"/>
      <c r="V59" s="175"/>
      <c r="W59" s="170"/>
      <c r="X59" s="170"/>
      <c r="Y59" s="171">
        <v>45597</v>
      </c>
      <c r="Z59" s="69">
        <v>45296</v>
      </c>
      <c r="AA59" s="170"/>
      <c r="AB59" s="170" t="s">
        <v>74</v>
      </c>
      <c r="AC59" s="171"/>
      <c r="AD59" s="171"/>
      <c r="AE59" s="280" t="s">
        <v>518</v>
      </c>
      <c r="AF59" s="264">
        <v>46023</v>
      </c>
      <c r="AG59" s="272"/>
      <c r="AH59" s="170"/>
      <c r="AI59" s="170" t="s">
        <v>116</v>
      </c>
      <c r="AJ59" s="170"/>
      <c r="AK59" s="109" t="s">
        <v>519</v>
      </c>
      <c r="AL59" s="176"/>
      <c r="AM59" s="170"/>
      <c r="AN59" s="170"/>
      <c r="AO59" s="170"/>
      <c r="AP59" s="170"/>
      <c r="AQ59" s="250"/>
      <c r="AR59" s="170"/>
      <c r="AS59" s="170"/>
      <c r="AT59" s="170"/>
      <c r="AU59" s="170"/>
      <c r="AV59" s="170"/>
      <c r="AW59" s="170"/>
      <c r="AX59" s="170"/>
      <c r="AY59" s="170"/>
      <c r="AZ59" s="170"/>
      <c r="BA59" s="171"/>
      <c r="BB59" s="170"/>
      <c r="BC59" s="170"/>
      <c r="BD59" s="68" t="s">
        <v>483</v>
      </c>
      <c r="BE59" s="68" t="s">
        <v>514</v>
      </c>
      <c r="BF59" s="25" t="s">
        <v>515</v>
      </c>
      <c r="BG59" s="109" t="s">
        <v>516</v>
      </c>
      <c r="BH59" s="170"/>
      <c r="BI59" s="170"/>
      <c r="BJ59" s="170"/>
      <c r="BK59" s="170"/>
      <c r="BL59" s="170"/>
      <c r="BM59" s="170"/>
      <c r="BN59" s="109"/>
    </row>
    <row r="60" spans="1:66" x14ac:dyDescent="0.2">
      <c r="A60" s="127" t="s">
        <v>520</v>
      </c>
      <c r="B60" s="162" t="s">
        <v>1056</v>
      </c>
      <c r="C60" s="162" t="s">
        <v>1052</v>
      </c>
      <c r="D60" s="162" t="s">
        <v>521</v>
      </c>
      <c r="E60" s="162"/>
      <c r="F60" s="162" t="s">
        <v>141</v>
      </c>
      <c r="G60" s="162" t="s">
        <v>522</v>
      </c>
      <c r="H60" s="164" t="s">
        <v>60</v>
      </c>
      <c r="I60" s="162" t="s">
        <v>61</v>
      </c>
      <c r="J60" s="162"/>
      <c r="K60" s="180"/>
      <c r="L60" s="162"/>
      <c r="M60" s="162"/>
      <c r="N60" s="162"/>
      <c r="O60" s="162"/>
      <c r="P60" s="164"/>
      <c r="Q60" s="162"/>
      <c r="R60" s="162"/>
      <c r="S60" s="180"/>
      <c r="T60" s="162"/>
      <c r="U60" s="166"/>
      <c r="V60" s="166"/>
      <c r="W60" s="162"/>
      <c r="X60" s="162"/>
      <c r="Y60" s="162"/>
      <c r="Z60" s="162"/>
      <c r="AA60" s="162"/>
      <c r="AB60" s="162"/>
      <c r="AC60" s="162"/>
      <c r="AD60" s="162"/>
      <c r="AE60" s="277">
        <v>2013</v>
      </c>
      <c r="AF60" s="261">
        <v>41275</v>
      </c>
      <c r="AG60" s="260"/>
      <c r="AH60" s="162"/>
      <c r="AI60" s="162" t="s">
        <v>116</v>
      </c>
      <c r="AJ60" s="162"/>
      <c r="AK60" s="162" t="s">
        <v>523</v>
      </c>
      <c r="AL60" s="160"/>
      <c r="AM60" s="162"/>
      <c r="AN60" s="162"/>
      <c r="AO60" s="162"/>
      <c r="AP60" s="162"/>
      <c r="AQ60" s="247">
        <v>40710</v>
      </c>
      <c r="AR60" s="104" t="s">
        <v>64</v>
      </c>
      <c r="AS60" s="162" t="s">
        <v>65</v>
      </c>
      <c r="AT60" s="162"/>
      <c r="AU60" s="162"/>
      <c r="AV60" s="162"/>
      <c r="AW60" s="162"/>
      <c r="AX60" s="162" t="s">
        <v>524</v>
      </c>
      <c r="AY60" s="162"/>
      <c r="AZ60" s="162" t="s">
        <v>68</v>
      </c>
      <c r="BA60" s="163">
        <v>45713</v>
      </c>
      <c r="BB60" s="162" t="s">
        <v>68</v>
      </c>
      <c r="BC60" s="162"/>
      <c r="BD60" s="1" t="s">
        <v>525</v>
      </c>
      <c r="BE60" s="162" t="s">
        <v>526</v>
      </c>
      <c r="BF60" s="162" t="s">
        <v>526</v>
      </c>
      <c r="BG60" s="162"/>
      <c r="BH60" s="162"/>
      <c r="BI60" s="162"/>
      <c r="BJ60" s="162"/>
      <c r="BK60" s="162"/>
      <c r="BL60" s="162"/>
      <c r="BM60" s="162"/>
      <c r="BN60" s="104"/>
    </row>
    <row r="61" spans="1:66" ht="17" thickBot="1" x14ac:dyDescent="0.25">
      <c r="A61" s="128"/>
      <c r="B61" s="162" t="s">
        <v>1057</v>
      </c>
      <c r="C61" s="162" t="s">
        <v>1052</v>
      </c>
      <c r="D61" s="162" t="s">
        <v>521</v>
      </c>
      <c r="E61" s="162"/>
      <c r="F61" s="162" t="s">
        <v>141</v>
      </c>
      <c r="G61" s="162" t="s">
        <v>522</v>
      </c>
      <c r="H61" s="164" t="s">
        <v>71</v>
      </c>
      <c r="I61" s="162" t="s">
        <v>124</v>
      </c>
      <c r="J61" s="163">
        <v>44907</v>
      </c>
      <c r="K61" s="79" t="s">
        <v>65</v>
      </c>
      <c r="L61" s="162" t="s">
        <v>527</v>
      </c>
      <c r="M61" s="162" t="s">
        <v>149</v>
      </c>
      <c r="N61" s="163">
        <v>44907</v>
      </c>
      <c r="O61" s="1" t="s">
        <v>65</v>
      </c>
      <c r="P61" s="164" t="s">
        <v>528</v>
      </c>
      <c r="Q61" s="162" t="s">
        <v>150</v>
      </c>
      <c r="R61" s="163">
        <v>45254</v>
      </c>
      <c r="S61" s="79" t="s">
        <v>65</v>
      </c>
      <c r="T61" s="162"/>
      <c r="U61" s="166"/>
      <c r="V61" s="166"/>
      <c r="W61" s="162"/>
      <c r="X61" s="162"/>
      <c r="Y61" s="162"/>
      <c r="Z61" s="162"/>
      <c r="AA61" s="162"/>
      <c r="AB61" s="162" t="s">
        <v>279</v>
      </c>
      <c r="AC61" s="163">
        <v>45747</v>
      </c>
      <c r="AD61" s="163">
        <v>45747</v>
      </c>
      <c r="AE61" s="277"/>
      <c r="AF61" s="260"/>
      <c r="AG61" s="260"/>
      <c r="AH61" s="162"/>
      <c r="AI61" s="162" t="s">
        <v>116</v>
      </c>
      <c r="AJ61" s="162"/>
      <c r="AK61" s="162" t="s">
        <v>529</v>
      </c>
      <c r="AL61" s="160">
        <v>100000</v>
      </c>
      <c r="AM61" s="162" t="s">
        <v>64</v>
      </c>
      <c r="AN61" s="1" t="s">
        <v>65</v>
      </c>
      <c r="AO61" s="162"/>
      <c r="AP61" s="162"/>
      <c r="AQ61" s="247">
        <v>100000</v>
      </c>
      <c r="AR61" s="162" t="s">
        <v>64</v>
      </c>
      <c r="AS61" s="1" t="s">
        <v>65</v>
      </c>
      <c r="AT61" s="162"/>
      <c r="AU61" s="162"/>
      <c r="AV61" s="162"/>
      <c r="AW61" s="162"/>
      <c r="AX61" s="162" t="s">
        <v>530</v>
      </c>
      <c r="AY61" s="162" t="s">
        <v>418</v>
      </c>
      <c r="AZ61" s="162" t="s">
        <v>67</v>
      </c>
      <c r="BA61" s="163">
        <v>45713</v>
      </c>
      <c r="BB61" s="162" t="s">
        <v>67</v>
      </c>
      <c r="BC61" s="162"/>
      <c r="BD61" s="1" t="s">
        <v>531</v>
      </c>
      <c r="BE61" s="1" t="s">
        <v>532</v>
      </c>
      <c r="BF61" s="1" t="s">
        <v>533</v>
      </c>
      <c r="BG61" s="1" t="s">
        <v>534</v>
      </c>
      <c r="BH61" s="1" t="s">
        <v>535</v>
      </c>
      <c r="BI61" s="1" t="s">
        <v>531</v>
      </c>
      <c r="BJ61" s="1" t="s">
        <v>536</v>
      </c>
      <c r="BK61" s="1" t="s">
        <v>526</v>
      </c>
      <c r="BL61" s="1" t="s">
        <v>537</v>
      </c>
      <c r="BM61" s="1" t="s">
        <v>538</v>
      </c>
      <c r="BN61" s="104" t="s">
        <v>526</v>
      </c>
    </row>
    <row r="62" spans="1:66" x14ac:dyDescent="0.2">
      <c r="A62" s="110"/>
      <c r="B62" s="153" t="s">
        <v>539</v>
      </c>
      <c r="C62" s="153" t="s">
        <v>540</v>
      </c>
      <c r="D62" s="153" t="s">
        <v>541</v>
      </c>
      <c r="E62" s="153"/>
      <c r="F62" s="153" t="s">
        <v>542</v>
      </c>
      <c r="G62" s="153" t="s">
        <v>543</v>
      </c>
      <c r="H62" s="155" t="s">
        <v>143</v>
      </c>
      <c r="I62" s="153" t="s">
        <v>61</v>
      </c>
      <c r="J62" s="161">
        <v>43727</v>
      </c>
      <c r="K62" s="81" t="s">
        <v>65</v>
      </c>
      <c r="L62" s="153"/>
      <c r="M62" s="153"/>
      <c r="N62" s="153"/>
      <c r="O62" s="153"/>
      <c r="P62" s="155"/>
      <c r="Q62" s="153"/>
      <c r="R62" s="153"/>
      <c r="S62" s="157"/>
      <c r="T62" s="153"/>
      <c r="U62" s="159"/>
      <c r="V62" s="159"/>
      <c r="W62" s="153"/>
      <c r="X62" s="153"/>
      <c r="Y62" s="153"/>
      <c r="Z62" s="153"/>
      <c r="AA62" s="153"/>
      <c r="AB62" s="153" t="s">
        <v>74</v>
      </c>
      <c r="AC62" s="161">
        <v>43885</v>
      </c>
      <c r="AD62" s="161">
        <v>43885</v>
      </c>
      <c r="AE62" s="283"/>
      <c r="AF62" s="259"/>
      <c r="AG62" s="259"/>
      <c r="AH62" s="153"/>
      <c r="AI62" s="153" t="s">
        <v>75</v>
      </c>
      <c r="AJ62" s="153"/>
      <c r="AK62" s="153" t="s">
        <v>544</v>
      </c>
      <c r="AL62" s="177"/>
      <c r="AM62" s="153"/>
      <c r="AN62" s="153"/>
      <c r="AO62" s="153"/>
      <c r="AP62" s="153"/>
      <c r="AQ62" s="255">
        <v>26699</v>
      </c>
      <c r="AR62" s="153" t="s">
        <v>64</v>
      </c>
      <c r="AS62" s="153" t="s">
        <v>65</v>
      </c>
      <c r="AT62" s="153"/>
      <c r="AU62" s="153"/>
      <c r="AV62" s="153"/>
      <c r="AW62" s="153"/>
      <c r="AX62" s="153" t="s">
        <v>545</v>
      </c>
      <c r="AY62" s="153" t="s">
        <v>546</v>
      </c>
      <c r="AZ62" s="153" t="s">
        <v>67</v>
      </c>
      <c r="BA62" s="161">
        <v>45713</v>
      </c>
      <c r="BB62" s="153" t="s">
        <v>68</v>
      </c>
      <c r="BC62" s="153"/>
      <c r="BD62" s="24" t="s">
        <v>547</v>
      </c>
      <c r="BE62" s="24" t="s">
        <v>548</v>
      </c>
      <c r="BF62" s="24" t="s">
        <v>549</v>
      </c>
      <c r="BG62" s="153"/>
      <c r="BH62" s="153"/>
      <c r="BI62" s="153"/>
      <c r="BJ62" s="153"/>
      <c r="BK62" s="153"/>
      <c r="BL62" s="153"/>
      <c r="BM62" s="153"/>
      <c r="BN62" s="106"/>
    </row>
    <row r="63" spans="1:66" ht="17" thickBot="1" x14ac:dyDescent="0.25">
      <c r="A63" s="116"/>
      <c r="B63" s="170" t="s">
        <v>550</v>
      </c>
      <c r="C63" s="170" t="s">
        <v>540</v>
      </c>
      <c r="D63" s="170" t="s">
        <v>541</v>
      </c>
      <c r="E63" s="170"/>
      <c r="F63" s="170" t="s">
        <v>542</v>
      </c>
      <c r="G63" s="170" t="s">
        <v>543</v>
      </c>
      <c r="H63" s="172" t="s">
        <v>71</v>
      </c>
      <c r="I63" s="170" t="s">
        <v>148</v>
      </c>
      <c r="J63" s="171">
        <v>45244</v>
      </c>
      <c r="K63" s="80" t="s">
        <v>65</v>
      </c>
      <c r="L63" s="170"/>
      <c r="M63" s="170"/>
      <c r="N63" s="170"/>
      <c r="O63" s="170"/>
      <c r="P63" s="172"/>
      <c r="Q63" s="170"/>
      <c r="R63" s="170"/>
      <c r="S63" s="173"/>
      <c r="T63" s="170"/>
      <c r="U63" s="175"/>
      <c r="V63" s="175"/>
      <c r="W63" s="170"/>
      <c r="X63" s="170"/>
      <c r="Y63" s="170"/>
      <c r="Z63" s="170"/>
      <c r="AA63" s="170"/>
      <c r="AB63" s="170" t="s">
        <v>91</v>
      </c>
      <c r="AC63" s="171">
        <v>46203</v>
      </c>
      <c r="AD63" s="171">
        <v>46203</v>
      </c>
      <c r="AE63" s="280">
        <v>2026</v>
      </c>
      <c r="AF63" s="264">
        <v>46203</v>
      </c>
      <c r="AG63" s="264">
        <v>46203</v>
      </c>
      <c r="AH63" s="170"/>
      <c r="AI63" s="170" t="s">
        <v>116</v>
      </c>
      <c r="AJ63" s="170"/>
      <c r="AK63" s="170" t="s">
        <v>551</v>
      </c>
      <c r="AL63" s="176">
        <v>150000</v>
      </c>
      <c r="AM63" s="170" t="s">
        <v>64</v>
      </c>
      <c r="AN63" s="25" t="s">
        <v>65</v>
      </c>
      <c r="AO63" s="170"/>
      <c r="AP63" s="170"/>
      <c r="AQ63" s="250"/>
      <c r="AR63" s="170"/>
      <c r="AS63" s="170"/>
      <c r="AT63" s="170"/>
      <c r="AU63" s="170"/>
      <c r="AV63" s="170"/>
      <c r="AW63" s="170"/>
      <c r="AX63" s="170" t="s">
        <v>552</v>
      </c>
      <c r="AY63" s="170" t="s">
        <v>546</v>
      </c>
      <c r="AZ63" s="170" t="s">
        <v>67</v>
      </c>
      <c r="BA63" s="171">
        <v>45713</v>
      </c>
      <c r="BB63" s="170" t="s">
        <v>67</v>
      </c>
      <c r="BC63" s="170"/>
      <c r="BD63" s="25" t="s">
        <v>553</v>
      </c>
      <c r="BE63" s="25" t="s">
        <v>554</v>
      </c>
      <c r="BF63" s="25" t="s">
        <v>555</v>
      </c>
      <c r="BG63" s="25" t="s">
        <v>556</v>
      </c>
      <c r="BH63" s="170" t="s">
        <v>557</v>
      </c>
      <c r="BI63" s="170" t="s">
        <v>553</v>
      </c>
      <c r="BJ63" s="170" t="s">
        <v>558</v>
      </c>
      <c r="BK63" s="170"/>
      <c r="BL63" s="170"/>
      <c r="BM63" s="170"/>
      <c r="BN63" s="109"/>
    </row>
    <row r="64" spans="1:66" x14ac:dyDescent="0.2">
      <c r="A64" s="104"/>
      <c r="B64" s="162" t="s">
        <v>559</v>
      </c>
      <c r="C64" s="162" t="s">
        <v>560</v>
      </c>
      <c r="D64" s="162" t="s">
        <v>561</v>
      </c>
      <c r="E64" s="162"/>
      <c r="F64" s="162" t="s">
        <v>429</v>
      </c>
      <c r="G64" s="162" t="s">
        <v>562</v>
      </c>
      <c r="H64" s="164" t="s">
        <v>143</v>
      </c>
      <c r="I64" s="162" t="s">
        <v>61</v>
      </c>
      <c r="J64" s="163">
        <v>44298</v>
      </c>
      <c r="K64" s="79" t="s">
        <v>65</v>
      </c>
      <c r="L64" s="162" t="s">
        <v>115</v>
      </c>
      <c r="M64" s="162" t="s">
        <v>73</v>
      </c>
      <c r="N64" s="163">
        <v>44298</v>
      </c>
      <c r="O64" s="1" t="s">
        <v>65</v>
      </c>
      <c r="P64" s="178" t="s">
        <v>563</v>
      </c>
      <c r="Q64" s="162" t="s">
        <v>165</v>
      </c>
      <c r="R64" s="163">
        <v>45583</v>
      </c>
      <c r="S64" s="79" t="s">
        <v>65</v>
      </c>
      <c r="T64" s="162"/>
      <c r="U64" s="166" t="s">
        <v>68</v>
      </c>
      <c r="V64" s="166">
        <v>0.25</v>
      </c>
      <c r="W64" s="162" t="s">
        <v>564</v>
      </c>
      <c r="X64" s="162" t="s">
        <v>91</v>
      </c>
      <c r="Y64" s="163">
        <v>44377</v>
      </c>
      <c r="Z64" s="163">
        <v>44377</v>
      </c>
      <c r="AA64" s="162"/>
      <c r="AB64" s="162" t="s">
        <v>74</v>
      </c>
      <c r="AC64" s="163">
        <v>45583</v>
      </c>
      <c r="AD64" s="163">
        <v>45583</v>
      </c>
      <c r="AE64" s="277">
        <v>2023</v>
      </c>
      <c r="AF64" s="261">
        <v>45583</v>
      </c>
      <c r="AG64" s="261">
        <v>45583</v>
      </c>
      <c r="AH64" s="162"/>
      <c r="AI64" s="162" t="s">
        <v>116</v>
      </c>
      <c r="AJ64" s="162"/>
      <c r="AK64" s="162" t="s">
        <v>565</v>
      </c>
      <c r="AL64" s="160"/>
      <c r="AM64" s="162"/>
      <c r="AN64" s="162"/>
      <c r="AO64" s="162"/>
      <c r="AP64" s="162"/>
      <c r="AQ64" s="247"/>
      <c r="AR64" s="162"/>
      <c r="AS64" s="162"/>
      <c r="AT64" s="162"/>
      <c r="AU64" s="162"/>
      <c r="AV64" s="162">
        <v>400</v>
      </c>
      <c r="AW64" s="162"/>
      <c r="AX64" s="162" t="s">
        <v>566</v>
      </c>
      <c r="AY64" s="162" t="s">
        <v>418</v>
      </c>
      <c r="AZ64" s="162" t="s">
        <v>67</v>
      </c>
      <c r="BA64" s="163">
        <v>45713</v>
      </c>
      <c r="BB64" s="162" t="s">
        <v>68</v>
      </c>
      <c r="BC64" s="1" t="s">
        <v>567</v>
      </c>
      <c r="BD64" s="1" t="s">
        <v>568</v>
      </c>
      <c r="BE64" s="1" t="s">
        <v>569</v>
      </c>
      <c r="BF64" s="1" t="s">
        <v>570</v>
      </c>
      <c r="BG64" s="1" t="s">
        <v>571</v>
      </c>
      <c r="BH64" s="162"/>
      <c r="BI64" s="162"/>
      <c r="BJ64" s="162"/>
      <c r="BK64" s="162"/>
      <c r="BL64" s="162"/>
      <c r="BM64" s="162"/>
      <c r="BN64" s="104"/>
    </row>
    <row r="65" spans="1:66" ht="17" thickBot="1" x14ac:dyDescent="0.25">
      <c r="A65" s="104"/>
      <c r="B65" s="162" t="s">
        <v>572</v>
      </c>
      <c r="C65" s="162" t="s">
        <v>560</v>
      </c>
      <c r="D65" s="162" t="s">
        <v>561</v>
      </c>
      <c r="E65" s="162"/>
      <c r="F65" s="162" t="s">
        <v>429</v>
      </c>
      <c r="G65" s="162" t="s">
        <v>562</v>
      </c>
      <c r="H65" s="164" t="s">
        <v>71</v>
      </c>
      <c r="I65" s="162" t="s">
        <v>148</v>
      </c>
      <c r="J65" s="163">
        <v>44298</v>
      </c>
      <c r="K65" s="79" t="s">
        <v>65</v>
      </c>
      <c r="L65" s="162" t="s">
        <v>573</v>
      </c>
      <c r="M65" s="162" t="s">
        <v>73</v>
      </c>
      <c r="N65" s="163">
        <v>45583</v>
      </c>
      <c r="O65" s="1" t="s">
        <v>65</v>
      </c>
      <c r="P65" s="178" t="s">
        <v>573</v>
      </c>
      <c r="Q65" s="162" t="s">
        <v>165</v>
      </c>
      <c r="R65" s="163">
        <v>45583</v>
      </c>
      <c r="S65" s="79" t="s">
        <v>65</v>
      </c>
      <c r="T65" s="162"/>
      <c r="U65" s="166" t="s">
        <v>68</v>
      </c>
      <c r="V65" s="166">
        <v>0.25</v>
      </c>
      <c r="W65" s="162"/>
      <c r="X65" s="162"/>
      <c r="Y65" s="162"/>
      <c r="Z65" s="162"/>
      <c r="AA65" s="162"/>
      <c r="AB65" s="162"/>
      <c r="AC65" s="162"/>
      <c r="AD65" s="162"/>
      <c r="AE65" s="277"/>
      <c r="AF65" s="260"/>
      <c r="AG65" s="260"/>
      <c r="AH65" s="162"/>
      <c r="AI65" s="162" t="s">
        <v>116</v>
      </c>
      <c r="AJ65" s="162"/>
      <c r="AK65" s="162" t="s">
        <v>565</v>
      </c>
      <c r="AL65" s="160"/>
      <c r="AM65" s="162"/>
      <c r="AN65" s="162"/>
      <c r="AO65" s="162"/>
      <c r="AP65" s="162"/>
      <c r="AQ65" s="247"/>
      <c r="AR65" s="162"/>
      <c r="AS65" s="162"/>
      <c r="AT65" s="162"/>
      <c r="AU65" s="162"/>
      <c r="AV65" s="162">
        <v>2100</v>
      </c>
      <c r="AW65" s="162"/>
      <c r="AX65" s="162" t="s">
        <v>574</v>
      </c>
      <c r="AY65" s="162" t="s">
        <v>418</v>
      </c>
      <c r="AZ65" s="162" t="s">
        <v>67</v>
      </c>
      <c r="BA65" s="163">
        <v>45713</v>
      </c>
      <c r="BB65" s="162" t="s">
        <v>67</v>
      </c>
      <c r="BC65" s="162"/>
      <c r="BD65" s="162"/>
      <c r="BE65" s="162"/>
      <c r="BF65" s="162"/>
      <c r="BG65" s="162"/>
      <c r="BH65" s="162"/>
      <c r="BI65" s="162"/>
      <c r="BJ65" s="162"/>
      <c r="BK65" s="162"/>
      <c r="BL65" s="162"/>
      <c r="BM65" s="162"/>
      <c r="BN65" s="104"/>
    </row>
    <row r="66" spans="1:66" x14ac:dyDescent="0.2">
      <c r="A66" s="110" t="s">
        <v>575</v>
      </c>
      <c r="B66" s="153" t="s">
        <v>576</v>
      </c>
      <c r="C66" s="153" t="s">
        <v>577</v>
      </c>
      <c r="D66" s="153" t="s">
        <v>578</v>
      </c>
      <c r="E66" s="153"/>
      <c r="F66" s="153" t="s">
        <v>318</v>
      </c>
      <c r="G66" s="153" t="s">
        <v>579</v>
      </c>
      <c r="H66" s="155" t="s">
        <v>143</v>
      </c>
      <c r="I66" s="153" t="s">
        <v>61</v>
      </c>
      <c r="J66" s="114">
        <v>43181</v>
      </c>
      <c r="K66" s="81" t="s">
        <v>65</v>
      </c>
      <c r="L66" s="106"/>
      <c r="M66" s="106"/>
      <c r="N66" s="106"/>
      <c r="O66" s="106"/>
      <c r="P66" s="111"/>
      <c r="Q66" s="106"/>
      <c r="R66" s="106"/>
      <c r="S66" s="130"/>
      <c r="T66" s="106"/>
      <c r="U66" s="106"/>
      <c r="V66" s="106"/>
      <c r="W66" s="106"/>
      <c r="X66" s="106"/>
      <c r="Y66" s="106"/>
      <c r="Z66" s="106"/>
      <c r="AA66" s="106"/>
      <c r="AB66" s="106"/>
      <c r="AC66" s="106"/>
      <c r="AD66" s="106"/>
      <c r="AE66" s="281">
        <v>2020</v>
      </c>
      <c r="AF66" s="267">
        <v>43831</v>
      </c>
      <c r="AG66" s="267">
        <v>43831</v>
      </c>
      <c r="AH66" s="106"/>
      <c r="AI66" s="106" t="s">
        <v>62</v>
      </c>
      <c r="AJ66" s="106"/>
      <c r="AK66" s="106" t="s">
        <v>580</v>
      </c>
      <c r="AL66" s="106"/>
      <c r="AM66" s="106"/>
      <c r="AN66" s="106"/>
      <c r="AO66" s="106"/>
      <c r="AP66" s="106"/>
      <c r="AQ66" s="251">
        <v>20135</v>
      </c>
      <c r="AR66" s="106" t="s">
        <v>64</v>
      </c>
      <c r="AS66" s="153" t="s">
        <v>65</v>
      </c>
      <c r="AT66" s="106"/>
      <c r="AU66" s="106"/>
      <c r="AV66" s="106"/>
      <c r="AW66" s="106"/>
      <c r="AX66" s="153"/>
      <c r="AY66" s="106"/>
      <c r="AZ66" s="106"/>
      <c r="BA66" s="106"/>
      <c r="BB66" s="106"/>
      <c r="BC66" s="106"/>
      <c r="BD66" s="106" t="s">
        <v>581</v>
      </c>
      <c r="BE66" s="106"/>
      <c r="BF66" s="106"/>
      <c r="BG66" s="106"/>
      <c r="BH66" s="106"/>
      <c r="BI66" s="106"/>
      <c r="BJ66" s="106"/>
      <c r="BK66" s="106"/>
      <c r="BL66" s="106"/>
      <c r="BM66" s="106"/>
      <c r="BN66" s="106"/>
    </row>
    <row r="67" spans="1:66" ht="17" thickBot="1" x14ac:dyDescent="0.25">
      <c r="A67" s="108" t="s">
        <v>575</v>
      </c>
      <c r="B67" s="170" t="s">
        <v>582</v>
      </c>
      <c r="C67" s="170" t="s">
        <v>577</v>
      </c>
      <c r="D67" s="170" t="s">
        <v>578</v>
      </c>
      <c r="E67" s="170"/>
      <c r="F67" s="170" t="s">
        <v>318</v>
      </c>
      <c r="G67" s="170" t="s">
        <v>579</v>
      </c>
      <c r="H67" s="172" t="s">
        <v>71</v>
      </c>
      <c r="I67" s="170" t="s">
        <v>124</v>
      </c>
      <c r="J67" s="171">
        <v>44980</v>
      </c>
      <c r="K67" s="80" t="s">
        <v>65</v>
      </c>
      <c r="L67" s="170" t="s">
        <v>583</v>
      </c>
      <c r="M67" s="170" t="s">
        <v>73</v>
      </c>
      <c r="N67" s="171">
        <v>44983</v>
      </c>
      <c r="O67" s="25" t="s">
        <v>65</v>
      </c>
      <c r="P67" s="172" t="s">
        <v>583</v>
      </c>
      <c r="Q67" s="170" t="s">
        <v>165</v>
      </c>
      <c r="R67" s="171">
        <v>44983</v>
      </c>
      <c r="S67" s="80" t="s">
        <v>65</v>
      </c>
      <c r="T67" s="170"/>
      <c r="U67" s="175"/>
      <c r="V67" s="175"/>
      <c r="W67" s="170"/>
      <c r="X67" s="170"/>
      <c r="Y67" s="170"/>
      <c r="Z67" s="170"/>
      <c r="AA67" s="170"/>
      <c r="AB67" s="170" t="s">
        <v>91</v>
      </c>
      <c r="AC67" s="171">
        <v>46203</v>
      </c>
      <c r="AD67" s="171">
        <v>46203</v>
      </c>
      <c r="AE67" s="280" t="s">
        <v>584</v>
      </c>
      <c r="AF67" s="264">
        <v>46203</v>
      </c>
      <c r="AG67" s="264">
        <v>46203</v>
      </c>
      <c r="AH67" s="170"/>
      <c r="AI67" s="170" t="s">
        <v>116</v>
      </c>
      <c r="AJ67" s="170"/>
      <c r="AK67" s="170" t="s">
        <v>585</v>
      </c>
      <c r="AL67" s="176">
        <v>500000</v>
      </c>
      <c r="AM67" s="170" t="s">
        <v>64</v>
      </c>
      <c r="AN67" s="25" t="s">
        <v>65</v>
      </c>
      <c r="AO67" s="170"/>
      <c r="AP67" s="170"/>
      <c r="AQ67" s="250"/>
      <c r="AR67" s="170"/>
      <c r="AS67" s="170"/>
      <c r="AT67" s="170"/>
      <c r="AU67" s="170"/>
      <c r="AV67" s="170"/>
      <c r="AW67" s="170"/>
      <c r="AX67" s="109" t="s">
        <v>586</v>
      </c>
      <c r="AY67" s="170" t="s">
        <v>188</v>
      </c>
      <c r="AZ67" s="170" t="s">
        <v>68</v>
      </c>
      <c r="BA67" s="171">
        <v>45713</v>
      </c>
      <c r="BB67" s="170" t="s">
        <v>67</v>
      </c>
      <c r="BC67" s="170"/>
      <c r="BD67" s="25" t="s">
        <v>587</v>
      </c>
      <c r="BE67" s="25" t="s">
        <v>588</v>
      </c>
      <c r="BF67" s="25" t="s">
        <v>589</v>
      </c>
      <c r="BG67" s="170"/>
      <c r="BH67" s="170"/>
      <c r="BI67" s="170"/>
      <c r="BJ67" s="170"/>
      <c r="BK67" s="170"/>
      <c r="BL67" s="170"/>
      <c r="BM67" s="170"/>
      <c r="BN67" s="109"/>
    </row>
    <row r="68" spans="1:66" ht="17" thickBot="1" x14ac:dyDescent="0.25">
      <c r="A68" s="110"/>
      <c r="B68" s="233" t="str">
        <f>C68&amp;"_0"</f>
        <v>Z_CZ_Škoda_Mladá Boleslav_0</v>
      </c>
      <c r="C68" s="106" t="str">
        <f>"Z_CZ_"&amp;D68&amp;"_"&amp;G68</f>
        <v>Z_CZ_Škoda_Mladá Boleslav</v>
      </c>
      <c r="D68" s="106" t="s">
        <v>590</v>
      </c>
      <c r="E68" s="106"/>
      <c r="F68" s="153" t="s">
        <v>435</v>
      </c>
      <c r="G68" s="153" t="s">
        <v>591</v>
      </c>
      <c r="H68" s="155" t="s">
        <v>143</v>
      </c>
      <c r="I68" s="153" t="s">
        <v>61</v>
      </c>
      <c r="J68" s="106"/>
      <c r="K68" s="130"/>
      <c r="L68" s="153" t="s">
        <v>592</v>
      </c>
      <c r="M68" s="153" t="s">
        <v>73</v>
      </c>
      <c r="N68" s="114">
        <v>44075</v>
      </c>
      <c r="O68" s="24" t="s">
        <v>65</v>
      </c>
      <c r="P68" s="111"/>
      <c r="Q68" s="106"/>
      <c r="R68" s="106"/>
      <c r="S68" s="130"/>
      <c r="T68" s="106"/>
      <c r="U68" s="106"/>
      <c r="V68" s="106"/>
      <c r="W68" s="106"/>
      <c r="X68" s="106"/>
      <c r="Y68" s="106"/>
      <c r="Z68" s="106"/>
      <c r="AA68" s="106"/>
      <c r="AB68" s="106"/>
      <c r="AC68" s="106"/>
      <c r="AD68" s="106"/>
      <c r="AE68" s="281"/>
      <c r="AF68" s="267">
        <v>44075</v>
      </c>
      <c r="AG68" s="268"/>
      <c r="AH68" s="106"/>
      <c r="AI68" s="153" t="s">
        <v>116</v>
      </c>
      <c r="AJ68" s="106"/>
      <c r="AK68" s="153" t="s">
        <v>593</v>
      </c>
      <c r="AL68" s="115"/>
      <c r="AM68" s="106"/>
      <c r="AN68" s="106"/>
      <c r="AO68" s="106"/>
      <c r="AP68" s="106"/>
      <c r="AQ68" s="251">
        <f>67243+12264</f>
        <v>79507</v>
      </c>
      <c r="AR68" s="106" t="s">
        <v>64</v>
      </c>
      <c r="AS68" s="24" t="s">
        <v>65</v>
      </c>
      <c r="AT68" s="106"/>
      <c r="AU68" s="106"/>
      <c r="AV68" s="106"/>
      <c r="AW68" s="106"/>
      <c r="AX68" s="106"/>
      <c r="AY68" s="106"/>
      <c r="AZ68" s="106"/>
      <c r="BA68" s="106"/>
      <c r="BB68" s="106"/>
      <c r="BC68" s="106"/>
      <c r="BD68" s="24" t="s">
        <v>594</v>
      </c>
      <c r="BE68" s="106" t="s">
        <v>595</v>
      </c>
      <c r="BF68" s="106"/>
      <c r="BG68" s="106"/>
      <c r="BH68" s="106"/>
      <c r="BI68" s="106"/>
      <c r="BJ68" s="106"/>
      <c r="BK68" s="106"/>
      <c r="BL68" s="106"/>
      <c r="BM68" s="106"/>
      <c r="BN68" s="106"/>
    </row>
    <row r="69" spans="1:66" ht="17" thickBot="1" x14ac:dyDescent="0.25">
      <c r="A69" s="108"/>
      <c r="B69" s="234" t="str">
        <f>C69&amp;"_1"</f>
        <v>Z_CZ_Škoda_Mladá Boleslav_1</v>
      </c>
      <c r="C69" s="106" t="str">
        <f>"Z_CZ_"&amp;D69&amp;"_"&amp;G69</f>
        <v>Z_CZ_Škoda_Mladá Boleslav</v>
      </c>
      <c r="D69" s="109" t="s">
        <v>590</v>
      </c>
      <c r="E69" s="109"/>
      <c r="F69" s="170" t="s">
        <v>435</v>
      </c>
      <c r="G69" s="170" t="s">
        <v>591</v>
      </c>
      <c r="H69" s="172" t="s">
        <v>71</v>
      </c>
      <c r="I69" s="170" t="s">
        <v>61</v>
      </c>
      <c r="J69" s="239">
        <v>45434</v>
      </c>
      <c r="K69" s="349" t="s">
        <v>65</v>
      </c>
      <c r="L69" s="109"/>
      <c r="M69" s="109"/>
      <c r="N69" s="109"/>
      <c r="O69" s="109"/>
      <c r="P69" s="120"/>
      <c r="Q69" s="109"/>
      <c r="R69" s="109"/>
      <c r="S69" s="124"/>
      <c r="T69" s="109"/>
      <c r="U69" s="109"/>
      <c r="V69" s="109"/>
      <c r="W69" s="109"/>
      <c r="X69" s="109"/>
      <c r="Y69" s="109"/>
      <c r="Z69" s="109"/>
      <c r="AA69" s="109"/>
      <c r="AB69" s="109"/>
      <c r="AC69" s="109"/>
      <c r="AD69" s="109"/>
      <c r="AE69" s="282"/>
      <c r="AF69" s="273">
        <v>45679</v>
      </c>
      <c r="AG69" s="266"/>
      <c r="AH69" s="109"/>
      <c r="AI69" s="170" t="s">
        <v>116</v>
      </c>
      <c r="AJ69" s="109"/>
      <c r="AK69" s="170" t="s">
        <v>596</v>
      </c>
      <c r="AL69" s="119">
        <f>600*365</f>
        <v>219000</v>
      </c>
      <c r="AM69" s="109" t="s">
        <v>64</v>
      </c>
      <c r="AN69" s="25" t="s">
        <v>65</v>
      </c>
      <c r="AO69" s="109"/>
      <c r="AP69" s="109"/>
      <c r="AQ69" s="252"/>
      <c r="AR69" s="109"/>
      <c r="AS69" s="109"/>
      <c r="AT69" s="109"/>
      <c r="AU69" s="109"/>
      <c r="AV69" s="109"/>
      <c r="AW69" s="109"/>
      <c r="AX69" s="109" t="s">
        <v>597</v>
      </c>
      <c r="AY69" s="109"/>
      <c r="AZ69" s="109"/>
      <c r="BA69" s="109"/>
      <c r="BB69" s="109"/>
      <c r="BC69" s="109"/>
      <c r="BD69" s="25" t="s">
        <v>594</v>
      </c>
      <c r="BE69" s="109" t="s">
        <v>595</v>
      </c>
      <c r="BF69" s="109" t="s">
        <v>598</v>
      </c>
      <c r="BG69" s="109"/>
      <c r="BH69" s="109"/>
      <c r="BI69" s="109"/>
      <c r="BJ69" s="109"/>
      <c r="BK69" s="109"/>
      <c r="BL69" s="109"/>
      <c r="BM69" s="109"/>
      <c r="BN69" s="109"/>
    </row>
    <row r="70" spans="1:66" ht="17" thickBot="1" x14ac:dyDescent="0.25">
      <c r="A70" s="132" t="s">
        <v>599</v>
      </c>
      <c r="B70" s="189" t="s">
        <v>600</v>
      </c>
      <c r="C70" s="189" t="s">
        <v>601</v>
      </c>
      <c r="D70" s="189" t="s">
        <v>602</v>
      </c>
      <c r="E70" s="189"/>
      <c r="F70" s="189" t="s">
        <v>603</v>
      </c>
      <c r="G70" s="189" t="s">
        <v>604</v>
      </c>
      <c r="H70" s="191" t="s">
        <v>214</v>
      </c>
      <c r="I70" s="189" t="s">
        <v>192</v>
      </c>
      <c r="J70" s="190">
        <v>43572</v>
      </c>
      <c r="K70" s="97" t="s">
        <v>65</v>
      </c>
      <c r="L70" s="189"/>
      <c r="M70" s="189"/>
      <c r="N70" s="189"/>
      <c r="O70" s="189"/>
      <c r="P70" s="191"/>
      <c r="Q70" s="189"/>
      <c r="R70" s="189"/>
      <c r="S70" s="192"/>
      <c r="T70" s="189"/>
      <c r="U70" s="193"/>
      <c r="V70" s="193"/>
      <c r="W70" s="189"/>
      <c r="X70" s="189"/>
      <c r="Y70" s="189"/>
      <c r="Z70" s="189"/>
      <c r="AA70" s="189"/>
      <c r="AB70" s="189"/>
      <c r="AC70" s="189"/>
      <c r="AD70" s="189"/>
      <c r="AE70" s="285" t="s">
        <v>605</v>
      </c>
      <c r="AF70" s="274"/>
      <c r="AG70" s="274"/>
      <c r="AH70" s="190">
        <v>44661</v>
      </c>
      <c r="AI70" s="189" t="s">
        <v>606</v>
      </c>
      <c r="AJ70" s="189"/>
      <c r="AK70" s="189" t="s">
        <v>607</v>
      </c>
      <c r="AL70" s="194"/>
      <c r="AM70" s="189"/>
      <c r="AN70" s="189"/>
      <c r="AO70" s="189"/>
      <c r="AP70" s="189"/>
      <c r="AQ70" s="256"/>
      <c r="AR70" s="189"/>
      <c r="AS70" s="189"/>
      <c r="AT70" s="189"/>
      <c r="AU70" s="189"/>
      <c r="AV70" s="189"/>
      <c r="AW70" s="189"/>
      <c r="AX70" s="189" t="s">
        <v>608</v>
      </c>
      <c r="AY70" s="189"/>
      <c r="AZ70" s="189" t="s">
        <v>68</v>
      </c>
      <c r="BA70" s="190">
        <v>45713</v>
      </c>
      <c r="BB70" s="189" t="s">
        <v>68</v>
      </c>
      <c r="BC70" s="189"/>
      <c r="BD70" s="96" t="s">
        <v>609</v>
      </c>
      <c r="BE70" s="96" t="s">
        <v>610</v>
      </c>
      <c r="BF70" s="96" t="s">
        <v>611</v>
      </c>
      <c r="BG70" s="96" t="s">
        <v>612</v>
      </c>
      <c r="BH70" s="189"/>
      <c r="BI70" s="189"/>
      <c r="BJ70" s="189"/>
      <c r="BK70" s="189"/>
      <c r="BL70" s="189"/>
      <c r="BM70" s="189"/>
      <c r="BN70" s="133"/>
    </row>
    <row r="71" spans="1:66" ht="17" thickBot="1" x14ac:dyDescent="0.25">
      <c r="A71" s="110"/>
      <c r="B71" s="233" t="str">
        <f>C71&amp;"_0"</f>
        <v>Z_DE_Stellantis_Eisenach_0</v>
      </c>
      <c r="C71" s="106" t="str">
        <f>"Z_DE_"&amp;D71&amp;"_"&amp;G71</f>
        <v>Z_DE_Stellantis_Eisenach</v>
      </c>
      <c r="D71" s="153" t="s">
        <v>613</v>
      </c>
      <c r="E71" s="106"/>
      <c r="F71" s="153" t="s">
        <v>58</v>
      </c>
      <c r="G71" s="153" t="s">
        <v>614</v>
      </c>
      <c r="H71" s="155" t="s">
        <v>143</v>
      </c>
      <c r="I71" s="153" t="s">
        <v>61</v>
      </c>
      <c r="J71" s="106"/>
      <c r="K71" s="130"/>
      <c r="L71" s="106"/>
      <c r="M71" s="106"/>
      <c r="N71" s="106"/>
      <c r="O71" s="106"/>
      <c r="P71" s="111"/>
      <c r="Q71" s="106"/>
      <c r="R71" s="106"/>
      <c r="S71" s="130"/>
      <c r="T71" s="106"/>
      <c r="U71" s="111"/>
      <c r="V71" s="106"/>
      <c r="W71" s="106"/>
      <c r="X71" s="106"/>
      <c r="Y71" s="106"/>
      <c r="Z71" s="106"/>
      <c r="AA71" s="106"/>
      <c r="AB71" s="106"/>
      <c r="AC71" s="106"/>
      <c r="AD71" s="106"/>
      <c r="AE71" s="281">
        <v>2020</v>
      </c>
      <c r="AF71" s="267">
        <v>43831</v>
      </c>
      <c r="AG71" s="268"/>
      <c r="AH71" s="106"/>
      <c r="AI71" s="153" t="s">
        <v>62</v>
      </c>
      <c r="AJ71" s="106"/>
      <c r="AK71" s="153" t="s">
        <v>615</v>
      </c>
      <c r="AL71" s="115"/>
      <c r="AM71" s="106"/>
      <c r="AN71" s="106"/>
      <c r="AO71" s="106"/>
      <c r="AP71" s="106"/>
      <c r="AQ71" s="251">
        <v>9653</v>
      </c>
      <c r="AR71" s="106" t="s">
        <v>64</v>
      </c>
      <c r="AS71" s="153" t="s">
        <v>65</v>
      </c>
      <c r="AT71" s="106"/>
      <c r="AU71" s="106"/>
      <c r="AV71" s="106"/>
      <c r="AW71" s="106"/>
      <c r="AX71" s="106"/>
      <c r="AY71" s="106"/>
      <c r="AZ71" s="106"/>
      <c r="BA71" s="106"/>
      <c r="BB71" s="106"/>
      <c r="BC71" s="106"/>
      <c r="BD71" s="106" t="s">
        <v>616</v>
      </c>
      <c r="BE71" s="106"/>
      <c r="BF71" s="106"/>
      <c r="BG71" s="106"/>
      <c r="BH71" s="106"/>
      <c r="BI71" s="106"/>
      <c r="BJ71" s="106"/>
      <c r="BK71" s="106"/>
      <c r="BL71" s="106"/>
      <c r="BM71" s="106"/>
      <c r="BN71" s="106"/>
    </row>
    <row r="72" spans="1:66" ht="17" thickBot="1" x14ac:dyDescent="0.25">
      <c r="A72" s="108"/>
      <c r="B72" s="234" t="str">
        <f>C72&amp;"_1"</f>
        <v>Z_DE_Stellantis_Eisenach_1</v>
      </c>
      <c r="C72" s="106" t="str">
        <f>"Z_DE_"&amp;D72&amp;"_"&amp;G72</f>
        <v>Z_DE_Stellantis_Eisenach</v>
      </c>
      <c r="D72" s="170" t="s">
        <v>613</v>
      </c>
      <c r="E72" s="109"/>
      <c r="F72" s="170" t="s">
        <v>58</v>
      </c>
      <c r="G72" s="170" t="s">
        <v>614</v>
      </c>
      <c r="H72" s="172" t="s">
        <v>71</v>
      </c>
      <c r="I72" s="109" t="s">
        <v>61</v>
      </c>
      <c r="J72" s="126">
        <v>45007</v>
      </c>
      <c r="K72" s="80" t="s">
        <v>65</v>
      </c>
      <c r="L72" s="170" t="s">
        <v>617</v>
      </c>
      <c r="M72" s="109" t="s">
        <v>73</v>
      </c>
      <c r="N72" s="109"/>
      <c r="O72" s="109"/>
      <c r="P72" s="120"/>
      <c r="Q72" s="109"/>
      <c r="R72" s="109"/>
      <c r="S72" s="124"/>
      <c r="T72" s="109"/>
      <c r="U72" s="109"/>
      <c r="V72" s="109"/>
      <c r="W72" s="109"/>
      <c r="X72" s="109"/>
      <c r="Y72" s="109"/>
      <c r="Z72" s="109"/>
      <c r="AA72" s="109"/>
      <c r="AB72" s="109"/>
      <c r="AC72" s="109"/>
      <c r="AD72" s="109"/>
      <c r="AE72" s="282" t="s">
        <v>618</v>
      </c>
      <c r="AF72" s="271">
        <v>45536</v>
      </c>
      <c r="AG72" s="271">
        <v>45536</v>
      </c>
      <c r="AH72" s="109"/>
      <c r="AI72" s="170" t="s">
        <v>116</v>
      </c>
      <c r="AJ72" s="109"/>
      <c r="AK72" s="109" t="s">
        <v>619</v>
      </c>
      <c r="AL72" s="119"/>
      <c r="AM72" s="109"/>
      <c r="AN72" s="109"/>
      <c r="AO72" s="109"/>
      <c r="AP72" s="109"/>
      <c r="AQ72" s="252"/>
      <c r="AR72" s="109"/>
      <c r="AS72" s="109"/>
      <c r="AT72" s="109"/>
      <c r="AU72" s="109"/>
      <c r="AV72" s="109"/>
      <c r="AW72" s="109"/>
      <c r="AX72" s="109"/>
      <c r="AY72" s="109"/>
      <c r="AZ72" s="109"/>
      <c r="BA72" s="109"/>
      <c r="BB72" s="109"/>
      <c r="BC72" s="109"/>
      <c r="BD72" s="109" t="s">
        <v>620</v>
      </c>
      <c r="BE72" s="109"/>
      <c r="BF72" s="109"/>
      <c r="BG72" s="109"/>
      <c r="BH72" s="109"/>
      <c r="BI72" s="109"/>
      <c r="BJ72" s="109"/>
      <c r="BK72" s="109"/>
      <c r="BL72" s="109"/>
      <c r="BM72" s="109"/>
      <c r="BN72" s="109"/>
    </row>
    <row r="73" spans="1:66" x14ac:dyDescent="0.2">
      <c r="A73" s="104"/>
      <c r="B73" s="162" t="s">
        <v>1058</v>
      </c>
      <c r="C73" s="162" t="s">
        <v>1053</v>
      </c>
      <c r="D73" s="162" t="s">
        <v>613</v>
      </c>
      <c r="E73" s="162"/>
      <c r="F73" s="162" t="s">
        <v>141</v>
      </c>
      <c r="G73" s="162" t="s">
        <v>621</v>
      </c>
      <c r="H73" s="164" t="s">
        <v>71</v>
      </c>
      <c r="I73" s="162" t="s">
        <v>61</v>
      </c>
      <c r="J73" s="163">
        <v>44391</v>
      </c>
      <c r="K73" s="79" t="s">
        <v>65</v>
      </c>
      <c r="L73" s="162" t="s">
        <v>136</v>
      </c>
      <c r="M73" s="162" t="s">
        <v>149</v>
      </c>
      <c r="N73" s="163">
        <v>44383</v>
      </c>
      <c r="O73" s="1" t="s">
        <v>65</v>
      </c>
      <c r="P73" s="164" t="s">
        <v>136</v>
      </c>
      <c r="Q73" s="162" t="s">
        <v>150</v>
      </c>
      <c r="R73" s="163">
        <v>44383</v>
      </c>
      <c r="S73" s="79" t="s">
        <v>65</v>
      </c>
      <c r="T73" s="162"/>
      <c r="U73" s="166"/>
      <c r="V73" s="166"/>
      <c r="W73" s="162"/>
      <c r="X73" s="162"/>
      <c r="Y73" s="162"/>
      <c r="Z73" s="162"/>
      <c r="AA73" s="162"/>
      <c r="AB73" s="162" t="s">
        <v>74</v>
      </c>
      <c r="AC73" s="163">
        <v>45176</v>
      </c>
      <c r="AD73" s="163">
        <v>45176</v>
      </c>
      <c r="AE73" s="277"/>
      <c r="AF73" s="260"/>
      <c r="AG73" s="260"/>
      <c r="AH73" s="162"/>
      <c r="AI73" s="162" t="s">
        <v>116</v>
      </c>
      <c r="AJ73" s="162"/>
      <c r="AK73" s="162" t="s">
        <v>622</v>
      </c>
      <c r="AL73" s="160"/>
      <c r="AM73" s="162"/>
      <c r="AN73" s="162"/>
      <c r="AO73" s="162"/>
      <c r="AP73" s="162"/>
      <c r="AQ73" s="247"/>
      <c r="AR73" s="162"/>
      <c r="AS73" s="162"/>
      <c r="AT73" s="162"/>
      <c r="AU73" s="162"/>
      <c r="AV73" s="162"/>
      <c r="AW73" s="162"/>
      <c r="AX73" s="162" t="s">
        <v>623</v>
      </c>
      <c r="AY73" s="162" t="s">
        <v>88</v>
      </c>
      <c r="AZ73" s="162" t="s">
        <v>89</v>
      </c>
      <c r="BA73" s="163">
        <v>45709</v>
      </c>
      <c r="BB73" s="162" t="s">
        <v>68</v>
      </c>
      <c r="BC73" s="162"/>
      <c r="BD73" s="1" t="s">
        <v>624</v>
      </c>
      <c r="BE73" s="1" t="s">
        <v>625</v>
      </c>
      <c r="BF73" s="162"/>
      <c r="BG73" s="162"/>
      <c r="BH73" s="162"/>
      <c r="BI73" s="162"/>
      <c r="BJ73" s="162"/>
      <c r="BK73" s="162"/>
      <c r="BL73" s="162"/>
      <c r="BM73" s="162"/>
      <c r="BN73" s="104"/>
    </row>
    <row r="74" spans="1:66" ht="17" thickBot="1" x14ac:dyDescent="0.25">
      <c r="A74" s="104"/>
      <c r="B74" s="162" t="s">
        <v>1059</v>
      </c>
      <c r="C74" s="162" t="s">
        <v>1053</v>
      </c>
      <c r="D74" s="162" t="s">
        <v>613</v>
      </c>
      <c r="E74" s="162"/>
      <c r="F74" s="162" t="s">
        <v>141</v>
      </c>
      <c r="G74" s="162" t="s">
        <v>621</v>
      </c>
      <c r="H74" s="164" t="s">
        <v>143</v>
      </c>
      <c r="I74" s="162" t="s">
        <v>626</v>
      </c>
      <c r="J74" s="163">
        <v>45622</v>
      </c>
      <c r="K74" s="79" t="s">
        <v>65</v>
      </c>
      <c r="L74" s="162" t="s">
        <v>243</v>
      </c>
      <c r="M74" s="162" t="s">
        <v>149</v>
      </c>
      <c r="N74" s="163">
        <v>45622</v>
      </c>
      <c r="O74" s="1" t="s">
        <v>65</v>
      </c>
      <c r="P74" s="164" t="s">
        <v>243</v>
      </c>
      <c r="Q74" s="162" t="s">
        <v>150</v>
      </c>
      <c r="R74" s="163">
        <v>45622</v>
      </c>
      <c r="S74" s="79" t="s">
        <v>65</v>
      </c>
      <c r="T74" s="162"/>
      <c r="U74" s="166"/>
      <c r="V74" s="166"/>
      <c r="W74" s="162"/>
      <c r="X74" s="162"/>
      <c r="Y74" s="162"/>
      <c r="Z74" s="162"/>
      <c r="AA74" s="162"/>
      <c r="AB74" s="162"/>
      <c r="AC74" s="162"/>
      <c r="AD74" s="162"/>
      <c r="AE74" s="277"/>
      <c r="AF74" s="260"/>
      <c r="AG74" s="260"/>
      <c r="AH74" s="162"/>
      <c r="AI74" s="162" t="s">
        <v>116</v>
      </c>
      <c r="AJ74" s="162"/>
      <c r="AK74" s="162"/>
      <c r="AL74" s="160"/>
      <c r="AM74" s="162"/>
      <c r="AN74" s="162"/>
      <c r="AO74" s="162"/>
      <c r="AP74" s="162"/>
      <c r="AQ74" s="247"/>
      <c r="AR74" s="162"/>
      <c r="AS74" s="162"/>
      <c r="AT74" s="162"/>
      <c r="AU74" s="162"/>
      <c r="AV74" s="162"/>
      <c r="AW74" s="162"/>
      <c r="AX74" s="162" t="s">
        <v>627</v>
      </c>
      <c r="AY74" s="162" t="s">
        <v>88</v>
      </c>
      <c r="AZ74" s="162" t="s">
        <v>89</v>
      </c>
      <c r="BA74" s="163">
        <v>45709</v>
      </c>
      <c r="BB74" s="162" t="s">
        <v>67</v>
      </c>
      <c r="BC74" s="162"/>
      <c r="BD74" s="162"/>
      <c r="BE74" s="162"/>
      <c r="BF74" s="162"/>
      <c r="BG74" s="162"/>
      <c r="BH74" s="162"/>
      <c r="BI74" s="162"/>
      <c r="BJ74" s="162"/>
      <c r="BK74" s="162"/>
      <c r="BL74" s="162"/>
      <c r="BM74" s="162"/>
      <c r="BN74" s="104"/>
    </row>
    <row r="75" spans="1:66" ht="17" thickBot="1" x14ac:dyDescent="0.25">
      <c r="A75" s="110"/>
      <c r="B75" s="233" t="str">
        <f>C75&amp;"_0"</f>
        <v>Z_SK_Stellantis_Trnava_0</v>
      </c>
      <c r="C75" s="106" t="str">
        <f>"Z_SK_"&amp;D75&amp;"_"&amp;G75</f>
        <v>Z_SK_Stellantis_Trnava</v>
      </c>
      <c r="D75" s="153" t="s">
        <v>613</v>
      </c>
      <c r="E75" s="106"/>
      <c r="F75" s="153" t="s">
        <v>444</v>
      </c>
      <c r="G75" s="134" t="s">
        <v>628</v>
      </c>
      <c r="H75" s="155" t="s">
        <v>143</v>
      </c>
      <c r="I75" s="153" t="s">
        <v>192</v>
      </c>
      <c r="J75" s="114">
        <v>43559</v>
      </c>
      <c r="K75" s="157" t="s">
        <v>65</v>
      </c>
      <c r="L75" s="106"/>
      <c r="M75" s="106"/>
      <c r="N75" s="106"/>
      <c r="O75" s="106"/>
      <c r="P75" s="111"/>
      <c r="Q75" s="106"/>
      <c r="R75" s="106"/>
      <c r="S75" s="130"/>
      <c r="T75" s="106"/>
      <c r="U75" s="106"/>
      <c r="V75" s="106"/>
      <c r="W75" s="106"/>
      <c r="X75" s="106"/>
      <c r="Y75" s="106"/>
      <c r="Z75" s="106"/>
      <c r="AA75" s="106"/>
      <c r="AB75" s="106"/>
      <c r="AC75" s="106"/>
      <c r="AD75" s="106"/>
      <c r="AE75" s="281"/>
      <c r="AF75" s="267">
        <v>43559</v>
      </c>
      <c r="AG75" s="267">
        <v>43559</v>
      </c>
      <c r="AH75" s="114">
        <v>45291</v>
      </c>
      <c r="AI75" s="153" t="s">
        <v>116</v>
      </c>
      <c r="AJ75" s="106"/>
      <c r="AK75" s="153" t="s">
        <v>629</v>
      </c>
      <c r="AL75" s="115"/>
      <c r="AM75" s="106"/>
      <c r="AN75" s="106"/>
      <c r="AO75" s="106"/>
      <c r="AP75" s="106"/>
      <c r="AQ75" s="251">
        <v>49264</v>
      </c>
      <c r="AR75" s="106" t="s">
        <v>64</v>
      </c>
      <c r="AS75" s="153" t="s">
        <v>65</v>
      </c>
      <c r="AT75" s="106"/>
      <c r="AU75" s="106"/>
      <c r="AV75" s="106"/>
      <c r="AW75" s="106"/>
      <c r="AX75" s="153" t="s">
        <v>630</v>
      </c>
      <c r="AY75" s="106"/>
      <c r="AZ75" s="106"/>
      <c r="BA75" s="106"/>
      <c r="BB75" s="106"/>
      <c r="BC75" s="106"/>
      <c r="BD75" s="24" t="s">
        <v>631</v>
      </c>
      <c r="BE75" s="106" t="s">
        <v>632</v>
      </c>
      <c r="BF75" s="106" t="s">
        <v>633</v>
      </c>
      <c r="BG75" s="106"/>
      <c r="BH75" s="106"/>
      <c r="BI75" s="106"/>
      <c r="BJ75" s="106"/>
      <c r="BK75" s="106"/>
      <c r="BL75" s="106"/>
      <c r="BM75" s="106"/>
      <c r="BN75" s="106"/>
    </row>
    <row r="76" spans="1:66" ht="17" thickBot="1" x14ac:dyDescent="0.25">
      <c r="A76" s="135"/>
      <c r="B76" s="234" t="str">
        <f>C76&amp;"_1"</f>
        <v>Z_SK_Stellantis_Trnava_1</v>
      </c>
      <c r="C76" s="106" t="str">
        <f>"Z_SK_"&amp;D76&amp;"_"&amp;G76</f>
        <v>Z_SK_Stellantis_Trnava</v>
      </c>
      <c r="D76" s="170" t="s">
        <v>613</v>
      </c>
      <c r="E76" s="109"/>
      <c r="F76" s="170" t="s">
        <v>444</v>
      </c>
      <c r="G76" s="136" t="s">
        <v>628</v>
      </c>
      <c r="H76" s="172" t="s">
        <v>71</v>
      </c>
      <c r="I76" s="170" t="s">
        <v>148</v>
      </c>
      <c r="J76" s="171">
        <v>44375</v>
      </c>
      <c r="K76" s="80" t="s">
        <v>65</v>
      </c>
      <c r="L76" s="109" t="s">
        <v>573</v>
      </c>
      <c r="M76" s="109" t="s">
        <v>73</v>
      </c>
      <c r="N76" s="109"/>
      <c r="O76" s="109"/>
      <c r="P76" s="120"/>
      <c r="Q76" s="109"/>
      <c r="R76" s="109"/>
      <c r="S76" s="124"/>
      <c r="T76" s="109"/>
      <c r="U76" s="120"/>
      <c r="V76" s="109"/>
      <c r="W76" s="109"/>
      <c r="X76" s="109"/>
      <c r="Y76" s="109"/>
      <c r="Z76" s="109"/>
      <c r="AA76" s="109"/>
      <c r="AB76" s="109"/>
      <c r="AC76" s="109"/>
      <c r="AD76" s="109"/>
      <c r="AE76" s="282">
        <v>2023</v>
      </c>
      <c r="AF76" s="271">
        <v>45107</v>
      </c>
      <c r="AG76" s="271">
        <v>45108</v>
      </c>
      <c r="AH76" s="109"/>
      <c r="AI76" s="109" t="s">
        <v>116</v>
      </c>
      <c r="AJ76" s="109"/>
      <c r="AK76" s="109" t="s">
        <v>634</v>
      </c>
      <c r="AL76" s="119" t="s">
        <v>635</v>
      </c>
      <c r="AM76" s="109"/>
      <c r="AN76" s="109"/>
      <c r="AO76" s="109"/>
      <c r="AP76" s="109"/>
      <c r="AQ76" s="252"/>
      <c r="AR76" s="109"/>
      <c r="AS76" s="109"/>
      <c r="AT76" s="109"/>
      <c r="AU76" s="109"/>
      <c r="AV76" s="109"/>
      <c r="AW76" s="109"/>
      <c r="AX76" s="109"/>
      <c r="AY76" s="109"/>
      <c r="AZ76" s="109"/>
      <c r="BA76" s="109"/>
      <c r="BB76" s="109"/>
      <c r="BC76" s="109"/>
      <c r="BD76" s="109" t="s">
        <v>636</v>
      </c>
      <c r="BE76" s="109" t="s">
        <v>637</v>
      </c>
      <c r="BF76" s="109"/>
      <c r="BG76" s="109"/>
      <c r="BH76" s="109"/>
      <c r="BI76" s="109"/>
      <c r="BJ76" s="109"/>
      <c r="BK76" s="109"/>
      <c r="BL76" s="109"/>
      <c r="BM76" s="109"/>
      <c r="BN76" s="109"/>
    </row>
    <row r="77" spans="1:66" ht="17" thickBot="1" x14ac:dyDescent="0.25">
      <c r="A77" s="104"/>
      <c r="B77" s="233" t="str">
        <f>C77&amp;"_0"</f>
        <v>Z_ES_Stellantis_Vigo_0</v>
      </c>
      <c r="C77" s="106" t="str">
        <f>"Z_ES_"&amp;D77&amp;"_"&amp;G77</f>
        <v>Z_ES_Stellantis_Vigo</v>
      </c>
      <c r="D77" s="162" t="s">
        <v>613</v>
      </c>
      <c r="E77" s="104"/>
      <c r="F77" s="162" t="s">
        <v>318</v>
      </c>
      <c r="G77" s="104" t="s">
        <v>638</v>
      </c>
      <c r="H77" s="164" t="s">
        <v>143</v>
      </c>
      <c r="I77" s="162" t="s">
        <v>61</v>
      </c>
      <c r="J77" s="104"/>
      <c r="K77" s="122"/>
      <c r="L77" s="104"/>
      <c r="M77" s="104"/>
      <c r="N77" s="104"/>
      <c r="O77" s="104"/>
      <c r="P77" s="121"/>
      <c r="Q77" s="104"/>
      <c r="R77" s="104"/>
      <c r="S77" s="122"/>
      <c r="T77" s="104"/>
      <c r="U77" s="121"/>
      <c r="V77" s="104"/>
      <c r="W77" s="104"/>
      <c r="X77" s="104"/>
      <c r="Y77" s="104"/>
      <c r="Z77" s="104"/>
      <c r="AA77" s="104"/>
      <c r="AB77" s="104"/>
      <c r="AC77" s="104"/>
      <c r="AD77" s="104"/>
      <c r="AE77" s="284">
        <v>2012</v>
      </c>
      <c r="AF77" s="269">
        <v>41061</v>
      </c>
      <c r="AG77" s="269">
        <v>41061</v>
      </c>
      <c r="AH77" s="104"/>
      <c r="AI77" s="162" t="s">
        <v>116</v>
      </c>
      <c r="AJ77" s="104"/>
      <c r="AK77" s="162" t="s">
        <v>639</v>
      </c>
      <c r="AL77" s="123">
        <f>91*365</f>
        <v>33215</v>
      </c>
      <c r="AM77" s="109" t="s">
        <v>64</v>
      </c>
      <c r="AN77" s="131" t="s">
        <v>65</v>
      </c>
      <c r="AO77" s="104"/>
      <c r="AP77" s="104"/>
      <c r="AQ77" s="253">
        <v>3734</v>
      </c>
      <c r="AR77" s="104" t="s">
        <v>64</v>
      </c>
      <c r="AS77" s="104" t="s">
        <v>65</v>
      </c>
      <c r="AT77" s="104"/>
      <c r="AU77" s="104"/>
      <c r="AV77" s="104"/>
      <c r="AW77" s="104"/>
      <c r="AX77" s="162" t="s">
        <v>640</v>
      </c>
      <c r="AY77" s="104"/>
      <c r="AZ77" s="104"/>
      <c r="BA77" s="104"/>
      <c r="BB77" s="104"/>
      <c r="BC77" s="104"/>
      <c r="BD77" s="104"/>
      <c r="BE77" s="104"/>
      <c r="BF77" s="104"/>
      <c r="BG77" s="104"/>
      <c r="BH77" s="104"/>
      <c r="BI77" s="104"/>
      <c r="BJ77" s="104"/>
      <c r="BK77" s="104"/>
      <c r="BL77" s="104"/>
      <c r="BM77" s="104"/>
      <c r="BN77" s="104"/>
    </row>
    <row r="78" spans="1:66" ht="17" thickBot="1" x14ac:dyDescent="0.25">
      <c r="A78" s="104"/>
      <c r="B78" s="234" t="str">
        <f>C78&amp;"_1"</f>
        <v>Z_ES_Stellantis_Vigo_1</v>
      </c>
      <c r="C78" s="106" t="str">
        <f>"Z_ES_"&amp;D78&amp;"_"&amp;G78</f>
        <v>Z_ES_Stellantis_Vigo</v>
      </c>
      <c r="D78" s="162" t="s">
        <v>613</v>
      </c>
      <c r="E78" s="104"/>
      <c r="F78" s="162" t="s">
        <v>318</v>
      </c>
      <c r="G78" s="104" t="s">
        <v>638</v>
      </c>
      <c r="H78" s="164" t="s">
        <v>71</v>
      </c>
      <c r="I78" s="162" t="s">
        <v>61</v>
      </c>
      <c r="J78" s="104"/>
      <c r="K78" s="122"/>
      <c r="L78" s="104" t="s">
        <v>641</v>
      </c>
      <c r="M78" s="104" t="s">
        <v>73</v>
      </c>
      <c r="N78" s="125">
        <v>44396</v>
      </c>
      <c r="O78" s="1" t="s">
        <v>65</v>
      </c>
      <c r="P78" s="121" t="s">
        <v>641</v>
      </c>
      <c r="Q78" s="104" t="s">
        <v>73</v>
      </c>
      <c r="R78" s="125">
        <v>44396</v>
      </c>
      <c r="S78" s="79" t="s">
        <v>65</v>
      </c>
      <c r="T78" s="104"/>
      <c r="U78" s="104"/>
      <c r="V78" s="104"/>
      <c r="W78" s="104"/>
      <c r="X78" s="104"/>
      <c r="Y78" s="104"/>
      <c r="Z78" s="104"/>
      <c r="AA78" s="104"/>
      <c r="AB78" s="104"/>
      <c r="AC78" s="104"/>
      <c r="AD78" s="104"/>
      <c r="AE78" s="284" t="s">
        <v>511</v>
      </c>
      <c r="AF78" s="269">
        <v>44501</v>
      </c>
      <c r="AG78" s="269">
        <v>44502</v>
      </c>
      <c r="AH78" s="104"/>
      <c r="AI78" s="162" t="s">
        <v>116</v>
      </c>
      <c r="AJ78" s="104"/>
      <c r="AK78" s="162" t="s">
        <v>642</v>
      </c>
      <c r="AL78" s="123">
        <f>224*365</f>
        <v>81760</v>
      </c>
      <c r="AM78" s="109" t="s">
        <v>64</v>
      </c>
      <c r="AN78" s="131" t="s">
        <v>65</v>
      </c>
      <c r="AO78" s="104"/>
      <c r="AP78" s="104"/>
      <c r="AQ78" s="253"/>
      <c r="AR78" s="104"/>
      <c r="AS78" s="104"/>
      <c r="AT78" s="104"/>
      <c r="AU78" s="104"/>
      <c r="AV78" s="104"/>
      <c r="AW78" s="104"/>
      <c r="AX78" s="104" t="s">
        <v>643</v>
      </c>
      <c r="AY78" s="104"/>
      <c r="AZ78" s="104"/>
      <c r="BA78" s="104"/>
      <c r="BB78" s="104"/>
      <c r="BC78" s="104"/>
      <c r="BD78" s="104" t="s">
        <v>644</v>
      </c>
      <c r="BE78" s="104"/>
      <c r="BF78" s="104"/>
      <c r="BG78" s="104"/>
      <c r="BH78" s="104"/>
      <c r="BI78" s="104"/>
      <c r="BJ78" s="104"/>
      <c r="BK78" s="104"/>
      <c r="BL78" s="104"/>
      <c r="BM78" s="104"/>
      <c r="BN78" s="104"/>
    </row>
    <row r="79" spans="1:66" ht="17" thickBot="1" x14ac:dyDescent="0.25">
      <c r="A79" s="104"/>
      <c r="B79" s="233" t="str">
        <f>C79&amp;"_2"</f>
        <v>Z_ES_Stellantis_Vigo_2</v>
      </c>
      <c r="C79" s="106" t="str">
        <f>"Z_ES_"&amp;D79&amp;"_"&amp;G79</f>
        <v>Z_ES_Stellantis_Vigo</v>
      </c>
      <c r="D79" s="162" t="s">
        <v>613</v>
      </c>
      <c r="E79" s="104"/>
      <c r="F79" s="162" t="s">
        <v>318</v>
      </c>
      <c r="G79" s="104" t="s">
        <v>638</v>
      </c>
      <c r="H79" s="164" t="s">
        <v>71</v>
      </c>
      <c r="I79" s="162" t="s">
        <v>124</v>
      </c>
      <c r="J79" s="104"/>
      <c r="K79" s="122"/>
      <c r="L79" s="242" t="s">
        <v>163</v>
      </c>
      <c r="M79" s="104" t="s">
        <v>73</v>
      </c>
      <c r="N79" s="125">
        <v>45258</v>
      </c>
      <c r="O79" s="1" t="s">
        <v>65</v>
      </c>
      <c r="P79" s="243" t="s">
        <v>163</v>
      </c>
      <c r="Q79" s="104" t="s">
        <v>73</v>
      </c>
      <c r="R79" s="104"/>
      <c r="S79" s="122"/>
      <c r="T79" s="104"/>
      <c r="U79" s="104" t="s">
        <v>68</v>
      </c>
      <c r="V79" s="104">
        <v>0.5</v>
      </c>
      <c r="W79" s="104"/>
      <c r="X79" s="104"/>
      <c r="Y79" s="104"/>
      <c r="Z79" s="104"/>
      <c r="AA79" s="104"/>
      <c r="AB79" s="104"/>
      <c r="AC79" s="104"/>
      <c r="AD79" s="104"/>
      <c r="AE79" s="284"/>
      <c r="AF79" s="270"/>
      <c r="AG79" s="270"/>
      <c r="AH79" s="104"/>
      <c r="AI79" s="104" t="s">
        <v>116</v>
      </c>
      <c r="AJ79" s="104"/>
      <c r="AK79" s="104" t="s">
        <v>645</v>
      </c>
      <c r="AL79" s="123"/>
      <c r="AM79" s="104"/>
      <c r="AN79" s="104"/>
      <c r="AO79" s="104"/>
      <c r="AP79" s="104"/>
      <c r="AQ79" s="253"/>
      <c r="AR79" s="104"/>
      <c r="AS79" s="104"/>
      <c r="AT79" s="104"/>
      <c r="AU79" s="104"/>
      <c r="AV79" s="104"/>
      <c r="AW79" s="104"/>
      <c r="AX79" s="104" t="s">
        <v>646</v>
      </c>
      <c r="AY79" s="104"/>
      <c r="AZ79" s="104"/>
      <c r="BA79" s="104"/>
      <c r="BB79" s="104"/>
      <c r="BC79" s="104"/>
      <c r="BD79" s="104" t="s">
        <v>647</v>
      </c>
      <c r="BE79" s="104" t="s">
        <v>648</v>
      </c>
      <c r="BF79" s="104"/>
      <c r="BG79" s="104"/>
      <c r="BH79" s="104"/>
      <c r="BI79" s="104"/>
      <c r="BJ79" s="104"/>
      <c r="BK79" s="104"/>
      <c r="BL79" s="104"/>
      <c r="BM79" s="104"/>
      <c r="BN79" s="104"/>
    </row>
    <row r="80" spans="1:66" ht="17" thickBot="1" x14ac:dyDescent="0.25">
      <c r="A80" s="104"/>
      <c r="B80" s="234" t="str">
        <f>C80&amp;"_0"</f>
        <v>Z_ES_Stellantis_Zaragosa_0</v>
      </c>
      <c r="C80" s="106" t="str">
        <f>"Z_ES_"&amp;D80&amp;"_"&amp;G80</f>
        <v>Z_ES_Stellantis_Zaragosa</v>
      </c>
      <c r="D80" s="162" t="s">
        <v>613</v>
      </c>
      <c r="E80" s="104"/>
      <c r="F80" s="162" t="s">
        <v>318</v>
      </c>
      <c r="G80" s="162" t="s">
        <v>649</v>
      </c>
      <c r="H80" s="164" t="s">
        <v>143</v>
      </c>
      <c r="I80" s="162" t="s">
        <v>124</v>
      </c>
      <c r="J80" s="104"/>
      <c r="K80" s="122"/>
      <c r="L80" s="245" t="s">
        <v>163</v>
      </c>
      <c r="M80" s="109" t="s">
        <v>73</v>
      </c>
      <c r="N80" s="125">
        <v>45257</v>
      </c>
      <c r="O80" s="1" t="s">
        <v>65</v>
      </c>
      <c r="P80" s="244" t="s">
        <v>163</v>
      </c>
      <c r="Q80" s="109" t="s">
        <v>73</v>
      </c>
      <c r="R80" s="104"/>
      <c r="S80" s="122"/>
      <c r="T80" s="104"/>
      <c r="U80" s="104" t="s">
        <v>68</v>
      </c>
      <c r="V80" s="104">
        <v>0.5</v>
      </c>
      <c r="W80" s="104"/>
      <c r="X80" s="104"/>
      <c r="Y80" s="104"/>
      <c r="Z80" s="104"/>
      <c r="AA80" s="104"/>
      <c r="AB80" s="104"/>
      <c r="AC80" s="104"/>
      <c r="AD80" s="104"/>
      <c r="AE80" s="286">
        <v>46508</v>
      </c>
      <c r="AF80" s="269">
        <v>46508</v>
      </c>
      <c r="AG80" s="269">
        <v>46508</v>
      </c>
      <c r="AH80" s="104"/>
      <c r="AI80" s="104" t="s">
        <v>116</v>
      </c>
      <c r="AJ80" s="104"/>
      <c r="AK80" s="162" t="s">
        <v>650</v>
      </c>
      <c r="AL80" s="123">
        <v>35000</v>
      </c>
      <c r="AM80" s="109" t="s">
        <v>64</v>
      </c>
      <c r="AN80" s="1" t="s">
        <v>65</v>
      </c>
      <c r="AO80" s="104"/>
      <c r="AP80" s="104"/>
      <c r="AQ80" s="253"/>
      <c r="AR80" s="104"/>
      <c r="AS80" s="104"/>
      <c r="AT80" s="104"/>
      <c r="AU80" s="104"/>
      <c r="AV80" s="104"/>
      <c r="AW80" s="104"/>
      <c r="AX80" s="104" t="s">
        <v>651</v>
      </c>
      <c r="AY80" s="104"/>
      <c r="AZ80" s="104"/>
      <c r="BA80" s="104"/>
      <c r="BB80" s="104"/>
      <c r="BC80" s="104"/>
      <c r="BD80" s="104" t="s">
        <v>647</v>
      </c>
      <c r="BE80" s="104"/>
      <c r="BF80" s="104"/>
      <c r="BG80" s="104"/>
      <c r="BH80" s="104"/>
      <c r="BI80" s="104"/>
      <c r="BJ80" s="104"/>
      <c r="BK80" s="104"/>
      <c r="BL80" s="104"/>
      <c r="BM80" s="104"/>
      <c r="BN80" s="104"/>
    </row>
    <row r="81" spans="1:66" ht="17" thickBot="1" x14ac:dyDescent="0.25">
      <c r="A81" s="110"/>
      <c r="C81" s="106" t="str">
        <f>"Z_FR_"&amp;D81&amp;"_"&amp;G81</f>
        <v>Z_FR_Stellantis _Mulhouse</v>
      </c>
      <c r="D81" s="153" t="s">
        <v>652</v>
      </c>
      <c r="E81" s="106"/>
      <c r="F81" s="153" t="s">
        <v>265</v>
      </c>
      <c r="G81" s="153" t="s">
        <v>653</v>
      </c>
      <c r="H81" s="155" t="s">
        <v>143</v>
      </c>
      <c r="I81" s="153" t="s">
        <v>61</v>
      </c>
      <c r="J81" s="106"/>
      <c r="K81" s="130"/>
      <c r="L81" s="106"/>
      <c r="M81" s="106"/>
      <c r="N81" s="106"/>
      <c r="O81" s="106"/>
      <c r="P81" s="111"/>
      <c r="Q81" s="106"/>
      <c r="R81" s="106"/>
      <c r="S81" s="130"/>
      <c r="T81" s="106"/>
      <c r="U81" s="106"/>
      <c r="V81" s="106"/>
      <c r="W81" s="106"/>
      <c r="X81" s="106"/>
      <c r="Y81" s="106"/>
      <c r="Z81" s="106"/>
      <c r="AA81" s="106"/>
      <c r="AB81" s="106"/>
      <c r="AC81" s="106"/>
      <c r="AD81" s="106"/>
      <c r="AE81" s="281"/>
      <c r="AF81" s="268"/>
      <c r="AG81" s="268"/>
      <c r="AH81" s="106"/>
      <c r="AI81" s="153" t="s">
        <v>116</v>
      </c>
      <c r="AJ81" s="106"/>
      <c r="AK81" s="153" t="s">
        <v>654</v>
      </c>
      <c r="AL81" s="115"/>
      <c r="AM81" s="106"/>
      <c r="AN81" s="24" t="s">
        <v>65</v>
      </c>
      <c r="AO81" s="106"/>
      <c r="AP81" s="106"/>
      <c r="AQ81" s="251"/>
      <c r="AR81" s="106"/>
      <c r="AS81" s="106"/>
      <c r="AT81" s="106"/>
      <c r="AU81" s="106"/>
      <c r="AV81" s="106"/>
      <c r="AW81" s="106"/>
      <c r="AX81" s="106"/>
      <c r="AY81" s="106"/>
      <c r="AZ81" s="106"/>
      <c r="BA81" s="106"/>
      <c r="BB81" s="106"/>
      <c r="BC81" s="106"/>
      <c r="BD81" s="106" t="s">
        <v>655</v>
      </c>
      <c r="BE81" s="106" t="s">
        <v>656</v>
      </c>
      <c r="BF81" s="106"/>
      <c r="BG81" s="106"/>
      <c r="BH81" s="106"/>
      <c r="BI81" s="106"/>
      <c r="BJ81" s="106"/>
      <c r="BK81" s="106"/>
      <c r="BL81" s="106"/>
      <c r="BM81" s="106"/>
      <c r="BN81" s="106"/>
    </row>
    <row r="82" spans="1:66" ht="17" thickBot="1" x14ac:dyDescent="0.25">
      <c r="A82" s="107"/>
      <c r="B82" s="234" t="str">
        <f>C82&amp;"_0"</f>
        <v>Z_FR_Stellantis _Rennes_0</v>
      </c>
      <c r="C82" s="106" t="str">
        <f>"Z_FR_"&amp;D82&amp;"_"&amp;G82</f>
        <v>Z_FR_Stellantis _Rennes</v>
      </c>
      <c r="D82" s="162" t="s">
        <v>652</v>
      </c>
      <c r="E82" s="104"/>
      <c r="F82" s="162" t="s">
        <v>265</v>
      </c>
      <c r="G82" s="137" t="s">
        <v>657</v>
      </c>
      <c r="H82" s="164" t="s">
        <v>143</v>
      </c>
      <c r="I82" s="162" t="s">
        <v>148</v>
      </c>
      <c r="J82" s="125">
        <v>45083</v>
      </c>
      <c r="K82" s="79" t="s">
        <v>65</v>
      </c>
      <c r="L82" s="162" t="s">
        <v>658</v>
      </c>
      <c r="M82" s="162" t="s">
        <v>73</v>
      </c>
      <c r="N82" s="104"/>
      <c r="O82" s="1" t="s">
        <v>65</v>
      </c>
      <c r="P82" s="121"/>
      <c r="Q82" s="104"/>
      <c r="R82" s="104"/>
      <c r="S82" s="122"/>
      <c r="T82" s="104"/>
      <c r="U82" s="104"/>
      <c r="V82" s="104"/>
      <c r="W82" s="104"/>
      <c r="X82" s="104"/>
      <c r="Y82" s="104"/>
      <c r="Z82" s="104"/>
      <c r="AA82" s="104"/>
      <c r="AB82" s="104"/>
      <c r="AC82" s="104"/>
      <c r="AD82" s="104"/>
      <c r="AE82" s="284">
        <v>2025</v>
      </c>
      <c r="AF82" s="269">
        <v>45809</v>
      </c>
      <c r="AG82" s="269">
        <v>45809</v>
      </c>
      <c r="AH82" s="104"/>
      <c r="AI82" s="162" t="s">
        <v>116</v>
      </c>
      <c r="AJ82" s="104"/>
      <c r="AK82" s="162" t="s">
        <v>659</v>
      </c>
      <c r="AL82" s="123"/>
      <c r="AM82" s="104"/>
      <c r="AN82" s="104"/>
      <c r="AO82" s="104"/>
      <c r="AP82" s="104"/>
      <c r="AQ82" s="253"/>
      <c r="AR82" s="104"/>
      <c r="AS82" s="104"/>
      <c r="AT82" s="104"/>
      <c r="AU82" s="104"/>
      <c r="AV82" s="104"/>
      <c r="AW82" s="104"/>
      <c r="AX82" s="1" t="s">
        <v>660</v>
      </c>
      <c r="AY82" s="104"/>
      <c r="AZ82" s="104"/>
      <c r="BA82" s="104"/>
      <c r="BB82" s="104"/>
      <c r="BC82" s="104"/>
      <c r="BD82" s="104" t="s">
        <v>661</v>
      </c>
      <c r="BE82" s="104" t="s">
        <v>662</v>
      </c>
      <c r="BF82" s="104"/>
      <c r="BG82" s="104"/>
      <c r="BH82" s="104"/>
      <c r="BI82" s="104"/>
      <c r="BJ82" s="104"/>
      <c r="BK82" s="104"/>
      <c r="BL82" s="104"/>
      <c r="BM82" s="104"/>
      <c r="BN82" s="104"/>
    </row>
    <row r="83" spans="1:66" x14ac:dyDescent="0.2">
      <c r="A83" s="107"/>
      <c r="B83" s="234" t="str">
        <f>C83&amp;"_0"</f>
        <v>Z_FR_Stellantis _Sochaux_0</v>
      </c>
      <c r="C83" s="106" t="str">
        <f>"Z_FR_"&amp;D83&amp;"_"&amp;G83</f>
        <v>Z_FR_Stellantis _Sochaux</v>
      </c>
      <c r="D83" s="162" t="s">
        <v>652</v>
      </c>
      <c r="E83" s="104"/>
      <c r="F83" s="162" t="s">
        <v>265</v>
      </c>
      <c r="G83" s="137" t="s">
        <v>663</v>
      </c>
      <c r="H83" s="164" t="s">
        <v>214</v>
      </c>
      <c r="I83" s="162" t="s">
        <v>61</v>
      </c>
      <c r="J83" s="104"/>
      <c r="K83" s="122"/>
      <c r="L83" s="104"/>
      <c r="M83" s="104"/>
      <c r="N83" s="104"/>
      <c r="O83" s="104"/>
      <c r="P83" s="121"/>
      <c r="Q83" s="104"/>
      <c r="R83" s="104"/>
      <c r="S83" s="122"/>
      <c r="T83" s="104"/>
      <c r="U83" s="104"/>
      <c r="V83" s="104"/>
      <c r="W83" s="104"/>
      <c r="X83" s="104"/>
      <c r="Y83" s="104"/>
      <c r="Z83" s="104"/>
      <c r="AA83" s="104"/>
      <c r="AB83" s="104"/>
      <c r="AC83" s="104"/>
      <c r="AD83" s="104"/>
      <c r="AE83" s="284"/>
      <c r="AF83" s="270"/>
      <c r="AG83" s="270"/>
      <c r="AH83" s="104"/>
      <c r="AI83" s="162" t="s">
        <v>116</v>
      </c>
      <c r="AJ83" s="104"/>
      <c r="AK83" s="104" t="s">
        <v>664</v>
      </c>
      <c r="AL83" s="123"/>
      <c r="AM83" s="104"/>
      <c r="AN83" s="104"/>
      <c r="AO83" s="104"/>
      <c r="AP83" s="104"/>
      <c r="AQ83" s="253"/>
      <c r="AR83" s="104"/>
      <c r="AS83" s="104"/>
      <c r="AT83" s="104"/>
      <c r="AU83" s="104"/>
      <c r="AV83" s="104"/>
      <c r="AW83" s="104"/>
      <c r="AX83" s="104"/>
      <c r="AY83" s="104"/>
      <c r="AZ83" s="104"/>
      <c r="BA83" s="104"/>
      <c r="BB83" s="104"/>
      <c r="BC83" s="104"/>
      <c r="BD83" s="104" t="s">
        <v>665</v>
      </c>
      <c r="BE83" s="104"/>
      <c r="BF83" s="104"/>
      <c r="BG83" s="104"/>
      <c r="BH83" s="104"/>
      <c r="BI83" s="104"/>
      <c r="BJ83" s="104"/>
      <c r="BK83" s="104"/>
      <c r="BL83" s="104"/>
      <c r="BM83" s="104"/>
      <c r="BN83" s="104"/>
    </row>
    <row r="84" spans="1:66" ht="17" thickBot="1" x14ac:dyDescent="0.25">
      <c r="A84" s="108"/>
      <c r="B84" s="201" t="s">
        <v>1061</v>
      </c>
      <c r="C84" s="170" t="s">
        <v>666</v>
      </c>
      <c r="D84" s="170" t="s">
        <v>667</v>
      </c>
      <c r="E84" s="170"/>
      <c r="F84" s="170" t="s">
        <v>265</v>
      </c>
      <c r="G84" s="170" t="s">
        <v>668</v>
      </c>
      <c r="H84" s="172" t="s">
        <v>143</v>
      </c>
      <c r="I84" s="170" t="s">
        <v>61</v>
      </c>
      <c r="J84" s="171">
        <v>44861</v>
      </c>
      <c r="K84" s="80" t="s">
        <v>65</v>
      </c>
      <c r="L84" s="170" t="s">
        <v>268</v>
      </c>
      <c r="M84" s="170" t="s">
        <v>73</v>
      </c>
      <c r="N84" s="171">
        <v>44861</v>
      </c>
      <c r="O84" s="25" t="s">
        <v>65</v>
      </c>
      <c r="P84" s="172" t="s">
        <v>268</v>
      </c>
      <c r="Q84" s="170" t="s">
        <v>165</v>
      </c>
      <c r="R84" s="171">
        <v>44861</v>
      </c>
      <c r="S84" s="80" t="s">
        <v>65</v>
      </c>
      <c r="T84" s="170"/>
      <c r="U84" s="175"/>
      <c r="V84" s="175"/>
      <c r="W84" s="170"/>
      <c r="X84" s="170"/>
      <c r="Y84" s="170"/>
      <c r="Z84" s="170"/>
      <c r="AA84" s="170"/>
      <c r="AB84" s="170" t="s">
        <v>74</v>
      </c>
      <c r="AC84" s="171">
        <v>44867</v>
      </c>
      <c r="AD84" s="171">
        <v>44867</v>
      </c>
      <c r="AE84" s="280"/>
      <c r="AF84" s="272"/>
      <c r="AG84" s="272"/>
      <c r="AH84" s="170"/>
      <c r="AI84" s="170" t="s">
        <v>669</v>
      </c>
      <c r="AJ84" s="170"/>
      <c r="AK84" s="170" t="s">
        <v>670</v>
      </c>
      <c r="AL84" s="176">
        <v>5000</v>
      </c>
      <c r="AM84" s="170" t="s">
        <v>64</v>
      </c>
      <c r="AN84" s="25" t="s">
        <v>65</v>
      </c>
      <c r="AO84" s="170"/>
      <c r="AP84" s="170"/>
      <c r="AQ84" s="250">
        <v>5000</v>
      </c>
      <c r="AR84" s="170" t="s">
        <v>64</v>
      </c>
      <c r="AS84" s="25" t="s">
        <v>65</v>
      </c>
      <c r="AT84" s="170"/>
      <c r="AU84" s="170"/>
      <c r="AV84" s="170"/>
      <c r="AW84" s="170"/>
      <c r="AX84" s="170" t="s">
        <v>671</v>
      </c>
      <c r="AY84" s="170" t="s">
        <v>672</v>
      </c>
      <c r="AZ84" s="170" t="s">
        <v>67</v>
      </c>
      <c r="BA84" s="171">
        <v>45712</v>
      </c>
      <c r="BB84" s="170" t="s">
        <v>68</v>
      </c>
      <c r="BC84" s="170"/>
      <c r="BD84" s="25" t="s">
        <v>673</v>
      </c>
      <c r="BE84" s="25" t="s">
        <v>674</v>
      </c>
      <c r="BF84" s="25" t="s">
        <v>675</v>
      </c>
      <c r="BG84" s="25" t="s">
        <v>676</v>
      </c>
      <c r="BH84" s="25" t="s">
        <v>677</v>
      </c>
      <c r="BI84" s="170" t="s">
        <v>678</v>
      </c>
      <c r="BJ84" s="109"/>
      <c r="BK84" s="109"/>
      <c r="BL84" s="109"/>
      <c r="BM84" s="109"/>
      <c r="BN84" s="109"/>
    </row>
    <row r="85" spans="1:66" ht="17" thickBot="1" x14ac:dyDescent="0.25">
      <c r="A85" s="138"/>
      <c r="B85" s="189" t="s">
        <v>679</v>
      </c>
      <c r="C85" s="241" t="s">
        <v>1062</v>
      </c>
      <c r="D85" s="189" t="s">
        <v>667</v>
      </c>
      <c r="E85" s="189"/>
      <c r="F85" s="189" t="s">
        <v>182</v>
      </c>
      <c r="G85" s="189" t="s">
        <v>680</v>
      </c>
      <c r="H85" s="191" t="s">
        <v>143</v>
      </c>
      <c r="I85" s="189" t="s">
        <v>61</v>
      </c>
      <c r="J85" s="190">
        <v>43657</v>
      </c>
      <c r="K85" s="97" t="s">
        <v>65</v>
      </c>
      <c r="L85" s="189" t="s">
        <v>681</v>
      </c>
      <c r="M85" s="189" t="s">
        <v>73</v>
      </c>
      <c r="N85" s="190">
        <v>43657</v>
      </c>
      <c r="O85" s="96" t="s">
        <v>65</v>
      </c>
      <c r="P85" s="191" t="s">
        <v>681</v>
      </c>
      <c r="Q85" s="189" t="s">
        <v>165</v>
      </c>
      <c r="R85" s="190">
        <v>43657</v>
      </c>
      <c r="S85" s="97" t="s">
        <v>65</v>
      </c>
      <c r="T85" s="189"/>
      <c r="U85" s="193"/>
      <c r="V85" s="193"/>
      <c r="W85" s="189"/>
      <c r="X85" s="189" t="s">
        <v>74</v>
      </c>
      <c r="Y85" s="190">
        <v>43657</v>
      </c>
      <c r="Z85" s="190">
        <v>43657</v>
      </c>
      <c r="AA85" s="190">
        <v>43899</v>
      </c>
      <c r="AB85" s="189" t="s">
        <v>74</v>
      </c>
      <c r="AC85" s="190">
        <v>43899</v>
      </c>
      <c r="AD85" s="190">
        <v>43899</v>
      </c>
      <c r="AE85" s="285" t="s">
        <v>682</v>
      </c>
      <c r="AF85" s="274"/>
      <c r="AG85" s="274"/>
      <c r="AH85" s="189"/>
      <c r="AI85" s="189" t="s">
        <v>75</v>
      </c>
      <c r="AJ85" s="189"/>
      <c r="AK85" s="189" t="s">
        <v>683</v>
      </c>
      <c r="AL85" s="194">
        <v>80000</v>
      </c>
      <c r="AM85" s="189" t="s">
        <v>64</v>
      </c>
      <c r="AN85" s="96" t="s">
        <v>65</v>
      </c>
      <c r="AO85" s="189"/>
      <c r="AP85" s="189"/>
      <c r="AQ85" s="256">
        <v>111872</v>
      </c>
      <c r="AR85" s="189" t="s">
        <v>64</v>
      </c>
      <c r="AS85" s="189" t="s">
        <v>65</v>
      </c>
      <c r="AT85" s="189"/>
      <c r="AU85" s="189"/>
      <c r="AV85" s="189">
        <v>1200</v>
      </c>
      <c r="AW85" s="189"/>
      <c r="AX85" s="189" t="s">
        <v>684</v>
      </c>
      <c r="AY85" s="189" t="s">
        <v>389</v>
      </c>
      <c r="AZ85" s="189" t="s">
        <v>67</v>
      </c>
      <c r="BA85" s="190">
        <v>45712</v>
      </c>
      <c r="BB85" s="189" t="s">
        <v>67</v>
      </c>
      <c r="BC85" s="189"/>
      <c r="BD85" s="96" t="s">
        <v>685</v>
      </c>
      <c r="BE85" s="96" t="s">
        <v>686</v>
      </c>
      <c r="BF85" s="96" t="s">
        <v>687</v>
      </c>
      <c r="BG85" s="96" t="s">
        <v>688</v>
      </c>
      <c r="BH85" s="189"/>
      <c r="BI85" s="189"/>
      <c r="BJ85" s="189"/>
      <c r="BK85" s="189"/>
      <c r="BL85" s="189"/>
      <c r="BM85" s="189"/>
      <c r="BN85" s="133"/>
    </row>
    <row r="86" spans="1:66" x14ac:dyDescent="0.2">
      <c r="A86" s="110"/>
      <c r="B86" s="153" t="s">
        <v>689</v>
      </c>
      <c r="C86" s="153" t="s">
        <v>690</v>
      </c>
      <c r="D86" s="153" t="s">
        <v>667</v>
      </c>
      <c r="E86" s="153"/>
      <c r="F86" s="153" t="s">
        <v>357</v>
      </c>
      <c r="G86" s="153" t="s">
        <v>691</v>
      </c>
      <c r="H86" s="155" t="s">
        <v>143</v>
      </c>
      <c r="I86" s="153" t="s">
        <v>61</v>
      </c>
      <c r="J86" s="161">
        <v>44195</v>
      </c>
      <c r="K86" s="81" t="s">
        <v>65</v>
      </c>
      <c r="L86" s="153" t="s">
        <v>692</v>
      </c>
      <c r="M86" s="153" t="s">
        <v>73</v>
      </c>
      <c r="N86" s="161">
        <v>44194</v>
      </c>
      <c r="O86" s="24" t="s">
        <v>65</v>
      </c>
      <c r="P86" s="155" t="s">
        <v>692</v>
      </c>
      <c r="Q86" s="153" t="s">
        <v>165</v>
      </c>
      <c r="R86" s="161">
        <v>44194</v>
      </c>
      <c r="S86" s="81" t="s">
        <v>65</v>
      </c>
      <c r="T86" s="153"/>
      <c r="U86" s="159"/>
      <c r="V86" s="159"/>
      <c r="W86" s="153"/>
      <c r="X86" s="153"/>
      <c r="Y86" s="153"/>
      <c r="Z86" s="153"/>
      <c r="AA86" s="153" t="s">
        <v>693</v>
      </c>
      <c r="AB86" s="153" t="s">
        <v>74</v>
      </c>
      <c r="AC86" s="161">
        <v>44957</v>
      </c>
      <c r="AD86" s="161">
        <v>44957</v>
      </c>
      <c r="AE86" s="283" t="s">
        <v>694</v>
      </c>
      <c r="AF86" s="259"/>
      <c r="AG86" s="259"/>
      <c r="AH86" s="153"/>
      <c r="AI86" s="153" t="s">
        <v>75</v>
      </c>
      <c r="AJ86" s="153"/>
      <c r="AK86" s="153" t="s">
        <v>695</v>
      </c>
      <c r="AL86" s="177"/>
      <c r="AM86" s="153"/>
      <c r="AN86" s="153"/>
      <c r="AO86" s="153"/>
      <c r="AP86" s="153"/>
      <c r="AQ86" s="255"/>
      <c r="AR86" s="153"/>
      <c r="AS86" s="153"/>
      <c r="AT86" s="153"/>
      <c r="AU86" s="153"/>
      <c r="AV86" s="153"/>
      <c r="AW86" s="153"/>
      <c r="AX86" s="153" t="s">
        <v>696</v>
      </c>
      <c r="AY86" s="153"/>
      <c r="AZ86" s="153" t="s">
        <v>68</v>
      </c>
      <c r="BA86" s="161">
        <v>45712</v>
      </c>
      <c r="BB86" s="153" t="s">
        <v>67</v>
      </c>
      <c r="BC86" s="153"/>
      <c r="BD86" s="24" t="s">
        <v>697</v>
      </c>
      <c r="BE86" s="24" t="s">
        <v>698</v>
      </c>
      <c r="BF86" s="24" t="s">
        <v>699</v>
      </c>
      <c r="BG86" s="153" t="s">
        <v>700</v>
      </c>
      <c r="BH86" s="153"/>
      <c r="BI86" s="153"/>
      <c r="BJ86" s="153"/>
      <c r="BK86" s="153"/>
      <c r="BL86" s="153"/>
      <c r="BM86" s="153"/>
      <c r="BN86" s="106"/>
    </row>
    <row r="87" spans="1:66" ht="17" thickBot="1" x14ac:dyDescent="0.25">
      <c r="A87" s="107"/>
      <c r="B87" s="181" t="s">
        <v>701</v>
      </c>
      <c r="C87" s="181" t="s">
        <v>702</v>
      </c>
      <c r="D87" s="181" t="s">
        <v>703</v>
      </c>
      <c r="E87" s="181"/>
      <c r="F87" s="181" t="s">
        <v>704</v>
      </c>
      <c r="G87" s="181" t="s">
        <v>705</v>
      </c>
      <c r="H87" s="183" t="s">
        <v>143</v>
      </c>
      <c r="I87" s="181" t="s">
        <v>61</v>
      </c>
      <c r="J87" s="182">
        <v>45016</v>
      </c>
      <c r="K87" s="139" t="s">
        <v>65</v>
      </c>
      <c r="L87" s="181" t="s">
        <v>706</v>
      </c>
      <c r="M87" s="181" t="s">
        <v>73</v>
      </c>
      <c r="N87" s="182">
        <v>45567</v>
      </c>
      <c r="O87" s="5" t="s">
        <v>65</v>
      </c>
      <c r="P87" s="183" t="s">
        <v>707</v>
      </c>
      <c r="Q87" s="181" t="s">
        <v>165</v>
      </c>
      <c r="R87" s="182">
        <v>45478</v>
      </c>
      <c r="S87" s="139" t="s">
        <v>65</v>
      </c>
      <c r="T87" s="181"/>
      <c r="U87" s="185"/>
      <c r="V87" s="185"/>
      <c r="W87" s="181"/>
      <c r="X87" s="181"/>
      <c r="Y87" s="181"/>
      <c r="Z87" s="181"/>
      <c r="AA87" s="181"/>
      <c r="AB87" s="181" t="s">
        <v>74</v>
      </c>
      <c r="AC87" s="182">
        <v>45478</v>
      </c>
      <c r="AD87" s="182">
        <v>45478</v>
      </c>
      <c r="AE87" s="284" t="s">
        <v>708</v>
      </c>
      <c r="AF87" s="269">
        <v>46023</v>
      </c>
      <c r="AG87" s="269">
        <v>46023</v>
      </c>
      <c r="AH87" s="181"/>
      <c r="AI87" s="181" t="s">
        <v>116</v>
      </c>
      <c r="AJ87" s="181"/>
      <c r="AK87" s="181" t="s">
        <v>709</v>
      </c>
      <c r="AL87" s="186"/>
      <c r="AM87" s="181"/>
      <c r="AN87" s="181"/>
      <c r="AO87" s="181"/>
      <c r="AP87" s="181"/>
      <c r="AQ87" s="253">
        <v>50000</v>
      </c>
      <c r="AR87" s="128"/>
      <c r="AS87" s="5" t="s">
        <v>65</v>
      </c>
      <c r="AT87" s="181"/>
      <c r="AU87" s="181"/>
      <c r="AV87" s="181"/>
      <c r="AW87" s="181"/>
      <c r="AX87" s="181" t="s">
        <v>710</v>
      </c>
      <c r="AY87" s="181" t="s">
        <v>711</v>
      </c>
      <c r="AZ87" s="181" t="s">
        <v>67</v>
      </c>
      <c r="BA87" s="182">
        <v>45713</v>
      </c>
      <c r="BB87" s="181" t="s">
        <v>67</v>
      </c>
      <c r="BC87" s="181"/>
      <c r="BD87" s="5" t="s">
        <v>712</v>
      </c>
      <c r="BE87" s="128" t="s">
        <v>713</v>
      </c>
      <c r="BF87" s="128" t="s">
        <v>714</v>
      </c>
      <c r="BG87" s="1" t="s">
        <v>715</v>
      </c>
      <c r="BH87" s="128"/>
      <c r="BI87" s="128"/>
      <c r="BJ87" s="128"/>
      <c r="BK87" s="128"/>
      <c r="BL87" s="128"/>
      <c r="BM87" s="128"/>
      <c r="BN87" s="128"/>
    </row>
    <row r="88" spans="1:66" ht="17" thickBot="1" x14ac:dyDescent="0.25">
      <c r="A88" s="110"/>
      <c r="B88" s="153" t="s">
        <v>716</v>
      </c>
      <c r="C88" s="153" t="s">
        <v>717</v>
      </c>
      <c r="D88" s="153" t="s">
        <v>718</v>
      </c>
      <c r="E88" s="153"/>
      <c r="F88" s="153" t="s">
        <v>58</v>
      </c>
      <c r="G88" s="153" t="s">
        <v>375</v>
      </c>
      <c r="H88" s="155" t="s">
        <v>143</v>
      </c>
      <c r="I88" s="153" t="s">
        <v>61</v>
      </c>
      <c r="J88" s="161">
        <v>43782</v>
      </c>
      <c r="K88" s="81" t="s">
        <v>65</v>
      </c>
      <c r="L88" s="205" t="s">
        <v>403</v>
      </c>
      <c r="M88" s="153" t="s">
        <v>73</v>
      </c>
      <c r="N88" s="161">
        <v>43786</v>
      </c>
      <c r="O88" s="24" t="s">
        <v>65</v>
      </c>
      <c r="P88" s="195" t="s">
        <v>719</v>
      </c>
      <c r="Q88" s="153" t="s">
        <v>165</v>
      </c>
      <c r="R88" s="161">
        <v>44642</v>
      </c>
      <c r="S88" s="81" t="s">
        <v>65</v>
      </c>
      <c r="T88" s="153"/>
      <c r="U88" s="159" t="s">
        <v>68</v>
      </c>
      <c r="V88" s="159">
        <v>0.5</v>
      </c>
      <c r="W88" s="153" t="s">
        <v>720</v>
      </c>
      <c r="X88" s="153" t="s">
        <v>74</v>
      </c>
      <c r="Y88" s="161">
        <v>44008</v>
      </c>
      <c r="Z88" s="161">
        <v>44008</v>
      </c>
      <c r="AA88" s="153"/>
      <c r="AB88" s="153" t="s">
        <v>74</v>
      </c>
      <c r="AC88" s="161">
        <v>44642</v>
      </c>
      <c r="AD88" s="161">
        <v>44642</v>
      </c>
      <c r="AE88" s="283" t="s">
        <v>721</v>
      </c>
      <c r="AF88" s="265">
        <v>44642</v>
      </c>
      <c r="AG88" s="265">
        <v>44642</v>
      </c>
      <c r="AH88" s="153"/>
      <c r="AI88" s="153" t="s">
        <v>116</v>
      </c>
      <c r="AJ88" s="153"/>
      <c r="AK88" s="153" t="s">
        <v>722</v>
      </c>
      <c r="AL88" s="177">
        <v>500000</v>
      </c>
      <c r="AM88" s="153" t="s">
        <v>64</v>
      </c>
      <c r="AN88" s="24" t="s">
        <v>65</v>
      </c>
      <c r="AO88" s="153"/>
      <c r="AP88" s="153"/>
      <c r="AQ88" s="251">
        <v>206097</v>
      </c>
      <c r="AR88" s="153" t="s">
        <v>64</v>
      </c>
      <c r="AS88" s="189" t="s">
        <v>65</v>
      </c>
      <c r="AT88" s="153"/>
      <c r="AU88" s="153"/>
      <c r="AV88" s="153">
        <v>5000</v>
      </c>
      <c r="AW88" s="153"/>
      <c r="AX88" s="153" t="s">
        <v>723</v>
      </c>
      <c r="AY88" s="153"/>
      <c r="AZ88" s="153" t="s">
        <v>68</v>
      </c>
      <c r="BA88" s="161">
        <v>45713</v>
      </c>
      <c r="BB88" s="153" t="s">
        <v>68</v>
      </c>
      <c r="BC88" s="24" t="s">
        <v>724</v>
      </c>
      <c r="BD88" s="24" t="s">
        <v>725</v>
      </c>
      <c r="BE88" s="24" t="s">
        <v>726</v>
      </c>
      <c r="BF88" s="153"/>
      <c r="BG88" s="153"/>
      <c r="BH88" s="153"/>
      <c r="BI88" s="153"/>
      <c r="BJ88" s="153"/>
      <c r="BK88" s="106"/>
      <c r="BL88" s="106"/>
      <c r="BM88" s="106"/>
      <c r="BN88" s="106"/>
    </row>
    <row r="89" spans="1:66" ht="17" thickBot="1" x14ac:dyDescent="0.25">
      <c r="A89" s="108"/>
      <c r="B89" s="170" t="s">
        <v>727</v>
      </c>
      <c r="C89" s="170" t="s">
        <v>728</v>
      </c>
      <c r="D89" s="170" t="s">
        <v>718</v>
      </c>
      <c r="E89" s="170"/>
      <c r="F89" s="170" t="s">
        <v>335</v>
      </c>
      <c r="G89" s="170" t="s">
        <v>729</v>
      </c>
      <c r="H89" s="172" t="s">
        <v>143</v>
      </c>
      <c r="I89" s="170" t="s">
        <v>192</v>
      </c>
      <c r="J89" s="170"/>
      <c r="K89" s="173"/>
      <c r="L89" s="170" t="s">
        <v>243</v>
      </c>
      <c r="M89" s="170" t="s">
        <v>73</v>
      </c>
      <c r="N89" s="171">
        <v>42282</v>
      </c>
      <c r="O89" s="60" t="s">
        <v>65</v>
      </c>
      <c r="P89" s="172"/>
      <c r="Q89" s="170"/>
      <c r="R89" s="170"/>
      <c r="S89" s="173"/>
      <c r="T89" s="170"/>
      <c r="U89" s="175"/>
      <c r="V89" s="175"/>
      <c r="W89" s="170"/>
      <c r="X89" s="170"/>
      <c r="Y89" s="170"/>
      <c r="Z89" s="170"/>
      <c r="AA89" s="170"/>
      <c r="AB89" s="170"/>
      <c r="AC89" s="170"/>
      <c r="AD89" s="170"/>
      <c r="AE89" s="280">
        <v>2015</v>
      </c>
      <c r="AF89" s="264">
        <v>42156</v>
      </c>
      <c r="AG89" s="264">
        <v>42157</v>
      </c>
      <c r="AH89" s="171">
        <v>44256</v>
      </c>
      <c r="AI89" s="170" t="s">
        <v>116</v>
      </c>
      <c r="AJ89" s="170"/>
      <c r="AK89" s="170" t="s">
        <v>730</v>
      </c>
      <c r="AL89" s="176">
        <f>52*450</f>
        <v>23400</v>
      </c>
      <c r="AM89" s="153" t="s">
        <v>64</v>
      </c>
      <c r="AN89" s="60" t="s">
        <v>65</v>
      </c>
      <c r="AO89" s="170"/>
      <c r="AP89" s="170"/>
      <c r="AQ89" s="250"/>
      <c r="AR89" s="170"/>
      <c r="AS89" s="170"/>
      <c r="AT89" s="170"/>
      <c r="AU89" s="170"/>
      <c r="AV89" s="170"/>
      <c r="AW89" s="170"/>
      <c r="AX89" s="170" t="s">
        <v>731</v>
      </c>
      <c r="AY89" s="170"/>
      <c r="AZ89" s="170" t="s">
        <v>68</v>
      </c>
      <c r="BA89" s="171" t="s">
        <v>732</v>
      </c>
      <c r="BB89" s="170" t="s">
        <v>68</v>
      </c>
      <c r="BC89" s="170"/>
      <c r="BD89" s="60" t="s">
        <v>733</v>
      </c>
      <c r="BE89" s="170" t="s">
        <v>734</v>
      </c>
      <c r="BF89" s="170"/>
      <c r="BG89" s="170"/>
      <c r="BH89" s="170"/>
      <c r="BI89" s="170"/>
      <c r="BJ89" s="170"/>
      <c r="BK89" s="109"/>
      <c r="BL89" s="109"/>
      <c r="BM89" s="109"/>
      <c r="BN89" s="109"/>
    </row>
    <row r="90" spans="1:66" ht="17" thickBot="1" x14ac:dyDescent="0.25">
      <c r="A90" s="110"/>
      <c r="B90" s="153" t="s">
        <v>735</v>
      </c>
      <c r="C90" s="153" t="s">
        <v>736</v>
      </c>
      <c r="D90" s="153" t="s">
        <v>737</v>
      </c>
      <c r="E90" s="153"/>
      <c r="F90" s="153" t="s">
        <v>212</v>
      </c>
      <c r="G90" s="153" t="s">
        <v>738</v>
      </c>
      <c r="H90" s="155" t="s">
        <v>143</v>
      </c>
      <c r="I90" s="153" t="s">
        <v>148</v>
      </c>
      <c r="J90" s="161">
        <v>43392</v>
      </c>
      <c r="K90" s="81" t="s">
        <v>65</v>
      </c>
      <c r="L90" s="153"/>
      <c r="M90" s="153"/>
      <c r="N90" s="153"/>
      <c r="O90" s="153"/>
      <c r="P90" s="155"/>
      <c r="Q90" s="153"/>
      <c r="R90" s="153"/>
      <c r="S90" s="157"/>
      <c r="T90" s="153"/>
      <c r="U90" s="159"/>
      <c r="V90" s="159"/>
      <c r="W90" s="153"/>
      <c r="X90" s="153"/>
      <c r="Y90" s="153"/>
      <c r="Z90" s="153"/>
      <c r="AA90" s="153" t="s">
        <v>739</v>
      </c>
      <c r="AB90" s="153"/>
      <c r="AC90" s="153"/>
      <c r="AD90" s="153"/>
      <c r="AE90" s="283" t="s">
        <v>739</v>
      </c>
      <c r="AF90" s="259"/>
      <c r="AG90" s="259"/>
      <c r="AH90" s="153"/>
      <c r="AI90" s="153" t="s">
        <v>116</v>
      </c>
      <c r="AJ90" s="153"/>
      <c r="AK90" s="153" t="s">
        <v>740</v>
      </c>
      <c r="AL90" s="177">
        <v>30000</v>
      </c>
      <c r="AM90" s="153" t="s">
        <v>64</v>
      </c>
      <c r="AN90" s="24" t="s">
        <v>65</v>
      </c>
      <c r="AO90" s="153"/>
      <c r="AP90" s="153"/>
      <c r="AQ90" s="255">
        <v>30000</v>
      </c>
      <c r="AR90" s="153" t="s">
        <v>64</v>
      </c>
      <c r="AS90" s="24" t="s">
        <v>65</v>
      </c>
      <c r="AT90" s="153"/>
      <c r="AU90" s="153"/>
      <c r="AV90" s="153"/>
      <c r="AW90" s="153"/>
      <c r="AX90" s="153" t="s">
        <v>741</v>
      </c>
      <c r="AY90" s="153"/>
      <c r="AZ90" s="153" t="s">
        <v>68</v>
      </c>
      <c r="BA90" s="161">
        <v>45713</v>
      </c>
      <c r="BB90" s="153" t="s">
        <v>67</v>
      </c>
      <c r="BC90" s="153"/>
      <c r="BD90" s="24" t="s">
        <v>742</v>
      </c>
      <c r="BE90" s="24" t="s">
        <v>743</v>
      </c>
      <c r="BF90" s="153"/>
      <c r="BG90" s="153"/>
      <c r="BH90" s="153"/>
      <c r="BI90" s="153"/>
      <c r="BJ90" s="153"/>
      <c r="BK90" s="153"/>
      <c r="BL90" s="153"/>
      <c r="BM90" s="153"/>
      <c r="BN90" s="106"/>
    </row>
    <row r="91" spans="1:66" ht="22" customHeight="1" x14ac:dyDescent="0.2">
      <c r="A91" s="110" t="s">
        <v>744</v>
      </c>
      <c r="B91" s="234" t="str">
        <f>C91&amp;"_0"</f>
        <v>Z_SK_Volkswagen_Bratislava_0</v>
      </c>
      <c r="C91" s="106" t="str">
        <f>"Z_SK_"&amp;D91&amp;"_"&amp;G91</f>
        <v>Z_SK_Volkswagen_Bratislava</v>
      </c>
      <c r="D91" s="196" t="s">
        <v>575</v>
      </c>
      <c r="E91" s="141"/>
      <c r="F91" s="196" t="s">
        <v>444</v>
      </c>
      <c r="G91" s="196" t="s">
        <v>745</v>
      </c>
      <c r="H91" s="202" t="s">
        <v>143</v>
      </c>
      <c r="I91" s="196" t="s">
        <v>61</v>
      </c>
      <c r="J91" s="141"/>
      <c r="K91" s="143"/>
      <c r="L91" s="141"/>
      <c r="M91" s="141"/>
      <c r="N91" s="141"/>
      <c r="O91" s="141"/>
      <c r="P91" s="142"/>
      <c r="Q91" s="141"/>
      <c r="R91" s="141"/>
      <c r="S91" s="143"/>
      <c r="T91" s="141"/>
      <c r="U91" s="141"/>
      <c r="V91" s="141"/>
      <c r="W91" s="141"/>
      <c r="X91" s="141"/>
      <c r="Y91" s="141"/>
      <c r="Z91" s="141"/>
      <c r="AA91" s="141"/>
      <c r="AB91" s="141"/>
      <c r="AC91" s="141"/>
      <c r="AD91" s="141"/>
      <c r="AE91" s="281">
        <v>2013</v>
      </c>
      <c r="AF91" s="267">
        <v>41426</v>
      </c>
      <c r="AG91" s="267">
        <v>41426</v>
      </c>
      <c r="AH91" s="106"/>
      <c r="AI91" s="196" t="s">
        <v>75</v>
      </c>
      <c r="AJ91" s="141"/>
      <c r="AK91" s="196" t="s">
        <v>746</v>
      </c>
      <c r="AL91" s="144"/>
      <c r="AM91" s="141"/>
      <c r="AN91" s="141"/>
      <c r="AO91" s="141"/>
      <c r="AP91" s="141"/>
      <c r="AQ91" s="251">
        <v>94839</v>
      </c>
      <c r="AR91" s="153" t="s">
        <v>64</v>
      </c>
      <c r="AS91" s="153" t="s">
        <v>65</v>
      </c>
      <c r="AT91" s="141"/>
      <c r="AU91" s="141"/>
      <c r="AV91" s="141"/>
      <c r="AW91" s="141"/>
      <c r="AX91" s="196" t="s">
        <v>747</v>
      </c>
      <c r="AY91" s="141"/>
      <c r="AZ91" s="141"/>
      <c r="BA91" s="141"/>
      <c r="BB91" s="141"/>
      <c r="BC91" s="141"/>
      <c r="BD91" s="141" t="s">
        <v>748</v>
      </c>
      <c r="BE91" s="197" t="s">
        <v>749</v>
      </c>
      <c r="BF91" s="141" t="s">
        <v>750</v>
      </c>
      <c r="BG91" s="141" t="s">
        <v>751</v>
      </c>
      <c r="BH91" s="141"/>
      <c r="BI91" s="141"/>
      <c r="BJ91" s="141"/>
      <c r="BK91" s="141"/>
      <c r="BL91" s="141"/>
      <c r="BM91" s="141"/>
      <c r="BN91" s="141"/>
    </row>
    <row r="92" spans="1:66" x14ac:dyDescent="0.2">
      <c r="A92" s="107"/>
      <c r="B92" s="162" t="s">
        <v>752</v>
      </c>
      <c r="C92" s="162" t="s">
        <v>753</v>
      </c>
      <c r="D92" s="162" t="s">
        <v>575</v>
      </c>
      <c r="E92" s="162"/>
      <c r="F92" s="162" t="s">
        <v>58</v>
      </c>
      <c r="G92" s="162" t="s">
        <v>754</v>
      </c>
      <c r="H92" s="164" t="s">
        <v>214</v>
      </c>
      <c r="I92" s="162" t="s">
        <v>61</v>
      </c>
      <c r="J92" s="163">
        <v>43419</v>
      </c>
      <c r="K92" s="79" t="s">
        <v>65</v>
      </c>
      <c r="L92" s="162" t="s">
        <v>163</v>
      </c>
      <c r="M92" s="162" t="s">
        <v>73</v>
      </c>
      <c r="N92" s="163">
        <v>44701</v>
      </c>
      <c r="O92" s="1" t="s">
        <v>65</v>
      </c>
      <c r="P92" s="164" t="s">
        <v>163</v>
      </c>
      <c r="Q92" s="162" t="s">
        <v>165</v>
      </c>
      <c r="R92" s="163">
        <v>44701</v>
      </c>
      <c r="S92" s="79" t="s">
        <v>65</v>
      </c>
      <c r="T92" s="162"/>
      <c r="U92" s="166"/>
      <c r="V92" s="166"/>
      <c r="W92" s="162"/>
      <c r="X92" s="162"/>
      <c r="Y92" s="162"/>
      <c r="Z92" s="162"/>
      <c r="AA92" s="162"/>
      <c r="AB92" s="162" t="s">
        <v>74</v>
      </c>
      <c r="AC92" s="163">
        <v>44701</v>
      </c>
      <c r="AD92" s="163">
        <v>44701</v>
      </c>
      <c r="AE92" s="277"/>
      <c r="AF92" s="260"/>
      <c r="AG92" s="260"/>
      <c r="AH92" s="162"/>
      <c r="AI92" s="162" t="s">
        <v>116</v>
      </c>
      <c r="AJ92" s="162"/>
      <c r="AK92" s="162" t="s">
        <v>755</v>
      </c>
      <c r="AL92" s="160">
        <v>190000</v>
      </c>
      <c r="AM92" s="162" t="s">
        <v>64</v>
      </c>
      <c r="AN92" s="1" t="s">
        <v>65</v>
      </c>
      <c r="AO92" s="162"/>
      <c r="AP92" s="162"/>
      <c r="AQ92" s="247">
        <v>140000</v>
      </c>
      <c r="AR92" s="162" t="s">
        <v>64</v>
      </c>
      <c r="AS92" s="1" t="s">
        <v>65</v>
      </c>
      <c r="AT92" s="162"/>
      <c r="AU92" s="162"/>
      <c r="AV92" s="162"/>
      <c r="AW92" s="162"/>
      <c r="AX92" s="162" t="s">
        <v>756</v>
      </c>
      <c r="AY92" s="162"/>
      <c r="AZ92" s="162" t="s">
        <v>68</v>
      </c>
      <c r="BA92" s="163">
        <v>45713</v>
      </c>
      <c r="BB92" s="162" t="s">
        <v>68</v>
      </c>
      <c r="BC92" s="1" t="s">
        <v>757</v>
      </c>
      <c r="BD92" s="1" t="s">
        <v>758</v>
      </c>
      <c r="BE92" s="1" t="s">
        <v>759</v>
      </c>
      <c r="BF92" s="1" t="s">
        <v>760</v>
      </c>
      <c r="BG92" s="1" t="s">
        <v>761</v>
      </c>
      <c r="BH92" s="162"/>
      <c r="BI92" s="162"/>
      <c r="BJ92" s="162"/>
      <c r="BK92" s="162"/>
      <c r="BL92" s="162"/>
      <c r="BM92" s="162"/>
      <c r="BN92" s="104"/>
    </row>
    <row r="93" spans="1:66" x14ac:dyDescent="0.2">
      <c r="A93" s="107"/>
      <c r="B93" s="162" t="s">
        <v>762</v>
      </c>
      <c r="C93" s="162" t="s">
        <v>763</v>
      </c>
      <c r="D93" s="162" t="s">
        <v>575</v>
      </c>
      <c r="E93" s="162"/>
      <c r="F93" s="162" t="s">
        <v>58</v>
      </c>
      <c r="G93" s="162" t="s">
        <v>764</v>
      </c>
      <c r="H93" s="164" t="s">
        <v>214</v>
      </c>
      <c r="I93" s="162" t="s">
        <v>61</v>
      </c>
      <c r="J93" s="163">
        <v>43419</v>
      </c>
      <c r="K93" s="79" t="s">
        <v>65</v>
      </c>
      <c r="L93" s="162"/>
      <c r="M93" s="162"/>
      <c r="N93" s="162"/>
      <c r="O93" s="162"/>
      <c r="P93" s="164"/>
      <c r="Q93" s="162"/>
      <c r="R93" s="162"/>
      <c r="S93" s="180"/>
      <c r="T93" s="162"/>
      <c r="U93" s="166"/>
      <c r="V93" s="166"/>
      <c r="W93" s="162"/>
      <c r="X93" s="162"/>
      <c r="Y93" s="162"/>
      <c r="Z93" s="162"/>
      <c r="AA93" s="162"/>
      <c r="AB93" s="162" t="s">
        <v>74</v>
      </c>
      <c r="AC93" s="163">
        <v>44719</v>
      </c>
      <c r="AD93" s="163">
        <v>44719</v>
      </c>
      <c r="AE93" s="277"/>
      <c r="AF93" s="260"/>
      <c r="AG93" s="260"/>
      <c r="AH93" s="162"/>
      <c r="AI93" s="162" t="s">
        <v>116</v>
      </c>
      <c r="AJ93" s="162"/>
      <c r="AK93" s="162" t="s">
        <v>765</v>
      </c>
      <c r="AL93" s="160">
        <v>130000</v>
      </c>
      <c r="AM93" s="162" t="s">
        <v>64</v>
      </c>
      <c r="AN93" s="1" t="s">
        <v>65</v>
      </c>
      <c r="AO93" s="162"/>
      <c r="AP93" s="162"/>
      <c r="AQ93" s="247">
        <v>15000</v>
      </c>
      <c r="AR93" s="162" t="s">
        <v>64</v>
      </c>
      <c r="AS93" s="1" t="s">
        <v>65</v>
      </c>
      <c r="AT93" s="162"/>
      <c r="AU93" s="162"/>
      <c r="AV93" s="162"/>
      <c r="AW93" s="162"/>
      <c r="AX93" s="162" t="s">
        <v>766</v>
      </c>
      <c r="AY93" s="162" t="s">
        <v>767</v>
      </c>
      <c r="AZ93" s="162" t="s">
        <v>67</v>
      </c>
      <c r="BA93" s="163">
        <v>45713</v>
      </c>
      <c r="BB93" s="162" t="s">
        <v>68</v>
      </c>
      <c r="BC93" s="162"/>
      <c r="BD93" s="198"/>
      <c r="BE93" s="162"/>
      <c r="BF93" s="162"/>
      <c r="BG93" s="162"/>
      <c r="BH93" s="162"/>
      <c r="BI93" s="162"/>
      <c r="BJ93" s="162"/>
      <c r="BK93" s="162"/>
      <c r="BL93" s="162"/>
      <c r="BM93" s="162"/>
      <c r="BN93" s="104"/>
    </row>
    <row r="94" spans="1:66" x14ac:dyDescent="0.2">
      <c r="A94" s="107"/>
      <c r="B94" s="162" t="s">
        <v>768</v>
      </c>
      <c r="C94" s="162" t="s">
        <v>769</v>
      </c>
      <c r="D94" s="162" t="s">
        <v>575</v>
      </c>
      <c r="E94" s="162"/>
      <c r="F94" s="162" t="s">
        <v>58</v>
      </c>
      <c r="G94" s="162" t="s">
        <v>770</v>
      </c>
      <c r="H94" s="164" t="s">
        <v>143</v>
      </c>
      <c r="I94" s="162" t="s">
        <v>192</v>
      </c>
      <c r="J94" s="163">
        <v>44648</v>
      </c>
      <c r="K94" s="79" t="s">
        <v>65</v>
      </c>
      <c r="L94" s="162" t="s">
        <v>403</v>
      </c>
      <c r="M94" s="162" t="s">
        <v>73</v>
      </c>
      <c r="N94" s="163">
        <v>44648</v>
      </c>
      <c r="O94" s="1" t="s">
        <v>65</v>
      </c>
      <c r="P94" s="164" t="s">
        <v>403</v>
      </c>
      <c r="Q94" s="162" t="s">
        <v>165</v>
      </c>
      <c r="R94" s="163">
        <v>44648</v>
      </c>
      <c r="S94" s="79" t="s">
        <v>65</v>
      </c>
      <c r="T94" s="162"/>
      <c r="U94" s="166"/>
      <c r="V94" s="166"/>
      <c r="W94" s="162" t="s">
        <v>771</v>
      </c>
      <c r="X94" s="162"/>
      <c r="Y94" s="162"/>
      <c r="Z94" s="162"/>
      <c r="AA94" s="162"/>
      <c r="AB94" s="162"/>
      <c r="AC94" s="162"/>
      <c r="AD94" s="162"/>
      <c r="AE94" s="277" t="s">
        <v>772</v>
      </c>
      <c r="AF94" s="260"/>
      <c r="AG94" s="260"/>
      <c r="AH94" s="163">
        <v>45198</v>
      </c>
      <c r="AI94" s="162" t="s">
        <v>116</v>
      </c>
      <c r="AJ94" s="162"/>
      <c r="AK94" s="162" t="s">
        <v>773</v>
      </c>
      <c r="AL94" s="160"/>
      <c r="AM94" s="162"/>
      <c r="AN94" s="162"/>
      <c r="AO94" s="162"/>
      <c r="AP94" s="162"/>
      <c r="AQ94" s="247"/>
      <c r="AR94" s="162"/>
      <c r="AS94" s="162"/>
      <c r="AT94" s="162"/>
      <c r="AU94" s="162"/>
      <c r="AV94" s="162"/>
      <c r="AW94" s="162"/>
      <c r="AX94" s="162" t="s">
        <v>774</v>
      </c>
      <c r="AY94" s="162" t="s">
        <v>775</v>
      </c>
      <c r="AZ94" s="162" t="s">
        <v>67</v>
      </c>
      <c r="BA94" s="163">
        <v>45713</v>
      </c>
      <c r="BB94" s="162" t="s">
        <v>67</v>
      </c>
      <c r="BC94" s="162"/>
      <c r="BD94" s="1" t="s">
        <v>776</v>
      </c>
      <c r="BE94" s="1" t="s">
        <v>777</v>
      </c>
      <c r="BF94" s="1" t="s">
        <v>778</v>
      </c>
      <c r="BG94" s="162"/>
      <c r="BH94" s="162"/>
      <c r="BI94" s="162"/>
      <c r="BJ94" s="162"/>
      <c r="BK94" s="162"/>
      <c r="BL94" s="162"/>
      <c r="BM94" s="162"/>
      <c r="BN94" s="104"/>
    </row>
    <row r="95" spans="1:66" ht="17" thickBot="1" x14ac:dyDescent="0.25">
      <c r="A95" s="107"/>
      <c r="B95" s="187" t="s">
        <v>779</v>
      </c>
      <c r="C95" s="162" t="s">
        <v>780</v>
      </c>
      <c r="D95" s="162" t="s">
        <v>575</v>
      </c>
      <c r="E95" s="162"/>
      <c r="F95" s="162" t="s">
        <v>58</v>
      </c>
      <c r="G95" s="162" t="s">
        <v>781</v>
      </c>
      <c r="H95" s="164" t="s">
        <v>214</v>
      </c>
      <c r="I95" s="203" t="s">
        <v>61</v>
      </c>
      <c r="J95" s="163">
        <v>43420</v>
      </c>
      <c r="K95" s="79" t="s">
        <v>65</v>
      </c>
      <c r="L95" s="162" t="s">
        <v>184</v>
      </c>
      <c r="M95" s="162" t="s">
        <v>73</v>
      </c>
      <c r="N95" s="163">
        <v>43420</v>
      </c>
      <c r="O95" s="1" t="s">
        <v>65</v>
      </c>
      <c r="P95" s="164" t="s">
        <v>184</v>
      </c>
      <c r="Q95" s="162" t="s">
        <v>165</v>
      </c>
      <c r="R95" s="163">
        <v>43420</v>
      </c>
      <c r="S95" s="79" t="s">
        <v>65</v>
      </c>
      <c r="T95" s="162"/>
      <c r="U95" s="166"/>
      <c r="V95" s="166"/>
      <c r="W95" s="162"/>
      <c r="X95" s="162"/>
      <c r="Y95" s="162"/>
      <c r="Z95" s="162"/>
      <c r="AA95" s="162"/>
      <c r="AB95" s="162" t="s">
        <v>74</v>
      </c>
      <c r="AC95" s="163">
        <v>44607</v>
      </c>
      <c r="AD95" s="163">
        <v>44607</v>
      </c>
      <c r="AE95" s="277" t="s">
        <v>782</v>
      </c>
      <c r="AF95" s="261">
        <v>43773</v>
      </c>
      <c r="AG95" s="261">
        <v>43773</v>
      </c>
      <c r="AH95" s="162"/>
      <c r="AI95" s="162" t="s">
        <v>116</v>
      </c>
      <c r="AJ95" s="162"/>
      <c r="AK95" s="162" t="s">
        <v>783</v>
      </c>
      <c r="AL95" s="160">
        <v>333000</v>
      </c>
      <c r="AM95" s="162" t="s">
        <v>64</v>
      </c>
      <c r="AN95" s="1" t="s">
        <v>65</v>
      </c>
      <c r="AO95" s="162"/>
      <c r="AP95" s="162"/>
      <c r="AQ95" s="247">
        <v>333000</v>
      </c>
      <c r="AR95" s="162" t="s">
        <v>64</v>
      </c>
      <c r="AS95" s="1" t="s">
        <v>65</v>
      </c>
      <c r="AT95" s="162"/>
      <c r="AU95" s="162"/>
      <c r="AV95" s="162"/>
      <c r="AW95" s="162"/>
      <c r="AX95" s="162" t="s">
        <v>784</v>
      </c>
      <c r="AY95" s="162" t="s">
        <v>785</v>
      </c>
      <c r="AZ95" s="162" t="s">
        <v>67</v>
      </c>
      <c r="BA95" s="163">
        <v>45713</v>
      </c>
      <c r="BB95" s="162" t="s">
        <v>68</v>
      </c>
      <c r="BC95" s="162"/>
      <c r="BD95" s="1" t="s">
        <v>786</v>
      </c>
      <c r="BE95" s="1" t="s">
        <v>787</v>
      </c>
      <c r="BF95" s="1" t="s">
        <v>788</v>
      </c>
      <c r="BG95" s="1" t="s">
        <v>789</v>
      </c>
      <c r="BH95" s="162" t="s">
        <v>790</v>
      </c>
      <c r="BI95" s="162" t="s">
        <v>791</v>
      </c>
      <c r="BJ95" s="162"/>
      <c r="BK95" s="162"/>
      <c r="BL95" s="162"/>
      <c r="BM95" s="162"/>
      <c r="BN95" s="104"/>
    </row>
    <row r="96" spans="1:66" ht="17" thickBot="1" x14ac:dyDescent="0.25">
      <c r="A96" s="108"/>
      <c r="B96" s="234" t="str">
        <f>C96&amp;"_0"</f>
        <v>Z_ES_Volkswagen_Navarra_0</v>
      </c>
      <c r="C96" s="106" t="str">
        <f>"Z_ES_"&amp;D96&amp;"_"&amp;G96</f>
        <v>Z_ES_Volkswagen_Navarra</v>
      </c>
      <c r="D96" s="170" t="s">
        <v>575</v>
      </c>
      <c r="E96" s="170"/>
      <c r="F96" s="170" t="s">
        <v>318</v>
      </c>
      <c r="G96" s="170" t="s">
        <v>792</v>
      </c>
      <c r="H96" s="172" t="s">
        <v>143</v>
      </c>
      <c r="I96" s="170" t="s">
        <v>148</v>
      </c>
      <c r="J96" s="171">
        <v>44970</v>
      </c>
      <c r="K96" s="80" t="s">
        <v>65</v>
      </c>
      <c r="L96" s="170" t="s">
        <v>793</v>
      </c>
      <c r="M96" s="170" t="s">
        <v>73</v>
      </c>
      <c r="N96" s="171"/>
      <c r="O96" s="25"/>
      <c r="P96" s="172"/>
      <c r="Q96" s="170"/>
      <c r="R96" s="171"/>
      <c r="S96" s="80"/>
      <c r="T96" s="170"/>
      <c r="U96" s="175"/>
      <c r="V96" s="175"/>
      <c r="W96" s="170"/>
      <c r="X96" s="170"/>
      <c r="Y96" s="170"/>
      <c r="Z96" s="170"/>
      <c r="AA96" s="170"/>
      <c r="AB96" s="170"/>
      <c r="AC96" s="170"/>
      <c r="AD96" s="170"/>
      <c r="AE96" s="280">
        <v>2025</v>
      </c>
      <c r="AF96" s="264">
        <v>45809</v>
      </c>
      <c r="AG96" s="272"/>
      <c r="AH96" s="171"/>
      <c r="AI96" s="170" t="s">
        <v>116</v>
      </c>
      <c r="AJ96" s="170"/>
      <c r="AK96" s="170" t="s">
        <v>794</v>
      </c>
      <c r="AL96" s="176"/>
      <c r="AM96" s="170"/>
      <c r="AN96" s="170"/>
      <c r="AO96" s="170"/>
      <c r="AP96" s="170"/>
      <c r="AQ96" s="250">
        <f>3000000/5</f>
        <v>600000</v>
      </c>
      <c r="AR96" s="170"/>
      <c r="AS96" s="25" t="s">
        <v>65</v>
      </c>
      <c r="AT96" s="170"/>
      <c r="AU96" s="170"/>
      <c r="AV96" s="170"/>
      <c r="AW96" s="170"/>
      <c r="AX96" s="170" t="s">
        <v>795</v>
      </c>
      <c r="AY96" s="170"/>
      <c r="AZ96" s="170"/>
      <c r="BA96" s="171"/>
      <c r="BB96" s="170"/>
      <c r="BC96" s="170"/>
      <c r="BD96" s="68" t="s">
        <v>796</v>
      </c>
      <c r="BE96" s="68" t="s">
        <v>797</v>
      </c>
      <c r="BF96" s="25" t="s">
        <v>798</v>
      </c>
      <c r="BG96" s="170"/>
      <c r="BH96" s="170"/>
      <c r="BI96" s="170"/>
      <c r="BJ96" s="170"/>
      <c r="BK96" s="170"/>
      <c r="BL96" s="170"/>
      <c r="BM96" s="170"/>
      <c r="BN96" s="109"/>
    </row>
    <row r="97" spans="1:66" x14ac:dyDescent="0.2">
      <c r="A97" s="107"/>
      <c r="B97" s="162" t="s">
        <v>799</v>
      </c>
      <c r="C97" s="162" t="s">
        <v>800</v>
      </c>
      <c r="D97" s="162" t="s">
        <v>801</v>
      </c>
      <c r="E97" s="162"/>
      <c r="F97" s="162" t="s">
        <v>444</v>
      </c>
      <c r="G97" s="162" t="s">
        <v>802</v>
      </c>
      <c r="H97" s="164" t="s">
        <v>143</v>
      </c>
      <c r="I97" s="162" t="s">
        <v>124</v>
      </c>
      <c r="J97" s="163">
        <v>44743</v>
      </c>
      <c r="K97" s="200" t="s">
        <v>65</v>
      </c>
      <c r="L97" s="162" t="s">
        <v>184</v>
      </c>
      <c r="M97" s="162" t="s">
        <v>73</v>
      </c>
      <c r="N97" s="163">
        <v>44743</v>
      </c>
      <c r="O97" s="4" t="s">
        <v>65</v>
      </c>
      <c r="P97" s="164" t="s">
        <v>184</v>
      </c>
      <c r="Q97" s="162" t="s">
        <v>165</v>
      </c>
      <c r="R97" s="163">
        <v>44743</v>
      </c>
      <c r="S97" s="200" t="s">
        <v>65</v>
      </c>
      <c r="T97" s="162"/>
      <c r="U97" s="166"/>
      <c r="V97" s="166"/>
      <c r="W97" s="162">
        <v>2023</v>
      </c>
      <c r="X97" s="162" t="s">
        <v>91</v>
      </c>
      <c r="Y97" s="163">
        <v>45107</v>
      </c>
      <c r="Z97" s="163">
        <v>45107</v>
      </c>
      <c r="AA97" s="162" t="s">
        <v>803</v>
      </c>
      <c r="AB97" s="162" t="s">
        <v>91</v>
      </c>
      <c r="AC97" s="163">
        <v>46203</v>
      </c>
      <c r="AD97" s="163">
        <v>46203</v>
      </c>
      <c r="AE97" s="277" t="s">
        <v>803</v>
      </c>
      <c r="AF97" s="261">
        <v>46203</v>
      </c>
      <c r="AG97" s="261">
        <v>46203</v>
      </c>
      <c r="AH97" s="162"/>
      <c r="AI97" s="162" t="s">
        <v>116</v>
      </c>
      <c r="AJ97" s="162"/>
      <c r="AK97" s="162"/>
      <c r="AL97" s="160">
        <v>250000</v>
      </c>
      <c r="AM97" s="162" t="s">
        <v>64</v>
      </c>
      <c r="AN97" s="4" t="s">
        <v>65</v>
      </c>
      <c r="AO97" s="162"/>
      <c r="AP97" s="162"/>
      <c r="AQ97" s="247">
        <v>250000</v>
      </c>
      <c r="AR97" s="162" t="s">
        <v>64</v>
      </c>
      <c r="AS97" s="4" t="s">
        <v>65</v>
      </c>
      <c r="AT97" s="162"/>
      <c r="AU97" s="162"/>
      <c r="AV97" s="162">
        <v>3300</v>
      </c>
      <c r="AW97" s="162"/>
      <c r="AX97" s="162" t="s">
        <v>804</v>
      </c>
      <c r="AY97" s="162"/>
      <c r="AZ97" s="162" t="s">
        <v>89</v>
      </c>
      <c r="BA97" s="163">
        <v>45714</v>
      </c>
      <c r="BB97" s="162" t="s">
        <v>67</v>
      </c>
      <c r="BC97" s="162"/>
      <c r="BD97" s="4" t="s">
        <v>805</v>
      </c>
      <c r="BE97" s="4" t="s">
        <v>806</v>
      </c>
      <c r="BF97" s="162" t="s">
        <v>807</v>
      </c>
      <c r="BG97" s="162"/>
      <c r="BH97" s="162"/>
      <c r="BI97" s="104"/>
      <c r="BJ97" s="104"/>
      <c r="BK97" s="104"/>
      <c r="BL97" s="104"/>
      <c r="BM97" s="104"/>
      <c r="BN97" s="104"/>
    </row>
    <row r="98" spans="1:66" x14ac:dyDescent="0.2">
      <c r="A98" s="107"/>
      <c r="B98" s="162" t="s">
        <v>808</v>
      </c>
      <c r="C98" s="162" t="s">
        <v>809</v>
      </c>
      <c r="D98" s="162" t="s">
        <v>810</v>
      </c>
      <c r="E98" s="162"/>
      <c r="F98" s="162" t="s">
        <v>265</v>
      </c>
      <c r="G98" s="162" t="s">
        <v>811</v>
      </c>
      <c r="H98" s="164" t="s">
        <v>143</v>
      </c>
      <c r="I98" s="162" t="s">
        <v>61</v>
      </c>
      <c r="J98" s="163">
        <v>43646</v>
      </c>
      <c r="K98" s="200" t="s">
        <v>65</v>
      </c>
      <c r="L98" s="162"/>
      <c r="M98" s="162"/>
      <c r="N98" s="162"/>
      <c r="O98" s="162"/>
      <c r="P98" s="164"/>
      <c r="Q98" s="162"/>
      <c r="R98" s="162"/>
      <c r="S98" s="180"/>
      <c r="T98" s="162"/>
      <c r="U98" s="166"/>
      <c r="V98" s="166"/>
      <c r="W98" s="162"/>
      <c r="X98" s="162"/>
      <c r="Y98" s="162"/>
      <c r="Z98" s="162"/>
      <c r="AA98" s="162"/>
      <c r="AB98" s="162" t="s">
        <v>91</v>
      </c>
      <c r="AC98" s="163">
        <v>43646</v>
      </c>
      <c r="AD98" s="163">
        <v>43646</v>
      </c>
      <c r="AE98" s="277">
        <v>2019</v>
      </c>
      <c r="AF98" s="261">
        <v>43646</v>
      </c>
      <c r="AG98" s="261">
        <v>43646</v>
      </c>
      <c r="AH98" s="162"/>
      <c r="AI98" s="162" t="s">
        <v>116</v>
      </c>
      <c r="AJ98" s="162"/>
      <c r="AK98" s="162" t="s">
        <v>812</v>
      </c>
      <c r="AL98" s="160"/>
      <c r="AM98" s="162"/>
      <c r="AN98" s="162"/>
      <c r="AO98" s="162"/>
      <c r="AP98" s="162"/>
      <c r="AQ98" s="247"/>
      <c r="AR98" s="162"/>
      <c r="AS98" s="162"/>
      <c r="AT98" s="162"/>
      <c r="AU98" s="162"/>
      <c r="AV98" s="162"/>
      <c r="AW98" s="162"/>
      <c r="AX98" s="162" t="s">
        <v>813</v>
      </c>
      <c r="AY98" s="162"/>
      <c r="AZ98" s="162" t="s">
        <v>89</v>
      </c>
      <c r="BA98" s="163">
        <v>45714</v>
      </c>
      <c r="BB98" s="162" t="s">
        <v>68</v>
      </c>
      <c r="BC98" s="162"/>
      <c r="BD98" s="162" t="s">
        <v>814</v>
      </c>
      <c r="BE98" s="162"/>
      <c r="BF98" s="162"/>
      <c r="BG98" s="162"/>
      <c r="BH98" s="162"/>
      <c r="BI98" s="104"/>
      <c r="BJ98" s="104"/>
      <c r="BK98" s="104"/>
      <c r="BL98" s="104"/>
      <c r="BM98" s="104"/>
      <c r="BN98" s="104"/>
    </row>
    <row r="99" spans="1:66" x14ac:dyDescent="0.2">
      <c r="A99" s="104"/>
      <c r="B99" s="162" t="s">
        <v>815</v>
      </c>
      <c r="C99" s="162" t="s">
        <v>816</v>
      </c>
      <c r="D99" s="162" t="s">
        <v>810</v>
      </c>
      <c r="E99" s="162"/>
      <c r="F99" s="162" t="s">
        <v>212</v>
      </c>
      <c r="G99" s="162" t="s">
        <v>817</v>
      </c>
      <c r="H99" s="164" t="s">
        <v>143</v>
      </c>
      <c r="I99" s="162" t="s">
        <v>61</v>
      </c>
      <c r="J99" s="163">
        <v>44818</v>
      </c>
      <c r="K99" s="200" t="s">
        <v>65</v>
      </c>
      <c r="L99" s="162"/>
      <c r="M99" s="162"/>
      <c r="N99" s="162"/>
      <c r="O99" s="162"/>
      <c r="P99" s="164"/>
      <c r="Q99" s="162"/>
      <c r="R99" s="162"/>
      <c r="S99" s="180"/>
      <c r="T99" s="162"/>
      <c r="U99" s="166"/>
      <c r="V99" s="166"/>
      <c r="W99" s="162"/>
      <c r="X99" s="162"/>
      <c r="Y99" s="162"/>
      <c r="Z99" s="162"/>
      <c r="AA99" s="162"/>
      <c r="AB99" s="162" t="s">
        <v>74</v>
      </c>
      <c r="AC99" s="163">
        <v>45183</v>
      </c>
      <c r="AD99" s="163">
        <v>45183</v>
      </c>
      <c r="AE99" s="277"/>
      <c r="AF99" s="261">
        <v>45183</v>
      </c>
      <c r="AG99" s="261">
        <v>45183</v>
      </c>
      <c r="AH99" s="162"/>
      <c r="AI99" s="162" t="s">
        <v>116</v>
      </c>
      <c r="AJ99" s="162"/>
      <c r="AK99" s="162" t="s">
        <v>818</v>
      </c>
      <c r="AL99" s="160"/>
      <c r="AM99" s="162"/>
      <c r="AN99" s="162"/>
      <c r="AO99" s="162"/>
      <c r="AP99" s="162"/>
      <c r="AQ99" s="247"/>
      <c r="AR99" s="162"/>
      <c r="AS99" s="162"/>
      <c r="AT99" s="162"/>
      <c r="AU99" s="162"/>
      <c r="AV99" s="162"/>
      <c r="AW99" s="162"/>
      <c r="AX99" s="162" t="s">
        <v>819</v>
      </c>
      <c r="AY99" s="162"/>
      <c r="AZ99" s="162" t="s">
        <v>89</v>
      </c>
      <c r="BA99" s="163">
        <v>45714</v>
      </c>
      <c r="BB99" s="162" t="s">
        <v>68</v>
      </c>
      <c r="BC99" s="162"/>
      <c r="BD99" s="4" t="s">
        <v>820</v>
      </c>
      <c r="BE99" s="167"/>
      <c r="BF99" s="162"/>
      <c r="BG99" s="162"/>
      <c r="BH99" s="162"/>
      <c r="BI99" s="104"/>
      <c r="BJ99" s="104"/>
      <c r="BK99" s="104"/>
      <c r="BL99" s="104"/>
      <c r="BM99" s="104"/>
      <c r="BN99" s="104"/>
    </row>
    <row r="100" spans="1:66" ht="17" thickBot="1" x14ac:dyDescent="0.25">
      <c r="A100" s="104"/>
      <c r="B100" s="162" t="s">
        <v>821</v>
      </c>
      <c r="C100" s="162" t="s">
        <v>816</v>
      </c>
      <c r="D100" s="162" t="s">
        <v>810</v>
      </c>
      <c r="E100" s="162"/>
      <c r="F100" s="162" t="s">
        <v>212</v>
      </c>
      <c r="G100" s="162" t="s">
        <v>817</v>
      </c>
      <c r="H100" s="164" t="s">
        <v>71</v>
      </c>
      <c r="I100" s="162" t="s">
        <v>148</v>
      </c>
      <c r="J100" s="163">
        <v>45740</v>
      </c>
      <c r="K100" s="200" t="s">
        <v>65</v>
      </c>
      <c r="L100" s="162"/>
      <c r="M100" s="162"/>
      <c r="N100" s="162"/>
      <c r="O100" s="162"/>
      <c r="P100" s="164"/>
      <c r="Q100" s="162"/>
      <c r="R100" s="162"/>
      <c r="S100" s="180"/>
      <c r="T100" s="162"/>
      <c r="U100" s="166"/>
      <c r="V100" s="166"/>
      <c r="W100" s="162"/>
      <c r="X100" s="162"/>
      <c r="Y100" s="162"/>
      <c r="Z100" s="162"/>
      <c r="AA100" s="162"/>
      <c r="AB100" s="162"/>
      <c r="AC100" s="163"/>
      <c r="AD100" s="163"/>
      <c r="AE100" s="277"/>
      <c r="AF100" s="261">
        <v>45777</v>
      </c>
      <c r="AG100" s="261">
        <v>45777</v>
      </c>
      <c r="AH100" s="162"/>
      <c r="AI100" s="162" t="s">
        <v>116</v>
      </c>
      <c r="AJ100" s="162"/>
      <c r="AK100" s="162" t="s">
        <v>822</v>
      </c>
      <c r="AL100" s="160">
        <v>30000</v>
      </c>
      <c r="AM100" s="162" t="s">
        <v>64</v>
      </c>
      <c r="AN100" s="4" t="s">
        <v>65</v>
      </c>
      <c r="AO100" s="162"/>
      <c r="AP100" s="162"/>
      <c r="AQ100" s="247"/>
      <c r="AR100" s="162"/>
      <c r="AS100" s="162"/>
      <c r="AT100" s="162"/>
      <c r="AU100" s="162"/>
      <c r="AV100" s="162"/>
      <c r="AW100" s="162"/>
      <c r="AX100" s="162" t="s">
        <v>823</v>
      </c>
      <c r="AY100" s="162"/>
      <c r="AZ100" s="162"/>
      <c r="BA100" s="163"/>
      <c r="BB100" s="162"/>
      <c r="BC100" s="162"/>
      <c r="BD100" s="4" t="s">
        <v>823</v>
      </c>
      <c r="BE100" s="167"/>
      <c r="BF100" s="162"/>
      <c r="BG100" s="162"/>
      <c r="BH100" s="162"/>
      <c r="BI100" s="104"/>
      <c r="BJ100" s="104"/>
      <c r="BK100" s="104"/>
      <c r="BL100" s="104"/>
      <c r="BM100" s="104"/>
      <c r="BN100" s="104"/>
    </row>
    <row r="101" spans="1:66" x14ac:dyDescent="0.2">
      <c r="A101" s="107"/>
      <c r="B101" s="234" t="str">
        <f>C101&amp;"_0"</f>
        <v>Z_SE_Volvo_Torslanda_0</v>
      </c>
      <c r="C101" s="106" t="str">
        <f>"Z_SE_"&amp;D101&amp;"_"&amp;G101</f>
        <v>Z_SE_Volvo_Torslanda</v>
      </c>
      <c r="D101" s="162" t="s">
        <v>824</v>
      </c>
      <c r="E101" s="104"/>
      <c r="F101" s="162" t="s">
        <v>825</v>
      </c>
      <c r="G101" s="162" t="s">
        <v>826</v>
      </c>
      <c r="H101" s="121" t="s">
        <v>60</v>
      </c>
      <c r="I101" s="162" t="s">
        <v>148</v>
      </c>
      <c r="J101" s="125">
        <v>44600</v>
      </c>
      <c r="K101" s="200" t="s">
        <v>65</v>
      </c>
      <c r="L101" s="104" t="s">
        <v>827</v>
      </c>
      <c r="M101" s="104" t="s">
        <v>73</v>
      </c>
      <c r="N101" s="104"/>
      <c r="O101" s="104"/>
      <c r="P101" s="121"/>
      <c r="Q101" s="104"/>
      <c r="R101" s="104"/>
      <c r="S101" s="122"/>
      <c r="T101" s="104"/>
      <c r="U101" s="104"/>
      <c r="V101" s="104"/>
      <c r="W101" s="104"/>
      <c r="X101" s="104"/>
      <c r="Y101" s="104"/>
      <c r="Z101" s="104"/>
      <c r="AA101" s="104"/>
      <c r="AB101" s="104"/>
      <c r="AC101" s="104"/>
      <c r="AD101" s="104"/>
      <c r="AE101" s="284"/>
      <c r="AF101" s="270"/>
      <c r="AG101" s="269">
        <v>45717</v>
      </c>
      <c r="AH101" s="104"/>
      <c r="AI101" s="162" t="s">
        <v>116</v>
      </c>
      <c r="AJ101" s="104"/>
      <c r="AK101" s="162" t="s">
        <v>828</v>
      </c>
      <c r="AL101" s="123"/>
      <c r="AM101" s="104"/>
      <c r="AN101" s="104"/>
      <c r="AO101" s="104"/>
      <c r="AP101" s="104"/>
      <c r="AQ101" s="253"/>
      <c r="AR101" s="104"/>
      <c r="AS101" s="4" t="s">
        <v>65</v>
      </c>
      <c r="AT101" s="104"/>
      <c r="AU101" s="104"/>
      <c r="AV101" s="104"/>
      <c r="AW101" s="104"/>
      <c r="AX101" s="104"/>
      <c r="AY101" s="104"/>
      <c r="AZ101" s="104"/>
      <c r="BA101" s="104"/>
      <c r="BB101" s="104"/>
      <c r="BC101" s="104"/>
      <c r="BD101" s="104" t="s">
        <v>829</v>
      </c>
      <c r="BE101" s="104" t="s">
        <v>830</v>
      </c>
      <c r="BF101" s="104"/>
      <c r="BG101" s="104"/>
      <c r="BH101" s="104"/>
      <c r="BI101" s="104"/>
      <c r="BJ101" s="104"/>
      <c r="BK101" s="104"/>
      <c r="BL101" s="104"/>
      <c r="BM101" s="104"/>
      <c r="BN101" s="104"/>
    </row>
    <row r="102" spans="1:66" x14ac:dyDescent="0.2">
      <c r="A102" s="107"/>
      <c r="B102" s="162" t="s">
        <v>831</v>
      </c>
      <c r="C102" s="162" t="s">
        <v>832</v>
      </c>
      <c r="D102" s="162" t="s">
        <v>810</v>
      </c>
      <c r="E102" s="162"/>
      <c r="F102" s="162" t="s">
        <v>603</v>
      </c>
      <c r="G102" s="162" t="s">
        <v>833</v>
      </c>
      <c r="H102" s="164" t="s">
        <v>143</v>
      </c>
      <c r="I102" s="162"/>
      <c r="J102" s="163"/>
      <c r="K102" s="200"/>
      <c r="L102" s="162"/>
      <c r="M102" s="162"/>
      <c r="N102" s="162"/>
      <c r="O102" s="162"/>
      <c r="P102" s="164"/>
      <c r="Q102" s="162"/>
      <c r="R102" s="162"/>
      <c r="S102" s="180"/>
      <c r="T102" s="162"/>
      <c r="U102" s="166"/>
      <c r="V102" s="166"/>
      <c r="W102" s="162"/>
      <c r="X102" s="162"/>
      <c r="Y102" s="162"/>
      <c r="Z102" s="162"/>
      <c r="AA102" s="162"/>
      <c r="AB102" s="162"/>
      <c r="AC102" s="163"/>
      <c r="AD102" s="163"/>
      <c r="AE102" s="277"/>
      <c r="AF102" s="261"/>
      <c r="AG102" s="261"/>
      <c r="AH102" s="162"/>
      <c r="AI102" s="162"/>
      <c r="AJ102" s="162"/>
      <c r="AK102" s="162"/>
      <c r="AL102" s="160"/>
      <c r="AM102" s="162"/>
      <c r="AN102" s="162"/>
      <c r="AO102" s="162"/>
      <c r="AP102" s="162"/>
      <c r="AQ102" s="247"/>
      <c r="AR102" s="162"/>
      <c r="AS102" s="162"/>
      <c r="AT102" s="162"/>
      <c r="AU102" s="162"/>
      <c r="AV102" s="162"/>
      <c r="AW102" s="162"/>
      <c r="AX102" s="162"/>
      <c r="AY102" s="162"/>
      <c r="AZ102" s="162"/>
      <c r="BA102" s="163"/>
      <c r="BB102" s="162"/>
      <c r="BC102" s="162"/>
      <c r="BD102" s="4"/>
      <c r="BE102" s="167"/>
      <c r="BF102" s="162"/>
      <c r="BG102" s="162"/>
      <c r="BH102" s="162"/>
      <c r="BI102" s="104"/>
      <c r="BJ102" s="104"/>
      <c r="BK102" s="104"/>
      <c r="BL102" s="104"/>
      <c r="BM102" s="104"/>
      <c r="BN102" s="104"/>
    </row>
    <row r="103" spans="1:66" ht="17" thickBot="1" x14ac:dyDescent="0.25">
      <c r="A103" s="108"/>
      <c r="B103" s="170" t="s">
        <v>834</v>
      </c>
      <c r="C103" s="170" t="s">
        <v>832</v>
      </c>
      <c r="D103" s="170" t="s">
        <v>810</v>
      </c>
      <c r="E103" s="170"/>
      <c r="F103" s="170" t="s">
        <v>603</v>
      </c>
      <c r="G103" s="170" t="s">
        <v>833</v>
      </c>
      <c r="H103" s="172" t="s">
        <v>71</v>
      </c>
      <c r="I103" s="170" t="s">
        <v>61</v>
      </c>
      <c r="J103" s="171">
        <v>44818</v>
      </c>
      <c r="K103" s="140" t="s">
        <v>65</v>
      </c>
      <c r="L103" s="170"/>
      <c r="M103" s="170"/>
      <c r="N103" s="170"/>
      <c r="O103" s="170"/>
      <c r="P103" s="172"/>
      <c r="Q103" s="170"/>
      <c r="R103" s="170"/>
      <c r="S103" s="173"/>
      <c r="T103" s="170"/>
      <c r="U103" s="175"/>
      <c r="V103" s="175"/>
      <c r="W103" s="170"/>
      <c r="X103" s="170"/>
      <c r="Y103" s="170"/>
      <c r="Z103" s="170"/>
      <c r="AA103" s="170"/>
      <c r="AB103" s="170"/>
      <c r="AC103" s="170"/>
      <c r="AD103" s="170"/>
      <c r="AE103" s="280"/>
      <c r="AF103" s="272"/>
      <c r="AG103" s="272"/>
      <c r="AH103" s="170"/>
      <c r="AI103" s="170" t="s">
        <v>116</v>
      </c>
      <c r="AJ103" s="170"/>
      <c r="AK103" s="170" t="s">
        <v>835</v>
      </c>
      <c r="AL103" s="176"/>
      <c r="AM103" s="170"/>
      <c r="AN103" s="170"/>
      <c r="AO103" s="170"/>
      <c r="AP103" s="170"/>
      <c r="AQ103" s="250"/>
      <c r="AR103" s="170"/>
      <c r="AS103" s="170"/>
      <c r="AT103" s="170"/>
      <c r="AU103" s="170"/>
      <c r="AV103" s="170"/>
      <c r="AW103" s="170"/>
      <c r="AX103" s="170" t="s">
        <v>836</v>
      </c>
      <c r="AY103" s="170"/>
      <c r="AZ103" s="170" t="s">
        <v>89</v>
      </c>
      <c r="BA103" s="171">
        <v>45714</v>
      </c>
      <c r="BB103" s="170" t="s">
        <v>68</v>
      </c>
      <c r="BC103" s="170"/>
      <c r="BD103" s="170"/>
      <c r="BE103" s="170"/>
      <c r="BF103" s="170"/>
      <c r="BG103" s="170"/>
      <c r="BH103" s="170"/>
      <c r="BI103" s="109"/>
      <c r="BJ103" s="109"/>
      <c r="BK103" s="109"/>
      <c r="BL103" s="109"/>
      <c r="BM103" s="109"/>
      <c r="BN103" s="109"/>
    </row>
    <row r="104" spans="1:66" ht="17" thickBot="1" x14ac:dyDescent="0.25">
      <c r="A104" s="104"/>
      <c r="B104" s="162" t="s">
        <v>837</v>
      </c>
      <c r="C104" s="162" t="s">
        <v>838</v>
      </c>
      <c r="D104" s="162" t="s">
        <v>839</v>
      </c>
      <c r="E104" s="162"/>
      <c r="F104" s="162" t="s">
        <v>58</v>
      </c>
      <c r="G104" s="162" t="s">
        <v>840</v>
      </c>
      <c r="H104" s="164" t="s">
        <v>143</v>
      </c>
      <c r="I104" s="162" t="s">
        <v>192</v>
      </c>
      <c r="J104" s="163">
        <v>42860</v>
      </c>
      <c r="K104" s="79" t="s">
        <v>65</v>
      </c>
      <c r="L104" s="162" t="s">
        <v>841</v>
      </c>
      <c r="M104" s="162" t="s">
        <v>73</v>
      </c>
      <c r="N104" s="163">
        <v>42860</v>
      </c>
      <c r="O104" s="1" t="s">
        <v>65</v>
      </c>
      <c r="P104" s="164" t="s">
        <v>841</v>
      </c>
      <c r="Q104" s="162" t="s">
        <v>165</v>
      </c>
      <c r="R104" s="163">
        <v>42860</v>
      </c>
      <c r="S104" s="79" t="s">
        <v>65</v>
      </c>
      <c r="T104" s="162"/>
      <c r="U104" s="166"/>
      <c r="V104" s="166"/>
      <c r="W104" s="162"/>
      <c r="X104" s="162"/>
      <c r="Y104" s="162"/>
      <c r="Z104" s="162"/>
      <c r="AA104" s="162"/>
      <c r="AB104" s="162"/>
      <c r="AC104" s="162"/>
      <c r="AD104" s="162"/>
      <c r="AE104" s="277"/>
      <c r="AF104" s="260"/>
      <c r="AG104" s="260"/>
      <c r="AH104" s="163">
        <v>43110</v>
      </c>
      <c r="AI104" s="162" t="s">
        <v>116</v>
      </c>
      <c r="AJ104" s="162"/>
      <c r="AK104" s="162"/>
      <c r="AL104" s="160"/>
      <c r="AM104" s="162"/>
      <c r="AN104" s="167"/>
      <c r="AO104" s="162"/>
      <c r="AP104" s="162"/>
      <c r="AQ104" s="247"/>
      <c r="AR104" s="162"/>
      <c r="AS104" s="167"/>
      <c r="AT104" s="162"/>
      <c r="AU104" s="162"/>
      <c r="AV104" s="162"/>
      <c r="AW104" s="162"/>
      <c r="AX104" s="162" t="s">
        <v>842</v>
      </c>
      <c r="AY104" s="162" t="s">
        <v>843</v>
      </c>
      <c r="AZ104" s="162" t="s">
        <v>67</v>
      </c>
      <c r="BA104" s="163">
        <v>45714</v>
      </c>
      <c r="BB104" s="162" t="s">
        <v>68</v>
      </c>
      <c r="BC104" s="162"/>
      <c r="BD104" s="1" t="s">
        <v>844</v>
      </c>
      <c r="BE104" s="162"/>
      <c r="BF104" s="162"/>
      <c r="BG104" s="162"/>
      <c r="BH104" s="162"/>
      <c r="BI104" s="162"/>
      <c r="BJ104" s="162"/>
      <c r="BK104" s="162"/>
      <c r="BL104" s="162"/>
      <c r="BM104" s="162"/>
      <c r="BN104" s="104"/>
    </row>
    <row r="105" spans="1:66" ht="17" thickBot="1" x14ac:dyDescent="0.25">
      <c r="A105" s="138"/>
      <c r="B105" s="189" t="s">
        <v>845</v>
      </c>
      <c r="C105" s="189" t="s">
        <v>846</v>
      </c>
      <c r="D105" s="189" t="s">
        <v>847</v>
      </c>
      <c r="E105" s="189"/>
      <c r="F105" s="189" t="s">
        <v>444</v>
      </c>
      <c r="G105" s="189" t="s">
        <v>802</v>
      </c>
      <c r="H105" s="191" t="s">
        <v>143</v>
      </c>
      <c r="I105" s="189" t="s">
        <v>626</v>
      </c>
      <c r="J105" s="190">
        <v>43214</v>
      </c>
      <c r="K105" s="97" t="s">
        <v>65</v>
      </c>
      <c r="L105" s="189" t="s">
        <v>72</v>
      </c>
      <c r="M105" s="189" t="s">
        <v>73</v>
      </c>
      <c r="N105" s="190">
        <v>43216</v>
      </c>
      <c r="O105" s="96" t="s">
        <v>65</v>
      </c>
      <c r="P105" s="191" t="s">
        <v>72</v>
      </c>
      <c r="Q105" s="189" t="s">
        <v>165</v>
      </c>
      <c r="R105" s="190">
        <v>43216</v>
      </c>
      <c r="S105" s="97" t="s">
        <v>65</v>
      </c>
      <c r="T105" s="189"/>
      <c r="U105" s="193"/>
      <c r="V105" s="193"/>
      <c r="W105" s="189"/>
      <c r="X105" s="189"/>
      <c r="Y105" s="189"/>
      <c r="Z105" s="189"/>
      <c r="AA105" s="189"/>
      <c r="AB105" s="189"/>
      <c r="AC105" s="189"/>
      <c r="AD105" s="189"/>
      <c r="AE105" s="285"/>
      <c r="AF105" s="274"/>
      <c r="AG105" s="274"/>
      <c r="AH105" s="189"/>
      <c r="AI105" s="189" t="s">
        <v>116</v>
      </c>
      <c r="AJ105" s="189"/>
      <c r="AK105" s="189"/>
      <c r="AL105" s="194">
        <v>60000</v>
      </c>
      <c r="AM105" s="189" t="s">
        <v>64</v>
      </c>
      <c r="AN105" s="96" t="s">
        <v>65</v>
      </c>
      <c r="AO105" s="189"/>
      <c r="AP105" s="189"/>
      <c r="AQ105" s="256">
        <v>60000</v>
      </c>
      <c r="AR105" s="189" t="s">
        <v>64</v>
      </c>
      <c r="AS105" s="96" t="s">
        <v>65</v>
      </c>
      <c r="AT105" s="189"/>
      <c r="AU105" s="189"/>
      <c r="AV105" s="189"/>
      <c r="AW105" s="189"/>
      <c r="AX105" s="189" t="s">
        <v>848</v>
      </c>
      <c r="AY105" s="189"/>
      <c r="AZ105" s="189" t="s">
        <v>68</v>
      </c>
      <c r="BA105" s="190">
        <v>45714</v>
      </c>
      <c r="BB105" s="189" t="s">
        <v>68</v>
      </c>
      <c r="BC105" s="189"/>
      <c r="BD105" s="189"/>
      <c r="BE105" s="189"/>
      <c r="BF105" s="189"/>
      <c r="BG105" s="189"/>
      <c r="BH105" s="189"/>
      <c r="BI105" s="189"/>
      <c r="BJ105" s="189"/>
      <c r="BK105" s="189"/>
      <c r="BL105" s="189"/>
      <c r="BM105" s="189"/>
      <c r="BN105" s="133"/>
    </row>
    <row r="106" spans="1:66" ht="17" thickBot="1" x14ac:dyDescent="0.25">
      <c r="A106" s="110"/>
      <c r="B106" s="233" t="str">
        <f>C106&amp;"_0"</f>
        <v>Z_GB_Tata JLR_Halewood_0</v>
      </c>
      <c r="C106" s="153" t="str">
        <f>"Z_GB_"&amp;D106&amp;"_"&amp;G106</f>
        <v>Z_GB_Tata JLR_Halewood</v>
      </c>
      <c r="D106" s="153" t="s">
        <v>1028</v>
      </c>
      <c r="E106" s="153"/>
      <c r="F106" s="153" t="s">
        <v>141</v>
      </c>
      <c r="G106" s="153" t="s">
        <v>1029</v>
      </c>
      <c r="H106" s="155" t="s">
        <v>143</v>
      </c>
      <c r="I106" s="153" t="s">
        <v>61</v>
      </c>
      <c r="J106" s="161">
        <v>43011</v>
      </c>
      <c r="K106" s="84" t="s">
        <v>65</v>
      </c>
      <c r="L106" s="153"/>
      <c r="M106" s="153"/>
      <c r="N106" s="161"/>
      <c r="O106" s="24"/>
      <c r="P106" s="155"/>
      <c r="Q106" s="153"/>
      <c r="R106" s="161"/>
      <c r="S106" s="81"/>
      <c r="T106" s="153"/>
      <c r="U106" s="159"/>
      <c r="V106" s="159"/>
      <c r="W106" s="153"/>
      <c r="X106" s="153"/>
      <c r="Y106" s="153"/>
      <c r="Z106" s="153"/>
      <c r="AA106" s="153"/>
      <c r="AB106" s="153"/>
      <c r="AC106" s="153"/>
      <c r="AD106" s="153"/>
      <c r="AE106" s="283">
        <v>2018</v>
      </c>
      <c r="AF106" s="265">
        <v>43101</v>
      </c>
      <c r="AG106" s="265">
        <v>43101</v>
      </c>
      <c r="AH106" s="153"/>
      <c r="AI106" s="153" t="s">
        <v>62</v>
      </c>
      <c r="AJ106" s="153"/>
      <c r="AK106" s="153" t="s">
        <v>1030</v>
      </c>
      <c r="AL106" s="177"/>
      <c r="AM106" s="153"/>
      <c r="AN106" s="24"/>
      <c r="AO106" s="153"/>
      <c r="AP106" s="153"/>
      <c r="AQ106" s="255">
        <v>14287</v>
      </c>
      <c r="AR106" s="153" t="s">
        <v>1032</v>
      </c>
      <c r="AS106" s="24" t="s">
        <v>65</v>
      </c>
      <c r="AT106" s="153"/>
      <c r="AU106" s="153"/>
      <c r="AV106" s="153"/>
      <c r="AW106" s="153"/>
      <c r="AX106" s="153" t="s">
        <v>1031</v>
      </c>
      <c r="AY106" s="153"/>
      <c r="AZ106" s="153"/>
      <c r="BA106" s="161"/>
      <c r="BB106" s="153"/>
      <c r="BC106" s="153"/>
      <c r="BD106" s="153" t="s">
        <v>1033</v>
      </c>
      <c r="BE106" s="153"/>
      <c r="BF106" s="153"/>
      <c r="BG106" s="153"/>
      <c r="BH106" s="153"/>
      <c r="BI106" s="153"/>
      <c r="BJ106" s="153"/>
      <c r="BK106" s="153"/>
      <c r="BL106" s="153"/>
      <c r="BM106" s="153"/>
      <c r="BN106" s="106"/>
    </row>
    <row r="107" spans="1:66" ht="17" thickBot="1" x14ac:dyDescent="0.25">
      <c r="A107" s="104"/>
      <c r="B107" s="234" t="str">
        <f>C107&amp;"_1"</f>
        <v>Z_GB_Tata JLR_Halewood_1</v>
      </c>
      <c r="C107" s="153" t="str">
        <f>"Z_GB_"&amp;D107&amp;"_"&amp;G107</f>
        <v>Z_GB_Tata JLR_Halewood</v>
      </c>
      <c r="D107" s="162" t="s">
        <v>1028</v>
      </c>
      <c r="E107" s="162"/>
      <c r="F107" s="162" t="s">
        <v>141</v>
      </c>
      <c r="G107" s="162" t="s">
        <v>1029</v>
      </c>
      <c r="H107" s="164" t="s">
        <v>71</v>
      </c>
      <c r="I107" s="162" t="s">
        <v>61</v>
      </c>
      <c r="J107" s="163">
        <v>43430</v>
      </c>
      <c r="K107" s="82" t="s">
        <v>65</v>
      </c>
      <c r="L107" s="162" t="s">
        <v>163</v>
      </c>
      <c r="M107" s="162" t="s">
        <v>73</v>
      </c>
      <c r="N107" s="163">
        <v>43430</v>
      </c>
      <c r="O107" s="1"/>
      <c r="P107" s="164"/>
      <c r="Q107" s="162"/>
      <c r="R107" s="163"/>
      <c r="S107" s="79"/>
      <c r="T107" s="162"/>
      <c r="U107" s="166"/>
      <c r="V107" s="166"/>
      <c r="W107" s="162"/>
      <c r="X107" s="162"/>
      <c r="Y107" s="162"/>
      <c r="Z107" s="162"/>
      <c r="AA107" s="162"/>
      <c r="AB107" s="162"/>
      <c r="AC107" s="162"/>
      <c r="AD107" s="162"/>
      <c r="AE107" s="277"/>
      <c r="AF107" s="261"/>
      <c r="AG107" s="261"/>
      <c r="AH107" s="162"/>
      <c r="AI107" s="162" t="s">
        <v>62</v>
      </c>
      <c r="AJ107" s="162"/>
      <c r="AK107" s="162" t="s">
        <v>1036</v>
      </c>
      <c r="AL107" s="160"/>
      <c r="AM107" s="162"/>
      <c r="AN107" s="1"/>
      <c r="AO107" s="162"/>
      <c r="AP107" s="162"/>
      <c r="AQ107" s="247">
        <v>10881</v>
      </c>
      <c r="AR107" s="162" t="s">
        <v>64</v>
      </c>
      <c r="AS107" s="1" t="s">
        <v>65</v>
      </c>
      <c r="AT107" s="162"/>
      <c r="AU107" s="162"/>
      <c r="AV107" s="162"/>
      <c r="AW107" s="162"/>
      <c r="AX107" s="162" t="s">
        <v>1038</v>
      </c>
      <c r="AY107" s="162"/>
      <c r="AZ107" s="162"/>
      <c r="BA107" s="163"/>
      <c r="BB107" s="162"/>
      <c r="BC107" s="162"/>
      <c r="BD107" s="162" t="s">
        <v>1037</v>
      </c>
      <c r="BE107" s="162"/>
      <c r="BF107" s="162"/>
      <c r="BG107" s="162"/>
      <c r="BH107" s="162"/>
      <c r="BI107" s="162"/>
      <c r="BJ107" s="162"/>
      <c r="BK107" s="162"/>
      <c r="BL107" s="162"/>
      <c r="BM107" s="162"/>
      <c r="BN107" s="104"/>
    </row>
    <row r="108" spans="1:66" ht="17" thickBot="1" x14ac:dyDescent="0.25">
      <c r="A108" s="108"/>
      <c r="B108" s="233" t="str">
        <f>C108&amp;"_2"</f>
        <v>Z_GB_Tata JLR_Halewood_2</v>
      </c>
      <c r="C108" s="153" t="str">
        <f>"Z_GB_"&amp;D108&amp;"_"&amp;G108</f>
        <v>Z_GB_Tata JLR_Halewood</v>
      </c>
      <c r="D108" s="170" t="s">
        <v>1028</v>
      </c>
      <c r="E108" s="170"/>
      <c r="F108" s="170" t="s">
        <v>141</v>
      </c>
      <c r="G108" s="170" t="s">
        <v>1029</v>
      </c>
      <c r="H108" s="172" t="s">
        <v>71</v>
      </c>
      <c r="I108" s="109" t="s">
        <v>148</v>
      </c>
      <c r="J108" s="126">
        <v>45561</v>
      </c>
      <c r="K108" s="83" t="s">
        <v>65</v>
      </c>
      <c r="L108" s="109" t="s">
        <v>131</v>
      </c>
      <c r="M108" s="170" t="s">
        <v>73</v>
      </c>
      <c r="N108" s="171">
        <v>45561</v>
      </c>
      <c r="O108" s="68" t="s">
        <v>65</v>
      </c>
      <c r="P108" s="172"/>
      <c r="Q108" s="170"/>
      <c r="R108" s="171"/>
      <c r="S108" s="80"/>
      <c r="T108" s="170"/>
      <c r="U108" s="175"/>
      <c r="V108" s="175"/>
      <c r="W108" s="170"/>
      <c r="X108" s="170"/>
      <c r="Y108" s="170"/>
      <c r="Z108" s="170"/>
      <c r="AA108" s="170"/>
      <c r="AB108" s="170"/>
      <c r="AC108" s="170"/>
      <c r="AD108" s="170"/>
      <c r="AE108" s="280"/>
      <c r="AF108" s="272"/>
      <c r="AG108" s="272"/>
      <c r="AH108" s="170"/>
      <c r="AI108" s="199" t="s">
        <v>75</v>
      </c>
      <c r="AJ108" s="170"/>
      <c r="AK108" s="170" t="s">
        <v>1034</v>
      </c>
      <c r="AL108" s="176"/>
      <c r="AM108" s="170"/>
      <c r="AN108" s="25"/>
      <c r="AO108" s="170"/>
      <c r="AP108" s="170"/>
      <c r="AQ108" s="250"/>
      <c r="AR108" s="170"/>
      <c r="AS108" s="25"/>
      <c r="AT108" s="170"/>
      <c r="AU108" s="170"/>
      <c r="AV108" s="170"/>
      <c r="AW108" s="170"/>
      <c r="AX108" s="170" t="s">
        <v>1035</v>
      </c>
      <c r="AY108" s="170"/>
      <c r="AZ108" s="170"/>
      <c r="BA108" s="171"/>
      <c r="BB108" s="170"/>
      <c r="BC108" s="170"/>
      <c r="BD108" s="170" t="s">
        <v>1039</v>
      </c>
      <c r="BE108" s="170"/>
      <c r="BF108" s="170"/>
      <c r="BG108" s="170"/>
      <c r="BH108" s="170"/>
      <c r="BI108" s="170"/>
      <c r="BJ108" s="170"/>
      <c r="BK108" s="170"/>
      <c r="BL108" s="170"/>
      <c r="BM108" s="170"/>
      <c r="BN108" s="109"/>
    </row>
  </sheetData>
  <autoFilter ref="A1:BN108" xr:uid="{2DEA80AB-BCE7-4014-BBDF-70F7DB43B050}"/>
  <hyperlinks>
    <hyperlink ref="BD2" r:id="rId1" display="https://www.bmwgroup-werke.com/content/dam/grpw/websites/bmwgroup-werke_com/dingolfing/PR_2107_Plant Profile_BMW_DGF_EN.pdf" xr:uid="{568F4160-897D-422C-91C5-4ADD88E37282}"/>
    <hyperlink ref="K3" r:id="rId2" display="https://www.press.bmwgroup.com/usa/article/detail/T0320510EN_US/the-new-bmw-ix-design?utm_source=chatgpt.com" xr:uid="{CF9FD54C-2C84-433C-884B-1FEE2C2F61A8}"/>
    <hyperlink ref="O3" r:id="rId3" display="https://www.bmwgroup-werke.com/content/dam/grpw/websites/bmwgroup-werke_com/dingolfing/PR_2107_Plant Profile_BMW_DGF_EN.pdf" xr:uid="{E5020F79-40FE-48A6-B6A8-000C9646FB93}"/>
    <hyperlink ref="S3" r:id="rId4" display="https://www.bmwgroup-werke.com/content/dam/grpw/websites/bmwgroup-werke_com/dingolfing/PR_2107_Plant Profile_BMW_DGF_EN.pdf" xr:uid="{47C9CEED-C7B7-487C-8F84-4CE66FE08A22}"/>
    <hyperlink ref="BD3" r:id="rId5" location=":~:text=Plant%20Dingolfing%20is%20the%20BMW,at%20the%20plant%20in%202022" display="https://www.press.bmwgroup.com/global/article/detail/T0437680EN/50-years-of-bmw-production-at-dingolfing-location?language=en - :~:text=Plant%20Dingolfing%20is%20the%20BMW,at%20the%20plant%20in%202022" xr:uid="{ED845A30-4ED0-48E7-BA29-E6D9A1536612}"/>
    <hyperlink ref="BE3" r:id="rId6" display="https://www.bmwgroup-werke.com/content/dam/grpw/websites/bmwgroup-werke_com/dingolfing/PR_2107_Plant Profile_BMW_DGF_EN.pdf" xr:uid="{A3796384-000E-48C4-AD1C-5050E4FAF351}"/>
    <hyperlink ref="BF3" r:id="rId7" xr:uid="{1DE1300D-7CD5-41A6-850D-67B7DFABBD26}"/>
    <hyperlink ref="BG3" r:id="rId8" xr:uid="{4EC2A44A-A2A2-4D79-A14E-02E4DEFE26C0}"/>
    <hyperlink ref="BH3" r:id="rId9" xr:uid="{A2176F24-6AC7-48E3-9DFA-5EE60BE041A6}"/>
    <hyperlink ref="K4" r:id="rId10" display="https://www.press.bmwgroup.com/global/article/detail/T0424419EN/%E2%80%9Ceight-times-five-is-50%E2%80%9D:-plant-dingolfing-celebrates-start-of-bmw-i5-production-during-anniversary-year?language=en" xr:uid="{762DA9FA-BFA8-4A3E-9FFD-27BD7ACC6ADE}"/>
    <hyperlink ref="O4" r:id="rId11" display="https://www.electrive.com/2023/07/24/bmw-i5-rolls-off-production-line-in-dingolfing/?utm_source=chatgpt.com" xr:uid="{81497D84-DC85-4FCA-8E02-D29DE2EDD297}"/>
    <hyperlink ref="S4" r:id="rId12" display="https://www.electrive.com/2023/07/24/bmw-i5-rolls-off-production-line-in-dingolfing/?utm_source=chatgpt.com" xr:uid="{2D22D723-ABD9-4D58-8DA5-F66A9FB8831C}"/>
    <hyperlink ref="AN4" r:id="rId13" display="https://www.electrive.com/2023/07/24/bmw-i5-rolls-off-production-line-in-dingolfing/?utm_source=chatgpt.com" xr:uid="{97AE565B-76DE-474A-8304-D1D5B1F97820}"/>
    <hyperlink ref="BD4" r:id="rId14" xr:uid="{F9C05EED-AB4F-4A5B-BD04-1B1EAE1E86A2}"/>
    <hyperlink ref="K5" r:id="rId15" display="https://www.press.bmwgroup.com/global/article/detail/T0424419EN/%E2%80%9Ceight-times-five-is-50%E2%80%9D:-plant-dingolfing-celebrates-start-of-bmw-i5-production-during-anniversary-year?language=en" xr:uid="{77A3203A-B2BC-48EC-8DA6-A923D29102DA}"/>
    <hyperlink ref="BD5" r:id="rId16" xr:uid="{51C5F2EA-673D-460C-B8E2-7FC23E066509}"/>
    <hyperlink ref="BE5" r:id="rId17" xr:uid="{AE1848F4-2E0F-4782-9D5B-15694AFED549}"/>
    <hyperlink ref="BF5" r:id="rId18" xr:uid="{A12626C8-87A5-49E6-82C6-DC65866291DF}"/>
    <hyperlink ref="BG5" r:id="rId19" xr:uid="{ACA8D3ED-CD2C-40E7-A58D-732DFEA51A93}"/>
    <hyperlink ref="BH5" r:id="rId20" xr:uid="{0CAF447F-CA74-4055-9A14-F72DDB9E429F}"/>
    <hyperlink ref="BD8" r:id="rId21" xr:uid="{8768869A-BB93-44CF-9212-985B17FE6D43}"/>
    <hyperlink ref="BE8" r:id="rId22" location=":~:text=BMW%20announced%20today%20the%20official,BMW%204%20Series%20Gran%20Coupe" display="https://insideevs.com/news/542578/bmw-i4-entered-series-production/ - :~:text=BMW%20announced%20today%20the%20official,BMW%204%20Series%20Gran%20Coupe" xr:uid="{35B4CCE7-B999-4FFD-AA17-D1BB3BF175D6}"/>
    <hyperlink ref="K9" r:id="rId23" display="https://www.bmwgroup-werke.com/muenchen/en/news/pressemeldungen/neue-fahrzeugmontage.html" xr:uid="{D943178D-D7DA-4AD5-A4B5-4B4847803E5A}"/>
    <hyperlink ref="O9" r:id="rId24" display="https://www.electrive.com/2020/11/19/bmw-puts-400-million-euros-into-munich-plant/" xr:uid="{9FF126D3-8AA4-4F7A-BEFD-7E3B62F87D73}"/>
    <hyperlink ref="S9" r:id="rId25" location=":~:text=BMW%20announced%20today%20the%20official,BMW%204%20Series%20Gran%20Coupe." display="https://insideevs.com/news/542578/bmw-i4-entered-series-production/ - :~:text=BMW%20announced%20today%20the%20official,BMW%204%20Series%20Gran%20Coupe." xr:uid="{0B020B4C-F564-45D7-B554-F07D80F1012D}"/>
    <hyperlink ref="BD9" r:id="rId26" location=":~:text=The%20decision%20to%20end%20combustion,to%20innovation%20and%20environmental%20responsibility" display="https://www.fuelsandlubes.com/bmw-ends-combustion-engine-production-in-munich-after-60-years/ - :~:text=The%20decision%20to%20end%20combustion,to%20innovation%20and%20environmental%20responsibility" xr:uid="{D6569D92-29FB-4E63-B60A-6A589C1CBA7B}"/>
    <hyperlink ref="BE9" r:id="rId27" xr:uid="{E821E521-584E-4575-97A7-8C32275F8559}"/>
    <hyperlink ref="BF9" r:id="rId28" xr:uid="{DA76C90D-F6DF-4B0F-BB88-FBCD2F1E972F}"/>
    <hyperlink ref="BG9" r:id="rId29" xr:uid="{BA9A7CA8-59DD-4E0D-890E-36441C47EC78}"/>
    <hyperlink ref="K10" r:id="rId30" display="https://www.teslarati.com/bmw-munich-ditch-gas-powered-production-ev-germany/" xr:uid="{7F62FC29-0AB4-4E46-94B2-D26DB26D7FF3}"/>
    <hyperlink ref="O10" r:id="rId31" display="https://www.pm-review.com/bmw-to-invest-e650-million-converting-munich-plant-to-all-electric-production-by-2027/" xr:uid="{2B24EAE0-A6E4-47DA-8EF9-496C5BA66456}"/>
    <hyperlink ref="S10" r:id="rId32" display="https://www.pm-review.com/bmw-to-invest-e650-million-converting-munich-plant-to-all-electric-production-by-2027/" xr:uid="{DBF9B252-D9ED-42C5-8C7C-9B7FBDB726EB}"/>
    <hyperlink ref="BD10" r:id="rId33" xr:uid="{33BA8E19-F89C-44F2-87B6-7F7629FEFB08}"/>
    <hyperlink ref="BE10" r:id="rId34" xr:uid="{F40F655F-B0B5-4AE5-8B86-C800937A3BC4}"/>
    <hyperlink ref="AS7" r:id="rId35" xr:uid="{7E5401AF-28FA-4F2A-8588-5E01D1B7BA39}"/>
    <hyperlink ref="AS11" r:id="rId36" xr:uid="{CD414E7C-6E50-48CF-B305-7D618C91E5DE}"/>
    <hyperlink ref="S7" r:id="rId37" xr:uid="{4EA3AAD6-64D1-4274-B213-DE98D15B7778}"/>
    <hyperlink ref="K7" r:id="rId38" xr:uid="{39DA7CD8-8FAF-4820-BA52-687A67B6448C}"/>
    <hyperlink ref="AS6" r:id="rId39" xr:uid="{AAD8FDC0-4339-4639-A240-96D1769A63D4}"/>
    <hyperlink ref="S11" r:id="rId40" xr:uid="{B5F121AA-3ED7-447B-A3DD-AB54A0FB3BDF}"/>
    <hyperlink ref="O11" r:id="rId41" xr:uid="{73371DB5-29F8-4357-A1C9-294E4D1501ED}"/>
    <hyperlink ref="AS12" r:id="rId42" xr:uid="{121EA575-C67F-417B-A0F0-839E9F13D17F}"/>
    <hyperlink ref="O12" r:id="rId43" xr:uid="{65DA6504-2381-4C7A-B1EE-8F891656E2AA}"/>
    <hyperlink ref="S12" r:id="rId44" xr:uid="{06383DAE-D9FC-4A9B-8122-97D8228EDCA9}"/>
    <hyperlink ref="AS2" r:id="rId45" xr:uid="{A1E59A64-0AEA-460B-9D50-9944E2FCB20C}"/>
    <hyperlink ref="K6" r:id="rId46" xr:uid="{59A49506-738C-43B5-8AE7-CB2ABE1EDFD4}"/>
    <hyperlink ref="O6" r:id="rId47" xr:uid="{7D0AA4BC-5DEF-4A5A-BF97-800C1755F1FF}"/>
    <hyperlink ref="S6" r:id="rId48" xr:uid="{CF1C6AEC-158E-48F7-96A5-89CC803D6B55}"/>
    <hyperlink ref="AN2" r:id="rId49" xr:uid="{E6F446DD-C4B7-4E37-BD6E-ECBC8EF92B1B}"/>
    <hyperlink ref="AS8" r:id="rId50" xr:uid="{1477B8EE-453A-41E9-BD30-F950741A9424}"/>
    <hyperlink ref="O7" r:id="rId51" xr:uid="{AF79FF9A-023E-4D97-8E6F-C929338070C1}"/>
    <hyperlink ref="K13" r:id="rId52" display="https://www.bbc.com/news/business-40718892" xr:uid="{706F5C4D-9CE7-4E25-8C6C-C2C7D75F1B7A}"/>
    <hyperlink ref="BD13" r:id="rId53" location=":~:text=Mini%20Cooper%20EV%20parked%20outside%20a%20house,vehicles%20since%202019%20and%20will%20begin%20to" display="https://www.environmentenergyleader.com/stories/bmw-invests-750-million-for-uk-ev-production,4639 - :~:text=Mini%20Cooper%20EV%20parked%20outside%20a%20house,vehicles%20since%202019%20and%20will%20begin%20to" xr:uid="{589E4B2A-2BE8-41F3-804D-F7EAB51CEE53}"/>
    <hyperlink ref="BE13" r:id="rId54" xr:uid="{6538FD62-7DFD-4BA6-8C7D-3CA851F51342}"/>
    <hyperlink ref="K14" r:id="rId55" location=":~:text=Mini%20Cooper%20EV%20parked%20outside%20a%20house,vehicles%20since%202019%20and%20will%20begin%20to" display="https://www.environmentenergyleader.com/stories/bmw-invests-750-million-for-uk-ev-production,4639 - :~:text=Mini%20Cooper%20EV%20parked%20outside%20a%20house,vehicles%20since%202019%20and%20will%20begin%20to" xr:uid="{3D74458F-CD82-40AD-ACA4-974F63B55B40}"/>
    <hyperlink ref="O14" r:id="rId56" display="https://www.theengineer.co.uk/content/news/bmw-investing-over-600m-into-oxford-and-swindon-factories/" xr:uid="{53F75FB7-DB98-4C25-86CE-501C466E7D47}"/>
    <hyperlink ref="S14" r:id="rId57" display="https://www.theengineer.co.uk/content/news/bmw-investing-over-600m-into-oxford-and-swindon-factories/" xr:uid="{335C2EE5-B454-4D57-B0D9-C6FEA9395BFC}"/>
    <hyperlink ref="BD14" r:id="rId58" xr:uid="{C72E8392-0FE3-4DE8-AEBB-D181547AC85D}"/>
    <hyperlink ref="BE14" r:id="rId59" xr:uid="{5FDFA8DB-5C21-4F9E-BFB6-B03C11D2AB00}"/>
    <hyperlink ref="BF14" r:id="rId60" xr:uid="{3C42167E-EA38-4065-9958-0D935C5C4E24}"/>
    <hyperlink ref="BG14" r:id="rId61" xr:uid="{9C7858F0-D367-48C2-AB5B-0B830899D461}"/>
    <hyperlink ref="BH14" r:id="rId62" xr:uid="{C0F9E381-B64D-4A94-8746-E4BA531390F2}"/>
    <hyperlink ref="BI14" r:id="rId63" xr:uid="{CBD9744A-F6BA-41CB-A907-2AFC48D57270}"/>
    <hyperlink ref="K15" r:id="rId64" location=":~:text=On%20July%2031%2C%202018%2C%20Minister,laid%20on%20June%201%2C%202022." display="https://hungarytoday.hu/construction-of-debrecen-bmw-group-plant-in-full-swing/ - :~:text=On%20July%2031%2C%202018%2C%20Minister,laid%20on%20June%201%2C%202022." xr:uid="{CF718BA3-CDDE-4406-8682-0593C83345DB}"/>
    <hyperlink ref="O15" r:id="rId65" display="https://dteurope.com/business/bmw-to-build-factory-in-hungary/" xr:uid="{12990C30-E4FB-43CE-95C2-7A2C4553B11D}"/>
    <hyperlink ref="S15" r:id="rId66" display="https://www.reuters.com/business/autos-transportation/bmw-raises-investment-hungary-ev-factory-over-2-bln-euros-adds-battery-assembly-2022-11-25/" xr:uid="{1B5E503C-78C2-4397-9CC0-27F80D210E03}"/>
    <hyperlink ref="AN15" r:id="rId67" location=":~:text=On%20July%2031%2C%202018%2C%20Minister,laid%20on%20June%201%2C%202022." display="https://hungarytoday.hu/construction-of-debrecen-bmw-group-plant-in-full-swing/ - :~:text=On%20July%2031%2C%202018%2C%20Minister,laid%20on%20June%201%2C%202022." xr:uid="{3645BBE9-369B-4F38-87B9-222F33880621}"/>
    <hyperlink ref="AS15" r:id="rId68" location=":~:text=On%20July%2031%2C%202018%2C%20Minister,laid%20on%20June%201%2C%202022." display="https://hungarytoday.hu/construction-of-debrecen-bmw-group-plant-in-full-swing/ - :~:text=On%20July%2031%2C%202018%2C%20Minister,laid%20on%20June%201%2C%202022." xr:uid="{31C83C82-2A03-4BD0-82CF-4772390D3A85}"/>
    <hyperlink ref="BD15" r:id="rId69" xr:uid="{49753C82-9D9E-4085-AE3B-C9F687377A2B}"/>
    <hyperlink ref="BE15" r:id="rId70" xr:uid="{51BF1E2F-B606-4A96-8C35-7753C281B914}"/>
    <hyperlink ref="BF15" r:id="rId71" xr:uid="{47843841-5F68-40C2-A568-5364417AE966}"/>
    <hyperlink ref="K17" r:id="rId72" xr:uid="{DEBF3BEB-95B9-4D42-9613-2F7D92B2537F}"/>
    <hyperlink ref="AS13" r:id="rId73" xr:uid="{AD17B401-7780-4B39-9264-4326EC643B53}"/>
    <hyperlink ref="AS16" r:id="rId74" xr:uid="{35E02168-53EF-48B4-BD44-6C6FA710BA26}"/>
    <hyperlink ref="K18" r:id="rId75" location=":~:text=Aehra%20has%20submitted%20a%20%E2%82%AC,units%20of%20each%20model%20annually." display="https://www.electrichybridvehicletechnology.com/news/italian-ev-startup-aehra-announces-its-first-two-ultra-premium-evs.html - :~:text=Aehra%20has%20submitted%20a%20%E2%82%AC,units%20of%20each%20model%20annually." xr:uid="{79B06974-4019-4D0D-87D3-B49FC9FACB8C}"/>
    <hyperlink ref="O18" r:id="rId76" display="https://mobilityportal.eu/aehra-ev-brand-reveals-model-names/" xr:uid="{7EA81C7A-BC49-4E2A-87E6-F958617318B8}"/>
    <hyperlink ref="S18" r:id="rId77" display="https://mobilityportal.eu/aehra-ev-brand-reveals-model-names/" xr:uid="{1637AB36-75AF-4B00-9686-D44BFD2F149E}"/>
    <hyperlink ref="AN18" r:id="rId78" location=":~:text=Aehra%20has%20submitted%20a%20%E2%82%AC,units%20of%20each%20model%20annually." display="https://www.electrichybridvehicletechnology.com/news/italian-ev-startup-aehra-announces-its-first-two-ultra-premium-evs.html - :~:text=Aehra%20has%20submitted%20a%20%E2%82%AC,units%20of%20each%20model%20annually." xr:uid="{7FC87DF3-056A-4C51-A7C6-C237981D9D6A}"/>
    <hyperlink ref="AS18" r:id="rId79" location=":~:text=Aehra%20has%20submitted%20a%20%E2%82%AC,units%20of%20each%20model%20annually." display="https://www.electrichybridvehicletechnology.com/news/italian-ev-startup-aehra-announces-its-first-two-ultra-premium-evs.html - :~:text=Aehra%20has%20submitted%20a%20%E2%82%AC,units%20of%20each%20model%20annually." xr:uid="{A07D55A7-08E9-4675-97B6-19AD6E18CF6E}"/>
    <hyperlink ref="BD18" r:id="rId80" xr:uid="{FB03A663-6307-42D7-BC94-A30D91E4D45F}"/>
    <hyperlink ref="K19" r:id="rId81" display="https://thebusinessmagazine.co.uk/companies/electric-vehicle-company-expands-again-at-bicester/" xr:uid="{4A03F03B-E0EE-4390-B8AF-A3E756628EEC}"/>
    <hyperlink ref="BD19" r:id="rId82" xr:uid="{64B68DC0-9735-4135-A476-69DF7A073949}"/>
    <hyperlink ref="BE19" r:id="rId83" xr:uid="{6E85F0E3-392E-4D09-A75C-9BB87CF210BB}"/>
    <hyperlink ref="BF19" r:id="rId84" xr:uid="{BC8D9FD5-2F44-431D-996A-C69F7652020D}"/>
    <hyperlink ref="BG19" r:id="rId85" location=":~:text=The%20UK%20operations%20of%20British,vehicle%20platforms%20and%20intellectual%20property" display="https://www.silicon.co.uk/e-innovation/green-it/arrival-ev-administration-548775 - :~:text=The%20UK%20operations%20of%20British,vehicle%20platforms%20and%20intellectual%20property" xr:uid="{0D8A216C-2822-482B-A70C-1CD0D030A0A3}"/>
    <hyperlink ref="BH19" r:id="rId86" xr:uid="{E9351CAF-1190-4B46-A423-5DEC4225816A}"/>
    <hyperlink ref="K20" r:id="rId87" location=":~:text=Stephen%20Crabb:%20News%20reinforces%20Wales,leader%20in%20the%20automotive%20sector.&amp;text=British%20car%20maker%20Aston%20Martin,1%2C000%20in%20the%20supply%20chain" display="https://www.gov.uk/government/news/aston-martin-announces-significant-wales-investment - :~:text=Stephen%20Crabb:%20News%20reinforces%20Wales,leader%20in%20the%20automotive%20sector.&amp;text=British%20car%20maker%20Aston%20Martin,1%2C000%20in%20the%20supply%20chain" xr:uid="{9AD7021D-B56F-44A0-8650-8C8C9B209256}"/>
    <hyperlink ref="BD20" r:id="rId88" location=":~:text=Stephen%20Crabb:%20News%20reinforces%20Wales,leader%20in%20the%20automotive%20sector.&amp;text=British%20car%20maker%20Aston%20Martin,1%2C000%20in%20the%20supply%20chain" display="https://www.gov.uk/government/news/aston-martin-announces-significant-wales-investment - :~:text=Stephen%20Crabb:%20News%20reinforces%20Wales,leader%20in%20the%20automotive%20sector.&amp;text=British%20car%20maker%20Aston%20Martin,1%2C000%20in%20the%20supply%20chain" xr:uid="{76FC15F3-D29D-49E5-BA27-ED4F9BBDB3DF}"/>
    <hyperlink ref="BE20" r:id="rId89" xr:uid="{D30C3BF8-52F0-42D9-8AF2-2CCB38AEB280}"/>
    <hyperlink ref="BF20" r:id="rId90" xr:uid="{7A3059BC-6A17-46E0-AFEB-A49A3E0CBAA5}"/>
    <hyperlink ref="BG20" r:id="rId91" xr:uid="{1633D373-9923-4237-A397-44700E070CAC}"/>
    <hyperlink ref="AS21" r:id="rId92" xr:uid="{969552F4-BAE8-4B2E-BF30-713C5FC5468E}"/>
    <hyperlink ref="BD23" r:id="rId93" xr:uid="{A9D3D7F9-624F-4A7D-8D77-ED858C9E9B06}"/>
    <hyperlink ref="O21" r:id="rId94" xr:uid="{ACDC3EB5-A983-43EE-A7CD-6A713B7016F7}"/>
    <hyperlink ref="S21" r:id="rId95" xr:uid="{98B10FEE-1AB1-44F6-9F84-4688B59F94B9}"/>
    <hyperlink ref="K92" r:id="rId96" location=":~:text=15%20November%202018.%20Following%20Zwickau%2C%20Volkswagen%20intends,over%20to%20the%20production%20of%20electric%20vehicles." display="https://www.greencarcongress.com/2018/11/20181115-volkswagen.html - :~:text=15%20November%202018.%20Following%20Zwickau%2C%20Volkswagen%20intends,over%20to%20the%20production%20of%20electric%20vehicles." xr:uid="{E262B814-5008-451E-97BE-36D021053A28}"/>
    <hyperlink ref="O92" r:id="rId97" display="https://www.volkswagen-newsroom.com/en/press-releases/volkswagens-global-production-network-for-electric-vehicles-grows-with-the-launch-of-a-second-german-site-in-emden-7976" xr:uid="{FD9609AB-7C88-485A-848D-E45BE66AB239}"/>
    <hyperlink ref="S92" r:id="rId98" display="https://www.volkswagen-newsroom.com/en/press-releases/volkswagens-global-production-network-for-electric-vehicles-grows-with-the-launch-of-a-second-german-site-in-emden-7976" xr:uid="{8815E28F-5CD6-404A-9F31-F671FC5A262C}"/>
    <hyperlink ref="AN92" r:id="rId99" display="https://www.electrive.com/2024/08/26/vw-probably-wants-to-increase-ev-production-in-emden/" xr:uid="{897245AF-9DDE-4AD4-BA19-601E78E3E240}"/>
    <hyperlink ref="AS92" r:id="rId100" display="https://www.electrive.com/2024/08/26/vw-probably-wants-to-increase-ev-production-in-emden/" xr:uid="{50CC19F7-AD9B-4BD7-A64B-EAFF872FF36C}"/>
    <hyperlink ref="BC92" r:id="rId101" xr:uid="{5678F0A4-A9AE-4A52-9444-0CC48A36224D}"/>
    <hyperlink ref="BD92" r:id="rId102" xr:uid="{6923C863-2F11-4A22-B34C-61AF88B50206}"/>
    <hyperlink ref="BE92" r:id="rId103" xr:uid="{8D6ACC76-ED3E-4F52-915C-67A96DD9DB67}"/>
    <hyperlink ref="BF92" r:id="rId104" xr:uid="{BE6E595A-6CAC-4D3E-81B6-93DC5A0CAA15}"/>
    <hyperlink ref="BG92" r:id="rId105" location=":~:text=Peter%20Johnson%20%7C%20Aug%2021%202023,4" display="https://electrek.co/2023/08/21/volkswagen-begins-production-flagship-id-7-electric-car/ - :~:text=Peter%20Johnson%20%7C%20Aug%2021%202023,4" xr:uid="{D383192C-91F8-481F-8AD6-912D1931A9A3}"/>
    <hyperlink ref="K93" r:id="rId106" location=":~:text=15%20November%202018.%20Following%20Zwickau%2C%20Volkswagen%20intends,over%20to%20the%20production%20of%20electric%20vehicles." display="https://www.greencarcongress.com/2018/11/20181115-volkswagen.html - :~:text=15%20November%202018.%20Following%20Zwickau%2C%20Volkswagen%20intends,over%20to%20the%20production%20of%20electric%20vehicles." xr:uid="{D2EC3504-A5B3-43B4-BC2C-1BE966913E13}"/>
    <hyperlink ref="AN93" r:id="rId107" display="https://www.autoweek.com/news/green-cars/a40217054/vw-id-buzz-production-start-germany/" xr:uid="{B5023FE3-85B8-4859-8CFD-EE5AF37455D6}"/>
    <hyperlink ref="AS93" r:id="rId108" display="https://www.autoweek.com/news/green-cars/a40217054/vw-id-buzz-production-start-germany/" xr:uid="{DA69C7D8-256A-4CB0-BDC2-89D2BEDCE97F}"/>
    <hyperlink ref="K94" r:id="rId109" display="https://www.industryintel.com/automobile/news/vw-approves-new-2-billion-manufacturing-plant-in-wolfsburg-warmenau-germany-to-build-new-trinity-ev-with-plant-construction-beginning-in-2023-vehicle-production-to-start-in-2026-with-vw-aiming-for-production-time-of-10-hours-per-vehicle-157048035456" xr:uid="{CC09F177-0E84-42C0-9909-2AC01E3A41A8}"/>
    <hyperlink ref="O94" r:id="rId110" display="https://www.industryintel.com/automobile/news/vw-approves-new-2-billion-manufacturing-plant-in-wolfsburg-warmenau-germany-to-build-new-trinity-ev-with-plant-construction-beginning-in-2023-vehicle-production-to-start-in-2026-with-vw-aiming-for-production-time-of-10-hours-per-vehicle-157048035456" xr:uid="{9F35E155-1ACC-4A5A-AF87-3BB6FDF89B03}"/>
    <hyperlink ref="S94" r:id="rId111" display="https://www.industryintel.com/automobile/news/vw-approves-new-2-billion-manufacturing-plant-in-wolfsburg-warmenau-germany-to-build-new-trinity-ev-with-plant-construction-beginning-in-2023-vehicle-production-to-start-in-2026-with-vw-aiming-for-production-time-of-10-hours-per-vehicle-157048035456" xr:uid="{1A6D4CF6-B026-4329-9F3F-E9ADDB62E945}"/>
    <hyperlink ref="BD94" r:id="rId112" xr:uid="{185E3149-15AA-4B3B-B74A-BD7378191895}"/>
    <hyperlink ref="BE94" r:id="rId113" xr:uid="{AD4A2DE9-1E84-476B-8D19-C7926FA892A4}"/>
    <hyperlink ref="BF94" r:id="rId114" xr:uid="{F3F3E169-0B24-4A75-9DBE-EF2534710A0C}"/>
    <hyperlink ref="K88" r:id="rId115" location=":~:text=Getty%20Images%2C%20FILE-,Tesla%20CEO%20Elon%20Musk%20announced%20the%20location%20of%20the%20company's,for%20his%20Tesla%20Model%203." display="https://abcnews.go.com/Business/elon-musk-announces-teslas-european-gigafactory-berlin/story?id=66974080 - :~:text=Getty%20Images%2C%20FILE-,Tesla%20CEO%20Elon%20Musk%20announced%20the%20location%20of%20the%20company's,for%20his%20Tesla%20Model%203." xr:uid="{F66101FC-D96D-4304-B71A-E218D5458735}"/>
    <hyperlink ref="O88" r:id="rId116" display="https://www.dw.com/en/tesla-factory-outside-berlin-to-cost-4-billion/a-51286353" xr:uid="{645A44A1-5255-4F24-951B-5AC511C7A1EA}"/>
    <hyperlink ref="S88" r:id="rId117" location=":~:text=Tesla%20CEO%20Elon%20Musk%20dances%20at%20the%20official%20opening%20of,Germany%20on%20March%2022%2C%202022.&amp;text=Elon%20Musk%20officially%20opened%20Tesla's,in%20the%20U.S.%20and%20China." display="https://www.cnbc.com/2022/03/22/gigafactory-berlin-tesla-ceo-elon-musk-opens-electric-vehicle-plant.html - :~:text=Tesla%20CEO%20Elon%20Musk%20dances%20at%20the%20official%20opening%20of,Germany%20on%20March%2022%2C%202022.&amp;text=Elon%20Musk%20officially%20opened%20Tesla's,in%20the%20U.S.%20and%20China." xr:uid="{BCED814D-DD19-45BC-94CD-5BA018C3B691}"/>
    <hyperlink ref="AN88" r:id="rId118" location=":~:text=Tesla%20CEO%20Elon%20Musk%20dances%20at%20the%20official%20opening%20of,Germany%20on%20March%2022%2C%202022.&amp;text=Elon%20Musk%20officially%20opened%20Tesla's,in%20the%20U.S.%20and%20China." display="https://www.cnbc.com/2022/03/22/gigafactory-berlin-tesla-ceo-elon-musk-opens-electric-vehicle-plant.html - :~:text=Tesla%20CEO%20Elon%20Musk%20dances%20at%20the%20official%20opening%20of,Germany%20on%20March%2022%2C%202022.&amp;text=Elon%20Musk%20officially%20opened%20Tesla's,in%20the%20U.S.%20and%20China." xr:uid="{3682A63A-3BE4-47E7-A63F-B7531D1EB393}"/>
    <hyperlink ref="BC88" r:id="rId119" xr:uid="{B738508E-C5F5-4139-BCD4-00AB09390508}"/>
    <hyperlink ref="BD88" r:id="rId120" xr:uid="{3F8D9A8D-40C7-4F22-954B-BEAFC5B160C6}"/>
    <hyperlink ref="BE88" r:id="rId121" location=":~:text=Tesla%20CEO%20Elon%20Musk%20dances%20at%20the%20official%20opening%20of,Germany%20on%20March%2022%2C%202022.&amp;text=Elon%20Musk%20officially%20opened%20Tesla's,in%20the%20U.S.%20and%20China" display="https://www.cnbc.com/2022/03/22/gigafactory-berlin-tesla-ceo-elon-musk-opens-electric-vehicle-plant.html - :~:text=Tesla%20CEO%20Elon%20Musk%20dances%20at%20the%20official%20opening%20of,Germany%20on%20March%2022%2C%202022.&amp;text=Elon%20Musk%20officially%20opened%20Tesla's,in%20the%20U.S.%20and%20China" xr:uid="{403E8D00-F946-43FD-A224-6DAE7E34A185}"/>
    <hyperlink ref="BD89" r:id="rId122" location=":~:text=Tesla%20is%20shutting%20down%20its,The%20plant%20may%20be%20repurposed" display="https://electrek.co/2021/03/18/tesla-shutting-down-final-assembly-plant-tilburg-following-model-s-x-refresh/ - :~:text=Tesla%20is%20shutting%20down%20its,The%20plant%20may%20be%20repurposed" xr:uid="{55D4460F-433D-4C0F-92FE-0397A3598CC4}"/>
    <hyperlink ref="K95" r:id="rId123" display="https://www.carscoops.com/2018/11/vw-turn-zwickau-plant-europes-biggest-ev-factory/" xr:uid="{973F06A1-6D84-4B7A-83B5-4BC9A2469ABF}"/>
    <hyperlink ref="O95" r:id="rId124" display="https://www.carscoops.com/2018/11/vw-turn-zwickau-plant-europes-biggest-ev-factory/" xr:uid="{CEF94DF5-7B76-4FF4-8216-0FEDC96F15E1}"/>
    <hyperlink ref="S95" r:id="rId125" display="https://www.carscoops.com/2018/11/vw-turn-zwickau-plant-europes-biggest-ev-factory/" xr:uid="{2BEA18B7-C6A1-45E1-B546-7AA9281FF286}"/>
    <hyperlink ref="AN95" r:id="rId126" display="https://www.carscoops.com/2018/11/vw-turn-zwickau-plant-europes-biggest-ev-factory/" xr:uid="{6905974D-36DB-4A3C-8B7A-DD18CCA996F7}"/>
    <hyperlink ref="AS95" r:id="rId127" display="https://www.carscoops.com/2018/11/vw-turn-zwickau-plant-europes-biggest-ev-factory/" xr:uid="{F1329946-BE25-4253-B4A4-781E243D2722}"/>
    <hyperlink ref="BD95" r:id="rId128" xr:uid="{9DE27193-F264-465A-A37A-4F504A5DF058}"/>
    <hyperlink ref="BE95" r:id="rId129" xr:uid="{08C61D9E-47A2-475C-84DE-50B1538410C4}"/>
    <hyperlink ref="BF95" r:id="rId130" xr:uid="{F545C735-8ECA-4A48-90B2-47D9492BB4B6}"/>
    <hyperlink ref="BG95" r:id="rId131" location=":~:text=Today%20(November%204%2C%202019)%2C%20VW%20officially%20launched,which%20is%20expected%20to%20hit%20the%20market" display="https://insideevs.com/news/380217/vw-officially-start-production-id3/ - :~:text=Today%20(November%204%2C%202019)%2C%20VW%20officially%20launched,which%20is%20expected%20to%20hit%20the%20market" xr:uid="{F9CAAE3C-F6D3-4B2C-B86C-E2EC68FFD881}"/>
    <hyperlink ref="AS68" r:id="rId132" location="?s_aid=sa5yu9nu-g1fg-fvaw-ople-ew0nkckxwua7_004_0" xr:uid="{7D95CE4E-C4E3-4F99-BBDC-4510B7D01DBB}"/>
    <hyperlink ref="BD68" r:id="rId133" xr:uid="{9DC6F981-C09E-4ED0-BB94-54F334F96554}"/>
    <hyperlink ref="AN69" r:id="rId134" xr:uid="{FA77C0F5-B2CF-4D42-AD63-ABFE47CCF7F8}"/>
    <hyperlink ref="BD69" r:id="rId135" xr:uid="{9C96EA38-9B8E-43B4-B0D8-F153A59F6759}"/>
    <hyperlink ref="O68" r:id="rId136" xr:uid="{A2968211-F099-450B-855D-315BA6492036}"/>
    <hyperlink ref="K96" r:id="rId137" xr:uid="{088474E7-2EB2-4EFF-B70B-0EC7E175B3A6}"/>
    <hyperlink ref="AS96" r:id="rId138" xr:uid="{46BDE538-2B19-4684-8594-70E4C2A8C1A3}"/>
    <hyperlink ref="K99" r:id="rId139" display="https://www.volvotrucks.com/en-en/news-stories/press-releases/2022/sep/volvo-trucks-starts-series-production-of-heavy-electric-trucks.html" xr:uid="{46220B1D-11B2-4732-B634-8327598F2378}"/>
    <hyperlink ref="BD99" r:id="rId140" xr:uid="{4B3AF517-0401-45C7-BF1B-A6D37FB12822}"/>
    <hyperlink ref="K98" r:id="rId141" display="https://www.volvotrucks.com/en-en/news-stories/press-releases/2023/sep/volvo-starts-serial-production-of-electric-trucks-in-ghent.html" xr:uid="{A28B788C-B284-45D9-B3C4-FA8FEC10743E}"/>
    <hyperlink ref="K103" r:id="rId142" display="https://www.volvotrucks.com/en-en/news-stories/press-releases/2022/sep/volvo-trucks-starts-series-production-of-heavy-electric-trucks.html" xr:uid="{1D225659-428C-418A-A7BF-EC396B50F9ED}"/>
    <hyperlink ref="K97" r:id="rId143" display="https://www.media.volvocars.com/global/en-gb/media/pressreleases/302778/volvo-cars-gears-up-for-long-term-sustainable-growth-with-new-slovakia-electric-car-manufacturing-pl-5" xr:uid="{CE4D1864-E6BD-4AF3-A93C-C28B995AD9AD}"/>
    <hyperlink ref="O97" r:id="rId144" display="https://www.media.volvocars.com/global/en-gb/media/pressreleases/302778/volvo-cars-gears-up-for-long-term-sustainable-growth-with-new-slovakia-electric-car-manufacturing-pl-5" xr:uid="{B57C786A-0511-4A6B-9AD2-31CFB20F4F0E}"/>
    <hyperlink ref="S97" r:id="rId145" display="https://www.media.volvocars.com/global/en-gb/media/pressreleases/302778/volvo-cars-gears-up-for-long-term-sustainable-growth-with-new-slovakia-electric-car-manufacturing-pl-5" xr:uid="{5BA0DF86-C0BD-48E5-94DF-F45E75C02E4E}"/>
    <hyperlink ref="AN97" r:id="rId146" display="https://www.media.volvocars.com/global/en-gb/media/pressreleases/302778/volvo-cars-gears-up-for-long-term-sustainable-growth-with-new-slovakia-electric-car-manufacturing-pl-5" xr:uid="{26787AD4-51D8-4C87-BC8C-04B4EA951B14}"/>
    <hyperlink ref="AS97" r:id="rId147" display="https://www.media.volvocars.com/global/en-gb/media/pressreleases/302778/volvo-cars-gears-up-for-long-term-sustainable-growth-with-new-slovakia-electric-car-manufacturing-pl-5" xr:uid="{919D2864-AF4C-4844-9460-CCF90AF4505B}"/>
    <hyperlink ref="BD97" r:id="rId148" xr:uid="{8E56808A-4ACA-4EEA-8D26-CFD7C58BD72A}"/>
    <hyperlink ref="BE97" r:id="rId149" location="google_vignette" display="https://autogear.pt/en/volvo-has-completed-the-initial-phase-of-the-new-factory-in-slovakia/?utm_source=chatgpt.com - google_vignette" xr:uid="{7E6A9C22-E015-4334-B698-6462112C8FC9}"/>
    <hyperlink ref="K48" r:id="rId150" display="https://electrek.co/2018/01/29/mercedes-benz-electric-vehicle-production-global-battery-network/" xr:uid="{B6CCE638-973D-4250-B67F-54B4183BDC0B}"/>
    <hyperlink ref="BD48" r:id="rId151" xr:uid="{06596E45-8220-48CE-A75A-A98363ECFC77}"/>
    <hyperlink ref="BE48" r:id="rId152" xr:uid="{149C6BBF-5AE8-45DE-BCAF-C8D327130478}"/>
    <hyperlink ref="K49" r:id="rId153" display="https://www.electrive.com/2020/02/17/mercedes-benz-to-build-new-e-model-in-bremen/" xr:uid="{203FFCC1-3AF5-43F0-855C-C2482F083476}"/>
    <hyperlink ref="BD49" r:id="rId154" xr:uid="{43ADAC0A-A459-44F7-995B-656E150B4E7D}"/>
    <hyperlink ref="BE49" r:id="rId155" xr:uid="{175C0197-D784-4630-8BE9-2F3DD461C5F1}"/>
    <hyperlink ref="BF49" r:id="rId156" xr:uid="{C3E8F20D-FCC8-422A-9D30-FE9FC88042A7}"/>
    <hyperlink ref="K59" r:id="rId157" xr:uid="{33E1B8EE-9901-424F-A397-70035AF159FD}"/>
    <hyperlink ref="K57" r:id="rId158" location=":~:text=Dec%2012%20(Reuters)%20%2D%20Mercedes,the%20company%20said%20on%20Monday." xr:uid="{225389E6-8865-4A2A-9F9B-741C3A64A897}"/>
    <hyperlink ref="O57" r:id="rId159" xr:uid="{45F23415-CCE3-49FB-B0FD-AF203798E721}"/>
    <hyperlink ref="O52" r:id="rId160" xr:uid="{D8C7DE0B-6F60-4404-90B8-BB3E131B9D17}"/>
    <hyperlink ref="K52" r:id="rId161" xr:uid="{58F70C52-1160-4B2B-A0D6-50ABE0384D7B}"/>
    <hyperlink ref="O56" r:id="rId162" xr:uid="{1A91BE46-98A7-40FE-93F7-3C56546908C2}"/>
    <hyperlink ref="AN56" r:id="rId163" xr:uid="{A119FE39-6059-4674-81C6-11836478E470}"/>
    <hyperlink ref="K56" r:id="rId164" xr:uid="{258CBF45-24C4-45BE-B263-C00D270CAE93}"/>
    <hyperlink ref="O51" r:id="rId165" xr:uid="{C4DB4567-8FEC-494B-8D6A-A92D0C2A1981}"/>
    <hyperlink ref="K51" r:id="rId166" xr:uid="{EA8F8122-68F2-41BE-94C2-BC1215BC07B8}"/>
    <hyperlink ref="O59" r:id="rId167" xr:uid="{63B4E39B-F4A0-4967-A4BD-95744F36D7B3}"/>
    <hyperlink ref="O54" r:id="rId168" xr:uid="{F01E8C06-449C-4A33-B2D2-13D47E0761E2}"/>
    <hyperlink ref="Z59" r:id="rId169" display="https://polanddaily24.com/mercedes-expands-jawor-plant-to-build-electric-vans/business-innovation/48937" xr:uid="{61C2EDA1-CC0D-435B-BABA-6CA32BE30A4C}"/>
    <hyperlink ref="Z56" r:id="rId170" display="https://www.surinenglish.com/spain/mercedesbenz-expands-its-vitoria-plant-manufacture-electric-20240329072834-nt.html" xr:uid="{0F7B5566-458E-4718-AFAC-1E8E1E3892DE}"/>
    <hyperlink ref="AS44" r:id="rId171" xr:uid="{F8BAD060-EB88-492C-B6DB-2F2672A77A26}"/>
    <hyperlink ref="K44" r:id="rId172" xr:uid="{6EEDD340-D004-47C9-A0FB-7E4A10B3A803}"/>
    <hyperlink ref="O44" r:id="rId173" xr:uid="{BBFE70B7-8A44-4549-B59F-794092CC1A73}"/>
    <hyperlink ref="AN46" r:id="rId174" location=":~:text=Starting%20this%20year%2C%20Kia%20will,the%20region%20since%20last%20year." xr:uid="{844B5CE3-A669-4D14-8FDE-B8564AF11156}"/>
    <hyperlink ref="S46" r:id="rId175" xr:uid="{3DB8BA41-24B3-4C4A-B49C-93E2FF07CA90}"/>
    <hyperlink ref="K73" r:id="rId176" display="https://www.zemo.org.uk/news-events/news,stellantis-announces-major-investment-in-electric-van-manufacture-in-ellesm_4257.htm" xr:uid="{A8924F22-B8ED-4B0B-B7AC-EE3C9D575AED}"/>
    <hyperlink ref="O73" r:id="rId177" location=":~:text=Press%20Release,both%20domestic%20and%20export%20markets." display="https://www.stellantis.com/en/news/press-releases/2021/july/ellesmere-port-will-support-sustainable-mobility-through-the-production-of-an-all-electric-vehicle-starting-in-2022 - :~:text=Press%20Release,both%20domestic%20and%20export%20markets." xr:uid="{988BBD13-AE3C-40C0-834F-364764197155}"/>
    <hyperlink ref="S73" r:id="rId178" location=":~:text=Press%20Release,both%20domestic%20and%20export%20markets." display="https://www.stellantis.com/en/news/press-releases/2021/july/ellesmere-port-will-support-sustainable-mobility-through-the-production-of-an-all-electric-vehicle-starting-in-2022 - :~:text=Press%20Release,both%20domestic%20and%20export%20markets." xr:uid="{619AC5C3-F359-4045-8D8A-B6B991847930}"/>
    <hyperlink ref="BD73" r:id="rId179" xr:uid="{9343D895-B093-4BF5-B062-06BB45D5B759}"/>
    <hyperlink ref="BE73" r:id="rId180" xr:uid="{00B937C6-A312-4F7A-91EA-AC89050AD5CE}"/>
    <hyperlink ref="K74" r:id="rId181" display="https://www.media.stellantis.com/uk-en/corporate-communications/press/stellantis-announces-proposed-plan-to-invest-50-million-to-strengthen-the-ellesmere-port-plant-as-its-uk-commercial-vehicle-manufacturing-hub" xr:uid="{B93FD311-2FA6-4C72-B3F2-B6D80BA3D124}"/>
    <hyperlink ref="O74" r:id="rId182" display="https://www.media.stellantis.com/uk-en/corporate-communications/press/stellantis-announces-proposed-plan-to-invest-50-million-to-strengthen-the-ellesmere-port-plant-as-its-uk-commercial-vehicle-manufacturing-hub" xr:uid="{4F40C280-9A3E-436E-BA33-92F62ECDB46B}"/>
    <hyperlink ref="S74" r:id="rId183" display="https://www.media.stellantis.com/uk-en/corporate-communications/press/stellantis-announces-proposed-plan-to-invest-50-million-to-strengthen-the-ellesmere-port-plant-as-its-uk-commercial-vehicle-manufacturing-hub" xr:uid="{34CC6DB1-8C21-42FF-8288-2E94DBE09F2C}"/>
    <hyperlink ref="K85" r:id="rId184" display="https://www.media.stellantis.com/em-en/e-mobility/press/fca-s-mirafiori-plant-turns-80-work-begins-on-new-assembly-line-for-the-fiat-500-electric" xr:uid="{0848D42C-BD7B-4D07-93EF-04D47C981586}"/>
    <hyperlink ref="O85" r:id="rId185" display="https://www.media.stellantis.com/em-en/e-mobility/press/fca-s-mirafiori-plant-turns-80-work-begins-on-new-assembly-line-for-the-fiat-500-electric" xr:uid="{8A0427C1-A6AA-4CF3-B79E-5128C3EE2B05}"/>
    <hyperlink ref="S85" r:id="rId186" display="https://www.media.stellantis.com/em-en/e-mobility/press/fca-s-mirafiori-plant-turns-80-work-begins-on-new-assembly-line-for-the-fiat-500-electric" xr:uid="{47117506-44A1-46E1-BCD6-732DC615D5FB}"/>
    <hyperlink ref="AN85" r:id="rId187" display="https://www.media.stellantis.com/em-en/e-mobility/press/fca-s-mirafiori-plant-turns-80-work-begins-on-new-assembly-line-for-the-fiat-500-electric" xr:uid="{5E00C8D5-C4B6-41B2-AEDC-D1169969B425}"/>
    <hyperlink ref="BD85" r:id="rId188" xr:uid="{A0545F27-2C8F-4380-839D-DC47D38C7A5C}"/>
    <hyperlink ref="BE85" r:id="rId189" xr:uid="{AD1EDC8E-7AC7-4DB1-9880-9B1B18793E56}"/>
    <hyperlink ref="BF85" r:id="rId190" xr:uid="{F0900E88-A70F-4172-A5C9-683B6A5CC7F1}"/>
    <hyperlink ref="BG85" r:id="rId191" xr:uid="{0D587FC8-2507-47B7-BA38-0BDD42BE0AF2}"/>
    <hyperlink ref="K86" r:id="rId192" display="https://emerging-europe.com/business/fiat-chrysler-announces-major-ev-investment-in-polish-plant/" xr:uid="{3E8AD9E3-48D6-4897-8508-61A26D0E7FAD}"/>
    <hyperlink ref="O86" r:id="rId193" display="https://notesfrompoland.com/2020/12/29/fiat-chrysler-to-invest-e2-billion-in-polish-car-factory/" xr:uid="{93730B31-4EE4-4735-8E82-D9C3A0A7D9E6}"/>
    <hyperlink ref="S86" r:id="rId194" display="https://notesfrompoland.com/2020/12/29/fiat-chrysler-to-invest-e2-billion-in-polish-car-factory/" xr:uid="{E22C12C3-99EC-4D9F-BFFB-9662F7AC8731}"/>
    <hyperlink ref="BD86" r:id="rId195" xr:uid="{061D4456-C92A-4EBE-A07B-D1CE72F22E8E}"/>
    <hyperlink ref="BE86" r:id="rId196" xr:uid="{8209FF9B-F276-4460-AA49-749B1C6280BF}"/>
    <hyperlink ref="BF86" r:id="rId197" xr:uid="{B1C9F14C-9657-4568-9694-5F550C583428}"/>
    <hyperlink ref="BG87" r:id="rId198" xr:uid="{014D51A7-AA9C-4172-9A07-70A5FE8CB1ED}"/>
    <hyperlink ref="K84" r:id="rId199" display="https://www.globenewswire.com/news-release/2022/10/27/2542927/0/en/Stellantis-Hordain-First-Plant-in-the-World-to-Produce-Hydrogen-powered-Electric-and-Combustion-Engine-Commercial-Vehicles.html" xr:uid="{B3CCA65E-89A8-4B1B-A94F-9D84FCCDE9FA}"/>
    <hyperlink ref="O84" r:id="rId200" display="https://www.globenewswire.com/news-release/2022/10/27/2542927/0/en/Stellantis-Hordain-First-Plant-in-the-World-to-Produce-Hydrogen-powered-Electric-and-Combustion-Engine-Commercial-Vehicles.html" xr:uid="{B68FC45A-9BD5-434F-BF59-450690EE5748}"/>
    <hyperlink ref="S84" r:id="rId201" display="https://www.globenewswire.com/news-release/2022/10/27/2542927/0/en/Stellantis-Hordain-First-Plant-in-the-World-to-Produce-Hydrogen-powered-Electric-and-Combustion-Engine-Commercial-Vehicles.html" xr:uid="{E90E6CBE-377D-4E8A-92BD-7B494B569958}"/>
    <hyperlink ref="AN84" r:id="rId202" display="https://www.globenewswire.com/news-release/2022/10/27/2542927/0/en/Stellantis-Hordain-First-Plant-in-the-World-to-Produce-Hydrogen-powered-Electric-and-Combustion-Engine-Commercial-Vehicles.html" xr:uid="{BFFCE4F2-85AC-4F64-BA5B-1B4EFEA3122E}"/>
    <hyperlink ref="AS84" r:id="rId203" display="https://www.globenewswire.com/news-release/2022/10/27/2542927/0/en/Stellantis-Hordain-First-Plant-in-the-World-to-Produce-Hydrogen-powered-Electric-and-Combustion-Engine-Commercial-Vehicles.html" xr:uid="{436A966E-2458-4DBC-AA99-AE4C456F1A1A}"/>
    <hyperlink ref="BD84" r:id="rId204" xr:uid="{7B6EC7CB-7571-4058-AFA9-52D41D60A47F}"/>
    <hyperlink ref="BE84" r:id="rId205" xr:uid="{67EAF6A6-1700-4915-A6FC-6EA6A4CAECD6}"/>
    <hyperlink ref="BF84" r:id="rId206" xr:uid="{DDEC31EC-0714-4A7F-A95D-57B0D582DE68}"/>
    <hyperlink ref="BG84" r:id="rId207" xr:uid="{C6EBC0DC-8B18-4B68-A3D2-9C8D87FBF954}"/>
    <hyperlink ref="BH84" r:id="rId208" location=":~:text=Stellantis%20will%20have%20eight%20fuel,%2DExpert%20and%20E%2DBoxer" display="https://www.stellantis.com/en/news/press-releases/2024/january/stellantis-pro-one-expands-existing-hydrogen-fuel-cell-offer-with-in-house-production-starting-on-mid-size-and-large-vans-in-europe - :~:text=Stellantis%20will%20have%20eight%20fuel,%2DExpert%20and%20E%2DBoxer" xr:uid="{314A7486-233A-4021-886F-E892DF217A71}"/>
    <hyperlink ref="AN81" r:id="rId209" xr:uid="{5483C2E7-203D-4540-A562-09E7FED352C8}"/>
    <hyperlink ref="O82" r:id="rId210" xr:uid="{CDC589EC-2FB1-43B9-B7DD-2A7B6B1A41F2}"/>
    <hyperlink ref="AX82" r:id="rId211" display="https://www.carscoops.com/tag/citroen-c5-aircross/" xr:uid="{A36806A0-2E09-41B1-BC88-7D52B0DB5CD1}"/>
    <hyperlink ref="K82" r:id="rId212" xr:uid="{2965EC6A-1003-42AC-A21B-B14B90C1CBBB}"/>
    <hyperlink ref="AN80" r:id="rId213" xr:uid="{D849D5C1-4E26-4622-A6D7-90DE91C6D5BA}"/>
    <hyperlink ref="O80" r:id="rId214" xr:uid="{0DA005E5-121F-44ED-8138-2A3353245A63}"/>
    <hyperlink ref="O79" r:id="rId215" xr:uid="{932A65CB-F617-4EE1-B4E6-52BEC77B71D9}"/>
    <hyperlink ref="K72" r:id="rId216" xr:uid="{65D03E52-A6B3-4228-9050-8E09F9013486}"/>
    <hyperlink ref="AS87" r:id="rId217" xr:uid="{B036BDB8-607D-42ED-9669-97B9F292BAF3}"/>
    <hyperlink ref="K87" r:id="rId218" display="https://www.stellantis.com/en/news/press-releases/2023/march/stellantis-allocates-electric-van-to-mangualde-to-support-light-commercial-vehicle-leadership-in-europe" xr:uid="{9DDD49DA-B7DE-483E-B57D-A67BFE9E3E97}"/>
    <hyperlink ref="O87" r:id="rId219" display="https://www.macaubusiness.com/portugal-stellantis-plant-moves-over-to-100-electric-vehicles/" xr:uid="{A55379C4-D106-422E-96F6-0A56EB0C9CA5}"/>
    <hyperlink ref="S87" r:id="rId220" display="https://autotechinsight.ihsmarkit.com/news/5276793/stellantis-commences-mass-production-of-evs-at-mangualde-plant-in-portugal" xr:uid="{41904F11-C146-4A2F-9DCF-8D43D0113D16}"/>
    <hyperlink ref="BD87" r:id="rId221" xr:uid="{1CA3E8ED-C2AD-4F9A-8C02-055FDF7DA3A5}"/>
    <hyperlink ref="K30" r:id="rId222" display="https://www.media.stellantis.com/uk-en/corporate-communications/press/stellantis-to-begin-electric-vehicle-production-at-luton-from-2025" xr:uid="{0E1CB67A-D5F7-4B33-857A-E22F3228B502}"/>
    <hyperlink ref="BD30" r:id="rId223" xr:uid="{40DA04D1-08AC-4A7D-B1D3-302A1A125D56}"/>
    <hyperlink ref="BE30" r:id="rId224" xr:uid="{6C295A1B-A009-441C-95B1-0DEDB564CBB6}"/>
    <hyperlink ref="BF30" r:id="rId225" xr:uid="{FF5F4C69-814C-458A-9428-D62FAC762C73}"/>
    <hyperlink ref="K24" r:id="rId226" display="https://www.caranddriver.com/news/a20053827/pininfarina-will-build-its-own-version-of-the-rimac-ev-hypercar/" xr:uid="{38C4BF2D-528D-4D6E-9EB9-E85E84494095}"/>
    <hyperlink ref="O24" r:id="rId227" display="https://www.prnewswire.com/in/news-releases/automobili-pininfarina-to-invest-over-20m-in-pura-design-cooperation-for-luxury-and-performance-701386631.html" xr:uid="{C6E38DD8-359F-4BF4-A2E5-797FE71E777F}"/>
    <hyperlink ref="S24" r:id="rId228" display="https://www.prnewswire.com/in/news-releases/automobili-pininfarina-to-invest-over-20m-in-pura-design-cooperation-for-luxury-and-performance-701386631.html" xr:uid="{F493A7C1-1240-4E1A-831E-3E28C76CF69F}"/>
    <hyperlink ref="BD24" r:id="rId229" xr:uid="{62EEA4C2-61FD-4E18-88D8-1F6E0CC9D1F5}"/>
    <hyperlink ref="BE24" r:id="rId230" xr:uid="{8136D6FA-DEC9-45E9-A6DE-D83156AA5D46}"/>
    <hyperlink ref="BF24" r:id="rId231" xr:uid="{5A7443DD-97BF-4F28-8F24-BE14EC62A7A9}"/>
    <hyperlink ref="K26" r:id="rId232" display="https://www.theguardian.com/business/2022/jan/26/bentley-to-build-its-first-fully-electric-car-at-crewe-factory" xr:uid="{2E6739FE-8AF4-4BAB-BE73-D7211EE4F016}"/>
    <hyperlink ref="O26" r:id="rId233" location=":~:text=Bentley's%20new%20facilities%20include%20a,quality%2C%20performance%2C%20and%20longevity." display="https://www.autovision-news.com/electrification/bentley-ev-dream-factory/ - :~:text=Bentley's%20new%20facilities%20include%20a,quality%2C%20performance%2C%20and%20longevity." xr:uid="{B059B708-2F8A-4870-99D0-20C4C00B9382}"/>
    <hyperlink ref="S26" r:id="rId234" location=":~:text=Bentley's%20new%20facilities%20include%20a,quality%2C%20performance%2C%20and%20longevity." display="https://www.autovision-news.com/electrification/bentley-ev-dream-factory/ - :~:text=Bentley's%20new%20facilities%20include%20a,quality%2C%20performance%2C%20and%20longevity." xr:uid="{F654CD4B-0E17-4DB6-93CC-172CDFC28DC2}"/>
    <hyperlink ref="BD26" r:id="rId235" location=":~:text=Bentley's%20new%20facilities%20include%20a,quality%2C%20performance%2C%20and%20longevity" display="https://www.autovision-news.com/electrification/bentley-ev-dream-factory/ - :~:text=Bentley's%20new%20facilities%20include%20a,quality%2C%20performance%2C%20and%20longevity" xr:uid="{7B7E77B8-3636-4B10-BE78-4B2FE31279BC}"/>
    <hyperlink ref="BE26" r:id="rId236" location="google_vignette" display="https://www.teslarati.com/bentley-2-5bn-investment-new-ev-factory-uk-crewe-england/ - google_vignette" xr:uid="{5A4C0398-F038-40D1-8028-97097E9CAB82}"/>
    <hyperlink ref="BF26" r:id="rId237" xr:uid="{F3ACF574-3177-4156-B055-E86733ED30B3}"/>
    <hyperlink ref="K25" r:id="rId238" display="https://www.completecar.ie/car-news/article/9042/High-end-electric-cars-to-be-produced-in-Ireland" xr:uid="{83BB6F17-5927-4C57-A8A0-D1C17ACE26DD}"/>
    <hyperlink ref="O25" r:id="rId239" location=":~:text=Electrifi's%20Norman%20Crowley%20with%20the,electric%20motors%20and%20battery%20packs." display="https://www.easytrip.ie/irish-start-up-converting-classics-into-electric-supercars/ - :~:text=Electrifi's%20Norman%20Crowley%20with%20the,electric%20motors%20and%20battery%20packs." xr:uid="{7FE6BE84-A5E3-40F2-A24C-795CB83FCBE2}"/>
    <hyperlink ref="S25" r:id="rId240" location=":~:text=Electrifi's%20Norman%20Crowley%20with%20the,electric%20motors%20and%20battery%20packs." display="https://www.easytrip.ie/irish-start-up-converting-classics-into-electric-supercars/ - :~:text=Electrifi's%20Norman%20Crowley%20with%20the,electric%20motors%20and%20battery%20packs." xr:uid="{6375F0F8-5B0E-4D0F-A8F4-B0A20520C8C1}"/>
    <hyperlink ref="BC25" r:id="rId241" xr:uid="{84377C04-E33B-43E9-8712-04A1B104EF50}"/>
    <hyperlink ref="BD25" r:id="rId242" xr:uid="{5CCEF690-1B89-49C8-8E9B-F70DC52378B5}"/>
    <hyperlink ref="BE25" r:id="rId243" xr:uid="{7094D2B4-D8DC-4B0B-AE3F-86FB07C2C1D7}"/>
    <hyperlink ref="BF25" r:id="rId244" xr:uid="{79B310A5-BF81-40CB-BA1F-3FC318AAF02A}"/>
    <hyperlink ref="K27" r:id="rId245" display="https://www.seattleeva.org/wp/byd-to-invest-e10-million-in-an-electric-bus-assembly-site-in-france/" xr:uid="{99E1C391-C3A7-4B36-87E3-8958DDD28F69}"/>
    <hyperlink ref="O27" r:id="rId246" display="https://www.seattleeva.org/wp/byd-to-invest-e10-million-in-an-electric-bus-assembly-site-in-france/" xr:uid="{2F8FEC08-E659-4081-8660-CE5F3BC93AD4}"/>
    <hyperlink ref="S27" r:id="rId247" display="https://www.seattleeva.org/wp/byd-to-invest-e10-million-in-an-electric-bus-assembly-site-in-france/" xr:uid="{1514305A-B5B6-4D3D-B35F-7DD73240839B}"/>
    <hyperlink ref="BD27" r:id="rId248" xr:uid="{D1332A91-90E2-4488-95A5-25FD3C85B225}"/>
    <hyperlink ref="BE27" r:id="rId249" xr:uid="{DAD7AD3E-488F-4635-9E30-31CE3AAF7C44}"/>
    <hyperlink ref="BF27" r:id="rId250" xr:uid="{C7E97BA7-8BCD-45E0-8FE1-37AB680039BC}"/>
    <hyperlink ref="BG27" r:id="rId251" xr:uid="{CD8B65D6-8CA2-4AA8-BC0A-D1420D7D983E}"/>
    <hyperlink ref="K28" r:id="rId252" location=":~:text=plant%20in%20Hungary-,BYD%2C%20the%20fast%20growing%20supplier%20of%20pure%20electric%20buses%20to,Centre%20and%20battery%20test%20facility." display="https://www.bydeurope.com/article/225 - :~:text=plant%20in%20Hungary-,BYD%2C%20the%20fast%20growing%20supplier%20of%20pure%20electric%20buses%20to,Centre%20and%20battery%20test%20facility." xr:uid="{88772AA0-99B0-4B93-B48E-5625F3796C75}"/>
    <hyperlink ref="O28" r:id="rId253" location=":~:text=plant%20in%20Hungary-,BYD%2C%20the%20fast%20growing%20supplier%20of%20pure%20electric%20buses%20to,Centre%20and%20battery%20test%20facility." display="https://www.bydeurope.com/article/225 - :~:text=plant%20in%20Hungary-,BYD%2C%20the%20fast%20growing%20supplier%20of%20pure%20electric%20buses%20to,Centre%20and%20battery%20test%20facility." xr:uid="{FCABBDE1-19E2-4CA2-959E-F0D721B9DFA0}"/>
    <hyperlink ref="S28" r:id="rId254" location=":~:text=plant%20in%20Hungary-,BYD%2C%20the%20fast%20growing%20supplier%20of%20pure%20electric%20buses%20to,Centre%20and%20battery%20test%20facility." display="https://www.bydeurope.com/article/225 - :~:text=plant%20in%20Hungary-,BYD%2C%20the%20fast%20growing%20supplier%20of%20pure%20electric%20buses%20to,Centre%20and%20battery%20test%20facility." xr:uid="{5BC951ED-7D92-4727-B1F3-D9BBCB06D881}"/>
    <hyperlink ref="AN28" r:id="rId255" location=":~:text=plant%20in%20Hungary-,BYD%2C%20the%20fast%20growing%20supplier%20of%20pure%20electric%20buses%20to,Centre%20and%20battery%20test%20facility" display="https://www.bydeurope.com/article/225 - :~:text=plant%20in%20Hungary-,BYD%2C%20the%20fast%20growing%20supplier%20of%20pure%20electric%20buses%20to,Centre%20and%20battery%20test%20facility" xr:uid="{1ACFCE8E-AE95-477D-8474-65EF95613DD5}"/>
    <hyperlink ref="AS28" r:id="rId256" location=":~:text=plant%20in%20Hungary-,BYD%2C%20the%20fast%20growing%20supplier%20of%20pure%20electric%20buses%20to,Centre%20and%20battery%20test%20facility" display="https://www.bydeurope.com/article/225 - :~:text=plant%20in%20Hungary-,BYD%2C%20the%20fast%20growing%20supplier%20of%20pure%20electric%20buses%20to,Centre%20and%20battery%20test%20facility" xr:uid="{576E0AA6-6C9F-4C61-99C5-4A8CC65EE829}"/>
    <hyperlink ref="BD28" r:id="rId257" location=":~:text=plant%20in%20Hungary-,BYD%2C%20the%20fast%20growing%20supplier%20of%20pure%20electric%20buses%20to,Centre%20and%20battery%20test%20facility" display="https://www.bydeurope.com/article/225 - :~:text=plant%20in%20Hungary-,BYD%2C%20the%20fast%20growing%20supplier%20of%20pure%20electric%20buses%20to,Centre%20and%20battery%20test%20facility" xr:uid="{A0E6BF2F-1EDE-4451-BC98-55B4A9FD5C73}"/>
    <hyperlink ref="BE28" r:id="rId258" location=":~:text=The%20bus%20to%20Salg%C3%B3tarj%C3%A1n%20was,buses%20for%20Brussels%20Airport%20Company" display="https://bydeurope.com/article/273 - :~:text=The%20bus%20to%20Salg%C3%B3tarj%C3%A1n%20was,buses%20for%20Brussels%20Airport%20Company" xr:uid="{7543E846-87C9-4C65-BF06-A875C633ABA9}"/>
    <hyperlink ref="K29" r:id="rId259" display="https://apnews.com/article/chinas-byd-building-electric-vehicle-plant-hungary-4c4754f43703d061e1dc02516be0c14a" xr:uid="{F8149B0F-779E-4614-8388-2BDDB2FD2A63}"/>
    <hyperlink ref="O29" r:id="rId260" display="https://cepa.org/article/xi-and-china-electric-cars-drive-into-hungary/" xr:uid="{9FA9FDCA-1EC6-4853-B7E1-578BF422CDD7}"/>
    <hyperlink ref="S29" r:id="rId261" display="https://cepa.org/article/xi-and-china-electric-cars-drive-into-hungary/" xr:uid="{5E0646E0-8564-4DBC-B93C-D90BDE9C7331}"/>
    <hyperlink ref="AN29" r:id="rId262" display="https://hungarytoday.hu/byds-szeged-plant-takes-shape-drone-footage-reveals-progress/" xr:uid="{C501B0C9-F6E9-4817-B8F3-EA21A4EC1686}"/>
    <hyperlink ref="AS29" r:id="rId263" display="https://newseu.cgtn.com/news/2025-02-06/BYD-factory-s-arrival-to-turbocharge-Hungarian-city-1AKDnxKNi6c/p.html" xr:uid="{6C231DB1-B5EF-47E6-A3D2-E66B5766F82D}"/>
    <hyperlink ref="BD29" r:id="rId264" xr:uid="{7E15A553-4FA8-4CDF-AFFA-A4287C630D64}"/>
    <hyperlink ref="BE29" r:id="rId265" location=":~:text=%22The%20optimism%20for%20next%20year's,grow%20by%203.4%25%20in%202025" display="https://www.reuters.com/business/autos-transportation/new-byd-bmw-car-plants-hungary-start-production-h2-2025-2024-11-14/ - :~:text=%22The%20optimism%20for%20next%20year's,grow%20by%203.4%25%20in%202025" xr:uid="{8B57EDF1-12A9-42A4-8F94-4D0A23A2C9EF}"/>
    <hyperlink ref="BF29" r:id="rId266" xr:uid="{D4D06207-FC30-4753-8C7D-3AD542FD6BEC}"/>
    <hyperlink ref="BG29" r:id="rId267" xr:uid="{6044D322-A488-4F69-B1AF-AEC322907C2E}"/>
    <hyperlink ref="BH29" r:id="rId268" xr:uid="{18F9AF06-CF13-4657-A39F-AF068A08656C}"/>
    <hyperlink ref="BI29" r:id="rId269" xr:uid="{907264FA-C863-4324-9A36-7145437329B5}"/>
    <hyperlink ref="BJ29" r:id="rId270" xr:uid="{C10A841B-492B-4973-8FFE-32F69DD9FE3C}"/>
    <hyperlink ref="BK29" r:id="rId271" xr:uid="{9B6F7FFD-7624-41E0-A2FC-C44E2E583DF9}"/>
    <hyperlink ref="K31" r:id="rId272" display="https://www.automotiveev.com/e-volution-takes-over-operations-of-insolvent-nob-manufacturing-gmbh/" xr:uid="{8830DCD7-6655-49B4-AA76-35C46729F131}"/>
    <hyperlink ref="BD31" r:id="rId273" xr:uid="{AE50B886-66BB-410E-987A-8D2EA6601CD9}"/>
    <hyperlink ref="K32" r:id="rId274" display="https://catalonia.com/w/chinese-company-chery-chooses-barcelona-for-its-first-electric-car-plant-in-europe" xr:uid="{BF294630-DD1B-48E7-958C-BC423B79909A}"/>
    <hyperlink ref="O32" r:id="rId275" display="https://catalonia.com/w/chinese-company-chery-chooses-barcelona-for-its-first-electric-car-plant-in-europe" xr:uid="{8A63CB6E-75A4-49A2-B045-5C29B314B750}"/>
    <hyperlink ref="S32" r:id="rId276" display="https://catalonia.com/w/chinese-company-chery-chooses-barcelona-for-its-first-electric-car-plant-in-europe" xr:uid="{7403ED1C-D111-4A5B-A32B-791EDFD819C1}"/>
    <hyperlink ref="AN32" r:id="rId277" display="https://catalonia.com/w/chinese-company-chery-chooses-barcelona-for-its-first-electric-car-plant-in-europe" xr:uid="{60006AD1-1104-478E-B7BE-CF4D40F86AB3}"/>
    <hyperlink ref="AS32" r:id="rId278" display="https://catalonia.com/w/chinese-company-chery-chooses-barcelona-for-its-first-electric-car-plant-in-europe" xr:uid="{E1FF5827-4959-47C5-9F39-BA17C4B7304D}"/>
    <hyperlink ref="BD32" r:id="rId279" xr:uid="{40B29046-F2BC-43E2-81C7-BDF2776096DB}"/>
    <hyperlink ref="BE32" r:id="rId280" location=":~:text=Ebro%2DEV%20Motors%20and%20Chery,to%20produce%20vehicles%20in%20Europe" display="https://english.news.cn/20241125/b1a67c0d3d2041b59daf394903a5ef4e/c.html - :~:text=Ebro%2DEV%20Motors%20and%20Chery,to%20produce%20vehicles%20in%20Europe" xr:uid="{97D91FC9-3775-4EB5-AAAC-DA52649833E1}"/>
    <hyperlink ref="BF32" r:id="rId281" location=":~:text=Ebro%2DEV%20Motors%20and%20Chery,to%20produce%20vehicles%20in%20Europe" display="https://english.news.cn/20241125/b1a67c0d3d2041b59daf394903a5ef4e/c.html - :~:text=Ebro%2DEV%20Motors%20and%20Chery,to%20produce%20vehicles%20in%20Europe" xr:uid="{6BEA99BA-905E-49C4-8AEA-58DFA2116408}"/>
    <hyperlink ref="BG32" r:id="rId282" xr:uid="{487BEAF8-2B37-4825-8C41-CBF4390CECA6}"/>
    <hyperlink ref="BH32" r:id="rId283" xr:uid="{0BFC48F7-8F8A-4DE1-97A7-12FA1528C16A}"/>
    <hyperlink ref="K33" r:id="rId284" display="https://catalonia.com/w/chinese-company-chery-chooses-barcelona-for-its-first-electric-car-plant-in-europe" xr:uid="{6CB9370B-806E-4C43-9F12-49F689A07830}"/>
    <hyperlink ref="O33" r:id="rId285" display="https://catalonia.com/w/chinese-company-chery-chooses-barcelona-for-its-first-electric-car-plant-in-europe" xr:uid="{9F959AD3-19E5-4408-9A0B-290952F17AB7}"/>
    <hyperlink ref="S33" r:id="rId286" display="https://catalonia.com/w/chinese-company-chery-chooses-barcelona-for-its-first-electric-car-plant-in-europe" xr:uid="{25A3CF4C-D980-4932-9C47-7D1735E40AD3}"/>
    <hyperlink ref="AN33" r:id="rId287" display="https://catalonia.com/w/chinese-company-chery-chooses-barcelona-for-its-first-electric-car-plant-in-europe" xr:uid="{BA44407B-041D-4D2E-9B57-AAEF5B4486FB}"/>
    <hyperlink ref="AS33" r:id="rId288" display="https://catalonia.com/w/chinese-company-chery-chooses-barcelona-for-its-first-electric-car-plant-in-europe" xr:uid="{604FE30B-438D-4A34-8AA6-F76D5846BD1A}"/>
    <hyperlink ref="K34" r:id="rId289" display="https://catalonia.com/w/chinese-company-chery-chooses-barcelona-for-its-first-electric-car-plant-in-europe" xr:uid="{460D2A03-E40F-4026-88B0-B8D7C869E21F}"/>
    <hyperlink ref="O34" r:id="rId290" display="https://catalonia.com/w/chinese-company-chery-chooses-barcelona-for-its-first-electric-car-plant-in-europe" xr:uid="{DB82157F-6606-4076-A35B-E4ADDD2D237C}"/>
    <hyperlink ref="S34" r:id="rId291" display="https://catalonia.com/w/chinese-company-chery-chooses-barcelona-for-its-first-electric-car-plant-in-europe" xr:uid="{D0A4B0B2-CF7C-4889-A809-FE8CCDCC01E7}"/>
    <hyperlink ref="AN34" r:id="rId292" display="https://catalonia.com/w/chinese-company-chery-chooses-barcelona-for-its-first-electric-car-plant-in-europe" xr:uid="{23B0BBB4-2110-424C-9F3A-691E2ED2727A}"/>
    <hyperlink ref="AS34" r:id="rId293" display="https://catalonia.com/w/chinese-company-chery-chooses-barcelona-for-its-first-electric-car-plant-in-europe" xr:uid="{5BF43613-EEBD-44D5-810D-6113C2C7A738}"/>
    <hyperlink ref="K36" r:id="rId294" display="https://www.moveelectric.com/e-cars/electricbrands-build-isetta-micro-electric-car" xr:uid="{D3CBB6F5-090A-476B-AF71-F524B56D311F}"/>
    <hyperlink ref="AN36" r:id="rId295" display="https://www.moveelectric.com/e-cars/electricbrands-build-isetta-micro-electric-car" xr:uid="{FF48360C-4804-4A61-BF87-9F64131FF2F4}"/>
    <hyperlink ref="AS36" r:id="rId296" display="https://www.moveelectric.com/e-cars/electricbrands-build-isetta-micro-electric-car" xr:uid="{27BB2092-01C5-4B83-BCA3-A69011A6DAF4}"/>
    <hyperlink ref="BD36" r:id="rId297" xr:uid="{DF263716-EE73-4EDF-BA43-45990EEC9973}"/>
    <hyperlink ref="K35" r:id="rId298" display="https://www.electrive.com/2023/02/15/electricbrands-to-have-xbus-evetta-built-in-the-netherlands/" xr:uid="{C3E200CE-FEDD-4A0F-AC7A-497F426E520F}"/>
    <hyperlink ref="BD35" r:id="rId299" xr:uid="{41312362-C8EB-45D2-941A-C5EA7352E840}"/>
    <hyperlink ref="BE35" r:id="rId300" xr:uid="{0EA67D4C-1C34-48AF-BCE6-5ED583F140A6}"/>
    <hyperlink ref="BF35" r:id="rId301" xr:uid="{F928D3C3-8E50-4213-B22F-8E8AA3100231}"/>
    <hyperlink ref="BG35" r:id="rId302" xr:uid="{AA31C235-5C70-4D1C-96FC-AD507A4A6E90}"/>
    <hyperlink ref="BH35" r:id="rId303" xr:uid="{2E027040-6E28-471C-AF5A-1B141AE90976}"/>
    <hyperlink ref="K37" r:id="rId304" display="https://www.courthousenews.com/poland-taps-coal-region-for-first-electric-car-plant/" xr:uid="{9BC802DC-3681-4ABB-A363-D45E965A8B70}"/>
    <hyperlink ref="O37" r:id="rId305" display="https://www.slazag.pl/co-zamiast-izery-1-5-miliarda-euro-kosztowac-ma-fabryki-samochodow-elektrycznych-i-hybrydowych-w-jaworznie?utm_source=chatgpt.com" xr:uid="{0DE202DC-6350-465B-8389-9538AC72BCD0}"/>
    <hyperlink ref="S37" r:id="rId306" display="https://www.slazag.pl/co-zamiast-izery-1-5-miliarda-euro-kosztowac-ma-fabryki-samochodow-elektrycznych-i-hybrydowych-w-jaworznie?utm_source=chatgpt.com" xr:uid="{4ED99BC7-9415-4DB8-AABB-24AE581CE4BE}"/>
    <hyperlink ref="AN37" r:id="rId307" display="https://www.courthousenews.com/poland-taps-coal-region-for-first-electric-car-plant/" xr:uid="{12E1968C-9016-43B9-A2BF-E3042BBC3E88}"/>
    <hyperlink ref="AS37" r:id="rId308" display="https://ceenergynews.com/transport/polands-first-ev-company-izera-selects-contractor-for-factory-construction/" xr:uid="{7BD6B081-2125-45D0-AFE5-3F7B163CD514}"/>
    <hyperlink ref="BD37" r:id="rId309" xr:uid="{F225B899-72F2-42A9-A400-E3FB217A3C9A}"/>
    <hyperlink ref="BE37" r:id="rId310" location=":~:text=ElectroMobility%20Poland%20to%20start%20mass%20production%20of%20cars%20by%20mid%2D2026" display="https://www.marklines.com/en/news/305062 - :~:text=ElectroMobility%20Poland%20to%20start%20mass%20production%20of%20cars%20by%20mid%2D2026" xr:uid="{4EE0CA52-554C-49CB-AACC-90072D80EDD8}"/>
    <hyperlink ref="BF37" r:id="rId311" location=":~:text=EMP%20plans%20to%20launch%20Izera,attain%20continuous%20production%20in%202026" display="https://polandweekly.com/2024/07/03/construction-permit-for-izera/ - :~:text=EMP%20plans%20to%20launch%20Izera,attain%20continuous%20production%20in%202026" xr:uid="{6D4F4A4F-11A8-45C4-91F0-2DCBDC9F2B99}"/>
    <hyperlink ref="BG37" r:id="rId312" xr:uid="{8541F3CA-AFCE-4EBA-8E8C-38463670B007}"/>
    <hyperlink ref="BH37" r:id="rId313" xr:uid="{F1D27558-AA8E-43F6-AD41-269D71B7A0EE}"/>
    <hyperlink ref="BI37" r:id="rId314" xr:uid="{4C1AFF6D-B861-430D-91F6-2A5AA369A454}"/>
    <hyperlink ref="K38" r:id="rId315" display="https://astanatimes.com/2018/08/eurabus-to-open-electric-bus-manufacturing-plant-in-almaty/" xr:uid="{6785724C-9EDC-4EEE-AEB4-94E7E9517B4F}"/>
    <hyperlink ref="O38" r:id="rId316" display="https://astanatimes.com/2018/08/eurabus-to-open-electric-bus-manufacturing-plant-in-almaty/" xr:uid="{B4AC040F-3D9F-4416-B91C-D0F5C5DEF7BC}"/>
    <hyperlink ref="S38" r:id="rId317" display="https://astanatimes.com/2018/08/eurabus-to-open-electric-bus-manufacturing-plant-in-almaty/" xr:uid="{42E66068-EAE1-452A-8385-8301AA37B80E}"/>
    <hyperlink ref="AN38" r:id="rId318" display="https://www.electrive.com/2018/09/25/kazakhstan-eurabus-opens-electric-bus-facility/" xr:uid="{DE61E37A-6E95-4D48-B043-D868462586D2}"/>
    <hyperlink ref="AS38" r:id="rId319" display="https://astanatimes.com/2018/08/eurabus-to-open-electric-bus-manufacturing-plant-in-almaty/" xr:uid="{2DA77C79-E296-44E8-92AA-E39F2204A9A7}"/>
    <hyperlink ref="BC38" r:id="rId320" xr:uid="{86A11AE2-F331-499D-9900-D6D95C8350CB}"/>
    <hyperlink ref="BD38" r:id="rId321" xr:uid="{AE870AF7-AC56-4F21-9138-4B8CD64FA9ED}"/>
    <hyperlink ref="BE38" r:id="rId322" xr:uid="{4EE93DE1-2048-4EDE-AD2A-33B23ECDF1FD}"/>
    <hyperlink ref="K39" r:id="rId323" display="https://www.thetruthaboutcars.com/2022/06/report-ferrari-plotting-italian-ev-assembly-line/" xr:uid="{8E3B546B-0560-4BD6-BED4-EEFCC876F4A1}"/>
    <hyperlink ref="O39" r:id="rId324" display="https://finance.yahoo.com/news/ferrari-says-plant-boost-flexibility-140709769.html?utm_source=chatgpt.com&amp;guccounter=1&amp;guce_referrer=aHR0cHM6Ly9jaGF0Z3B0LmNvbS8&amp;guce_referrer_sig=AQAAAGnRVhxcvxGq0jCscjDFzpqMvuQ3sP8dHkRIBfWWsf792n1u3PlgF3Z6DhEcpYvaYIpT_HvuQUInVIEe3sUQuBSoTAZLI_10Sp51qARQYrPwl5yFmSYcs5nfjZ7DrKCDhU96tgLBY88xEJ5QamLn8DOIeS3qlDv6-e2CPAcRa0lc" xr:uid="{55EF3BF0-78BD-445F-96A5-AA296400D257}"/>
    <hyperlink ref="S39" r:id="rId325" display="https://finance.yahoo.com/news/ferrari-says-plant-boost-flexibility-140709769.html?utm_source=chatgpt.com&amp;guccounter=1&amp;guce_referrer=aHR0cHM6Ly9jaGF0Z3B0LmNvbS8&amp;guce_referrer_sig=AQAAAGnRVhxcvxGq0jCscjDFzpqMvuQ3sP8dHkRIBfWWsf792n1u3PlgF3Z6DhEcpYvaYIpT_HvuQUInVIEe3sUQuBSoTAZLI_10Sp51qARQYrPwl5yFmSYcs5nfjZ7DrKCDhU96tgLBY88xEJ5QamLn8DOIeS3qlDv6-e2CPAcRa0lc" xr:uid="{59464B4F-6846-4935-94B7-045F9EDD63AE}"/>
    <hyperlink ref="BD39" r:id="rId326" xr:uid="{BF7C271A-590C-47B5-8A1A-5862F1362D00}"/>
    <hyperlink ref="BE39" r:id="rId327" xr:uid="{09624483-7B22-454A-875D-70DD99705BB9}"/>
    <hyperlink ref="BF39" r:id="rId328" xr:uid="{B74064C2-604C-4933-88D8-26C8B50B20A7}"/>
    <hyperlink ref="BG39" r:id="rId329" xr:uid="{0AEEB1B8-2127-420B-8AFC-34E6327EDEB1}"/>
    <hyperlink ref="BH39" r:id="rId330" xr:uid="{E00D6829-EF53-44CC-8343-7E3A334FDF05}"/>
    <hyperlink ref="BI39" r:id="rId331" xr:uid="{2F03ED20-9239-440B-BC53-D70EF8A2A316}"/>
    <hyperlink ref="BJ39" r:id="rId332" xr:uid="{3B6989A9-47AF-4C41-B579-DFEABDCEE0A7}"/>
    <hyperlink ref="K40" r:id="rId333" display="https://media.ford.com/content/fordmedia/fna/us/en/news/2021/02/17/ford-europe-goes-all-in-on-evs.html" xr:uid="{C38C3339-966E-4639-B3DC-9182D75C483F}"/>
    <hyperlink ref="O40" r:id="rId334" display="https://www.electrive.com/2021/02/17/ford-confirms-ev-manufacturing-in-cologne-to-begin-2023/" xr:uid="{CA09AF6C-FD12-414B-B011-F081589FCB6E}"/>
    <hyperlink ref="S40" r:id="rId335" display="https://www.automotivelogistics.media/electric-vehicles/ford-opens-2-billion-carbon-neutral-ev-plant-in-cologne/44323.article" xr:uid="{3A1B4959-2071-4869-BDFA-DA9BCE64B154}"/>
    <hyperlink ref="AN40" r:id="rId336" display="https://media.ford.com/content/fordmedia/fna/us/en/news/2023/06/12/ford-opens-cologne-ev-center.html?utm_source=chatgpt.com" xr:uid="{5800D6E7-BCF1-4EF1-AEE2-1EFEDF46C932}"/>
    <hyperlink ref="AS40" r:id="rId337" display="https://media.ford.com/content/fordmedia/fna/us/en/news/2023/06/12/ford-opens-cologne-ev-center.html?utm_source=chatgpt.com" xr:uid="{73DDBAFE-01B2-4495-B807-FE0CDB5CDCE7}"/>
    <hyperlink ref="BD40" r:id="rId338" xr:uid="{E5A7F74D-F9B7-4DE1-93C5-AC18B7BEA0EA}"/>
    <hyperlink ref="BE40" r:id="rId339" xr:uid="{E4AEA8A6-952C-4807-BA6B-55D336FF7972}"/>
    <hyperlink ref="BF40" r:id="rId340" xr:uid="{7B58D2C7-3DD0-4507-8C39-ECE3C13D0E62}"/>
    <hyperlink ref="BG40" r:id="rId341" xr:uid="{29B92D27-A862-44AB-8F71-352A2D7C2F4D}"/>
    <hyperlink ref="K41" r:id="rId342" display="https://media.ford.com/content/fordmedia/feu/en/news/2020/01/16/Valencia.html" xr:uid="{20C8B494-377C-4C57-B0D5-347CB80DCC63}"/>
    <hyperlink ref="O41" r:id="rId343" display="https://media.ford.com/content/fordmedia/feu/en/news/2020/01/16/Valencia.html" xr:uid="{665D8720-1D10-45AE-B33D-6DB310BD202B}"/>
    <hyperlink ref="S41" r:id="rId344" display="https://media.ford.com/content/fordmedia/feu/en/news/2020/01/16/Valencia.html" xr:uid="{9361C1DA-55CA-45DB-8FC0-E387F028093A}"/>
    <hyperlink ref="BD41" r:id="rId345" xr:uid="{5A1D9EE5-46D5-4FFB-82C4-186EA046D517}"/>
    <hyperlink ref="BE41" r:id="rId346" xr:uid="{ADECD8F1-3046-4DC2-897E-35AEF514C5C4}"/>
    <hyperlink ref="BF41" r:id="rId347" xr:uid="{8F48DD38-C1F6-416D-B251-3777ACDAE708}"/>
    <hyperlink ref="BG41" r:id="rId348" xr:uid="{A36C2AE1-AC66-4BBC-B8E5-B23CD9BC4B95}"/>
    <hyperlink ref="K42" r:id="rId349" display="https://fordauthority.com/2022/06/ford-valencia-assembly-plant-will-produce-next-gen-electric-vehicles/" xr:uid="{4FC08101-9DC6-4743-818D-2CFE40FCFBBF}"/>
    <hyperlink ref="AN42" r:id="rId350" display="https://fordauthority.com/2024/05/ford-valencia-assembly-to-build-300k-vehicles-per-year/" xr:uid="{287D8B7E-83CB-48C9-B913-AF0232A5F33A}"/>
    <hyperlink ref="AS42" r:id="rId351" display="https://fordauthority.com/2024/05/ford-valencia-assembly-to-build-300k-vehicles-per-year/" xr:uid="{ECB02491-7B29-4B54-899B-AAA6A3051525}"/>
    <hyperlink ref="BD42" r:id="rId352" xr:uid="{17B711FF-26A4-4584-B538-2FD34A67832B}"/>
    <hyperlink ref="K43" r:id="rId353" display="https://www.electrive.com/2018/05/17/evs-to-be-made-in-croatia-by-green-tech-group/" xr:uid="{E4A9AA13-9CA5-4F56-8F4F-BA99076A7D48}"/>
    <hyperlink ref="O43" r:id="rId354" display="https://seenews.com/news/greentech-group-to-invest-100-mln-euro-112-3-mln-in-ev-plant-in-croatia-report-1145175" xr:uid="{17FA0F3B-9D02-4C36-BCFA-FEF348A86FB8}"/>
    <hyperlink ref="S43" r:id="rId355" display="https://seenews.com/news/greentech-group-to-invest-100-mln-euro-112-3-mln-in-ev-plant-in-croatia-report-1145175" xr:uid="{F58CD513-2D6C-4C9A-8C00-9C80512C343D}"/>
    <hyperlink ref="BD43" r:id="rId356" xr:uid="{355CEE3E-FA4D-43D9-9AF7-A384A933FE7D}"/>
    <hyperlink ref="BD60" r:id="rId357" xr:uid="{B6FEB603-7541-4EFF-8621-165F38D09604}"/>
    <hyperlink ref="K61" r:id="rId358" display="https://www.electrive.com/2022/12/12/uk-envision-aesc-lays-foundation-for-sunderland-gigafactory/" xr:uid="{3E8F598D-255B-4117-B57D-C423A7855B7F}"/>
    <hyperlink ref="O61" r:id="rId359" display="https://www.reuters.com/business/autos-transportation/nissan-invest-14-bln-build-two-new-ev-models-britain-2023-11-24/" xr:uid="{7D40F526-C41F-4914-AACD-B86A8D7AE6AC}"/>
    <hyperlink ref="S61" r:id="rId360" display="https://www.reuters.com/business/autos-transportation/nissan-invest-14-bln-build-two-new-ev-models-britain-2023-11-24/" xr:uid="{8516C4DF-B818-4FC6-A6A1-EC6FCE7B96AA}"/>
    <hyperlink ref="AN61" r:id="rId361" display="https://www.electrive.com/2022/12/12/uk-envision-aesc-lays-foundation-for-sunderland-gigafactory/" xr:uid="{C7C6447E-336F-474F-AD8C-88894A67D13E}"/>
    <hyperlink ref="AS61" r:id="rId362" display="https://www.electrive.com/2022/12/12/uk-envision-aesc-lays-foundation-for-sunderland-gigafactory/" xr:uid="{F8A993A8-80B3-4485-AB25-0C3D48F995F8}"/>
    <hyperlink ref="BD61" r:id="rId363" xr:uid="{B441F305-BB36-4EE0-8AF9-CBA19BDF936F}"/>
    <hyperlink ref="BE61" r:id="rId364" xr:uid="{DE0D0D57-E61C-4D12-B4AA-AA54C889525C}"/>
    <hyperlink ref="BF61" r:id="rId365" xr:uid="{4382472E-5083-4B29-9B44-B10C62BA24D7}"/>
    <hyperlink ref="BG61" r:id="rId366" xr:uid="{50E72598-307F-4576-82A3-B263994194CA}"/>
    <hyperlink ref="BH61" r:id="rId367" xr:uid="{09E086FB-BCD6-4630-9A7A-F041876565F5}"/>
    <hyperlink ref="BI61" r:id="rId368" xr:uid="{8F845C3A-4EB4-4408-AE7E-B08CBB7ADD0D}"/>
    <hyperlink ref="BJ61" r:id="rId369" xr:uid="{CBD031A7-C1A5-4601-988E-797402B47168}"/>
    <hyperlink ref="BK61" r:id="rId370" xr:uid="{73A73ADE-6723-496C-BAD2-A4EC16C97807}"/>
    <hyperlink ref="BL61" r:id="rId371" xr:uid="{F1A8A2C1-8ED5-4971-9B0B-EB6CF00E38EB}"/>
    <hyperlink ref="BM61" r:id="rId372" xr:uid="{AE1B2132-4804-4786-B772-456974122B5D}"/>
    <hyperlink ref="K63" r:id="rId373" display="https://electrek.co/2023/11/14/renault-teases-new-affordable-electric-city-car/" xr:uid="{92535F2E-D289-42DC-8BB3-883566FA438F}"/>
    <hyperlink ref="BD63" r:id="rId374" xr:uid="{A5E089D9-C31B-4980-A02A-69EAE65612F7}"/>
    <hyperlink ref="BE63" r:id="rId375" xr:uid="{7A62B256-CCE6-4E3C-83BA-E8E10A00657D}"/>
    <hyperlink ref="BF63" r:id="rId376" xr:uid="{D3506F40-3C9C-4115-BC14-CBA7960E845E}"/>
    <hyperlink ref="BG63" r:id="rId377" xr:uid="{06CE0ACB-D082-461C-BBE8-42E69A174388}"/>
    <hyperlink ref="K62" r:id="rId378" display="https://www.autocar.co.uk/car-news/motor-shows-frankfurt-motor-show/renault-details-two-new-evs-due-2020" xr:uid="{91A9CFB3-43E8-415D-BA65-FFD927208BD9}"/>
    <hyperlink ref="BD62" r:id="rId379" xr:uid="{57AB9BA5-36CD-4A59-847E-16505A7EC1C1}"/>
    <hyperlink ref="BE62" r:id="rId380" xr:uid="{1389954B-FB27-47A1-8DC9-89DCEE41BC3A}"/>
    <hyperlink ref="BF62" r:id="rId381" xr:uid="{FAB0297C-1741-4330-9720-696414E38C65}"/>
    <hyperlink ref="K64" r:id="rId382" display="https://www.forbes.com/sites/alistaircharlton/2021/04/12/ev-maker-rimac-announces-new-croatian-campus-complete-with-meadow-and-native-sheep/" xr:uid="{236DE9A7-1206-4766-BBF0-553EB629DAF2}"/>
    <hyperlink ref="O64" r:id="rId383" display="https://www.forbes.com/sites/alistaircharlton/2021/04/12/ev-maker-rimac-announces-new-croatian-campus-complete-with-meadow-and-native-sheep/" xr:uid="{E3D59422-C51B-4585-9F5F-FDE34BB43CF1}"/>
    <hyperlink ref="S64" r:id="rId384" display="https://www.rimac-newsroom.com/press-releases/rimac-group/rimac-campus-phase-one-is-complete-with-production-already-underway" xr:uid="{544C5693-E807-46EE-83E8-D7222AC7CF7B}"/>
    <hyperlink ref="BC64" r:id="rId385" xr:uid="{828FF915-17E4-4C5C-91C8-A95421985CE7}"/>
    <hyperlink ref="BD64" r:id="rId386" xr:uid="{5EB43D4F-3EB7-4B2B-B098-B4EEF3356B9C}"/>
    <hyperlink ref="BE64" r:id="rId387" xr:uid="{8756C59D-8E04-4789-8167-0ACD9F8240FA}"/>
    <hyperlink ref="BF64" r:id="rId388" xr:uid="{EE95375E-C212-4436-A936-BA1B08498678}"/>
    <hyperlink ref="BG64" r:id="rId389" xr:uid="{5F5DA778-A170-4C55-BEAE-B25AF01CAA23}"/>
    <hyperlink ref="K65" r:id="rId390" display="https://www.forbes.com/sites/alistaircharlton/2021/04/12/ev-maker-rimac-announces-new-croatian-campus-complete-with-meadow-and-native-sheep/" xr:uid="{0535F250-0D7C-4F9B-92E5-A043BC3BBA81}"/>
    <hyperlink ref="O65" r:id="rId391" display="https://www.rimac-newsroom.com/press-releases/rimac-group/rimac-campus-phase-one-is-complete-with-production-already-underway" xr:uid="{93902DFC-2233-4BFA-B125-1EE7C0CEE034}"/>
    <hyperlink ref="S65" r:id="rId392" display="https://www.rimac-newsroom.com/press-releases/rimac-group/rimac-campus-phase-one-is-complete-with-production-already-underway" xr:uid="{C77A80E5-7B81-4574-966D-AD52291B4985}"/>
    <hyperlink ref="K67" r:id="rId393" display="https://www.electrive.com/2023/02/23/seat-prepares-martorell-plant-for-ev-production/" xr:uid="{0B14484D-47C8-4482-B198-AD8A977C3559}"/>
    <hyperlink ref="O67" r:id="rId394" display="https://www.greencarcongress.com/2023/02/20230226-seat.html" xr:uid="{1203D7DE-6CBA-4DDE-B91D-9DDD3EAACB64}"/>
    <hyperlink ref="S67" r:id="rId395" display="https://www.greencarcongress.com/2023/02/20230226-seat.html" xr:uid="{FE22E2C5-0B31-4EED-A85E-74EEF2CA8BA5}"/>
    <hyperlink ref="BD67" r:id="rId396" xr:uid="{30161A64-C001-4BAC-86C6-7F7C91280069}"/>
    <hyperlink ref="BE67" r:id="rId397" xr:uid="{CD0D8E7F-176E-424D-905A-63323BA66F13}"/>
    <hyperlink ref="BF67" r:id="rId398" xr:uid="{D82C3720-CDEB-4CB7-BF30-32D9E30F700F}"/>
    <hyperlink ref="K70" r:id="rId399" display="https://sonomotors.com/en/press/press-releases/sono-motors-to-produce-sion-in-sweden/" xr:uid="{C5390C1D-3318-4B49-92F1-E22C149AC4D9}"/>
    <hyperlink ref="BD70" r:id="rId400" xr:uid="{3CE5F180-5755-41AA-A371-8253B0418792}"/>
    <hyperlink ref="BE70" r:id="rId401" xr:uid="{1CE3A484-D1AE-435E-B383-6FE0FD827AE3}"/>
    <hyperlink ref="BF70" r:id="rId402" xr:uid="{F621AB52-E3F1-4027-9BD2-90D89EA9EED6}"/>
    <hyperlink ref="BG70" r:id="rId403" xr:uid="{459D11C6-CA68-4069-B31D-10E727A6FE30}"/>
    <hyperlink ref="K90" r:id="rId404" display="http://www.xinhuanet.com/english/2018-10/20/c_137545250.htm" xr:uid="{4C9D75AE-AED3-4B67-99C1-58C4803F3307}"/>
    <hyperlink ref="AN90" r:id="rId405" display="https://www.electrive.com/2018/10/22/thunder-power-moves-into-belgian-factory/" xr:uid="{FF725F70-331D-4A38-90B3-DE7BAD799041}"/>
    <hyperlink ref="AS90" r:id="rId406" display="https://www.electrive.com/2018/10/22/thunder-power-moves-into-belgian-factory/" xr:uid="{88BE5CA1-7EE2-472B-93FA-E42A1F3139F4}"/>
    <hyperlink ref="BD90" r:id="rId407" xr:uid="{72480BB1-C1F8-49F3-9015-ECAE85443495}"/>
    <hyperlink ref="BE90" r:id="rId408" xr:uid="{0D431EF0-24C2-49AC-98E2-922A57D65DAC}"/>
    <hyperlink ref="K104" r:id="rId409" display="https://www.gardnerweb.com/news/chinese-partsmaker-plan-ev-factory-in-germany" xr:uid="{16F2DB08-B093-4DDC-A562-96B6FF1B5DE7}"/>
    <hyperlink ref="O104" r:id="rId410" display="https://www.gardnerweb.com/news/chinese-partsmaker-plan-ev-factory-in-germany" xr:uid="{C3D9A7B8-0344-47BD-A639-66E193D79A6B}"/>
    <hyperlink ref="S104" r:id="rId411" display="https://www.gardnerweb.com/news/chinese-partsmaker-plan-ev-factory-in-germany" xr:uid="{6543A19D-FD6D-44EB-9717-67FC16C9D7CD}"/>
    <hyperlink ref="BD104" r:id="rId412" xr:uid="{D2E2B16F-D9B8-4EEB-B843-62F3D1A5638B}"/>
    <hyperlink ref="K105" r:id="rId413" display="https://www.intellinews.com/slovakia-battling-romania-for-chinese-electric-carmaker-zhi-dou-s-plant-140569/" xr:uid="{2E6E61AC-301B-412B-B0DA-E7BF34C7BF55}"/>
    <hyperlink ref="O105" r:id="rId414" display="https://www.electrive.com/2018/04/26/zhi-dou-looking-in-europe-for-new-manufacturing-location/" xr:uid="{2724B0FD-EC7E-4950-BADC-36F702C1E9D8}"/>
    <hyperlink ref="S105" r:id="rId415" display="https://www.electrive.com/2018/04/26/zhi-dou-looking-in-europe-for-new-manufacturing-location/" xr:uid="{160FE60A-56A9-435D-BDC3-6FC27F1D630D}"/>
    <hyperlink ref="AN105" r:id="rId416" display="https://www.electrive.com/2018/04/26/zhi-dou-looking-in-europe-for-new-manufacturing-location/" xr:uid="{E4B35DF8-33FC-4119-9FDC-D51BABF082B4}"/>
    <hyperlink ref="AS105" r:id="rId417" display="https://www.electrive.com/2018/04/26/zhi-dou-looking-in-europe-for-new-manufacturing-location/" xr:uid="{14D492CD-B7D5-41F4-B978-26313D9B5E55}"/>
    <hyperlink ref="AS101" r:id="rId418" location="google_vignette" xr:uid="{AE17E733-4646-4983-A8A1-1E3B5A1E6BB8}"/>
    <hyperlink ref="K101" r:id="rId419" xr:uid="{D38DF104-0F61-4BF3-A90C-95C4CACAB15A}"/>
    <hyperlink ref="AS22:AS23" r:id="rId420" display="Source" xr:uid="{0264F8CD-57C4-4E74-86A9-C29690AE767D}"/>
    <hyperlink ref="K46" r:id="rId421" xr:uid="{2A652EDA-C587-4155-87D1-7E1EF3DB05AB}"/>
    <hyperlink ref="O46" r:id="rId422" xr:uid="{18CC5F48-C73E-417C-8D44-333B32A5E3F7}"/>
    <hyperlink ref="K58" r:id="rId423" xr:uid="{752CCE3A-BB73-4A06-A8C4-410D179E756E}"/>
    <hyperlink ref="O58" r:id="rId424" xr:uid="{538563BD-692A-44BA-9A7C-6E6A43679D72}"/>
    <hyperlink ref="K47" r:id="rId425" xr:uid="{A6B64633-C2BC-4837-A835-EB1C31881291}"/>
    <hyperlink ref="BE51" r:id="rId426" display="https://group.mercedes-benz.com/unternehmen/standorte/produktionsnetzwerk-duesseldorf.html" xr:uid="{98D18B8B-6D1D-4648-B6A7-3AEAF2A032C1}"/>
    <hyperlink ref="BF52" r:id="rId427" display="https://group.mercedes-benz.com/unternehmen/standorte/produktionsnetzwerk-ludwigsfelde.html" xr:uid="{3F2F7E04-A427-4F0C-8498-DA3FA7BB5870}"/>
    <hyperlink ref="AN63" r:id="rId428" xr:uid="{8DBC99CF-1E7E-44F5-80E8-E2226DFB038A}"/>
    <hyperlink ref="K66" r:id="rId429" xr:uid="{281D3D1F-9473-48AA-BEE2-265C4EA0FED3}"/>
    <hyperlink ref="AN67" r:id="rId430" xr:uid="{41CAB183-C69F-494E-8D87-BE03922C0DB1}"/>
    <hyperlink ref="BD75" r:id="rId431" xr:uid="{7A78D846-2C2C-4CAE-8808-EC16E17C615E}"/>
    <hyperlink ref="K76" r:id="rId432" location=":~:text=Investment%20worth%20%E2%82%AC180%20million%20should%20include%20e%2Dvehicles.&amp;text=New%20car%20models%2C%20mostly%20hybrid,Trnava%2Dbased%20carmaker%20Stellantis%20Slovakia." xr:uid="{E9025598-13D9-49ED-A58C-D1CA9FD7B59C}"/>
    <hyperlink ref="O78" r:id="rId433" xr:uid="{C80199D9-D755-44A9-9AFB-C68DFF4006EE}"/>
    <hyperlink ref="S78" r:id="rId434" xr:uid="{9F1D8A96-81F6-4322-A446-E542427163FD}"/>
    <hyperlink ref="AN77" r:id="rId435" xr:uid="{B8365792-1CF9-46A2-BB59-9CD583AE6601}"/>
    <hyperlink ref="AN78" r:id="rId436" xr:uid="{65463381-9671-493F-8BA6-832262652F9E}"/>
    <hyperlink ref="O89" r:id="rId437" xr:uid="{0972A685-1E13-49FB-834C-6A5D869A2451}"/>
    <hyperlink ref="AN89" r:id="rId438" xr:uid="{D0C4A49D-5F42-4994-B376-CA9168EA7B65}"/>
    <hyperlink ref="AN100" r:id="rId439" xr:uid="{E192EBEF-5465-4CEE-85E9-BACAB1EDA823}"/>
    <hyperlink ref="K100" r:id="rId440" xr:uid="{63F13916-8A9D-450F-A217-483B8E3B85D9}"/>
    <hyperlink ref="K108" r:id="rId441" xr:uid="{12B909C6-BB30-412B-9C89-1658BAA7803E}"/>
    <hyperlink ref="K106" r:id="rId442" xr:uid="{929E53FF-ABD6-4EF3-95E8-609D6929E1A5}"/>
    <hyperlink ref="O108" r:id="rId443" xr:uid="{97B5A03C-323F-4510-9B3C-60930593823F}"/>
    <hyperlink ref="K69" r:id="rId444" xr:uid="{31DD3C9B-2070-467C-80D8-FD863E5289EF}"/>
    <hyperlink ref="BD96" r:id="rId445" xr:uid="{3BD97FFE-C04D-8C42-8688-FC8D73F57A96}"/>
    <hyperlink ref="BE96" r:id="rId446" xr:uid="{AB53486D-22B8-7942-B67D-C817BF7845FF}"/>
    <hyperlink ref="BD59" r:id="rId447" xr:uid="{2564CF09-BCC1-454F-8915-A5965F51C01F}"/>
    <hyperlink ref="BE59" r:id="rId448" xr:uid="{4AD6EA87-07CB-034B-B85D-2CC59FBF7811}"/>
  </hyperlinks>
  <pageMargins left="0.7" right="0.7" top="0.75" bottom="0.75" header="0.3" footer="0.3"/>
  <legacyDrawing r:id="rId44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B1236-44BC-0844-A7FB-9B5C56840A7D}">
  <sheetPr>
    <tabColor theme="0" tint="-4.9989318521683403E-2"/>
  </sheetPr>
  <dimension ref="A1:M21"/>
  <sheetViews>
    <sheetView workbookViewId="0">
      <selection activeCell="Q26" sqref="Q26"/>
    </sheetView>
  </sheetViews>
  <sheetFormatPr baseColWidth="10" defaultColWidth="11" defaultRowHeight="16" x14ac:dyDescent="0.2"/>
  <cols>
    <col min="8" max="8" width="10.83203125" style="288"/>
  </cols>
  <sheetData>
    <row r="1" spans="1:13" x14ac:dyDescent="0.2">
      <c r="A1" t="s">
        <v>1077</v>
      </c>
      <c r="J1" t="s">
        <v>1078</v>
      </c>
    </row>
    <row r="3" spans="1:13" x14ac:dyDescent="0.2">
      <c r="A3" t="s">
        <v>1070</v>
      </c>
    </row>
    <row r="4" spans="1:13" ht="20" x14ac:dyDescent="0.2">
      <c r="A4" s="287" t="s">
        <v>1065</v>
      </c>
    </row>
    <row r="6" spans="1:13" ht="20" x14ac:dyDescent="0.2">
      <c r="A6" s="287" t="s">
        <v>1066</v>
      </c>
      <c r="G6">
        <v>30620</v>
      </c>
    </row>
    <row r="7" spans="1:13" ht="20" x14ac:dyDescent="0.2">
      <c r="A7" s="287" t="s">
        <v>1067</v>
      </c>
      <c r="G7">
        <v>34282</v>
      </c>
    </row>
    <row r="8" spans="1:13" ht="20" x14ac:dyDescent="0.2">
      <c r="A8" s="287" t="s">
        <v>1068</v>
      </c>
      <c r="G8">
        <v>25379</v>
      </c>
    </row>
    <row r="9" spans="1:13" ht="20" x14ac:dyDescent="0.2">
      <c r="A9" s="287" t="s">
        <v>1069</v>
      </c>
      <c r="G9">
        <v>6</v>
      </c>
    </row>
    <row r="10" spans="1:13" x14ac:dyDescent="0.2">
      <c r="G10">
        <f>SUM(G6:G9)</f>
        <v>90287</v>
      </c>
    </row>
    <row r="13" spans="1:13" x14ac:dyDescent="0.2">
      <c r="A13" t="s">
        <v>1071</v>
      </c>
    </row>
    <row r="14" spans="1:13" ht="20" x14ac:dyDescent="0.2">
      <c r="A14" s="287" t="s">
        <v>1072</v>
      </c>
    </row>
    <row r="16" spans="1:13" ht="20" x14ac:dyDescent="0.2">
      <c r="A16" s="287" t="s">
        <v>1073</v>
      </c>
      <c r="G16">
        <v>9509</v>
      </c>
      <c r="J16" s="56" t="s">
        <v>161</v>
      </c>
      <c r="K16" s="56" t="s">
        <v>940</v>
      </c>
      <c r="L16" t="s">
        <v>512</v>
      </c>
      <c r="M16" s="57">
        <v>50444</v>
      </c>
    </row>
    <row r="17" spans="1:13" ht="20" x14ac:dyDescent="0.2">
      <c r="A17" s="287" t="s">
        <v>1074</v>
      </c>
      <c r="J17" s="56"/>
      <c r="K17" s="56" t="s">
        <v>920</v>
      </c>
      <c r="L17" t="s">
        <v>1079</v>
      </c>
      <c r="M17" s="57">
        <v>15657</v>
      </c>
    </row>
    <row r="18" spans="1:13" ht="20" x14ac:dyDescent="0.2">
      <c r="A18" s="287" t="s">
        <v>1075</v>
      </c>
      <c r="J18" s="289"/>
      <c r="K18" s="56"/>
      <c r="L18" t="s">
        <v>1080</v>
      </c>
      <c r="M18" s="57">
        <v>1989</v>
      </c>
    </row>
    <row r="21" spans="1:13" x14ac:dyDescent="0.2">
      <c r="J21" t="s">
        <v>211</v>
      </c>
      <c r="K21" t="s">
        <v>1081</v>
      </c>
      <c r="L21" s="57">
        <f>M17+M18</f>
        <v>17646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02A52-0B18-487E-B8E0-D0C444402131}">
  <sheetPr>
    <tabColor theme="0"/>
  </sheetPr>
  <dimension ref="A1:L6"/>
  <sheetViews>
    <sheetView workbookViewId="0">
      <selection activeCell="A5" sqref="A5"/>
    </sheetView>
  </sheetViews>
  <sheetFormatPr baseColWidth="10" defaultColWidth="8.83203125" defaultRowHeight="16" x14ac:dyDescent="0.2"/>
  <cols>
    <col min="4" max="4" width="21" bestFit="1" customWidth="1"/>
    <col min="8" max="8" width="17.1640625" bestFit="1" customWidth="1"/>
    <col min="11" max="11" width="24.1640625" bestFit="1" customWidth="1"/>
    <col min="12" max="12" width="15.1640625" bestFit="1" customWidth="1"/>
  </cols>
  <sheetData>
    <row r="1" spans="1:12" ht="17" thickBot="1" x14ac:dyDescent="0.25">
      <c r="A1" t="s">
        <v>1041</v>
      </c>
      <c r="E1" t="s">
        <v>849</v>
      </c>
    </row>
    <row r="2" spans="1:12" x14ac:dyDescent="0.2">
      <c r="A2" s="13" t="s">
        <v>850</v>
      </c>
      <c r="B2" s="75"/>
      <c r="D2" s="13" t="s">
        <v>851</v>
      </c>
      <c r="E2" s="75"/>
      <c r="H2" s="13" t="s">
        <v>852</v>
      </c>
      <c r="I2" s="75"/>
    </row>
    <row r="3" spans="1:12" x14ac:dyDescent="0.2">
      <c r="A3" s="76" t="s">
        <v>853</v>
      </c>
      <c r="B3" s="18">
        <v>101</v>
      </c>
      <c r="D3" s="76" t="s">
        <v>853</v>
      </c>
      <c r="E3" s="18">
        <v>15</v>
      </c>
      <c r="H3" s="76" t="s">
        <v>853</v>
      </c>
      <c r="I3" s="85">
        <v>4795730</v>
      </c>
    </row>
    <row r="4" spans="1:12" ht="17" thickBot="1" x14ac:dyDescent="0.25">
      <c r="A4" s="77" t="s">
        <v>854</v>
      </c>
      <c r="B4" s="21">
        <v>93</v>
      </c>
      <c r="D4" s="77" t="s">
        <v>854</v>
      </c>
      <c r="E4" s="21">
        <v>28</v>
      </c>
      <c r="H4" s="76" t="s">
        <v>854</v>
      </c>
      <c r="I4" s="85">
        <v>4270933.6380000003</v>
      </c>
    </row>
    <row r="5" spans="1:12" x14ac:dyDescent="0.2">
      <c r="H5" s="76"/>
      <c r="I5" s="18"/>
      <c r="K5" t="s">
        <v>855</v>
      </c>
    </row>
    <row r="6" spans="1:12" ht="17" thickBot="1" x14ac:dyDescent="0.25">
      <c r="H6" s="77" t="s">
        <v>856</v>
      </c>
      <c r="I6" s="86">
        <f>I3-I4</f>
        <v>524796.36199999973</v>
      </c>
      <c r="K6" s="87">
        <v>360260</v>
      </c>
      <c r="L6" s="74"/>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D190A-3764-4700-A69C-56E403DFB8D4}">
  <sheetPr>
    <tabColor theme="0"/>
  </sheetPr>
  <dimension ref="B1:Y20"/>
  <sheetViews>
    <sheetView topLeftCell="A12" workbookViewId="0">
      <selection activeCell="L24" sqref="L24"/>
    </sheetView>
  </sheetViews>
  <sheetFormatPr baseColWidth="10" defaultColWidth="8.83203125" defaultRowHeight="16" x14ac:dyDescent="0.2"/>
  <cols>
    <col min="1" max="1" width="8.1640625" bestFit="1" customWidth="1"/>
    <col min="2" max="2" width="16" bestFit="1" customWidth="1"/>
    <col min="3" max="3" width="19" customWidth="1"/>
    <col min="4" max="4" width="14" customWidth="1"/>
    <col min="5" max="5" width="14.83203125" customWidth="1"/>
    <col min="6" max="6" width="7.6640625" bestFit="1" customWidth="1"/>
    <col min="7" max="7" width="10.1640625" bestFit="1" customWidth="1"/>
    <col min="8" max="8" width="6.33203125" bestFit="1" customWidth="1"/>
  </cols>
  <sheetData>
    <row r="1" spans="2:25" x14ac:dyDescent="0.2">
      <c r="J1" s="48">
        <v>2010</v>
      </c>
      <c r="K1" s="48">
        <v>2011</v>
      </c>
      <c r="L1" s="48">
        <v>2012</v>
      </c>
      <c r="M1" s="48">
        <v>2013</v>
      </c>
      <c r="N1" s="48">
        <v>2014</v>
      </c>
      <c r="O1" s="48">
        <v>2015</v>
      </c>
      <c r="P1" s="48">
        <v>2016</v>
      </c>
      <c r="Q1" s="48">
        <v>2017</v>
      </c>
      <c r="R1" s="48">
        <v>2018</v>
      </c>
      <c r="S1" s="48">
        <v>2019</v>
      </c>
      <c r="T1" s="48">
        <v>2020</v>
      </c>
      <c r="U1" s="48">
        <v>2021</v>
      </c>
      <c r="V1" s="48">
        <v>2022</v>
      </c>
      <c r="W1" s="48">
        <v>2023</v>
      </c>
      <c r="X1" s="48">
        <v>2024</v>
      </c>
    </row>
    <row r="2" spans="2:25" x14ac:dyDescent="0.2">
      <c r="H2" s="6" t="s">
        <v>920</v>
      </c>
      <c r="I2" s="7" t="s">
        <v>921</v>
      </c>
      <c r="J2" s="63"/>
      <c r="K2" s="63"/>
      <c r="L2" s="63"/>
      <c r="M2" s="63"/>
      <c r="N2" s="63">
        <v>705</v>
      </c>
      <c r="O2" s="63">
        <v>12163</v>
      </c>
      <c r="P2" s="63">
        <v>11307</v>
      </c>
      <c r="Q2" s="63">
        <v>11879</v>
      </c>
      <c r="R2" s="63">
        <v>7810</v>
      </c>
      <c r="S2" s="63">
        <v>753</v>
      </c>
      <c r="T2" s="63">
        <v>12185</v>
      </c>
      <c r="U2" s="63">
        <v>23094</v>
      </c>
      <c r="V2" s="63">
        <v>19588</v>
      </c>
      <c r="W2" s="63">
        <v>15004</v>
      </c>
      <c r="X2" s="8">
        <v>20877</v>
      </c>
      <c r="Y2" s="7" t="s">
        <v>921</v>
      </c>
    </row>
    <row r="3" spans="2:25" x14ac:dyDescent="0.2">
      <c r="H3" s="6"/>
      <c r="I3" s="7" t="s">
        <v>922</v>
      </c>
      <c r="J3" s="63"/>
      <c r="K3" s="63"/>
      <c r="L3" s="63"/>
      <c r="M3" s="63"/>
      <c r="N3" s="63"/>
      <c r="O3" s="63"/>
      <c r="P3" s="63"/>
      <c r="Q3" s="63"/>
      <c r="R3" s="63"/>
      <c r="S3" s="63"/>
      <c r="T3" s="63"/>
      <c r="U3" s="63"/>
      <c r="V3" s="63"/>
      <c r="W3" s="63"/>
      <c r="X3" s="8">
        <v>21</v>
      </c>
      <c r="Y3" s="7" t="s">
        <v>922</v>
      </c>
    </row>
    <row r="4" spans="2:25" x14ac:dyDescent="0.2">
      <c r="H4" s="6"/>
      <c r="I4" s="7" t="s">
        <v>923</v>
      </c>
      <c r="J4" s="63"/>
      <c r="K4" s="63"/>
      <c r="L4" s="63"/>
      <c r="M4" s="63"/>
      <c r="N4" s="63"/>
      <c r="O4" s="63"/>
      <c r="P4" s="63"/>
      <c r="Q4" s="63"/>
      <c r="R4" s="63"/>
      <c r="S4" s="63"/>
      <c r="T4" s="63"/>
      <c r="U4" s="63"/>
      <c r="V4" s="63"/>
      <c r="W4" s="63"/>
      <c r="X4" s="8">
        <v>329</v>
      </c>
      <c r="Y4" s="7" t="s">
        <v>923</v>
      </c>
    </row>
    <row r="5" spans="2:25" x14ac:dyDescent="0.2">
      <c r="H5" s="6"/>
      <c r="I5" s="7" t="s">
        <v>924</v>
      </c>
      <c r="J5" s="63"/>
      <c r="K5" s="63"/>
      <c r="L5" s="63"/>
      <c r="M5" s="63"/>
      <c r="N5" s="63"/>
      <c r="O5" s="63"/>
      <c r="P5" s="63"/>
      <c r="Q5" s="63"/>
      <c r="R5" s="63"/>
      <c r="S5" s="63">
        <v>31</v>
      </c>
      <c r="T5" s="63">
        <v>8252</v>
      </c>
      <c r="U5" s="63">
        <v>10232</v>
      </c>
      <c r="V5" s="63">
        <v>7125</v>
      </c>
      <c r="W5" s="63">
        <v>10047</v>
      </c>
      <c r="X5" s="8">
        <v>8770</v>
      </c>
      <c r="Y5" s="7" t="s">
        <v>924</v>
      </c>
    </row>
    <row r="6" spans="2:25" x14ac:dyDescent="0.2">
      <c r="H6" s="6"/>
      <c r="I6" s="7" t="s">
        <v>925</v>
      </c>
      <c r="J6" s="63"/>
      <c r="K6" s="63"/>
      <c r="L6" s="63"/>
      <c r="M6" s="63"/>
      <c r="N6" s="63"/>
      <c r="O6" s="63"/>
      <c r="P6" s="63"/>
      <c r="Q6" s="63"/>
      <c r="R6" s="63">
        <v>66</v>
      </c>
      <c r="S6" s="63">
        <v>116</v>
      </c>
      <c r="T6" s="63">
        <v>2142</v>
      </c>
      <c r="U6" s="63">
        <v>1818</v>
      </c>
      <c r="V6" s="63">
        <v>401</v>
      </c>
      <c r="W6" s="63">
        <v>960</v>
      </c>
      <c r="X6" s="8">
        <v>847</v>
      </c>
      <c r="Y6" s="7" t="s">
        <v>925</v>
      </c>
    </row>
    <row r="7" spans="2:25" x14ac:dyDescent="0.2">
      <c r="H7" s="6"/>
      <c r="I7" s="7" t="s">
        <v>926</v>
      </c>
      <c r="J7" s="63"/>
      <c r="K7" s="63"/>
      <c r="L7" s="63"/>
      <c r="M7" s="63"/>
      <c r="N7" s="63"/>
      <c r="O7" s="63"/>
      <c r="P7" s="63"/>
      <c r="Q7" s="63"/>
      <c r="R7" s="63">
        <v>47</v>
      </c>
      <c r="S7" s="63">
        <v>126</v>
      </c>
      <c r="T7" s="63">
        <v>868</v>
      </c>
      <c r="U7" s="63">
        <v>1056</v>
      </c>
      <c r="V7" s="63">
        <v>740</v>
      </c>
      <c r="W7" s="63">
        <v>915</v>
      </c>
      <c r="X7" s="8">
        <v>869</v>
      </c>
      <c r="Y7" s="7" t="s">
        <v>926</v>
      </c>
    </row>
    <row r="8" spans="2:25" x14ac:dyDescent="0.2">
      <c r="H8" s="6"/>
      <c r="I8" s="7" t="s">
        <v>927</v>
      </c>
      <c r="J8" s="63"/>
      <c r="K8" s="63"/>
      <c r="L8" s="63"/>
      <c r="M8" s="63"/>
      <c r="N8" s="63"/>
      <c r="O8" s="63"/>
      <c r="P8" s="63"/>
      <c r="Q8" s="63"/>
      <c r="R8" s="63"/>
      <c r="S8" s="63"/>
      <c r="T8" s="63"/>
      <c r="U8" s="63">
        <v>6594</v>
      </c>
      <c r="V8" s="63">
        <v>9723</v>
      </c>
      <c r="W8" s="63">
        <v>11166</v>
      </c>
      <c r="X8" s="8">
        <v>7848</v>
      </c>
      <c r="Y8" s="7" t="s">
        <v>927</v>
      </c>
    </row>
    <row r="9" spans="2:25" x14ac:dyDescent="0.2">
      <c r="H9" s="6"/>
      <c r="I9" s="7" t="s">
        <v>928</v>
      </c>
      <c r="J9" s="63"/>
      <c r="K9" s="63"/>
      <c r="L9" s="63"/>
      <c r="M9" s="63"/>
      <c r="N9" s="63"/>
      <c r="O9" s="63"/>
      <c r="P9" s="63"/>
      <c r="Q9" s="63"/>
      <c r="R9" s="63"/>
      <c r="S9" s="63"/>
      <c r="T9" s="63"/>
      <c r="U9" s="63">
        <v>21051</v>
      </c>
      <c r="V9" s="63">
        <v>49373</v>
      </c>
      <c r="W9" s="63">
        <v>87044</v>
      </c>
      <c r="X9" s="8">
        <v>91951</v>
      </c>
      <c r="Y9" s="7" t="s">
        <v>928</v>
      </c>
    </row>
    <row r="10" spans="2:25" x14ac:dyDescent="0.2">
      <c r="H10" s="6"/>
      <c r="I10" s="7" t="s">
        <v>929</v>
      </c>
      <c r="J10" s="63"/>
      <c r="K10" s="63"/>
      <c r="L10" s="63"/>
      <c r="M10" s="63"/>
      <c r="N10" s="63"/>
      <c r="O10" s="63"/>
      <c r="P10" s="63"/>
      <c r="Q10" s="63"/>
      <c r="R10" s="63"/>
      <c r="S10" s="63"/>
      <c r="T10" s="63"/>
      <c r="U10" s="63"/>
      <c r="V10" s="63"/>
      <c r="W10" s="63"/>
      <c r="X10" s="8">
        <v>15082</v>
      </c>
      <c r="Y10" s="7" t="s">
        <v>929</v>
      </c>
    </row>
    <row r="12" spans="2:25" x14ac:dyDescent="0.2">
      <c r="B12" s="2" t="s">
        <v>220</v>
      </c>
      <c r="C12" s="61" t="s">
        <v>221</v>
      </c>
    </row>
    <row r="13" spans="2:25" ht="17" thickBot="1" x14ac:dyDescent="0.25">
      <c r="B13" s="62" t="s">
        <v>224</v>
      </c>
      <c r="C13" s="2" t="s">
        <v>225</v>
      </c>
    </row>
    <row r="15" spans="2:25" ht="17" x14ac:dyDescent="0.2">
      <c r="B15" s="64" t="s">
        <v>901</v>
      </c>
      <c r="C15" s="64" t="s">
        <v>902</v>
      </c>
      <c r="D15" s="64" t="s">
        <v>903</v>
      </c>
      <c r="E15" s="64" t="s">
        <v>904</v>
      </c>
    </row>
    <row r="16" spans="2:25" ht="34" x14ac:dyDescent="0.2">
      <c r="B16" s="65" t="s">
        <v>220</v>
      </c>
      <c r="C16" s="17" t="s">
        <v>930</v>
      </c>
      <c r="D16" s="17" t="s">
        <v>931</v>
      </c>
      <c r="E16" s="66">
        <f>X4+X10</f>
        <v>15411</v>
      </c>
    </row>
    <row r="17" spans="2:6" ht="51" x14ac:dyDescent="0.2">
      <c r="B17" s="65" t="s">
        <v>224</v>
      </c>
      <c r="C17" s="17" t="s">
        <v>932</v>
      </c>
      <c r="D17" s="17" t="s">
        <v>933</v>
      </c>
      <c r="E17" s="66">
        <f>X5+X6+X7+X8</f>
        <v>18334</v>
      </c>
    </row>
    <row r="18" spans="2:6" ht="17" x14ac:dyDescent="0.2">
      <c r="B18" s="65" t="s">
        <v>781</v>
      </c>
      <c r="C18" s="17" t="s">
        <v>928</v>
      </c>
      <c r="D18" s="66">
        <v>91951</v>
      </c>
      <c r="E18" s="66">
        <f>X9</f>
        <v>91951</v>
      </c>
    </row>
    <row r="19" spans="2:6" ht="34" x14ac:dyDescent="0.2">
      <c r="B19" s="65" t="s">
        <v>934</v>
      </c>
      <c r="C19" s="17" t="s">
        <v>935</v>
      </c>
      <c r="D19" s="17" t="s">
        <v>936</v>
      </c>
      <c r="E19" s="66">
        <v>20898</v>
      </c>
      <c r="F19" t="s">
        <v>937</v>
      </c>
    </row>
    <row r="20" spans="2:6" ht="17" x14ac:dyDescent="0.2">
      <c r="B20" s="65" t="s">
        <v>913</v>
      </c>
      <c r="C20" s="17" t="s">
        <v>938</v>
      </c>
      <c r="D20" s="17" t="s">
        <v>938</v>
      </c>
      <c r="E20" s="67">
        <v>156594</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BE224-99B8-5140-8979-5ED9E2813E9C}">
  <sheetPr>
    <tabColor theme="0"/>
  </sheetPr>
  <dimension ref="A1:R36"/>
  <sheetViews>
    <sheetView workbookViewId="0">
      <pane ySplit="1" topLeftCell="A21" activePane="bottomLeft" state="frozen"/>
      <selection pane="bottomLeft" activeCell="C35" sqref="C35:D36"/>
    </sheetView>
  </sheetViews>
  <sheetFormatPr baseColWidth="10" defaultRowHeight="16" x14ac:dyDescent="0.2"/>
  <cols>
    <col min="4" max="4" width="11.5" customWidth="1"/>
    <col min="5" max="5" width="13.1640625" customWidth="1"/>
  </cols>
  <sheetData>
    <row r="1" spans="1:18" s="324" customFormat="1" ht="15" x14ac:dyDescent="0.2">
      <c r="A1" s="325" t="s">
        <v>861</v>
      </c>
      <c r="B1" s="325" t="s">
        <v>862</v>
      </c>
      <c r="C1" s="325" t="s">
        <v>863</v>
      </c>
      <c r="D1" s="325">
        <v>2010</v>
      </c>
      <c r="E1" s="325">
        <v>2011</v>
      </c>
      <c r="F1" s="325">
        <v>2012</v>
      </c>
      <c r="G1" s="325">
        <v>2013</v>
      </c>
      <c r="H1" s="325">
        <v>2014</v>
      </c>
      <c r="I1" s="325">
        <v>2015</v>
      </c>
      <c r="J1" s="325">
        <v>2016</v>
      </c>
      <c r="K1" s="325">
        <v>2017</v>
      </c>
      <c r="L1" s="325">
        <v>2018</v>
      </c>
      <c r="M1" s="325">
        <v>2019</v>
      </c>
      <c r="N1" s="325">
        <v>2020</v>
      </c>
      <c r="O1" s="325">
        <v>2021</v>
      </c>
      <c r="P1" s="325">
        <v>2022</v>
      </c>
      <c r="Q1" s="325">
        <v>2023</v>
      </c>
      <c r="R1" s="325">
        <v>2024</v>
      </c>
    </row>
    <row r="2" spans="1:18" s="324" customFormat="1" ht="15" x14ac:dyDescent="0.2">
      <c r="A2" s="326" t="s">
        <v>444</v>
      </c>
      <c r="B2" s="326" t="s">
        <v>920</v>
      </c>
      <c r="C2" s="324" t="s">
        <v>1255</v>
      </c>
      <c r="D2" s="327"/>
      <c r="E2" s="327"/>
      <c r="F2" s="327"/>
      <c r="G2" s="327"/>
      <c r="H2" s="327"/>
      <c r="I2" s="327">
        <v>155</v>
      </c>
      <c r="J2" s="327">
        <v>3884</v>
      </c>
      <c r="K2" s="327">
        <v>3666</v>
      </c>
      <c r="L2" s="327">
        <v>2863</v>
      </c>
      <c r="M2" s="327">
        <v>2208</v>
      </c>
      <c r="N2" s="327">
        <v>3496</v>
      </c>
      <c r="O2" s="327">
        <v>4321</v>
      </c>
      <c r="P2" s="327">
        <v>902</v>
      </c>
      <c r="Q2" s="327">
        <v>1653</v>
      </c>
      <c r="R2" s="327">
        <v>3602</v>
      </c>
    </row>
    <row r="3" spans="1:18" s="324" customFormat="1" ht="15" x14ac:dyDescent="0.2">
      <c r="A3" s="326"/>
      <c r="B3" s="326"/>
      <c r="C3" s="324" t="s">
        <v>1256</v>
      </c>
      <c r="D3" s="327"/>
      <c r="E3" s="327"/>
      <c r="F3" s="327"/>
      <c r="G3" s="327"/>
      <c r="H3" s="327"/>
      <c r="I3" s="327"/>
      <c r="J3" s="327"/>
      <c r="K3" s="327"/>
      <c r="L3" s="327"/>
      <c r="M3" s="327">
        <v>18</v>
      </c>
      <c r="N3" s="327">
        <v>144</v>
      </c>
      <c r="O3" s="327">
        <v>3186</v>
      </c>
      <c r="P3" s="327">
        <v>1397</v>
      </c>
      <c r="Q3" s="327">
        <v>2562</v>
      </c>
      <c r="R3" s="327">
        <v>4372</v>
      </c>
    </row>
    <row r="4" spans="1:18" s="324" customFormat="1" ht="15" x14ac:dyDescent="0.2">
      <c r="A4" s="326"/>
      <c r="B4" s="326"/>
      <c r="C4" s="324" t="s">
        <v>1257</v>
      </c>
      <c r="D4" s="327"/>
      <c r="E4" s="327"/>
      <c r="F4" s="327"/>
      <c r="G4" s="327"/>
      <c r="H4" s="327">
        <v>336</v>
      </c>
      <c r="I4" s="327">
        <v>5152</v>
      </c>
      <c r="J4" s="327">
        <v>8400</v>
      </c>
      <c r="K4" s="327">
        <v>7134</v>
      </c>
      <c r="L4" s="327">
        <v>5916</v>
      </c>
      <c r="M4" s="327">
        <v>9162</v>
      </c>
      <c r="N4" s="327">
        <v>19795</v>
      </c>
      <c r="O4" s="327">
        <v>28054</v>
      </c>
      <c r="P4" s="327">
        <v>25208</v>
      </c>
      <c r="Q4" s="327">
        <v>23568</v>
      </c>
      <c r="R4" s="327">
        <v>33108</v>
      </c>
    </row>
    <row r="5" spans="1:18" s="324" customFormat="1" ht="15" x14ac:dyDescent="0.2">
      <c r="A5" s="326"/>
      <c r="B5" s="326"/>
      <c r="C5" s="324" t="s">
        <v>1258</v>
      </c>
      <c r="D5" s="327"/>
      <c r="E5" s="327"/>
      <c r="F5" s="327"/>
      <c r="G5" s="327"/>
      <c r="H5" s="327"/>
      <c r="I5" s="327"/>
      <c r="J5" s="327"/>
      <c r="K5" s="327"/>
      <c r="L5" s="327"/>
      <c r="M5" s="327">
        <v>33</v>
      </c>
      <c r="N5" s="327">
        <v>7117</v>
      </c>
      <c r="O5" s="327">
        <v>9916</v>
      </c>
      <c r="P5" s="327">
        <v>99</v>
      </c>
      <c r="Q5" s="327">
        <v>1</v>
      </c>
      <c r="R5" s="327"/>
    </row>
    <row r="6" spans="1:18" s="324" customFormat="1" ht="15" x14ac:dyDescent="0.2">
      <c r="A6" s="326"/>
      <c r="B6" s="326"/>
      <c r="C6" s="324" t="s">
        <v>1259</v>
      </c>
      <c r="D6" s="327"/>
      <c r="E6" s="327"/>
      <c r="F6" s="327"/>
      <c r="G6" s="327"/>
      <c r="H6" s="327"/>
      <c r="I6" s="327"/>
      <c r="J6" s="327"/>
      <c r="K6" s="327"/>
      <c r="L6" s="327"/>
      <c r="M6" s="327">
        <v>31</v>
      </c>
      <c r="N6" s="327">
        <v>13624</v>
      </c>
      <c r="O6" s="327">
        <v>5057</v>
      </c>
      <c r="P6" s="327">
        <v>46</v>
      </c>
      <c r="Q6" s="327">
        <v>44</v>
      </c>
      <c r="R6" s="327">
        <v>2</v>
      </c>
    </row>
    <row r="7" spans="1:18" s="324" customFormat="1" ht="15" x14ac:dyDescent="0.2">
      <c r="A7" s="326"/>
      <c r="B7" s="326"/>
      <c r="C7" s="324" t="s">
        <v>1166</v>
      </c>
      <c r="D7" s="327"/>
      <c r="E7" s="327"/>
      <c r="F7" s="327"/>
      <c r="G7" s="327"/>
      <c r="H7" s="327"/>
      <c r="I7" s="327"/>
      <c r="J7" s="327"/>
      <c r="K7" s="327"/>
      <c r="L7" s="327"/>
      <c r="M7" s="327"/>
      <c r="N7" s="327"/>
      <c r="O7" s="327"/>
      <c r="P7" s="327"/>
      <c r="Q7" s="327"/>
      <c r="R7" s="327">
        <v>5683</v>
      </c>
    </row>
    <row r="8" spans="1:18" s="324" customFormat="1" ht="15" x14ac:dyDescent="0.2">
      <c r="A8" s="326"/>
      <c r="B8" s="326"/>
      <c r="C8" s="324" t="s">
        <v>1260</v>
      </c>
      <c r="D8" s="327"/>
      <c r="E8" s="327"/>
      <c r="F8" s="327"/>
      <c r="G8" s="327">
        <v>1495</v>
      </c>
      <c r="H8" s="327">
        <v>5737</v>
      </c>
      <c r="I8" s="327">
        <v>2868</v>
      </c>
      <c r="J8" s="327">
        <v>2571</v>
      </c>
      <c r="K8" s="327">
        <v>3095</v>
      </c>
      <c r="L8" s="327">
        <v>2633</v>
      </c>
      <c r="M8" s="327">
        <v>1985</v>
      </c>
      <c r="N8" s="327">
        <v>22016</v>
      </c>
      <c r="O8" s="327">
        <v>40815</v>
      </c>
      <c r="P8" s="327">
        <v>17355</v>
      </c>
      <c r="Q8" s="327">
        <v>8672</v>
      </c>
      <c r="R8" s="327">
        <v>1503</v>
      </c>
    </row>
    <row r="9" spans="1:18" s="324" customFormat="1" ht="15" x14ac:dyDescent="0.2">
      <c r="A9" s="326"/>
      <c r="B9" s="326"/>
      <c r="C9" s="324" t="s">
        <v>1207</v>
      </c>
      <c r="D9" s="327"/>
      <c r="E9" s="327"/>
      <c r="F9" s="327"/>
      <c r="G9" s="327"/>
      <c r="H9" s="327"/>
      <c r="I9" s="327"/>
      <c r="J9" s="327"/>
      <c r="K9" s="327"/>
      <c r="L9" s="327"/>
      <c r="M9" s="327"/>
      <c r="N9" s="327"/>
      <c r="O9" s="327"/>
      <c r="P9" s="327"/>
      <c r="Q9" s="327"/>
      <c r="R9" s="327">
        <v>7062</v>
      </c>
    </row>
    <row r="10" spans="1:18" s="324" customFormat="1" ht="15" x14ac:dyDescent="0.2">
      <c r="A10" s="328"/>
      <c r="B10" s="326"/>
      <c r="C10" s="324" t="s">
        <v>1261</v>
      </c>
      <c r="D10" s="327"/>
      <c r="E10" s="327"/>
      <c r="F10" s="327"/>
      <c r="G10" s="327"/>
      <c r="H10" s="327"/>
      <c r="I10" s="327"/>
      <c r="J10" s="327"/>
      <c r="K10" s="327"/>
      <c r="L10" s="327">
        <v>25</v>
      </c>
      <c r="M10" s="327">
        <v>91</v>
      </c>
      <c r="N10" s="327">
        <v>1211</v>
      </c>
      <c r="O10" s="327">
        <v>3490</v>
      </c>
      <c r="P10" s="327">
        <v>1346</v>
      </c>
      <c r="Q10" s="327">
        <v>3169</v>
      </c>
      <c r="R10" s="327">
        <v>4667</v>
      </c>
    </row>
    <row r="14" spans="1:18" x14ac:dyDescent="0.2">
      <c r="M14" s="57">
        <f>SUM(M2:M10)</f>
        <v>13528</v>
      </c>
      <c r="N14" s="57">
        <f t="shared" ref="N14:R14" si="0">SUM(N2:N10)</f>
        <v>67403</v>
      </c>
      <c r="O14" s="57">
        <f t="shared" si="0"/>
        <v>94839</v>
      </c>
      <c r="P14" s="57">
        <f t="shared" si="0"/>
        <v>46353</v>
      </c>
      <c r="Q14" s="57">
        <f t="shared" si="0"/>
        <v>39669</v>
      </c>
      <c r="R14" s="57">
        <f t="shared" si="0"/>
        <v>59999</v>
      </c>
    </row>
    <row r="17" spans="1:18" x14ac:dyDescent="0.2">
      <c r="D17" t="s">
        <v>1327</v>
      </c>
      <c r="E17" t="s">
        <v>1328</v>
      </c>
    </row>
    <row r="18" spans="1:18" x14ac:dyDescent="0.2">
      <c r="E18" s="57">
        <f>M14</f>
        <v>13528</v>
      </c>
    </row>
    <row r="19" spans="1:18" x14ac:dyDescent="0.2">
      <c r="E19" s="43"/>
    </row>
    <row r="20" spans="1:18" x14ac:dyDescent="0.2">
      <c r="D20" t="s">
        <v>1329</v>
      </c>
      <c r="E20" t="s">
        <v>1330</v>
      </c>
    </row>
    <row r="21" spans="1:18" x14ac:dyDescent="0.2">
      <c r="E21" s="57">
        <f>O14</f>
        <v>94839</v>
      </c>
    </row>
    <row r="23" spans="1:18" x14ac:dyDescent="0.2">
      <c r="C23" s="345" t="s">
        <v>1331</v>
      </c>
    </row>
    <row r="24" spans="1:18" s="324" customFormat="1" ht="15" x14ac:dyDescent="0.2">
      <c r="A24" s="326"/>
      <c r="B24" s="326"/>
      <c r="C24" s="324" t="s">
        <v>1204</v>
      </c>
      <c r="D24" s="327"/>
      <c r="E24" s="327"/>
      <c r="F24" s="327"/>
      <c r="G24" s="327"/>
      <c r="H24" s="327"/>
      <c r="I24" s="327"/>
      <c r="J24" s="327"/>
      <c r="K24" s="327"/>
      <c r="L24" s="327"/>
      <c r="M24" s="327"/>
      <c r="N24" s="327"/>
      <c r="O24" s="327"/>
      <c r="P24" s="327">
        <v>2474</v>
      </c>
      <c r="Q24" s="327">
        <v>14035</v>
      </c>
      <c r="R24" s="327">
        <v>16562</v>
      </c>
    </row>
    <row r="25" spans="1:18" s="324" customFormat="1" ht="15" x14ac:dyDescent="0.2">
      <c r="A25" s="326"/>
      <c r="B25" s="326"/>
      <c r="C25" s="324" t="s">
        <v>1205</v>
      </c>
      <c r="D25" s="327"/>
      <c r="E25" s="327"/>
      <c r="F25" s="327"/>
      <c r="G25" s="327"/>
      <c r="H25" s="327"/>
      <c r="I25" s="327"/>
      <c r="J25" s="327"/>
      <c r="K25" s="327"/>
      <c r="L25" s="327"/>
      <c r="M25" s="327"/>
      <c r="N25" s="327"/>
      <c r="O25" s="327"/>
      <c r="P25" s="327">
        <v>3387</v>
      </c>
      <c r="Q25" s="327">
        <v>14508</v>
      </c>
      <c r="R25" s="327">
        <v>13162</v>
      </c>
    </row>
    <row r="27" spans="1:18" x14ac:dyDescent="0.2">
      <c r="R27" s="57">
        <f>SUM(R24:R25)</f>
        <v>29724</v>
      </c>
    </row>
    <row r="30" spans="1:18" x14ac:dyDescent="0.2">
      <c r="A30" s="326" t="s">
        <v>318</v>
      </c>
      <c r="B30" s="326" t="s">
        <v>920</v>
      </c>
      <c r="C30" s="324" t="s">
        <v>1277</v>
      </c>
      <c r="D30" s="327"/>
      <c r="E30" s="327"/>
      <c r="F30" s="327"/>
      <c r="G30" s="327"/>
      <c r="H30" s="327"/>
      <c r="I30" s="327"/>
      <c r="J30" s="327"/>
      <c r="K30" s="327"/>
      <c r="L30" s="327"/>
      <c r="M30" s="327"/>
      <c r="N30" s="327">
        <v>28</v>
      </c>
      <c r="O30" s="327">
        <v>17314</v>
      </c>
      <c r="P30" s="327">
        <v>23217</v>
      </c>
      <c r="Q30" s="327">
        <v>26570</v>
      </c>
      <c r="R30" s="327">
        <v>30277</v>
      </c>
    </row>
    <row r="31" spans="1:18" x14ac:dyDescent="0.2">
      <c r="A31" s="326"/>
      <c r="B31" s="326"/>
      <c r="C31" s="324" t="s">
        <v>1278</v>
      </c>
      <c r="D31" s="327"/>
      <c r="E31" s="327"/>
      <c r="F31" s="327"/>
      <c r="G31" s="327"/>
      <c r="H31" s="327"/>
      <c r="I31" s="327"/>
      <c r="J31" s="327"/>
      <c r="K31" s="327"/>
      <c r="L31" s="327"/>
      <c r="M31" s="327"/>
      <c r="N31" s="327">
        <v>1067</v>
      </c>
      <c r="O31" s="327">
        <v>6192</v>
      </c>
      <c r="P31" s="327">
        <v>4625</v>
      </c>
      <c r="Q31" s="327">
        <v>10882</v>
      </c>
      <c r="R31" s="327">
        <v>14374</v>
      </c>
    </row>
    <row r="32" spans="1:18" x14ac:dyDescent="0.2">
      <c r="A32" s="326"/>
      <c r="B32" s="326"/>
      <c r="C32" s="324" t="s">
        <v>1279</v>
      </c>
      <c r="D32" s="327"/>
      <c r="E32" s="327"/>
      <c r="F32" s="327"/>
      <c r="G32" s="327"/>
      <c r="H32" s="327"/>
      <c r="I32" s="327"/>
      <c r="J32" s="327"/>
      <c r="K32" s="327"/>
      <c r="L32" s="327"/>
      <c r="M32" s="327"/>
      <c r="N32" s="327"/>
      <c r="O32" s="327"/>
      <c r="P32" s="327"/>
      <c r="Q32" s="327"/>
      <c r="R32" s="327">
        <v>1</v>
      </c>
    </row>
    <row r="33" spans="1:18" x14ac:dyDescent="0.2">
      <c r="A33" s="328"/>
      <c r="B33" s="326"/>
      <c r="C33" s="324" t="s">
        <v>1280</v>
      </c>
      <c r="D33" s="327"/>
      <c r="E33" s="327"/>
      <c r="F33" s="327"/>
      <c r="G33" s="327"/>
      <c r="H33" s="327"/>
      <c r="I33" s="327"/>
      <c r="J33" s="327"/>
      <c r="K33" s="327"/>
      <c r="L33" s="327"/>
      <c r="M33" s="327"/>
      <c r="N33" s="327">
        <v>6222</v>
      </c>
      <c r="O33" s="327">
        <v>20135</v>
      </c>
      <c r="P33" s="327">
        <v>5564</v>
      </c>
      <c r="Q33" s="327">
        <v>2250</v>
      </c>
      <c r="R33" s="327">
        <v>1937</v>
      </c>
    </row>
    <row r="35" spans="1:18" x14ac:dyDescent="0.2">
      <c r="C35" s="324" t="s">
        <v>1332</v>
      </c>
      <c r="D35">
        <v>2021</v>
      </c>
    </row>
    <row r="36" spans="1:18" x14ac:dyDescent="0.2">
      <c r="D36" s="57">
        <f>SUM(R30:R33)</f>
        <v>46589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62274-CF25-45BA-A1CE-219795B7A53A}">
  <sheetPr>
    <tabColor theme="0"/>
  </sheetPr>
  <dimension ref="A1:Y80"/>
  <sheetViews>
    <sheetView topLeftCell="N9" zoomScale="140" workbookViewId="0">
      <selection activeCell="R29" sqref="R29"/>
    </sheetView>
  </sheetViews>
  <sheetFormatPr baseColWidth="10" defaultColWidth="9" defaultRowHeight="16" outlineLevelCol="1" x14ac:dyDescent="0.2"/>
  <cols>
    <col min="1" max="1" width="10.5" bestFit="1" customWidth="1"/>
    <col min="2" max="2" width="10.33203125" bestFit="1" customWidth="1"/>
    <col min="3" max="3" width="37.6640625" customWidth="1"/>
    <col min="4" max="4" width="36.1640625" customWidth="1"/>
    <col min="5" max="6" width="10.33203125" bestFit="1" customWidth="1"/>
    <col min="7" max="7" width="18.6640625" bestFit="1" customWidth="1"/>
    <col min="8" max="9" width="9" customWidth="1" outlineLevel="1"/>
    <col min="10" max="10" width="7.6640625" customWidth="1" outlineLevel="1"/>
    <col min="11" max="11" width="9.1640625" customWidth="1" outlineLevel="1"/>
    <col min="12" max="17" width="10.1640625" customWidth="1" outlineLevel="1"/>
    <col min="18" max="18" width="13.33203125" style="9" customWidth="1" outlineLevel="1"/>
    <col min="19" max="21" width="10.83203125" bestFit="1" customWidth="1" outlineLevel="1"/>
    <col min="22" max="22" width="6.83203125" bestFit="1" customWidth="1"/>
    <col min="23" max="23" width="33.6640625" bestFit="1" customWidth="1"/>
  </cols>
  <sheetData>
    <row r="1" spans="1:25" s="43" customFormat="1" x14ac:dyDescent="0.2">
      <c r="A1" s="11">
        <v>2024</v>
      </c>
      <c r="B1" s="11"/>
      <c r="C1" s="11"/>
      <c r="D1" s="11"/>
      <c r="E1" s="44" t="s">
        <v>857</v>
      </c>
      <c r="F1" s="44"/>
      <c r="G1" s="44"/>
      <c r="H1" s="44"/>
      <c r="I1" s="44"/>
      <c r="J1" s="44"/>
      <c r="K1" s="44"/>
      <c r="L1" s="44"/>
      <c r="M1" s="44"/>
      <c r="N1" s="44"/>
      <c r="O1" s="44"/>
      <c r="P1" s="44"/>
      <c r="Q1" s="44"/>
      <c r="R1" s="44"/>
      <c r="S1" s="44"/>
      <c r="T1" s="44"/>
      <c r="U1" s="44"/>
      <c r="V1" s="44"/>
      <c r="W1" s="45"/>
      <c r="X1" s="45"/>
      <c r="Y1" s="45"/>
    </row>
    <row r="2" spans="1:25" s="45" customFormat="1" x14ac:dyDescent="0.2">
      <c r="A2" s="12" t="s">
        <v>858</v>
      </c>
      <c r="B2" s="12"/>
      <c r="C2" s="12"/>
      <c r="D2" s="12"/>
      <c r="E2" s="46" t="s">
        <v>859</v>
      </c>
      <c r="F2" s="46"/>
      <c r="G2" s="46"/>
      <c r="H2" s="46" t="s">
        <v>860</v>
      </c>
      <c r="I2" s="46"/>
      <c r="J2" s="46"/>
      <c r="K2" s="46"/>
      <c r="L2" s="46"/>
      <c r="M2" s="46"/>
      <c r="N2" s="46"/>
      <c r="O2" s="46"/>
      <c r="P2" s="46"/>
      <c r="Q2" s="46"/>
      <c r="R2" s="46"/>
      <c r="S2" s="46"/>
      <c r="T2" s="46"/>
      <c r="U2" s="46"/>
      <c r="V2" s="47"/>
      <c r="W2"/>
      <c r="X2"/>
      <c r="Y2"/>
    </row>
    <row r="3" spans="1:25" x14ac:dyDescent="0.2">
      <c r="E3" s="48" t="s">
        <v>861</v>
      </c>
      <c r="F3" s="48" t="s">
        <v>862</v>
      </c>
      <c r="G3" s="48" t="s">
        <v>863</v>
      </c>
      <c r="H3" s="48">
        <v>2010</v>
      </c>
      <c r="I3" s="48">
        <v>2011</v>
      </c>
      <c r="J3" s="48">
        <v>2012</v>
      </c>
      <c r="K3" s="48">
        <v>2013</v>
      </c>
      <c r="L3" s="48">
        <v>2014</v>
      </c>
      <c r="M3" s="48">
        <v>2015</v>
      </c>
      <c r="N3" s="48">
        <v>2016</v>
      </c>
      <c r="O3" s="48">
        <v>2017</v>
      </c>
      <c r="P3" s="48">
        <v>2018</v>
      </c>
      <c r="Q3" s="48">
        <v>2019</v>
      </c>
      <c r="R3" s="48">
        <v>2020</v>
      </c>
      <c r="S3" s="48">
        <v>2021</v>
      </c>
      <c r="T3" s="48">
        <v>2022</v>
      </c>
      <c r="U3" s="48">
        <v>2023</v>
      </c>
      <c r="V3" s="48">
        <v>2024</v>
      </c>
      <c r="W3" s="22" t="s">
        <v>864</v>
      </c>
      <c r="X3" s="22"/>
    </row>
    <row r="4" spans="1:25" x14ac:dyDescent="0.2">
      <c r="E4" s="6" t="s">
        <v>58</v>
      </c>
      <c r="F4" s="6" t="s">
        <v>865</v>
      </c>
      <c r="G4" s="7" t="s">
        <v>866</v>
      </c>
      <c r="H4" s="8"/>
      <c r="I4" s="8"/>
      <c r="J4" s="8"/>
      <c r="K4" s="8"/>
      <c r="L4" s="8"/>
      <c r="M4" s="8">
        <v>428</v>
      </c>
      <c r="N4" s="8">
        <v>5916</v>
      </c>
      <c r="O4" s="8">
        <v>12547</v>
      </c>
      <c r="P4" s="8">
        <v>14125</v>
      </c>
      <c r="Q4" s="8">
        <v>14874</v>
      </c>
      <c r="R4" s="55">
        <v>6309</v>
      </c>
      <c r="S4" s="8">
        <v>2652</v>
      </c>
      <c r="T4" s="8">
        <v>4955</v>
      </c>
      <c r="U4" s="8">
        <v>13097</v>
      </c>
      <c r="V4" s="8">
        <v>7270</v>
      </c>
      <c r="W4" s="22" t="s">
        <v>867</v>
      </c>
      <c r="X4" s="22"/>
    </row>
    <row r="5" spans="1:25" x14ac:dyDescent="0.2">
      <c r="E5" s="6"/>
      <c r="F5" s="6"/>
      <c r="G5" s="7" t="s">
        <v>868</v>
      </c>
      <c r="H5" s="8"/>
      <c r="I5" s="8"/>
      <c r="J5" s="8"/>
      <c r="K5" s="8"/>
      <c r="L5" s="8"/>
      <c r="M5" s="8">
        <v>87</v>
      </c>
      <c r="N5" s="8">
        <v>9627</v>
      </c>
      <c r="O5" s="8">
        <v>20016</v>
      </c>
      <c r="P5" s="8">
        <v>15662</v>
      </c>
      <c r="Q5" s="8">
        <v>11374</v>
      </c>
      <c r="R5" s="55">
        <v>28864</v>
      </c>
      <c r="S5" s="8">
        <v>45486</v>
      </c>
      <c r="T5" s="8">
        <v>46191</v>
      </c>
      <c r="U5" s="8">
        <v>35158</v>
      </c>
      <c r="V5" s="8">
        <v>30209</v>
      </c>
      <c r="W5" s="22" t="s">
        <v>869</v>
      </c>
      <c r="X5" s="22"/>
    </row>
    <row r="6" spans="1:25" x14ac:dyDescent="0.2">
      <c r="E6" s="6"/>
      <c r="F6" s="6"/>
      <c r="G6" s="7" t="s">
        <v>870</v>
      </c>
      <c r="H6" s="8"/>
      <c r="I6" s="8"/>
      <c r="J6" s="8"/>
      <c r="K6" s="8"/>
      <c r="L6" s="8"/>
      <c r="M6" s="8"/>
      <c r="N6" s="8">
        <v>14</v>
      </c>
      <c r="O6" s="8">
        <v>10002</v>
      </c>
      <c r="P6" s="8">
        <v>26108</v>
      </c>
      <c r="Q6" s="8">
        <v>23514</v>
      </c>
      <c r="R6" s="55">
        <v>15834</v>
      </c>
      <c r="S6" s="8">
        <v>24620</v>
      </c>
      <c r="T6" s="8">
        <v>30891</v>
      </c>
      <c r="U6" s="8">
        <v>18433</v>
      </c>
      <c r="V6" s="8">
        <v>18414</v>
      </c>
      <c r="W6" s="22" t="s">
        <v>871</v>
      </c>
      <c r="X6" s="22"/>
    </row>
    <row r="7" spans="1:25" x14ac:dyDescent="0.2">
      <c r="E7" s="6"/>
      <c r="F7" s="6"/>
      <c r="G7" s="7" t="s">
        <v>872</v>
      </c>
      <c r="H7" s="8"/>
      <c r="I7" s="8"/>
      <c r="J7" s="8"/>
      <c r="K7" s="8"/>
      <c r="L7" s="8"/>
      <c r="M7" s="8"/>
      <c r="N7" s="8">
        <v>908</v>
      </c>
      <c r="O7" s="8">
        <v>2787</v>
      </c>
      <c r="P7" s="8">
        <v>2117</v>
      </c>
      <c r="Q7" s="8">
        <v>2499</v>
      </c>
      <c r="R7" s="55">
        <v>2318</v>
      </c>
      <c r="S7" s="8">
        <v>1978</v>
      </c>
      <c r="T7" s="8">
        <v>1276</v>
      </c>
      <c r="U7" s="8">
        <v>2284</v>
      </c>
      <c r="V7" s="8">
        <v>3049</v>
      </c>
      <c r="W7" s="22" t="s">
        <v>873</v>
      </c>
      <c r="X7" s="22"/>
    </row>
    <row r="8" spans="1:25" x14ac:dyDescent="0.2">
      <c r="E8" s="6"/>
      <c r="F8" s="6"/>
      <c r="G8" s="7" t="s">
        <v>874</v>
      </c>
      <c r="H8" s="8"/>
      <c r="I8" s="8"/>
      <c r="J8" s="8">
        <v>843</v>
      </c>
      <c r="K8" s="8">
        <v>35</v>
      </c>
      <c r="L8" s="8"/>
      <c r="M8" s="8"/>
      <c r="N8" s="8"/>
      <c r="O8" s="8"/>
      <c r="P8" s="8"/>
      <c r="Q8" s="8"/>
      <c r="R8" s="55"/>
      <c r="S8" s="8"/>
      <c r="T8" s="8"/>
      <c r="U8" s="8"/>
      <c r="V8" s="8"/>
      <c r="W8" s="22"/>
      <c r="X8" s="22"/>
    </row>
    <row r="9" spans="1:25" x14ac:dyDescent="0.2">
      <c r="E9" s="6"/>
      <c r="F9" s="6"/>
      <c r="G9" s="7" t="s">
        <v>875</v>
      </c>
      <c r="H9" s="8"/>
      <c r="I9" s="8"/>
      <c r="J9" s="8"/>
      <c r="K9" s="8">
        <v>1315</v>
      </c>
      <c r="L9" s="8">
        <v>16467</v>
      </c>
      <c r="M9" s="8">
        <v>25612</v>
      </c>
      <c r="N9" s="8">
        <v>25608</v>
      </c>
      <c r="O9" s="8">
        <v>31440</v>
      </c>
      <c r="P9" s="8">
        <v>34047</v>
      </c>
      <c r="Q9" s="8">
        <v>41733</v>
      </c>
      <c r="R9" s="55">
        <v>27150</v>
      </c>
      <c r="S9" s="8">
        <v>27536</v>
      </c>
      <c r="T9" s="8">
        <v>20218</v>
      </c>
      <c r="U9" s="8">
        <v>140</v>
      </c>
      <c r="V9" s="8"/>
      <c r="W9" s="22"/>
      <c r="X9" s="22"/>
    </row>
    <row r="10" spans="1:25" x14ac:dyDescent="0.2">
      <c r="E10" s="6"/>
      <c r="F10" s="6"/>
      <c r="G10" s="7" t="s">
        <v>876</v>
      </c>
      <c r="H10" s="8"/>
      <c r="I10" s="8"/>
      <c r="J10" s="8"/>
      <c r="K10" s="8"/>
      <c r="L10" s="8"/>
      <c r="M10" s="8"/>
      <c r="N10" s="8"/>
      <c r="O10" s="8"/>
      <c r="P10" s="8"/>
      <c r="Q10" s="8"/>
      <c r="R10" s="55"/>
      <c r="S10" s="8">
        <v>496</v>
      </c>
      <c r="T10" s="8">
        <v>40850</v>
      </c>
      <c r="U10" s="8">
        <v>83417</v>
      </c>
      <c r="V10" s="8">
        <v>81681</v>
      </c>
      <c r="W10" s="22" t="s">
        <v>877</v>
      </c>
      <c r="X10" s="22"/>
    </row>
    <row r="11" spans="1:25" x14ac:dyDescent="0.2">
      <c r="E11" s="6"/>
      <c r="F11" s="6"/>
      <c r="G11" s="7" t="s">
        <v>878</v>
      </c>
      <c r="H11" s="8"/>
      <c r="I11" s="8"/>
      <c r="J11" s="8"/>
      <c r="K11" s="8"/>
      <c r="L11" s="8"/>
      <c r="M11" s="8"/>
      <c r="N11" s="8"/>
      <c r="O11" s="8"/>
      <c r="P11" s="8"/>
      <c r="Q11" s="8"/>
      <c r="R11" s="55"/>
      <c r="S11" s="8"/>
      <c r="T11" s="8"/>
      <c r="U11" s="8">
        <v>7227</v>
      </c>
      <c r="V11" s="8">
        <v>38902</v>
      </c>
      <c r="W11" s="22" t="s">
        <v>871</v>
      </c>
      <c r="X11" s="22"/>
    </row>
    <row r="12" spans="1:25" x14ac:dyDescent="0.2">
      <c r="E12" s="6"/>
      <c r="F12" s="6"/>
      <c r="G12" s="7" t="s">
        <v>879</v>
      </c>
      <c r="H12" s="8"/>
      <c r="I12" s="8"/>
      <c r="J12" s="8"/>
      <c r="K12" s="8"/>
      <c r="L12" s="8"/>
      <c r="M12" s="8"/>
      <c r="N12" s="8"/>
      <c r="O12" s="8"/>
      <c r="P12" s="8"/>
      <c r="Q12" s="8"/>
      <c r="R12" s="55"/>
      <c r="S12" s="8"/>
      <c r="T12" s="8">
        <v>1177</v>
      </c>
      <c r="U12" s="8">
        <v>9491</v>
      </c>
      <c r="V12" s="8">
        <v>11249</v>
      </c>
      <c r="W12" s="22" t="s">
        <v>873</v>
      </c>
      <c r="X12" s="22"/>
    </row>
    <row r="13" spans="1:25" x14ac:dyDescent="0.2">
      <c r="E13" s="6"/>
      <c r="F13" s="6"/>
      <c r="G13" s="7" t="s">
        <v>880</v>
      </c>
      <c r="H13" s="8"/>
      <c r="I13" s="8"/>
      <c r="J13" s="8"/>
      <c r="K13" s="8"/>
      <c r="L13" s="8">
        <v>2051</v>
      </c>
      <c r="M13" s="8">
        <v>5894</v>
      </c>
      <c r="N13" s="8">
        <v>4069</v>
      </c>
      <c r="O13" s="8">
        <v>2360</v>
      </c>
      <c r="P13" s="8">
        <v>2910</v>
      </c>
      <c r="Q13" s="8">
        <v>2491</v>
      </c>
      <c r="R13" s="55">
        <v>982</v>
      </c>
      <c r="S13" s="8">
        <v>88</v>
      </c>
      <c r="T13" s="8">
        <v>12</v>
      </c>
      <c r="U13" s="8">
        <v>1</v>
      </c>
      <c r="V13" s="8">
        <v>5</v>
      </c>
      <c r="W13" s="22"/>
      <c r="X13" s="22"/>
    </row>
    <row r="14" spans="1:25" x14ac:dyDescent="0.2">
      <c r="E14" s="6"/>
      <c r="F14" s="6"/>
      <c r="G14" s="7" t="s">
        <v>881</v>
      </c>
      <c r="H14" s="8"/>
      <c r="I14" s="8"/>
      <c r="J14" s="8"/>
      <c r="K14" s="8"/>
      <c r="L14" s="8"/>
      <c r="M14" s="8"/>
      <c r="N14" s="8"/>
      <c r="O14" s="8"/>
      <c r="P14" s="8"/>
      <c r="Q14" s="8"/>
      <c r="R14" s="55"/>
      <c r="S14" s="8">
        <v>4418</v>
      </c>
      <c r="T14" s="8">
        <v>38982</v>
      </c>
      <c r="U14" s="8">
        <v>50944</v>
      </c>
      <c r="V14" s="8">
        <v>40675</v>
      </c>
      <c r="W14" s="23" t="s">
        <v>882</v>
      </c>
      <c r="X14" s="22"/>
    </row>
    <row r="15" spans="1:25" x14ac:dyDescent="0.2">
      <c r="E15" s="6"/>
      <c r="F15" s="6"/>
      <c r="G15" s="7" t="s">
        <v>883</v>
      </c>
      <c r="H15" s="8"/>
      <c r="I15" s="8"/>
      <c r="J15" s="8"/>
      <c r="K15" s="8"/>
      <c r="L15" s="8"/>
      <c r="M15" s="8"/>
      <c r="N15" s="8"/>
      <c r="O15" s="8"/>
      <c r="P15" s="8"/>
      <c r="Q15" s="8"/>
      <c r="R15" s="55"/>
      <c r="S15" s="8"/>
      <c r="T15" s="8">
        <v>1802</v>
      </c>
      <c r="U15" s="8">
        <v>51497</v>
      </c>
      <c r="V15" s="8">
        <v>68327</v>
      </c>
      <c r="W15" s="22" t="s">
        <v>884</v>
      </c>
      <c r="X15" s="22"/>
    </row>
    <row r="16" spans="1:25" x14ac:dyDescent="0.2">
      <c r="E16" s="6"/>
      <c r="F16" s="6"/>
      <c r="G16" s="7" t="s">
        <v>885</v>
      </c>
      <c r="H16" s="8"/>
      <c r="I16" s="8"/>
      <c r="J16" s="8"/>
      <c r="K16" s="8"/>
      <c r="L16" s="8"/>
      <c r="M16" s="8"/>
      <c r="N16" s="8"/>
      <c r="O16" s="8"/>
      <c r="P16" s="8"/>
      <c r="Q16" s="8"/>
      <c r="R16" s="55"/>
      <c r="S16" s="8"/>
      <c r="T16" s="8"/>
      <c r="U16" s="8">
        <v>80</v>
      </c>
      <c r="V16" s="8">
        <v>21840</v>
      </c>
      <c r="W16" s="22" t="s">
        <v>886</v>
      </c>
      <c r="X16" s="22"/>
    </row>
    <row r="17" spans="1:24" x14ac:dyDescent="0.2">
      <c r="E17" s="6"/>
      <c r="F17" s="6"/>
      <c r="G17" s="7" t="s">
        <v>887</v>
      </c>
      <c r="H17" s="8"/>
      <c r="I17" s="8"/>
      <c r="J17" s="8"/>
      <c r="K17" s="8"/>
      <c r="L17" s="8"/>
      <c r="M17" s="8"/>
      <c r="N17" s="8"/>
      <c r="O17" s="8"/>
      <c r="P17" s="8"/>
      <c r="Q17" s="8">
        <v>16</v>
      </c>
      <c r="R17" s="55">
        <v>15037</v>
      </c>
      <c r="S17" s="8">
        <v>28778</v>
      </c>
      <c r="T17" s="8">
        <v>17129</v>
      </c>
      <c r="U17" s="8">
        <v>26108</v>
      </c>
      <c r="V17" s="8">
        <v>39535</v>
      </c>
      <c r="W17" s="22" t="s">
        <v>888</v>
      </c>
      <c r="X17" s="22"/>
    </row>
    <row r="18" spans="1:24" x14ac:dyDescent="0.2">
      <c r="E18" s="6"/>
      <c r="F18" s="6"/>
      <c r="G18" s="7" t="s">
        <v>889</v>
      </c>
      <c r="H18" s="8"/>
      <c r="I18" s="8"/>
      <c r="J18" s="8"/>
      <c r="K18" s="8"/>
      <c r="L18" s="8"/>
      <c r="M18" s="8"/>
      <c r="N18" s="8"/>
      <c r="O18" s="8"/>
      <c r="P18" s="8"/>
      <c r="Q18" s="8">
        <v>30</v>
      </c>
      <c r="R18" s="55">
        <v>1996</v>
      </c>
      <c r="S18" s="8">
        <v>6368</v>
      </c>
      <c r="T18" s="8">
        <v>6188</v>
      </c>
      <c r="U18" s="8">
        <v>4340</v>
      </c>
      <c r="V18" s="8">
        <v>706</v>
      </c>
      <c r="W18" s="22" t="s">
        <v>888</v>
      </c>
      <c r="X18" s="22"/>
    </row>
    <row r="19" spans="1:24" x14ac:dyDescent="0.2">
      <c r="E19" s="6"/>
      <c r="F19" s="6"/>
      <c r="G19" s="7" t="s">
        <v>890</v>
      </c>
      <c r="H19" s="8"/>
      <c r="I19" s="8"/>
      <c r="J19" s="8"/>
      <c r="K19" s="8"/>
      <c r="L19" s="8"/>
      <c r="M19" s="8"/>
      <c r="N19" s="8"/>
      <c r="O19" s="8"/>
      <c r="P19" s="8"/>
      <c r="Q19" s="8"/>
      <c r="R19" s="55"/>
      <c r="S19" s="8"/>
      <c r="T19" s="8"/>
      <c r="U19" s="8">
        <v>330</v>
      </c>
      <c r="V19" s="8">
        <v>24922</v>
      </c>
      <c r="W19" s="22" t="s">
        <v>891</v>
      </c>
      <c r="X19" s="22"/>
    </row>
    <row r="21" spans="1:24" x14ac:dyDescent="0.2">
      <c r="E21" s="56" t="s">
        <v>892</v>
      </c>
      <c r="F21" s="56" t="s">
        <v>865</v>
      </c>
      <c r="G21" t="s">
        <v>893</v>
      </c>
      <c r="H21" s="57"/>
      <c r="I21" s="57"/>
      <c r="J21" s="57"/>
      <c r="K21" s="57"/>
      <c r="L21" s="57"/>
      <c r="M21" s="57"/>
      <c r="N21" s="57"/>
      <c r="O21" s="57"/>
      <c r="P21" s="57"/>
      <c r="Q21" s="57">
        <v>524</v>
      </c>
      <c r="R21" s="57">
        <v>17931</v>
      </c>
      <c r="S21" s="57">
        <v>33589</v>
      </c>
      <c r="T21" s="57">
        <v>44345</v>
      </c>
      <c r="U21" s="57">
        <v>46387</v>
      </c>
      <c r="V21" s="58">
        <v>8327</v>
      </c>
      <c r="W21" s="22" t="s">
        <v>1326</v>
      </c>
    </row>
    <row r="22" spans="1:24" x14ac:dyDescent="0.2">
      <c r="E22" s="56"/>
      <c r="F22" s="56"/>
      <c r="G22" t="s">
        <v>894</v>
      </c>
      <c r="H22" s="57"/>
      <c r="I22" s="57"/>
      <c r="J22" s="57"/>
      <c r="K22" s="57"/>
      <c r="L22" s="57"/>
      <c r="M22" s="57"/>
      <c r="N22" s="57"/>
      <c r="O22" s="57"/>
      <c r="P22" s="57"/>
      <c r="Q22" s="57"/>
      <c r="R22" s="57"/>
      <c r="S22" s="57"/>
      <c r="T22" s="57">
        <v>42</v>
      </c>
      <c r="U22" s="57">
        <v>73</v>
      </c>
      <c r="V22" s="58">
        <v>1076</v>
      </c>
    </row>
    <row r="29" spans="1:24" ht="17" thickBot="1" x14ac:dyDescent="0.25">
      <c r="A29" s="10"/>
      <c r="B29" s="11">
        <v>2024</v>
      </c>
      <c r="C29" s="11"/>
      <c r="D29" s="11"/>
      <c r="E29" s="10"/>
      <c r="F29" s="10"/>
      <c r="G29" s="10"/>
      <c r="J29">
        <v>2018</v>
      </c>
    </row>
    <row r="30" spans="1:24" x14ac:dyDescent="0.2">
      <c r="A30" s="10"/>
      <c r="B30" s="13"/>
      <c r="C30" s="14" t="s">
        <v>895</v>
      </c>
      <c r="D30" s="15" t="s">
        <v>896</v>
      </c>
      <c r="G30" s="10"/>
    </row>
    <row r="31" spans="1:24" ht="34" x14ac:dyDescent="0.2">
      <c r="A31" s="10"/>
      <c r="B31" s="16" t="s">
        <v>59</v>
      </c>
      <c r="C31" s="17" t="s">
        <v>897</v>
      </c>
      <c r="D31" s="18" t="s">
        <v>885</v>
      </c>
      <c r="G31" s="10"/>
    </row>
    <row r="32" spans="1:24" ht="17" x14ac:dyDescent="0.2">
      <c r="A32" s="10"/>
      <c r="B32" s="16" t="s">
        <v>99</v>
      </c>
      <c r="C32" s="17" t="s">
        <v>898</v>
      </c>
      <c r="D32" s="18"/>
      <c r="G32" s="10"/>
    </row>
    <row r="33" spans="1:7" ht="17" x14ac:dyDescent="0.2">
      <c r="A33" s="10"/>
      <c r="B33" s="16" t="s">
        <v>109</v>
      </c>
      <c r="C33" s="17" t="s">
        <v>899</v>
      </c>
      <c r="D33" s="18"/>
      <c r="G33" s="10"/>
    </row>
    <row r="34" spans="1:7" ht="35" thickBot="1" x14ac:dyDescent="0.25">
      <c r="A34" s="10"/>
      <c r="B34" s="19" t="s">
        <v>130</v>
      </c>
      <c r="C34" s="20" t="s">
        <v>900</v>
      </c>
      <c r="D34" s="21" t="s">
        <v>885</v>
      </c>
      <c r="G34" s="10"/>
    </row>
    <row r="35" spans="1:7" x14ac:dyDescent="0.2">
      <c r="A35" s="10"/>
      <c r="B35" s="11">
        <v>2024</v>
      </c>
      <c r="C35" s="10"/>
      <c r="D35" s="10"/>
      <c r="E35" s="10"/>
      <c r="F35" s="10"/>
      <c r="G35" s="10"/>
    </row>
    <row r="36" spans="1:7" ht="34" x14ac:dyDescent="0.2">
      <c r="A36" s="10"/>
      <c r="B36" s="28" t="s">
        <v>901</v>
      </c>
      <c r="C36" s="28" t="s">
        <v>902</v>
      </c>
      <c r="D36" s="28" t="s">
        <v>903</v>
      </c>
      <c r="E36" s="35" t="s">
        <v>904</v>
      </c>
      <c r="F36" s="35" t="s">
        <v>905</v>
      </c>
      <c r="G36" s="10"/>
    </row>
    <row r="37" spans="1:7" ht="34" x14ac:dyDescent="0.2">
      <c r="A37" s="10"/>
      <c r="B37" s="29" t="s">
        <v>59</v>
      </c>
      <c r="C37" s="30" t="s">
        <v>906</v>
      </c>
      <c r="D37" s="30" t="s">
        <v>907</v>
      </c>
      <c r="E37" s="36">
        <f>V6+V7+V11+V12+V16/2</f>
        <v>82534</v>
      </c>
      <c r="F37" s="37">
        <f>E37+V14</f>
        <v>123209</v>
      </c>
      <c r="G37" s="10"/>
    </row>
    <row r="38" spans="1:7" ht="17" x14ac:dyDescent="0.2">
      <c r="A38" s="10"/>
      <c r="B38" s="29" t="s">
        <v>99</v>
      </c>
      <c r="C38" s="30" t="s">
        <v>908</v>
      </c>
      <c r="D38" s="30" t="s">
        <v>909</v>
      </c>
      <c r="E38" s="36">
        <f>V4+V19</f>
        <v>32192</v>
      </c>
      <c r="F38" s="36">
        <f>E38</f>
        <v>32192</v>
      </c>
      <c r="G38" s="10"/>
    </row>
    <row r="39" spans="1:7" ht="17" x14ac:dyDescent="0.2">
      <c r="A39" s="10"/>
      <c r="B39" s="29" t="s">
        <v>109</v>
      </c>
      <c r="C39" s="30" t="s">
        <v>899</v>
      </c>
      <c r="D39" s="30" t="s">
        <v>910</v>
      </c>
      <c r="E39" s="36">
        <f>V5+V10</f>
        <v>111890</v>
      </c>
      <c r="F39" s="36">
        <f t="shared" ref="F39:F40" si="0">E39</f>
        <v>111890</v>
      </c>
      <c r="G39" s="10"/>
    </row>
    <row r="40" spans="1:7" ht="34" x14ac:dyDescent="0.2">
      <c r="A40" s="10"/>
      <c r="B40" s="29" t="s">
        <v>130</v>
      </c>
      <c r="C40" s="30" t="s">
        <v>911</v>
      </c>
      <c r="D40" s="30" t="s">
        <v>912</v>
      </c>
      <c r="E40" s="36">
        <f>V17+V18+V15+V16/2</f>
        <v>119488</v>
      </c>
      <c r="F40" s="36">
        <f t="shared" si="0"/>
        <v>119488</v>
      </c>
      <c r="G40" s="10"/>
    </row>
    <row r="41" spans="1:7" ht="17" x14ac:dyDescent="0.2">
      <c r="A41" s="10"/>
      <c r="B41" s="31" t="s">
        <v>913</v>
      </c>
      <c r="C41" s="32"/>
      <c r="D41" s="32"/>
      <c r="E41" s="38">
        <f>SUM(E37:E40)</f>
        <v>346104</v>
      </c>
      <c r="F41" s="39">
        <f>SUM(F37:F40)</f>
        <v>386779</v>
      </c>
      <c r="G41" s="10"/>
    </row>
    <row r="42" spans="1:7" ht="17" x14ac:dyDescent="0.2">
      <c r="A42" s="10"/>
      <c r="B42" s="33" t="s">
        <v>914</v>
      </c>
      <c r="C42" s="34"/>
      <c r="D42" s="34"/>
      <c r="E42" s="40">
        <f>SUM(V4:V19)</f>
        <v>386784</v>
      </c>
      <c r="F42" s="40">
        <f>SUM(V4:V19)</f>
        <v>386784</v>
      </c>
      <c r="G42" s="10"/>
    </row>
    <row r="43" spans="1:7" x14ac:dyDescent="0.2">
      <c r="A43" s="10"/>
      <c r="B43" s="34" t="s">
        <v>915</v>
      </c>
      <c r="C43" s="34"/>
      <c r="D43" s="34"/>
      <c r="E43" s="40">
        <f>E42-E41</f>
        <v>40680</v>
      </c>
      <c r="F43" s="40">
        <f>F42-F41</f>
        <v>5</v>
      </c>
      <c r="G43" s="10"/>
    </row>
    <row r="44" spans="1:7" x14ac:dyDescent="0.2">
      <c r="A44" s="10"/>
      <c r="B44" s="10"/>
      <c r="C44" s="10"/>
      <c r="D44" s="10"/>
      <c r="E44" s="10"/>
      <c r="F44" s="10"/>
      <c r="G44" s="10"/>
    </row>
    <row r="46" spans="1:7" x14ac:dyDescent="0.2">
      <c r="A46" s="26"/>
      <c r="B46" s="27">
        <v>2018</v>
      </c>
      <c r="C46" s="49"/>
      <c r="D46" s="49"/>
      <c r="E46" s="26"/>
      <c r="F46" s="26"/>
      <c r="G46" s="26"/>
    </row>
    <row r="47" spans="1:7" x14ac:dyDescent="0.2">
      <c r="A47" s="26"/>
      <c r="B47" s="50" t="s">
        <v>858</v>
      </c>
      <c r="C47" s="26"/>
      <c r="D47" s="26"/>
      <c r="E47" s="26"/>
      <c r="F47" s="26"/>
      <c r="G47" s="26"/>
    </row>
    <row r="73" spans="1:7" x14ac:dyDescent="0.2">
      <c r="A73" s="26"/>
      <c r="B73" s="41">
        <v>2018</v>
      </c>
      <c r="C73" s="42"/>
      <c r="D73" s="42"/>
      <c r="E73" s="26"/>
      <c r="F73" s="26"/>
      <c r="G73" s="26"/>
    </row>
    <row r="74" spans="1:7" ht="20.25" customHeight="1" x14ac:dyDescent="0.2">
      <c r="A74" s="26"/>
      <c r="B74" s="29" t="s">
        <v>901</v>
      </c>
      <c r="C74" s="28" t="s">
        <v>902</v>
      </c>
      <c r="D74" s="28" t="s">
        <v>903</v>
      </c>
      <c r="E74" s="35" t="s">
        <v>904</v>
      </c>
      <c r="F74" s="35"/>
    </row>
    <row r="75" spans="1:7" ht="17" x14ac:dyDescent="0.2">
      <c r="A75" s="26"/>
      <c r="B75" s="29" t="s">
        <v>59</v>
      </c>
      <c r="C75" s="30" t="s">
        <v>916</v>
      </c>
      <c r="D75" s="30" t="s">
        <v>917</v>
      </c>
      <c r="E75" s="36">
        <f>P6+P7</f>
        <v>28225</v>
      </c>
    </row>
    <row r="76" spans="1:7" ht="34" x14ac:dyDescent="0.2">
      <c r="A76" s="26"/>
      <c r="B76" s="29" t="s">
        <v>99</v>
      </c>
      <c r="C76" s="30" t="s">
        <v>918</v>
      </c>
      <c r="D76" s="30" t="s">
        <v>919</v>
      </c>
      <c r="E76" s="36">
        <f>P4+P9+P13</f>
        <v>51082</v>
      </c>
    </row>
    <row r="77" spans="1:7" ht="17" x14ac:dyDescent="0.2">
      <c r="A77" s="26"/>
      <c r="B77" s="28" t="s">
        <v>109</v>
      </c>
      <c r="C77" s="51" t="s">
        <v>868</v>
      </c>
      <c r="D77" s="52">
        <v>15662</v>
      </c>
      <c r="E77" s="53">
        <f>P5</f>
        <v>15662</v>
      </c>
      <c r="F77" s="54"/>
      <c r="G77" s="54"/>
    </row>
    <row r="78" spans="1:7" ht="17" x14ac:dyDescent="0.2">
      <c r="B78" s="31" t="s">
        <v>913</v>
      </c>
      <c r="C78" s="32"/>
      <c r="D78" s="32"/>
      <c r="E78" s="38">
        <f>SUM(E75:E77)</f>
        <v>94969</v>
      </c>
      <c r="F78" s="39"/>
    </row>
    <row r="79" spans="1:7" ht="17" x14ac:dyDescent="0.2">
      <c r="B79" s="33" t="s">
        <v>914</v>
      </c>
      <c r="C79" s="34"/>
      <c r="D79" s="34"/>
      <c r="E79" s="40">
        <f>SUM(P4:P19)</f>
        <v>94969</v>
      </c>
      <c r="F79" s="40"/>
    </row>
    <row r="80" spans="1:7" x14ac:dyDescent="0.2">
      <c r="B80" s="34" t="s">
        <v>915</v>
      </c>
      <c r="C80" s="34"/>
      <c r="D80" s="34"/>
      <c r="E80" s="40">
        <f>E79-E78</f>
        <v>0</v>
      </c>
      <c r="F80" s="40"/>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85193-3F16-4A21-84B2-CF2498F722FE}">
  <sheetPr>
    <tabColor theme="0"/>
  </sheetPr>
  <dimension ref="A1:Y29"/>
  <sheetViews>
    <sheetView workbookViewId="0">
      <selection activeCell="W11" sqref="Q11:W12"/>
    </sheetView>
  </sheetViews>
  <sheetFormatPr baseColWidth="10" defaultColWidth="8.83203125" defaultRowHeight="16" x14ac:dyDescent="0.2"/>
  <cols>
    <col min="2" max="2" width="32" customWidth="1"/>
    <col min="3" max="3" width="50.6640625" customWidth="1"/>
    <col min="4" max="4" width="34.5" bestFit="1" customWidth="1"/>
    <col min="6" max="6" width="17.5" bestFit="1" customWidth="1"/>
    <col min="7" max="7" width="28.33203125" bestFit="1" customWidth="1"/>
    <col min="10" max="11" width="4.5" bestFit="1" customWidth="1"/>
    <col min="12" max="12" width="7.6640625" bestFit="1" customWidth="1"/>
    <col min="13" max="14" width="9.1640625" bestFit="1" customWidth="1"/>
    <col min="15" max="15" width="10.1640625" bestFit="1" customWidth="1"/>
    <col min="16" max="16" width="9.1640625" bestFit="1" customWidth="1"/>
    <col min="17" max="21" width="10.1640625" bestFit="1" customWidth="1"/>
    <col min="22" max="22" width="6.33203125" bestFit="1" customWidth="1"/>
    <col min="23" max="23" width="28.33203125" bestFit="1" customWidth="1"/>
    <col min="24" max="24" width="6.33203125" bestFit="1" customWidth="1"/>
  </cols>
  <sheetData>
    <row r="1" spans="1:25" x14ac:dyDescent="0.2">
      <c r="F1" t="s">
        <v>58</v>
      </c>
      <c r="H1" s="48">
        <v>2010</v>
      </c>
      <c r="I1" s="48">
        <v>2011</v>
      </c>
      <c r="J1" s="48">
        <v>2012</v>
      </c>
      <c r="K1" s="48">
        <v>2013</v>
      </c>
      <c r="L1" s="48">
        <v>2014</v>
      </c>
      <c r="M1" s="48">
        <v>2015</v>
      </c>
      <c r="N1" s="48">
        <v>2016</v>
      </c>
      <c r="O1" s="48">
        <v>2017</v>
      </c>
      <c r="P1" s="48">
        <v>2018</v>
      </c>
      <c r="Q1" s="48">
        <v>2019</v>
      </c>
      <c r="R1" s="48">
        <v>2020</v>
      </c>
      <c r="S1" s="48">
        <v>2021</v>
      </c>
      <c r="T1" s="48">
        <v>2022</v>
      </c>
      <c r="U1" s="48">
        <v>2023</v>
      </c>
      <c r="V1" s="48">
        <v>2024</v>
      </c>
    </row>
    <row r="2" spans="1:25" x14ac:dyDescent="0.2">
      <c r="B2" t="s">
        <v>939</v>
      </c>
      <c r="F2" s="56" t="s">
        <v>940</v>
      </c>
      <c r="G2" s="7" t="s">
        <v>941</v>
      </c>
      <c r="H2" s="57"/>
      <c r="I2" s="57"/>
      <c r="J2" s="57"/>
      <c r="K2" s="57"/>
      <c r="L2" s="57"/>
      <c r="M2" s="57"/>
      <c r="N2" s="57"/>
      <c r="O2" s="57"/>
      <c r="P2" s="57">
        <v>18</v>
      </c>
      <c r="Q2" s="57">
        <v>108</v>
      </c>
      <c r="R2" s="57">
        <v>29534</v>
      </c>
      <c r="S2" s="57">
        <v>30291</v>
      </c>
      <c r="T2" s="57">
        <v>21789</v>
      </c>
      <c r="U2" s="57">
        <v>14207</v>
      </c>
      <c r="V2" s="58">
        <v>13654</v>
      </c>
      <c r="W2" t="s">
        <v>490</v>
      </c>
      <c r="X2" s="58"/>
    </row>
    <row r="3" spans="1:25" x14ac:dyDescent="0.2">
      <c r="B3" t="s">
        <v>463</v>
      </c>
      <c r="C3" t="s">
        <v>490</v>
      </c>
      <c r="D3" t="s">
        <v>492</v>
      </c>
      <c r="F3" s="56"/>
      <c r="G3" s="7" t="s">
        <v>942</v>
      </c>
      <c r="H3" s="57"/>
      <c r="I3" s="57"/>
      <c r="J3" s="57"/>
      <c r="K3" s="57"/>
      <c r="L3" s="57"/>
      <c r="M3" s="57"/>
      <c r="N3" s="57"/>
      <c r="O3" s="57"/>
      <c r="P3" s="57"/>
      <c r="Q3" s="57"/>
      <c r="R3" s="57">
        <v>22</v>
      </c>
      <c r="S3" s="57">
        <v>37</v>
      </c>
      <c r="T3" s="57">
        <v>268</v>
      </c>
      <c r="U3" s="57">
        <v>702</v>
      </c>
      <c r="V3" s="58">
        <v>617</v>
      </c>
      <c r="W3" t="s">
        <v>463</v>
      </c>
      <c r="X3" s="58"/>
    </row>
    <row r="4" spans="1:25" x14ac:dyDescent="0.2">
      <c r="B4" s="7" t="s">
        <v>943</v>
      </c>
      <c r="C4" s="7" t="s">
        <v>944</v>
      </c>
      <c r="D4" s="7" t="s">
        <v>945</v>
      </c>
      <c r="F4" s="56"/>
      <c r="G4" s="7" t="s">
        <v>946</v>
      </c>
      <c r="H4" s="57"/>
      <c r="I4" s="57"/>
      <c r="J4" s="57"/>
      <c r="K4" s="57"/>
      <c r="L4" s="57"/>
      <c r="M4" s="57"/>
      <c r="N4" s="57"/>
      <c r="O4" s="57"/>
      <c r="P4" s="57"/>
      <c r="Q4" s="57"/>
      <c r="R4" s="57"/>
      <c r="S4" s="57"/>
      <c r="T4" s="57">
        <v>24</v>
      </c>
      <c r="U4" s="57">
        <v>20</v>
      </c>
      <c r="V4" s="58">
        <v>23</v>
      </c>
      <c r="W4" t="s">
        <v>463</v>
      </c>
      <c r="X4" s="58"/>
    </row>
    <row r="5" spans="1:25" x14ac:dyDescent="0.2">
      <c r="B5" s="7" t="s">
        <v>947</v>
      </c>
      <c r="C5" s="7" t="s">
        <v>948</v>
      </c>
      <c r="D5" s="7" t="s">
        <v>949</v>
      </c>
      <c r="F5" s="56"/>
      <c r="G5" s="7" t="s">
        <v>950</v>
      </c>
      <c r="H5" s="57"/>
      <c r="I5" s="57"/>
      <c r="J5" s="57"/>
      <c r="K5" s="57"/>
      <c r="L5" s="57">
        <v>916</v>
      </c>
      <c r="M5" s="57">
        <v>4682</v>
      </c>
      <c r="N5" s="57">
        <v>4169</v>
      </c>
      <c r="O5" s="57">
        <v>3422</v>
      </c>
      <c r="P5" s="57">
        <v>290</v>
      </c>
      <c r="Q5" s="57">
        <v>17</v>
      </c>
      <c r="R5" s="57"/>
      <c r="S5" s="57"/>
      <c r="T5" s="57"/>
      <c r="U5" s="57"/>
      <c r="V5" s="58"/>
      <c r="W5" t="s">
        <v>490</v>
      </c>
      <c r="X5" s="58"/>
    </row>
    <row r="6" spans="1:25" x14ac:dyDescent="0.2">
      <c r="B6" s="7" t="s">
        <v>951</v>
      </c>
      <c r="C6" s="7" t="s">
        <v>952</v>
      </c>
      <c r="D6" s="7" t="s">
        <v>953</v>
      </c>
      <c r="F6" s="56"/>
      <c r="G6" s="7" t="s">
        <v>954</v>
      </c>
      <c r="H6" s="57"/>
      <c r="I6" s="57"/>
      <c r="J6" s="57"/>
      <c r="K6" s="57"/>
      <c r="L6" s="57"/>
      <c r="M6" s="57"/>
      <c r="N6" s="57"/>
      <c r="O6" s="57"/>
      <c r="P6" s="57"/>
      <c r="Q6" s="57">
        <v>46</v>
      </c>
      <c r="R6" s="57">
        <v>3360</v>
      </c>
      <c r="S6" s="57">
        <v>6792</v>
      </c>
      <c r="T6" s="57">
        <v>6333</v>
      </c>
      <c r="U6" s="57">
        <v>2787</v>
      </c>
      <c r="V6" s="58">
        <v>2256</v>
      </c>
      <c r="W6" t="s">
        <v>490</v>
      </c>
      <c r="X6" s="58"/>
    </row>
    <row r="7" spans="1:25" x14ac:dyDescent="0.2">
      <c r="B7" s="7" t="s">
        <v>955</v>
      </c>
      <c r="C7" s="7" t="s">
        <v>956</v>
      </c>
      <c r="D7" s="7" t="s">
        <v>957</v>
      </c>
      <c r="F7" s="56"/>
      <c r="G7" s="7" t="s">
        <v>958</v>
      </c>
      <c r="H7" s="57"/>
      <c r="I7" s="57"/>
      <c r="J7" s="57"/>
      <c r="K7" s="57"/>
      <c r="L7" s="57"/>
      <c r="M7" s="57">
        <v>5543</v>
      </c>
      <c r="N7" s="57">
        <v>9947</v>
      </c>
      <c r="O7" s="57">
        <v>8616</v>
      </c>
      <c r="P7" s="57">
        <v>6766</v>
      </c>
      <c r="Q7" s="57">
        <v>4091</v>
      </c>
      <c r="R7" s="57">
        <v>16363</v>
      </c>
      <c r="S7" s="57">
        <v>8579</v>
      </c>
      <c r="T7" s="57">
        <v>15281</v>
      </c>
      <c r="U7" s="57">
        <v>23816</v>
      </c>
      <c r="V7" s="58">
        <v>18427</v>
      </c>
      <c r="W7" t="s">
        <v>463</v>
      </c>
      <c r="X7" s="58"/>
    </row>
    <row r="8" spans="1:25" x14ac:dyDescent="0.2">
      <c r="B8" s="7" t="s">
        <v>959</v>
      </c>
      <c r="D8" s="7" t="s">
        <v>960</v>
      </c>
      <c r="F8" s="56"/>
      <c r="G8" s="23" t="s">
        <v>961</v>
      </c>
      <c r="H8" s="71"/>
      <c r="I8" s="71"/>
      <c r="J8" s="71"/>
      <c r="K8" s="71"/>
      <c r="L8" s="71"/>
      <c r="M8" s="71"/>
      <c r="N8" s="71"/>
      <c r="O8" s="71"/>
      <c r="P8" s="71"/>
      <c r="Q8" s="71"/>
      <c r="R8" s="71"/>
      <c r="S8" s="71"/>
      <c r="T8" s="71"/>
      <c r="U8" s="71"/>
      <c r="V8" s="72">
        <v>5</v>
      </c>
      <c r="W8" t="s">
        <v>490</v>
      </c>
      <c r="X8" s="58"/>
    </row>
    <row r="9" spans="1:25" x14ac:dyDescent="0.2">
      <c r="B9" s="7" t="s">
        <v>960</v>
      </c>
      <c r="F9" s="56"/>
      <c r="G9" s="23" t="s">
        <v>962</v>
      </c>
      <c r="H9" s="71"/>
      <c r="I9" s="71"/>
      <c r="J9" s="71"/>
      <c r="K9" s="71"/>
      <c r="L9" s="71"/>
      <c r="M9" s="71"/>
      <c r="N9" s="71"/>
      <c r="O9" s="71"/>
      <c r="P9" s="71"/>
      <c r="Q9" s="71">
        <v>14</v>
      </c>
      <c r="R9" s="71">
        <v>6861</v>
      </c>
      <c r="S9" s="71">
        <v>13605</v>
      </c>
      <c r="T9" s="71">
        <v>14351</v>
      </c>
      <c r="U9" s="71">
        <v>14727</v>
      </c>
      <c r="V9" s="72">
        <v>10731</v>
      </c>
      <c r="W9" s="23" t="s">
        <v>161</v>
      </c>
      <c r="X9" s="72" t="s">
        <v>963</v>
      </c>
      <c r="Y9" t="s">
        <v>490</v>
      </c>
    </row>
    <row r="10" spans="1:25" x14ac:dyDescent="0.2">
      <c r="B10" s="7" t="s">
        <v>964</v>
      </c>
      <c r="F10" s="56"/>
      <c r="G10" s="7" t="s">
        <v>965</v>
      </c>
      <c r="H10" s="57"/>
      <c r="I10" s="57"/>
      <c r="J10" s="57"/>
      <c r="K10" s="57"/>
      <c r="L10" s="57"/>
      <c r="M10" s="57"/>
      <c r="N10" s="57"/>
      <c r="O10" s="57"/>
      <c r="P10" s="57"/>
      <c r="Q10" s="57"/>
      <c r="R10" s="57"/>
      <c r="S10" s="57"/>
      <c r="T10" s="57"/>
      <c r="U10" s="57">
        <v>14</v>
      </c>
      <c r="V10" s="58">
        <v>1079</v>
      </c>
      <c r="W10" t="s">
        <v>463</v>
      </c>
      <c r="X10" s="58"/>
    </row>
    <row r="11" spans="1:25" x14ac:dyDescent="0.2">
      <c r="B11" s="7" t="s">
        <v>966</v>
      </c>
      <c r="F11" s="56"/>
      <c r="G11" s="7" t="s">
        <v>967</v>
      </c>
      <c r="H11" s="57"/>
      <c r="I11" s="57"/>
      <c r="J11" s="57"/>
      <c r="K11" s="57"/>
      <c r="L11" s="57"/>
      <c r="M11" s="57"/>
      <c r="N11" s="57">
        <v>1116</v>
      </c>
      <c r="O11" s="57">
        <v>3056</v>
      </c>
      <c r="P11" s="57">
        <v>3234</v>
      </c>
      <c r="Q11" s="57">
        <v>12256</v>
      </c>
      <c r="R11" s="57">
        <v>20334</v>
      </c>
      <c r="S11" s="57">
        <v>19098</v>
      </c>
      <c r="T11" s="57">
        <v>15649</v>
      </c>
      <c r="U11" s="57">
        <v>8483</v>
      </c>
      <c r="V11" s="58">
        <v>22932</v>
      </c>
      <c r="W11" t="s">
        <v>492</v>
      </c>
      <c r="X11" s="58"/>
    </row>
    <row r="12" spans="1:25" x14ac:dyDescent="0.2">
      <c r="B12" s="7" t="s">
        <v>968</v>
      </c>
      <c r="F12" s="56"/>
      <c r="G12" s="7" t="s">
        <v>969</v>
      </c>
      <c r="H12" s="57"/>
      <c r="I12" s="57"/>
      <c r="J12" s="57"/>
      <c r="K12" s="57"/>
      <c r="L12" s="57"/>
      <c r="M12" s="57"/>
      <c r="N12" s="57"/>
      <c r="O12" s="57"/>
      <c r="P12" s="57"/>
      <c r="Q12" s="57"/>
      <c r="R12" s="57">
        <v>83</v>
      </c>
      <c r="S12" s="57">
        <v>23450</v>
      </c>
      <c r="T12" s="57">
        <v>29709</v>
      </c>
      <c r="U12" s="57">
        <v>47765</v>
      </c>
      <c r="V12" s="58">
        <v>50359</v>
      </c>
      <c r="W12" t="s">
        <v>490</v>
      </c>
      <c r="X12" s="58"/>
    </row>
    <row r="13" spans="1:25" x14ac:dyDescent="0.2">
      <c r="B13" t="s">
        <v>970</v>
      </c>
      <c r="F13" s="56"/>
      <c r="G13" s="23" t="s">
        <v>971</v>
      </c>
      <c r="H13" s="71"/>
      <c r="I13" s="71"/>
      <c r="J13" s="71"/>
      <c r="K13" s="71"/>
      <c r="L13" s="71"/>
      <c r="M13" s="71"/>
      <c r="N13" s="71"/>
      <c r="O13" s="71"/>
      <c r="P13" s="71"/>
      <c r="Q13" s="71">
        <v>1459</v>
      </c>
      <c r="R13" s="71">
        <v>15901</v>
      </c>
      <c r="S13" s="71">
        <v>17745</v>
      </c>
      <c r="T13" s="71">
        <v>18953</v>
      </c>
      <c r="U13" s="71">
        <v>14817</v>
      </c>
      <c r="V13" s="72">
        <v>2650</v>
      </c>
      <c r="W13" t="s">
        <v>934</v>
      </c>
      <c r="X13" s="58"/>
    </row>
    <row r="14" spans="1:25" x14ac:dyDescent="0.2">
      <c r="A14" t="s">
        <v>972</v>
      </c>
      <c r="B14" s="23" t="s">
        <v>971</v>
      </c>
      <c r="F14" s="56"/>
      <c r="G14" s="7" t="s">
        <v>973</v>
      </c>
      <c r="H14" s="57"/>
      <c r="I14" s="57"/>
      <c r="J14" s="57"/>
      <c r="K14" s="57"/>
      <c r="L14" s="57"/>
      <c r="M14" s="57"/>
      <c r="N14" s="57"/>
      <c r="O14" s="57"/>
      <c r="P14" s="57"/>
      <c r="Q14" s="57"/>
      <c r="R14" s="57"/>
      <c r="S14" s="57"/>
      <c r="T14" s="57">
        <v>10764</v>
      </c>
      <c r="U14" s="57">
        <v>29850</v>
      </c>
      <c r="V14" s="58">
        <v>27915</v>
      </c>
      <c r="W14" t="s">
        <v>463</v>
      </c>
      <c r="X14" s="58"/>
    </row>
    <row r="15" spans="1:25" x14ac:dyDescent="0.2">
      <c r="F15" s="56"/>
      <c r="G15" s="7" t="s">
        <v>974</v>
      </c>
      <c r="H15" s="57"/>
      <c r="I15" s="57"/>
      <c r="J15" s="57"/>
      <c r="K15" s="57"/>
      <c r="L15" s="57"/>
      <c r="M15" s="57"/>
      <c r="N15" s="57"/>
      <c r="O15" s="57"/>
      <c r="P15" s="57"/>
      <c r="Q15" s="57"/>
      <c r="R15" s="57"/>
      <c r="S15" s="57">
        <v>1607</v>
      </c>
      <c r="T15" s="57">
        <v>21229</v>
      </c>
      <c r="U15" s="57">
        <v>17238</v>
      </c>
      <c r="V15" s="58">
        <v>10701</v>
      </c>
      <c r="W15" t="s">
        <v>492</v>
      </c>
      <c r="X15" s="58"/>
    </row>
    <row r="16" spans="1:25" x14ac:dyDescent="0.2">
      <c r="B16" t="s">
        <v>485</v>
      </c>
      <c r="C16" t="s">
        <v>975</v>
      </c>
      <c r="F16" s="56"/>
      <c r="G16" s="7" t="s">
        <v>976</v>
      </c>
      <c r="H16" s="57"/>
      <c r="I16" s="57"/>
      <c r="J16" s="57"/>
      <c r="K16" s="57"/>
      <c r="L16" s="57"/>
      <c r="M16" s="57"/>
      <c r="N16" s="57"/>
      <c r="O16" s="57"/>
      <c r="P16" s="57"/>
      <c r="Q16" s="57"/>
      <c r="R16" s="57">
        <v>3078</v>
      </c>
      <c r="S16" s="57">
        <v>4625</v>
      </c>
      <c r="T16" s="57">
        <v>4760</v>
      </c>
      <c r="U16" s="57">
        <v>4367</v>
      </c>
      <c r="V16" s="58">
        <v>2767</v>
      </c>
      <c r="X16" s="58"/>
    </row>
    <row r="17" spans="1:24" x14ac:dyDescent="0.2">
      <c r="B17" s="7" t="s">
        <v>478</v>
      </c>
      <c r="C17" s="7" t="s">
        <v>478</v>
      </c>
      <c r="F17" s="56"/>
      <c r="G17" s="7" t="s">
        <v>977</v>
      </c>
      <c r="H17" s="57"/>
      <c r="I17" s="57"/>
      <c r="J17" s="57"/>
      <c r="K17" s="57"/>
      <c r="L17" s="57"/>
      <c r="M17" s="57"/>
      <c r="N17" s="57"/>
      <c r="O17" s="57"/>
      <c r="P17" s="57"/>
      <c r="Q17" s="57"/>
      <c r="R17" s="57">
        <v>6166</v>
      </c>
      <c r="S17" s="57">
        <v>13411</v>
      </c>
      <c r="T17" s="57">
        <v>15071</v>
      </c>
      <c r="U17" s="57">
        <v>17336</v>
      </c>
      <c r="V17" s="58">
        <v>16926</v>
      </c>
      <c r="W17" t="s">
        <v>490</v>
      </c>
      <c r="X17" s="58"/>
    </row>
    <row r="18" spans="1:24" x14ac:dyDescent="0.2">
      <c r="F18" s="56"/>
      <c r="G18" s="7" t="s">
        <v>978</v>
      </c>
      <c r="H18" s="57"/>
      <c r="I18" s="57"/>
      <c r="J18" s="57"/>
      <c r="K18" s="57"/>
      <c r="L18" s="57"/>
      <c r="M18" s="57"/>
      <c r="N18" s="57"/>
      <c r="O18" s="57"/>
      <c r="P18" s="57"/>
      <c r="Q18" s="57">
        <v>58</v>
      </c>
      <c r="R18" s="57">
        <v>51</v>
      </c>
      <c r="S18" s="57">
        <v>5</v>
      </c>
      <c r="T18" s="57"/>
      <c r="U18" s="57"/>
      <c r="V18" s="58"/>
      <c r="X18" s="58"/>
    </row>
    <row r="19" spans="1:24" x14ac:dyDescent="0.2">
      <c r="F19" s="56"/>
      <c r="G19" s="7" t="s">
        <v>979</v>
      </c>
      <c r="H19" s="57"/>
      <c r="I19" s="57"/>
      <c r="J19" s="57"/>
      <c r="K19" s="57"/>
      <c r="L19" s="57"/>
      <c r="M19" s="57"/>
      <c r="N19" s="57">
        <v>1690</v>
      </c>
      <c r="O19" s="57">
        <v>11646</v>
      </c>
      <c r="P19" s="57">
        <v>8991</v>
      </c>
      <c r="Q19" s="57">
        <v>4402</v>
      </c>
      <c r="R19" s="57">
        <v>27466</v>
      </c>
      <c r="S19" s="57">
        <v>46561</v>
      </c>
      <c r="T19" s="57">
        <v>25927</v>
      </c>
      <c r="U19" s="57">
        <v>35951</v>
      </c>
      <c r="V19" s="58">
        <v>45903</v>
      </c>
      <c r="W19" t="s">
        <v>980</v>
      </c>
      <c r="X19" s="58"/>
    </row>
    <row r="20" spans="1:24" x14ac:dyDescent="0.2">
      <c r="F20" s="56"/>
      <c r="G20" s="7" t="s">
        <v>981</v>
      </c>
      <c r="H20" s="57"/>
      <c r="I20" s="57"/>
      <c r="J20" s="57"/>
      <c r="K20" s="57"/>
      <c r="L20" s="57">
        <v>82</v>
      </c>
      <c r="M20" s="57">
        <v>950</v>
      </c>
      <c r="N20" s="57">
        <v>1500</v>
      </c>
      <c r="O20" s="57">
        <v>1321</v>
      </c>
      <c r="P20" s="57">
        <v>281</v>
      </c>
      <c r="Q20" s="57">
        <v>984</v>
      </c>
      <c r="R20" s="57">
        <v>4339</v>
      </c>
      <c r="S20" s="57">
        <v>1379</v>
      </c>
      <c r="T20" s="57">
        <v>3097</v>
      </c>
      <c r="U20" s="57">
        <v>3186</v>
      </c>
      <c r="V20" s="58">
        <v>5993</v>
      </c>
      <c r="W20" t="s">
        <v>492</v>
      </c>
      <c r="X20" s="58"/>
    </row>
    <row r="21" spans="1:24" ht="17" thickBot="1" x14ac:dyDescent="0.25"/>
    <row r="22" spans="1:24" x14ac:dyDescent="0.2">
      <c r="A22" s="13"/>
      <c r="B22" s="73" t="s">
        <v>901</v>
      </c>
      <c r="C22" s="73" t="s">
        <v>902</v>
      </c>
      <c r="D22" s="73" t="s">
        <v>903</v>
      </c>
      <c r="E22" s="75" t="s">
        <v>904</v>
      </c>
    </row>
    <row r="23" spans="1:24" ht="68" x14ac:dyDescent="0.2">
      <c r="A23" s="76"/>
      <c r="B23" t="s">
        <v>463</v>
      </c>
      <c r="C23" s="88" t="s">
        <v>982</v>
      </c>
      <c r="D23" t="s">
        <v>983</v>
      </c>
      <c r="E23" s="85">
        <f>V3+V4+V7+V10+V14+V19/2+V13</f>
        <v>73662.5</v>
      </c>
    </row>
    <row r="24" spans="1:24" ht="51" x14ac:dyDescent="0.2">
      <c r="A24" s="76"/>
      <c r="B24" t="s">
        <v>490</v>
      </c>
      <c r="C24" s="88" t="s">
        <v>984</v>
      </c>
      <c r="D24" t="s">
        <v>985</v>
      </c>
      <c r="E24" s="85">
        <f>V2+V6+V12+V17</f>
        <v>83195</v>
      </c>
    </row>
    <row r="25" spans="1:24" ht="34" x14ac:dyDescent="0.2">
      <c r="A25" s="76"/>
      <c r="B25" t="s">
        <v>492</v>
      </c>
      <c r="C25" s="88" t="s">
        <v>986</v>
      </c>
      <c r="D25" t="s">
        <v>987</v>
      </c>
      <c r="E25" s="85">
        <f>V11+V15+V20+V19/2</f>
        <v>62577.5</v>
      </c>
    </row>
    <row r="26" spans="1:24" ht="17" x14ac:dyDescent="0.2">
      <c r="A26" s="76" t="str">
        <f>C16</f>
        <v>Dusseldorf</v>
      </c>
      <c r="B26" t="s">
        <v>485</v>
      </c>
      <c r="C26" s="88" t="s">
        <v>478</v>
      </c>
      <c r="D26" s="58">
        <f>V16</f>
        <v>2767</v>
      </c>
      <c r="E26" s="85">
        <f>V16</f>
        <v>2767</v>
      </c>
    </row>
    <row r="27" spans="1:24" ht="34" x14ac:dyDescent="0.2">
      <c r="A27" s="89"/>
      <c r="B27" s="7" t="s">
        <v>988</v>
      </c>
      <c r="C27" s="90" t="s">
        <v>989</v>
      </c>
      <c r="D27" s="7" t="s">
        <v>990</v>
      </c>
      <c r="E27" s="91">
        <f>V8+V9</f>
        <v>10736</v>
      </c>
    </row>
    <row r="28" spans="1:24" x14ac:dyDescent="0.2">
      <c r="A28" s="76"/>
      <c r="B28" t="s">
        <v>913</v>
      </c>
      <c r="C28" s="88"/>
      <c r="E28" s="92">
        <f>SUM(E23:E26)</f>
        <v>222202</v>
      </c>
    </row>
    <row r="29" spans="1:24" ht="17" thickBot="1" x14ac:dyDescent="0.25">
      <c r="A29" s="93"/>
      <c r="B29" s="94" t="s">
        <v>914</v>
      </c>
      <c r="C29" s="94"/>
      <c r="D29" s="94"/>
      <c r="E29" s="95">
        <f>SUM(V2:V20)-E27</f>
        <v>222202</v>
      </c>
    </row>
  </sheetData>
  <pageMargins left="0.7" right="0.7" top="0.75" bottom="0.75" header="0.3" footer="0.3"/>
  <pageSetup orientation="portrait" horizontalDpi="360" verticalDpi="36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53C00-DF1F-4F1E-88AE-3F1544B3477D}">
  <sheetPr>
    <tabColor theme="0"/>
  </sheetPr>
  <dimension ref="A1:S38"/>
  <sheetViews>
    <sheetView zoomScale="66" workbookViewId="0">
      <selection activeCell="H28" sqref="H28"/>
    </sheetView>
  </sheetViews>
  <sheetFormatPr baseColWidth="10" defaultColWidth="24.83203125" defaultRowHeight="16" x14ac:dyDescent="0.2"/>
  <cols>
    <col min="1" max="1" width="31.83203125" customWidth="1"/>
    <col min="2" max="2" width="21" bestFit="1" customWidth="1"/>
    <col min="3" max="3" width="29.33203125" bestFit="1" customWidth="1"/>
    <col min="4" max="4" width="29.1640625" bestFit="1" customWidth="1"/>
    <col min="5" max="5" width="8" bestFit="1" customWidth="1"/>
    <col min="6" max="6" width="7.83203125" bestFit="1" customWidth="1"/>
    <col min="7" max="7" width="8.1640625" bestFit="1" customWidth="1"/>
    <col min="8" max="10" width="8" bestFit="1" customWidth="1"/>
    <col min="11" max="11" width="9.6640625" bestFit="1" customWidth="1"/>
    <col min="12" max="13" width="9.5" bestFit="1" customWidth="1"/>
    <col min="14" max="14" width="10.6640625" bestFit="1" customWidth="1"/>
    <col min="15" max="17" width="10.5" bestFit="1" customWidth="1"/>
    <col min="18" max="19" width="10.33203125" bestFit="1" customWidth="1"/>
  </cols>
  <sheetData>
    <row r="1" spans="1:19" x14ac:dyDescent="0.2">
      <c r="D1" t="s">
        <v>318</v>
      </c>
      <c r="E1" s="102">
        <v>2010</v>
      </c>
      <c r="F1" s="102">
        <v>2011</v>
      </c>
      <c r="G1" s="102">
        <v>2012</v>
      </c>
      <c r="H1" s="102">
        <v>2013</v>
      </c>
      <c r="I1" s="102">
        <v>2014</v>
      </c>
      <c r="J1" s="102">
        <v>2015</v>
      </c>
      <c r="K1" s="102">
        <v>2016</v>
      </c>
      <c r="L1" s="102">
        <v>2017</v>
      </c>
      <c r="M1" s="102">
        <v>2018</v>
      </c>
      <c r="N1" s="102">
        <v>2019</v>
      </c>
      <c r="O1" s="102">
        <v>2020</v>
      </c>
      <c r="P1" s="102">
        <v>2021</v>
      </c>
      <c r="Q1" s="102">
        <v>2022</v>
      </c>
      <c r="R1" s="102">
        <v>2023</v>
      </c>
      <c r="S1" s="102">
        <v>2024</v>
      </c>
    </row>
    <row r="2" spans="1:19" ht="17" x14ac:dyDescent="0.2">
      <c r="A2" s="98" t="s">
        <v>991</v>
      </c>
      <c r="B2" s="98" t="s">
        <v>638</v>
      </c>
      <c r="C2" s="99" t="s">
        <v>992</v>
      </c>
      <c r="D2" s="100">
        <v>202</v>
      </c>
      <c r="E2" s="100">
        <v>149</v>
      </c>
      <c r="F2" s="100">
        <v>39</v>
      </c>
      <c r="G2" s="100"/>
      <c r="H2" s="100">
        <v>255</v>
      </c>
      <c r="I2" s="100">
        <v>249</v>
      </c>
      <c r="J2" s="100">
        <v>444</v>
      </c>
      <c r="K2" s="100">
        <v>1091</v>
      </c>
      <c r="L2" s="100">
        <v>1086</v>
      </c>
      <c r="M2" s="100">
        <v>803</v>
      </c>
      <c r="N2" s="100">
        <v>462</v>
      </c>
      <c r="O2" s="100">
        <v>33</v>
      </c>
      <c r="P2" s="100">
        <v>2</v>
      </c>
      <c r="Q2" s="100"/>
      <c r="R2" s="101">
        <v>1</v>
      </c>
      <c r="S2" s="98" t="s">
        <v>638</v>
      </c>
    </row>
    <row r="3" spans="1:19" ht="17" x14ac:dyDescent="0.2">
      <c r="A3" s="98" t="s">
        <v>993</v>
      </c>
      <c r="B3" s="98" t="s">
        <v>638</v>
      </c>
      <c r="C3" s="99" t="s">
        <v>994</v>
      </c>
      <c r="D3" s="100"/>
      <c r="E3" s="100"/>
      <c r="F3" s="100"/>
      <c r="G3" s="100"/>
      <c r="H3" s="100"/>
      <c r="I3" s="100"/>
      <c r="J3" s="100"/>
      <c r="K3" s="100"/>
      <c r="L3" s="100">
        <v>427</v>
      </c>
      <c r="M3" s="100">
        <v>204</v>
      </c>
      <c r="N3" s="100">
        <v>96</v>
      </c>
      <c r="O3" s="100"/>
      <c r="P3" s="100"/>
      <c r="Q3" s="100"/>
      <c r="R3" s="101"/>
      <c r="S3" s="98" t="s">
        <v>638</v>
      </c>
    </row>
    <row r="4" spans="1:19" ht="17" x14ac:dyDescent="0.2">
      <c r="A4" s="98" t="s">
        <v>995</v>
      </c>
      <c r="B4" s="98" t="s">
        <v>638</v>
      </c>
      <c r="C4" s="99" t="s">
        <v>996</v>
      </c>
      <c r="D4" s="100"/>
      <c r="E4" s="100"/>
      <c r="F4" s="100"/>
      <c r="G4" s="100"/>
      <c r="H4" s="100"/>
      <c r="I4" s="100"/>
      <c r="J4" s="100"/>
      <c r="K4" s="100"/>
      <c r="L4" s="100"/>
      <c r="M4" s="100"/>
      <c r="N4" s="100"/>
      <c r="O4" s="100">
        <v>723</v>
      </c>
      <c r="P4" s="100">
        <v>2250</v>
      </c>
      <c r="Q4" s="100">
        <v>6261</v>
      </c>
      <c r="R4" s="101">
        <v>3330</v>
      </c>
      <c r="S4" s="98" t="s">
        <v>638</v>
      </c>
    </row>
    <row r="5" spans="1:19" ht="17" x14ac:dyDescent="0.2">
      <c r="A5" s="98" t="s">
        <v>997</v>
      </c>
      <c r="B5" s="98" t="s">
        <v>638</v>
      </c>
      <c r="C5" s="99" t="s">
        <v>998</v>
      </c>
      <c r="D5" s="100"/>
      <c r="E5" s="100"/>
      <c r="F5" s="100"/>
      <c r="G5" s="100"/>
      <c r="H5" s="100"/>
      <c r="I5" s="100"/>
      <c r="J5" s="100"/>
      <c r="K5" s="100"/>
      <c r="L5" s="100"/>
      <c r="M5" s="100"/>
      <c r="N5" s="100"/>
      <c r="O5" s="100">
        <v>361</v>
      </c>
      <c r="P5" s="100">
        <v>3404</v>
      </c>
      <c r="Q5" s="100">
        <v>6950</v>
      </c>
      <c r="R5" s="101">
        <v>4568</v>
      </c>
      <c r="S5" s="98" t="s">
        <v>638</v>
      </c>
    </row>
    <row r="6" spans="1:19" ht="17" x14ac:dyDescent="0.2">
      <c r="A6" s="98" t="s">
        <v>999</v>
      </c>
      <c r="B6" s="98" t="s">
        <v>1000</v>
      </c>
      <c r="C6" s="99" t="s">
        <v>1001</v>
      </c>
      <c r="D6" s="100"/>
      <c r="E6" s="100"/>
      <c r="F6" s="100"/>
      <c r="G6" s="100"/>
      <c r="H6" s="100"/>
      <c r="I6" s="100"/>
      <c r="J6" s="100"/>
      <c r="K6" s="100"/>
      <c r="L6" s="100"/>
      <c r="M6" s="100"/>
      <c r="N6" s="100">
        <v>660</v>
      </c>
      <c r="O6" s="100">
        <v>11542</v>
      </c>
      <c r="P6" s="100">
        <v>20566</v>
      </c>
      <c r="Q6" s="100">
        <v>18761</v>
      </c>
      <c r="R6" s="101">
        <v>14559</v>
      </c>
      <c r="S6" s="98" t="s">
        <v>1000</v>
      </c>
    </row>
    <row r="7" spans="1:19" ht="17" x14ac:dyDescent="0.2">
      <c r="A7" s="98" t="s">
        <v>1002</v>
      </c>
      <c r="B7" s="98" t="s">
        <v>1000</v>
      </c>
      <c r="C7" s="99" t="s">
        <v>1003</v>
      </c>
      <c r="D7" s="100"/>
      <c r="E7" s="100"/>
      <c r="F7" s="100"/>
      <c r="G7" s="100"/>
      <c r="H7" s="100"/>
      <c r="I7" s="100"/>
      <c r="J7" s="100"/>
      <c r="K7" s="100"/>
      <c r="L7" s="100"/>
      <c r="M7" s="100"/>
      <c r="N7" s="100"/>
      <c r="O7" s="100"/>
      <c r="P7" s="100">
        <v>112</v>
      </c>
      <c r="Q7" s="100">
        <v>3237</v>
      </c>
      <c r="R7" s="101">
        <v>2067</v>
      </c>
      <c r="S7" s="98" t="s">
        <v>1000</v>
      </c>
    </row>
    <row r="8" spans="1:19" ht="17" x14ac:dyDescent="0.2">
      <c r="A8" s="98" t="s">
        <v>1004</v>
      </c>
      <c r="B8" s="98" t="s">
        <v>638</v>
      </c>
      <c r="C8" s="99" t="s">
        <v>1004</v>
      </c>
      <c r="D8" s="100"/>
      <c r="E8" s="100"/>
      <c r="F8" s="100"/>
      <c r="G8" s="100"/>
      <c r="H8" s="100"/>
      <c r="I8" s="100"/>
      <c r="J8" s="100"/>
      <c r="K8" s="100"/>
      <c r="L8" s="100"/>
      <c r="M8" s="100"/>
      <c r="N8" s="100"/>
      <c r="O8" s="100"/>
      <c r="P8" s="100">
        <v>693</v>
      </c>
      <c r="Q8" s="100">
        <v>2287</v>
      </c>
      <c r="R8" s="101">
        <v>1310</v>
      </c>
      <c r="S8" s="98" t="s">
        <v>638</v>
      </c>
    </row>
    <row r="9" spans="1:19" ht="17" x14ac:dyDescent="0.2">
      <c r="A9" s="98" t="s">
        <v>1005</v>
      </c>
      <c r="B9" s="98" t="s">
        <v>638</v>
      </c>
      <c r="C9" s="99" t="s">
        <v>1005</v>
      </c>
      <c r="D9" s="100"/>
      <c r="E9" s="100"/>
      <c r="F9" s="100"/>
      <c r="G9" s="100"/>
      <c r="H9" s="100"/>
      <c r="I9" s="100"/>
      <c r="J9" s="100"/>
      <c r="K9" s="100"/>
      <c r="L9" s="100"/>
      <c r="M9" s="100"/>
      <c r="N9" s="100"/>
      <c r="O9" s="100"/>
      <c r="P9" s="100">
        <v>119</v>
      </c>
      <c r="Q9" s="100">
        <v>417</v>
      </c>
      <c r="R9" s="101">
        <v>242</v>
      </c>
      <c r="S9" s="98" t="s">
        <v>638</v>
      </c>
    </row>
    <row r="10" spans="1:19" ht="34" x14ac:dyDescent="0.2">
      <c r="A10" s="98" t="s">
        <v>1006</v>
      </c>
      <c r="B10" s="98" t="s">
        <v>1007</v>
      </c>
      <c r="C10" s="99" t="s">
        <v>1006</v>
      </c>
      <c r="D10" s="100"/>
      <c r="E10" s="100"/>
      <c r="F10" s="100"/>
      <c r="G10" s="100"/>
      <c r="H10" s="100"/>
      <c r="I10" s="100"/>
      <c r="J10" s="100"/>
      <c r="K10" s="100"/>
      <c r="L10" s="100"/>
      <c r="M10" s="100"/>
      <c r="N10" s="100"/>
      <c r="O10" s="100"/>
      <c r="P10" s="100"/>
      <c r="Q10" s="100"/>
      <c r="R10" s="101">
        <v>599</v>
      </c>
      <c r="S10" s="98" t="s">
        <v>1007</v>
      </c>
    </row>
    <row r="11" spans="1:19" ht="17" x14ac:dyDescent="0.2">
      <c r="A11" s="98" t="s">
        <v>1008</v>
      </c>
      <c r="B11" s="98" t="s">
        <v>638</v>
      </c>
      <c r="C11" s="99" t="s">
        <v>1009</v>
      </c>
      <c r="D11" s="100"/>
      <c r="E11" s="100"/>
      <c r="F11" s="100"/>
      <c r="G11" s="100"/>
      <c r="H11" s="100"/>
      <c r="I11" s="100"/>
      <c r="J11" s="100"/>
      <c r="K11" s="100"/>
      <c r="L11" s="100"/>
      <c r="M11" s="100"/>
      <c r="N11" s="100"/>
      <c r="O11" s="100">
        <v>231</v>
      </c>
      <c r="P11" s="100">
        <v>2386</v>
      </c>
      <c r="Q11" s="100">
        <v>4610</v>
      </c>
      <c r="R11" s="101">
        <v>3594</v>
      </c>
      <c r="S11" s="98" t="s">
        <v>638</v>
      </c>
    </row>
    <row r="12" spans="1:19" ht="17" x14ac:dyDescent="0.2">
      <c r="A12" s="98" t="s">
        <v>1010</v>
      </c>
      <c r="B12" s="98" t="s">
        <v>638</v>
      </c>
      <c r="C12" s="99" t="s">
        <v>1011</v>
      </c>
      <c r="D12" s="100"/>
      <c r="E12" s="100"/>
      <c r="F12" s="100"/>
      <c r="G12" s="100"/>
      <c r="H12" s="100"/>
      <c r="I12" s="100"/>
      <c r="J12" s="100"/>
      <c r="K12" s="100"/>
      <c r="L12" s="100"/>
      <c r="M12" s="100"/>
      <c r="N12" s="100"/>
      <c r="O12" s="100">
        <v>194</v>
      </c>
      <c r="P12" s="100">
        <v>1596</v>
      </c>
      <c r="Q12" s="100">
        <v>2298</v>
      </c>
      <c r="R12" s="101">
        <v>2909</v>
      </c>
      <c r="S12" s="98" t="s">
        <v>638</v>
      </c>
    </row>
    <row r="13" spans="1:19" ht="17" x14ac:dyDescent="0.2">
      <c r="A13" s="98" t="s">
        <v>1012</v>
      </c>
      <c r="B13" s="98" t="s">
        <v>1013</v>
      </c>
      <c r="C13" s="99" t="s">
        <v>1014</v>
      </c>
      <c r="D13" s="100"/>
      <c r="E13" s="100"/>
      <c r="F13" s="100"/>
      <c r="G13" s="100"/>
      <c r="H13" s="100"/>
      <c r="I13" s="100"/>
      <c r="J13" s="100"/>
      <c r="K13" s="100"/>
      <c r="L13" s="100"/>
      <c r="M13" s="100"/>
      <c r="N13" s="100">
        <v>16450</v>
      </c>
      <c r="O13" s="100">
        <v>26908</v>
      </c>
      <c r="P13" s="100">
        <v>29011</v>
      </c>
      <c r="Q13" s="100">
        <v>34353</v>
      </c>
      <c r="R13" s="101">
        <v>22307</v>
      </c>
      <c r="S13" s="98" t="s">
        <v>1013</v>
      </c>
    </row>
    <row r="14" spans="1:19" ht="51" x14ac:dyDescent="0.2">
      <c r="A14" s="98" t="s">
        <v>1015</v>
      </c>
      <c r="B14" s="98" t="s">
        <v>1016</v>
      </c>
      <c r="C14" s="99" t="s">
        <v>1017</v>
      </c>
      <c r="D14" s="100"/>
      <c r="E14" s="100"/>
      <c r="F14" s="100"/>
      <c r="G14" s="100"/>
      <c r="H14" s="100"/>
      <c r="I14" s="100"/>
      <c r="J14" s="100"/>
      <c r="K14" s="100"/>
      <c r="L14" s="100"/>
      <c r="M14" s="100"/>
      <c r="N14" s="100"/>
      <c r="O14" s="100"/>
      <c r="P14" s="100"/>
      <c r="Q14" s="100"/>
      <c r="R14" s="101">
        <v>118</v>
      </c>
      <c r="S14" s="98" t="s">
        <v>1016</v>
      </c>
    </row>
    <row r="15" spans="1:19" ht="51" x14ac:dyDescent="0.2">
      <c r="A15" s="98" t="s">
        <v>1018</v>
      </c>
      <c r="B15" s="98" t="s">
        <v>1019</v>
      </c>
      <c r="C15" s="99" t="s">
        <v>1018</v>
      </c>
      <c r="D15" s="100"/>
      <c r="E15" s="100"/>
      <c r="F15" s="100"/>
      <c r="G15" s="100"/>
      <c r="H15" s="100"/>
      <c r="I15" s="100"/>
      <c r="J15" s="100"/>
      <c r="K15" s="100"/>
      <c r="L15" s="100"/>
      <c r="M15" s="100"/>
      <c r="N15" s="100">
        <v>12026</v>
      </c>
      <c r="O15" s="100">
        <v>27884</v>
      </c>
      <c r="P15" s="100">
        <v>29271</v>
      </c>
      <c r="Q15" s="100">
        <v>25460</v>
      </c>
      <c r="R15" s="101">
        <v>24442</v>
      </c>
      <c r="S15" s="98" t="s">
        <v>1019</v>
      </c>
    </row>
    <row r="16" spans="1:19" ht="40" customHeight="1" x14ac:dyDescent="0.2">
      <c r="A16" s="98" t="s">
        <v>1020</v>
      </c>
      <c r="B16" s="98" t="s">
        <v>1021</v>
      </c>
      <c r="C16" s="99" t="s">
        <v>1022</v>
      </c>
      <c r="D16" s="100"/>
      <c r="E16" s="100"/>
      <c r="F16" s="100"/>
      <c r="G16" s="100"/>
      <c r="H16" s="100"/>
      <c r="I16" s="100"/>
      <c r="J16" s="100"/>
      <c r="K16" s="100"/>
      <c r="L16" s="100"/>
      <c r="M16" s="100"/>
      <c r="N16" s="100"/>
      <c r="O16" s="100"/>
      <c r="P16" s="100"/>
      <c r="Q16" s="100">
        <v>5791</v>
      </c>
      <c r="R16" s="101">
        <v>39332</v>
      </c>
      <c r="S16" s="98" t="s">
        <v>1021</v>
      </c>
    </row>
    <row r="17" spans="1:19" ht="17" x14ac:dyDescent="0.2">
      <c r="A17" s="98" t="s">
        <v>1023</v>
      </c>
      <c r="B17" s="98" t="s">
        <v>638</v>
      </c>
      <c r="C17" s="99" t="s">
        <v>1023</v>
      </c>
      <c r="D17" s="100"/>
      <c r="E17" s="100"/>
      <c r="F17" s="100"/>
      <c r="G17" s="100"/>
      <c r="H17" s="100"/>
      <c r="I17" s="100"/>
      <c r="J17" s="100"/>
      <c r="K17" s="100"/>
      <c r="L17" s="100"/>
      <c r="M17" s="100"/>
      <c r="N17" s="100"/>
      <c r="O17" s="100">
        <v>358</v>
      </c>
      <c r="P17" s="100">
        <v>5020</v>
      </c>
      <c r="Q17" s="100">
        <v>8060</v>
      </c>
      <c r="R17" s="101">
        <v>8422</v>
      </c>
      <c r="S17" s="98" t="s">
        <v>638</v>
      </c>
    </row>
    <row r="18" spans="1:19" ht="17" x14ac:dyDescent="0.2">
      <c r="A18" s="98" t="s">
        <v>1024</v>
      </c>
      <c r="B18" s="98" t="s">
        <v>638</v>
      </c>
      <c r="C18" s="99" t="s">
        <v>1024</v>
      </c>
      <c r="D18" s="100"/>
      <c r="E18" s="100"/>
      <c r="F18" s="100"/>
      <c r="G18" s="100"/>
      <c r="H18" s="100"/>
      <c r="I18" s="100"/>
      <c r="J18" s="100"/>
      <c r="K18" s="100"/>
      <c r="L18" s="100"/>
      <c r="M18" s="100"/>
      <c r="N18" s="100"/>
      <c r="O18" s="100">
        <v>433</v>
      </c>
      <c r="P18" s="100">
        <v>1600</v>
      </c>
      <c r="Q18" s="100">
        <v>3461</v>
      </c>
      <c r="R18" s="101">
        <v>2680</v>
      </c>
      <c r="S18" s="98" t="s">
        <v>638</v>
      </c>
    </row>
    <row r="19" spans="1:19" ht="17" x14ac:dyDescent="0.2">
      <c r="A19" s="98" t="s">
        <v>1025</v>
      </c>
      <c r="B19" s="98" t="s">
        <v>638</v>
      </c>
      <c r="C19" s="99" t="s">
        <v>1025</v>
      </c>
      <c r="D19" s="100"/>
      <c r="E19" s="100">
        <v>80</v>
      </c>
      <c r="F19" s="100">
        <v>80</v>
      </c>
      <c r="G19" s="100">
        <v>156</v>
      </c>
      <c r="H19" s="100">
        <v>335</v>
      </c>
      <c r="I19" s="100">
        <v>388</v>
      </c>
      <c r="J19" s="100">
        <v>788</v>
      </c>
      <c r="K19" s="100">
        <v>1673</v>
      </c>
      <c r="L19" s="100">
        <v>1651</v>
      </c>
      <c r="M19" s="100">
        <v>1213</v>
      </c>
      <c r="N19" s="100">
        <v>283</v>
      </c>
      <c r="O19" s="100">
        <v>1</v>
      </c>
      <c r="P19" s="100"/>
      <c r="Q19" s="100"/>
      <c r="R19" s="101"/>
      <c r="S19" s="98" t="s">
        <v>638</v>
      </c>
    </row>
    <row r="20" spans="1:19" ht="17" x14ac:dyDescent="0.2">
      <c r="A20" s="98" t="s">
        <v>1026</v>
      </c>
      <c r="B20" s="98" t="s">
        <v>638</v>
      </c>
      <c r="C20" s="99" t="s">
        <v>1026</v>
      </c>
      <c r="D20" s="100"/>
      <c r="E20" s="100"/>
      <c r="F20" s="100"/>
      <c r="G20" s="100"/>
      <c r="H20" s="100"/>
      <c r="I20" s="100"/>
      <c r="J20" s="100"/>
      <c r="K20" s="100"/>
      <c r="L20" s="100">
        <v>570</v>
      </c>
      <c r="M20" s="100">
        <v>263</v>
      </c>
      <c r="N20" s="100">
        <v>122</v>
      </c>
      <c r="O20" s="100">
        <v>2</v>
      </c>
      <c r="P20" s="100"/>
      <c r="Q20" s="100"/>
      <c r="R20" s="101"/>
      <c r="S20" s="98" t="s">
        <v>638</v>
      </c>
    </row>
    <row r="22" spans="1:19" x14ac:dyDescent="0.2">
      <c r="D22" s="54"/>
      <c r="E22" s="54">
        <v>2024</v>
      </c>
    </row>
    <row r="23" spans="1:19" ht="17" x14ac:dyDescent="0.2">
      <c r="D23" s="98" t="s">
        <v>638</v>
      </c>
      <c r="E23" s="58">
        <f>SUM(R2:R5,R8,R9,R11:R12,R15,R17:R20)</f>
        <v>51498</v>
      </c>
    </row>
    <row r="24" spans="1:19" ht="17" x14ac:dyDescent="0.2">
      <c r="D24" s="98" t="s">
        <v>1000</v>
      </c>
      <c r="E24" s="58">
        <f>SUM(R6:R7)</f>
        <v>16626</v>
      </c>
    </row>
    <row r="25" spans="1:19" ht="17" x14ac:dyDescent="0.2">
      <c r="D25" s="98" t="s">
        <v>1013</v>
      </c>
      <c r="E25" s="58">
        <f>SUM(R13,R14)</f>
        <v>22425</v>
      </c>
    </row>
    <row r="26" spans="1:19" ht="17" x14ac:dyDescent="0.2">
      <c r="D26" s="103" t="s">
        <v>913</v>
      </c>
      <c r="E26" s="70">
        <f>SUM(E23:E25)</f>
        <v>90549</v>
      </c>
    </row>
    <row r="28" spans="1:19" ht="17" x14ac:dyDescent="0.2">
      <c r="D28" s="98" t="s">
        <v>914</v>
      </c>
      <c r="E28" s="58">
        <f>SUM(R2:R9,R17:R20,R11:R15)</f>
        <v>90549</v>
      </c>
    </row>
    <row r="31" spans="1:19" x14ac:dyDescent="0.2">
      <c r="C31" s="345" t="s">
        <v>141</v>
      </c>
    </row>
    <row r="32" spans="1:19" x14ac:dyDescent="0.2">
      <c r="B32" s="326"/>
      <c r="C32" s="326" t="s">
        <v>613</v>
      </c>
      <c r="D32" s="324" t="s">
        <v>1294</v>
      </c>
      <c r="E32" s="327"/>
      <c r="F32" s="327"/>
      <c r="G32" s="327"/>
      <c r="H32" s="327"/>
      <c r="I32" s="327"/>
      <c r="J32" s="327"/>
      <c r="K32" s="327"/>
      <c r="L32" s="327"/>
      <c r="M32" s="327"/>
      <c r="N32" s="327"/>
      <c r="O32" s="327"/>
      <c r="P32" s="327"/>
      <c r="Q32" s="327"/>
      <c r="R32" s="327">
        <v>48</v>
      </c>
      <c r="S32" s="327"/>
    </row>
    <row r="33" spans="2:19" x14ac:dyDescent="0.2">
      <c r="B33" s="326"/>
      <c r="C33" s="326"/>
      <c r="D33" s="324" t="s">
        <v>1295</v>
      </c>
      <c r="E33" s="327"/>
      <c r="F33" s="327"/>
      <c r="G33" s="327"/>
      <c r="H33" s="327"/>
      <c r="I33" s="327"/>
      <c r="J33" s="327"/>
      <c r="K33" s="327"/>
      <c r="L33" s="327"/>
      <c r="M33" s="327"/>
      <c r="N33" s="327">
        <v>7</v>
      </c>
      <c r="O33" s="327">
        <v>611</v>
      </c>
      <c r="P33" s="327">
        <v>5234</v>
      </c>
      <c r="Q33" s="327">
        <v>8059</v>
      </c>
      <c r="R33" s="327">
        <v>9840</v>
      </c>
      <c r="S33" s="327">
        <v>3493</v>
      </c>
    </row>
    <row r="34" spans="2:19" x14ac:dyDescent="0.2">
      <c r="B34" s="326"/>
      <c r="C34" s="326"/>
      <c r="D34" s="324" t="s">
        <v>1296</v>
      </c>
      <c r="E34" s="327"/>
      <c r="F34" s="327"/>
      <c r="G34" s="327"/>
      <c r="H34" s="327"/>
      <c r="I34" s="327"/>
      <c r="J34" s="327"/>
      <c r="K34" s="327"/>
      <c r="L34" s="327"/>
      <c r="M34" s="327"/>
      <c r="N34" s="327"/>
      <c r="O34" s="327">
        <v>430</v>
      </c>
      <c r="P34" s="327">
        <v>1699</v>
      </c>
      <c r="Q34" s="327">
        <v>1894</v>
      </c>
      <c r="R34" s="327">
        <v>3550</v>
      </c>
      <c r="S34" s="327">
        <v>1389</v>
      </c>
    </row>
    <row r="37" spans="2:19" x14ac:dyDescent="0.2">
      <c r="C37" s="326" t="s">
        <v>613</v>
      </c>
      <c r="D37" s="324" t="s">
        <v>1253</v>
      </c>
      <c r="E37" s="327"/>
      <c r="F37" s="327"/>
      <c r="G37" s="327"/>
      <c r="H37" s="327"/>
      <c r="I37" s="327"/>
      <c r="J37" s="327"/>
      <c r="K37" s="327"/>
      <c r="L37" s="327"/>
      <c r="M37" s="327"/>
      <c r="N37" s="327"/>
      <c r="O37" s="327"/>
      <c r="P37" s="327"/>
      <c r="Q37" s="327"/>
      <c r="R37" s="327"/>
      <c r="S37" s="327">
        <v>11026</v>
      </c>
    </row>
    <row r="38" spans="2:19" x14ac:dyDescent="0.2">
      <c r="C38" s="326"/>
      <c r="D38" s="324" t="s">
        <v>1022</v>
      </c>
      <c r="E38" s="327"/>
      <c r="F38" s="327"/>
      <c r="G38" s="327"/>
      <c r="H38" s="327"/>
      <c r="I38" s="327"/>
      <c r="J38" s="327"/>
      <c r="K38" s="327"/>
      <c r="L38" s="327"/>
      <c r="M38" s="327"/>
      <c r="N38" s="327">
        <v>109</v>
      </c>
      <c r="O38" s="327">
        <v>32408</v>
      </c>
      <c r="P38" s="327">
        <v>44624</v>
      </c>
      <c r="Q38" s="327">
        <v>49264</v>
      </c>
      <c r="R38" s="327">
        <v>45395</v>
      </c>
      <c r="S38" s="327"/>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8A006-C2F4-4FC6-8D06-8631B4520179}">
  <sheetPr>
    <tabColor theme="0"/>
  </sheetPr>
  <dimension ref="A1:W54"/>
  <sheetViews>
    <sheetView zoomScale="91" workbookViewId="0">
      <selection activeCell="A19" sqref="A19:XFD19"/>
    </sheetView>
  </sheetViews>
  <sheetFormatPr baseColWidth="10" defaultColWidth="8.83203125" defaultRowHeight="16" x14ac:dyDescent="0.2"/>
  <cols>
    <col min="2" max="2" width="24.5" customWidth="1"/>
    <col min="5" max="5" width="13.1640625" customWidth="1"/>
    <col min="6" max="14" width="9" bestFit="1" customWidth="1"/>
    <col min="15" max="15" width="11.6640625" customWidth="1"/>
    <col min="16" max="16" width="12.6640625" customWidth="1"/>
    <col min="17" max="19" width="10.83203125" bestFit="1" customWidth="1"/>
    <col min="22" max="22" width="12.33203125" bestFit="1" customWidth="1"/>
  </cols>
  <sheetData>
    <row r="1" spans="1:23" ht="17" thickBot="1" x14ac:dyDescent="0.25">
      <c r="A1" s="291" t="s">
        <v>859</v>
      </c>
      <c r="B1" s="291"/>
      <c r="C1" s="291"/>
      <c r="D1" s="291"/>
      <c r="E1" s="291" t="s">
        <v>860</v>
      </c>
      <c r="F1" s="291"/>
      <c r="G1" s="291"/>
      <c r="H1" s="291"/>
      <c r="I1" s="291"/>
      <c r="J1" s="291"/>
      <c r="K1" s="291"/>
      <c r="L1" s="291"/>
      <c r="M1" s="291"/>
      <c r="N1" s="291"/>
      <c r="O1" s="291"/>
      <c r="P1" s="291"/>
      <c r="Q1" s="291"/>
      <c r="R1" s="291"/>
      <c r="S1" s="291"/>
    </row>
    <row r="2" spans="1:23" x14ac:dyDescent="0.2">
      <c r="A2" s="102" t="s">
        <v>861</v>
      </c>
      <c r="B2" s="102" t="s">
        <v>862</v>
      </c>
      <c r="C2" s="102"/>
      <c r="D2" s="102" t="s">
        <v>863</v>
      </c>
      <c r="E2" s="102">
        <v>2010</v>
      </c>
      <c r="F2" s="102">
        <v>2011</v>
      </c>
      <c r="G2" s="102">
        <v>2012</v>
      </c>
      <c r="H2" s="102">
        <v>2013</v>
      </c>
      <c r="I2" s="102">
        <v>2014</v>
      </c>
      <c r="J2" s="102">
        <v>2015</v>
      </c>
      <c r="K2" s="102">
        <v>2016</v>
      </c>
      <c r="L2" s="102">
        <v>2017</v>
      </c>
      <c r="M2" s="102">
        <v>2018</v>
      </c>
      <c r="N2" s="102">
        <v>2019</v>
      </c>
      <c r="O2" s="102">
        <v>2020</v>
      </c>
      <c r="P2" s="102">
        <v>2021</v>
      </c>
      <c r="Q2" s="102">
        <v>2022</v>
      </c>
      <c r="R2" s="102">
        <v>2023</v>
      </c>
      <c r="S2" s="102">
        <v>2024</v>
      </c>
      <c r="U2" s="13"/>
      <c r="V2" s="292">
        <v>2023</v>
      </c>
      <c r="W2" s="293">
        <v>2024</v>
      </c>
    </row>
    <row r="3" spans="1:23" x14ac:dyDescent="0.2">
      <c r="A3" s="294" t="s">
        <v>265</v>
      </c>
      <c r="B3" s="291"/>
      <c r="C3" s="291"/>
      <c r="D3" s="291"/>
      <c r="E3" s="291"/>
      <c r="F3" s="291"/>
      <c r="G3" s="291"/>
      <c r="H3" s="291"/>
      <c r="I3" s="291"/>
      <c r="J3" s="291"/>
      <c r="K3" s="291"/>
      <c r="L3" s="291"/>
      <c r="M3" s="291"/>
      <c r="N3" s="291"/>
      <c r="O3" s="291"/>
      <c r="P3" s="291"/>
      <c r="Q3" s="291"/>
      <c r="R3" s="291"/>
      <c r="S3" s="291"/>
      <c r="U3" s="295" t="s">
        <v>657</v>
      </c>
      <c r="V3" s="58">
        <f>SUMIF(C4:C23, "Rennes", R4:R23)</f>
        <v>15433</v>
      </c>
      <c r="W3" s="85">
        <f>SUMIF(C4:C23, "Rennes", S4:S23)</f>
        <v>7592</v>
      </c>
    </row>
    <row r="4" spans="1:23" x14ac:dyDescent="0.2">
      <c r="A4" s="56"/>
      <c r="B4" s="56" t="s">
        <v>613</v>
      </c>
      <c r="C4" s="296" t="s">
        <v>657</v>
      </c>
      <c r="D4" s="297" t="s">
        <v>1084</v>
      </c>
      <c r="E4" s="298"/>
      <c r="F4" s="299" t="s">
        <v>1085</v>
      </c>
      <c r="G4" s="57" t="s">
        <v>635</v>
      </c>
      <c r="H4" s="57"/>
      <c r="I4" s="57"/>
      <c r="J4" s="57"/>
      <c r="K4" s="57"/>
      <c r="L4" s="57"/>
      <c r="M4" s="57"/>
      <c r="N4" s="57"/>
      <c r="O4" s="57">
        <v>6562</v>
      </c>
      <c r="P4" s="57">
        <v>15171</v>
      </c>
      <c r="Q4" s="57">
        <v>14998</v>
      </c>
      <c r="R4" s="57">
        <v>15433</v>
      </c>
      <c r="S4" s="57">
        <v>7592</v>
      </c>
      <c r="U4" s="300" t="s">
        <v>668</v>
      </c>
      <c r="V4" s="58">
        <f>SUMIF(C4:C25, "Hordain", R4:R25)</f>
        <v>23534</v>
      </c>
      <c r="W4" s="85">
        <f>SUMIF(C4:C25, "Hordain", S4:S25)</f>
        <v>18899</v>
      </c>
    </row>
    <row r="5" spans="1:23" x14ac:dyDescent="0.2">
      <c r="A5" s="56"/>
      <c r="B5" s="56"/>
      <c r="C5" s="301" t="s">
        <v>668</v>
      </c>
      <c r="D5" s="26" t="s">
        <v>1086</v>
      </c>
      <c r="E5" s="302"/>
      <c r="F5" s="57"/>
      <c r="G5" s="57"/>
      <c r="H5" s="57"/>
      <c r="I5" s="57"/>
      <c r="J5" s="57"/>
      <c r="K5" s="57"/>
      <c r="L5" s="57"/>
      <c r="M5" s="57"/>
      <c r="N5" s="57"/>
      <c r="O5" s="57">
        <v>546</v>
      </c>
      <c r="P5" s="57">
        <v>3566</v>
      </c>
      <c r="Q5" s="57">
        <v>4287</v>
      </c>
      <c r="R5" s="57">
        <v>4321</v>
      </c>
      <c r="S5" s="57">
        <v>3967</v>
      </c>
      <c r="U5" s="290" t="s">
        <v>1083</v>
      </c>
      <c r="V5" s="58">
        <f>SUMIF(C4:C23, "Poissy", R4:R23)</f>
        <v>33335</v>
      </c>
      <c r="W5" s="85">
        <f>SUMIF(C4:C23, "Poissy", S4:S23)</f>
        <v>18323</v>
      </c>
    </row>
    <row r="6" spans="1:23" x14ac:dyDescent="0.2">
      <c r="A6" s="56"/>
      <c r="B6" s="56"/>
      <c r="C6" s="296" t="s">
        <v>657</v>
      </c>
      <c r="D6" s="297" t="s">
        <v>1087</v>
      </c>
      <c r="E6" s="298"/>
      <c r="F6" s="303" t="s">
        <v>1088</v>
      </c>
      <c r="G6" s="57" t="s">
        <v>635</v>
      </c>
      <c r="H6" s="57"/>
      <c r="I6" s="57"/>
      <c r="J6" s="57"/>
      <c r="K6" s="57">
        <v>544</v>
      </c>
      <c r="L6" s="57">
        <v>337</v>
      </c>
      <c r="M6" s="57">
        <v>324</v>
      </c>
      <c r="N6" s="57">
        <v>156</v>
      </c>
      <c r="O6" s="57">
        <v>69</v>
      </c>
      <c r="P6" s="57"/>
      <c r="Q6" s="57"/>
      <c r="R6" s="57"/>
      <c r="S6" s="57"/>
      <c r="U6" s="304" t="s">
        <v>653</v>
      </c>
      <c r="V6" s="58">
        <f>SUMIF(C4:C23, "Mulhouse", R4:R23)</f>
        <v>42533</v>
      </c>
      <c r="W6" s="85">
        <f>SUMIF(C4:C23, "Mulhouse", S4:S23)</f>
        <v>36924</v>
      </c>
    </row>
    <row r="7" spans="1:23" ht="17" thickBot="1" x14ac:dyDescent="0.25">
      <c r="A7" s="56"/>
      <c r="B7" s="56"/>
      <c r="C7" s="301" t="s">
        <v>668</v>
      </c>
      <c r="D7" s="26" t="s">
        <v>1089</v>
      </c>
      <c r="E7" s="302"/>
      <c r="F7" s="303" t="s">
        <v>1090</v>
      </c>
      <c r="G7" s="57" t="s">
        <v>635</v>
      </c>
      <c r="H7" s="57"/>
      <c r="I7" s="57"/>
      <c r="J7" s="57"/>
      <c r="K7" s="57"/>
      <c r="L7" s="57"/>
      <c r="M7" s="57"/>
      <c r="N7" s="57"/>
      <c r="O7" s="57">
        <v>163</v>
      </c>
      <c r="P7" s="57">
        <v>1325</v>
      </c>
      <c r="Q7" s="57">
        <v>1103</v>
      </c>
      <c r="R7" s="57">
        <v>2010</v>
      </c>
      <c r="S7" s="57">
        <v>1058</v>
      </c>
      <c r="U7" s="305" t="s">
        <v>663</v>
      </c>
      <c r="V7" s="306">
        <f>SUMIF(C4:C23, "Sochaux", R4:R23)</f>
        <v>22403</v>
      </c>
      <c r="W7" s="86">
        <f>SUMIF(C4:C23, "Sochaux", S4:S23)</f>
        <v>24008</v>
      </c>
    </row>
    <row r="8" spans="1:23" x14ac:dyDescent="0.2">
      <c r="A8" s="56"/>
      <c r="B8" s="56"/>
      <c r="C8" s="307" t="s">
        <v>1083</v>
      </c>
      <c r="D8" s="308" t="s">
        <v>1091</v>
      </c>
      <c r="E8" s="309"/>
      <c r="F8" s="57"/>
      <c r="G8" s="57"/>
      <c r="H8" s="57"/>
      <c r="I8" s="57"/>
      <c r="J8" s="57"/>
      <c r="K8" s="57"/>
      <c r="L8" s="57"/>
      <c r="M8" s="57"/>
      <c r="N8" s="57">
        <v>277</v>
      </c>
      <c r="O8" s="57">
        <v>4850</v>
      </c>
      <c r="P8" s="57">
        <v>3857</v>
      </c>
      <c r="Q8" s="57">
        <v>3882</v>
      </c>
      <c r="R8" s="57">
        <v>3192</v>
      </c>
      <c r="S8" s="57">
        <v>1578</v>
      </c>
    </row>
    <row r="9" spans="1:23" x14ac:dyDescent="0.2">
      <c r="A9" s="56"/>
      <c r="B9" s="56"/>
      <c r="C9" s="310" t="s">
        <v>653</v>
      </c>
      <c r="D9" s="7" t="s">
        <v>1092</v>
      </c>
      <c r="E9" s="63"/>
      <c r="F9" s="303" t="s">
        <v>1093</v>
      </c>
      <c r="G9" s="57" t="s">
        <v>635</v>
      </c>
      <c r="H9" s="57"/>
      <c r="I9" s="57"/>
      <c r="J9" s="57"/>
      <c r="K9" s="57"/>
      <c r="L9" s="57"/>
      <c r="M9" s="57"/>
      <c r="N9" s="57">
        <v>266</v>
      </c>
      <c r="O9" s="57">
        <v>8055</v>
      </c>
      <c r="P9" s="57">
        <v>11207</v>
      </c>
      <c r="Q9" s="57">
        <v>10492</v>
      </c>
      <c r="R9" s="57">
        <v>11254</v>
      </c>
      <c r="S9" s="57">
        <v>7618</v>
      </c>
      <c r="U9" s="22" t="s">
        <v>914</v>
      </c>
      <c r="V9" s="311">
        <f>SUM(V3:V7)</f>
        <v>137238</v>
      </c>
      <c r="W9" s="311">
        <f>SUM(W3:W7)</f>
        <v>105746</v>
      </c>
    </row>
    <row r="10" spans="1:23" x14ac:dyDescent="0.2">
      <c r="A10" s="56"/>
      <c r="B10" s="56"/>
      <c r="C10" s="301" t="s">
        <v>668</v>
      </c>
      <c r="D10" s="26" t="s">
        <v>1094</v>
      </c>
      <c r="E10" s="302"/>
      <c r="F10" s="57"/>
      <c r="G10" s="57"/>
      <c r="H10" s="57"/>
      <c r="I10" s="57"/>
      <c r="J10" s="57"/>
      <c r="K10" s="57"/>
      <c r="L10" s="57"/>
      <c r="M10" s="57"/>
      <c r="N10" s="57"/>
      <c r="O10" s="57"/>
      <c r="P10" s="57"/>
      <c r="Q10" s="57">
        <v>1499</v>
      </c>
      <c r="R10" s="57">
        <v>1761</v>
      </c>
      <c r="S10" s="57">
        <v>1263</v>
      </c>
      <c r="U10" s="22"/>
      <c r="V10" s="311">
        <f>SUM(R4:R23)</f>
        <v>130564</v>
      </c>
      <c r="W10" s="311">
        <f>SUM(S4:S23)</f>
        <v>99760</v>
      </c>
    </row>
    <row r="11" spans="1:23" x14ac:dyDescent="0.2">
      <c r="A11" s="56"/>
      <c r="B11" s="56"/>
      <c r="C11" s="301" t="s">
        <v>668</v>
      </c>
      <c r="D11" s="26" t="s">
        <v>1095</v>
      </c>
      <c r="E11" s="302"/>
      <c r="F11" s="303" t="s">
        <v>675</v>
      </c>
      <c r="G11" s="57" t="s">
        <v>635</v>
      </c>
      <c r="H11" s="57"/>
      <c r="I11" s="57"/>
      <c r="J11" s="57"/>
      <c r="K11" s="57"/>
      <c r="L11" s="57"/>
      <c r="M11" s="57"/>
      <c r="N11" s="57"/>
      <c r="O11" s="57"/>
      <c r="P11" s="57"/>
      <c r="Q11" s="57">
        <v>667</v>
      </c>
      <c r="R11" s="57">
        <v>316</v>
      </c>
      <c r="S11" s="57">
        <v>96</v>
      </c>
    </row>
    <row r="12" spans="1:23" x14ac:dyDescent="0.2">
      <c r="A12" s="56"/>
      <c r="B12" s="56"/>
      <c r="C12" s="307" t="s">
        <v>1083</v>
      </c>
      <c r="D12" s="308" t="s">
        <v>1096</v>
      </c>
      <c r="E12" s="309"/>
      <c r="F12" s="303" t="s">
        <v>1097</v>
      </c>
      <c r="G12" s="57" t="s">
        <v>635</v>
      </c>
      <c r="H12" s="57"/>
      <c r="I12" s="57"/>
      <c r="J12" s="57"/>
      <c r="K12" s="57"/>
      <c r="L12" s="57"/>
      <c r="M12" s="57"/>
      <c r="N12" s="57"/>
      <c r="O12" s="57">
        <v>18</v>
      </c>
      <c r="P12" s="57">
        <v>15185</v>
      </c>
      <c r="Q12" s="57">
        <v>28629</v>
      </c>
      <c r="R12" s="57">
        <v>30143</v>
      </c>
      <c r="S12" s="57">
        <v>16745</v>
      </c>
    </row>
    <row r="13" spans="1:23" x14ac:dyDescent="0.2">
      <c r="A13" s="56"/>
      <c r="B13" s="56"/>
      <c r="C13" s="312" t="s">
        <v>663</v>
      </c>
      <c r="D13" s="313" t="s">
        <v>1098</v>
      </c>
      <c r="E13" s="314"/>
      <c r="F13" s="57"/>
      <c r="G13" s="57"/>
      <c r="H13" s="57"/>
      <c r="I13" s="57"/>
      <c r="J13" s="57"/>
      <c r="K13" s="57"/>
      <c r="L13" s="57"/>
      <c r="M13" s="57"/>
      <c r="N13" s="57">
        <v>91</v>
      </c>
      <c r="O13" s="57">
        <v>15934</v>
      </c>
      <c r="P13" s="57">
        <v>41526</v>
      </c>
      <c r="Q13" s="57">
        <v>29532</v>
      </c>
      <c r="R13" s="57">
        <v>22401</v>
      </c>
      <c r="S13" s="57">
        <v>6513</v>
      </c>
    </row>
    <row r="14" spans="1:23" x14ac:dyDescent="0.2">
      <c r="A14" s="56"/>
      <c r="B14" s="56"/>
      <c r="C14" s="7" t="s">
        <v>653</v>
      </c>
      <c r="D14" s="7" t="s">
        <v>1099</v>
      </c>
      <c r="E14" s="63"/>
      <c r="F14" s="57"/>
      <c r="G14" s="57"/>
      <c r="H14" s="57"/>
      <c r="I14" s="57"/>
      <c r="J14" s="57"/>
      <c r="K14" s="57"/>
      <c r="L14" s="57"/>
      <c r="M14" s="57"/>
      <c r="N14" s="57"/>
      <c r="O14" s="57"/>
      <c r="P14" s="57">
        <v>1256</v>
      </c>
      <c r="Q14" s="57">
        <v>14370</v>
      </c>
      <c r="R14" s="57">
        <v>17805</v>
      </c>
      <c r="S14" s="57">
        <v>13167</v>
      </c>
    </row>
    <row r="15" spans="1:23" x14ac:dyDescent="0.2">
      <c r="A15" s="56"/>
      <c r="B15" s="56"/>
      <c r="C15" s="7" t="s">
        <v>653</v>
      </c>
      <c r="D15" s="7" t="s">
        <v>1100</v>
      </c>
      <c r="E15" s="7"/>
      <c r="F15" s="57"/>
      <c r="G15" s="57"/>
      <c r="H15" s="57"/>
      <c r="I15" s="57"/>
      <c r="J15" s="57"/>
      <c r="K15" s="57"/>
      <c r="L15" s="57"/>
      <c r="M15" s="57"/>
      <c r="N15" s="57"/>
      <c r="O15" s="57"/>
      <c r="P15" s="57"/>
      <c r="Q15" s="57">
        <v>780</v>
      </c>
      <c r="R15" s="57">
        <v>7491</v>
      </c>
      <c r="S15" s="57">
        <v>5928</v>
      </c>
    </row>
    <row r="16" spans="1:23" x14ac:dyDescent="0.2">
      <c r="A16" s="56"/>
      <c r="B16" s="56"/>
      <c r="C16" s="312" t="s">
        <v>663</v>
      </c>
      <c r="D16" s="314" t="s">
        <v>1101</v>
      </c>
      <c r="E16" s="314"/>
      <c r="F16" s="57"/>
      <c r="G16" s="57"/>
      <c r="H16" s="57"/>
      <c r="I16" s="57"/>
      <c r="J16" s="57"/>
      <c r="K16" s="57"/>
      <c r="L16" s="57"/>
      <c r="M16" s="57"/>
      <c r="N16" s="57"/>
      <c r="O16" s="57"/>
      <c r="P16" s="57"/>
      <c r="Q16" s="57"/>
      <c r="R16" s="57"/>
      <c r="S16" s="57">
        <v>16</v>
      </c>
    </row>
    <row r="17" spans="1:22" x14ac:dyDescent="0.2">
      <c r="A17" s="56"/>
      <c r="B17" s="56"/>
      <c r="C17" s="7" t="s">
        <v>653</v>
      </c>
      <c r="D17" s="7" t="s">
        <v>1102</v>
      </c>
      <c r="E17" s="63"/>
      <c r="F17" s="303" t="s">
        <v>1103</v>
      </c>
      <c r="G17" s="57" t="s">
        <v>635</v>
      </c>
      <c r="H17" s="57"/>
      <c r="I17" s="57"/>
      <c r="J17" s="57"/>
      <c r="K17" s="57"/>
      <c r="L17" s="57"/>
      <c r="M17" s="57"/>
      <c r="N17" s="57">
        <v>124</v>
      </c>
      <c r="O17" s="57">
        <v>7305</v>
      </c>
      <c r="P17" s="57">
        <v>8502</v>
      </c>
      <c r="Q17" s="57">
        <v>5220</v>
      </c>
      <c r="R17" s="57">
        <v>4922</v>
      </c>
      <c r="S17" s="57">
        <v>3792</v>
      </c>
    </row>
    <row r="18" spans="1:22" x14ac:dyDescent="0.2">
      <c r="A18" s="56"/>
      <c r="B18" s="56"/>
      <c r="C18" s="312" t="s">
        <v>663</v>
      </c>
      <c r="D18" s="313" t="s">
        <v>1104</v>
      </c>
      <c r="E18" s="314"/>
      <c r="F18" s="57"/>
      <c r="G18" s="57"/>
      <c r="H18" s="57"/>
      <c r="I18" s="57"/>
      <c r="J18" s="57"/>
      <c r="K18" s="57"/>
      <c r="L18" s="57"/>
      <c r="M18" s="57"/>
      <c r="N18" s="57"/>
      <c r="O18" s="57"/>
      <c r="P18" s="57"/>
      <c r="Q18" s="57"/>
      <c r="R18" s="57">
        <v>1</v>
      </c>
      <c r="S18" s="57">
        <v>14781</v>
      </c>
    </row>
    <row r="19" spans="1:22" x14ac:dyDescent="0.2">
      <c r="A19" s="56"/>
      <c r="B19" s="56"/>
      <c r="C19" s="7" t="s">
        <v>653</v>
      </c>
      <c r="D19" s="7" t="s">
        <v>1105</v>
      </c>
      <c r="E19" s="63"/>
      <c r="F19" s="57"/>
      <c r="G19" s="57"/>
      <c r="H19" s="57"/>
      <c r="I19" s="57"/>
      <c r="J19" s="57"/>
      <c r="K19" s="57"/>
      <c r="L19" s="57"/>
      <c r="M19" s="57"/>
      <c r="N19" s="57"/>
      <c r="O19" s="57"/>
      <c r="P19" s="57"/>
      <c r="Q19" s="57">
        <v>1</v>
      </c>
      <c r="R19" s="57">
        <v>1061</v>
      </c>
      <c r="S19" s="57">
        <v>6416</v>
      </c>
    </row>
    <row r="20" spans="1:22" x14ac:dyDescent="0.2">
      <c r="A20" s="56"/>
      <c r="B20" s="56"/>
      <c r="C20" s="7" t="s">
        <v>653</v>
      </c>
      <c r="D20" s="7" t="s">
        <v>1106</v>
      </c>
      <c r="E20" s="63"/>
      <c r="F20" s="57"/>
      <c r="G20" s="57"/>
      <c r="H20" s="57"/>
      <c r="I20" s="57"/>
      <c r="J20" s="57"/>
      <c r="K20" s="57"/>
      <c r="L20" s="57"/>
      <c r="M20" s="57"/>
      <c r="N20" s="57"/>
      <c r="O20" s="57"/>
      <c r="P20" s="57"/>
      <c r="Q20" s="57"/>
      <c r="R20" s="57"/>
      <c r="S20" s="57">
        <v>3</v>
      </c>
    </row>
    <row r="21" spans="1:22" x14ac:dyDescent="0.2">
      <c r="A21" s="56"/>
      <c r="B21" s="56"/>
      <c r="C21" s="312" t="s">
        <v>663</v>
      </c>
      <c r="D21" s="313" t="s">
        <v>1107</v>
      </c>
      <c r="E21" s="314"/>
      <c r="F21" s="57"/>
      <c r="G21" s="57"/>
      <c r="H21" s="57"/>
      <c r="I21" s="57"/>
      <c r="J21" s="57"/>
      <c r="K21" s="57"/>
      <c r="L21" s="57"/>
      <c r="M21" s="57"/>
      <c r="N21" s="57"/>
      <c r="O21" s="57"/>
      <c r="P21" s="57"/>
      <c r="Q21" s="57"/>
      <c r="R21" s="57">
        <v>1</v>
      </c>
      <c r="S21" s="57">
        <v>2698</v>
      </c>
    </row>
    <row r="22" spans="1:22" x14ac:dyDescent="0.2">
      <c r="A22" s="56"/>
      <c r="B22" s="56"/>
      <c r="C22" s="301" t="s">
        <v>668</v>
      </c>
      <c r="D22" s="26" t="s">
        <v>1108</v>
      </c>
      <c r="E22" s="302"/>
      <c r="F22" s="57"/>
      <c r="G22" s="57"/>
      <c r="H22" s="57"/>
      <c r="I22" s="57"/>
      <c r="J22" s="57"/>
      <c r="K22" s="57"/>
      <c r="L22" s="57"/>
      <c r="M22" s="57"/>
      <c r="N22" s="57"/>
      <c r="O22" s="57">
        <v>521</v>
      </c>
      <c r="P22" s="57">
        <v>5182</v>
      </c>
      <c r="Q22" s="57">
        <v>7332</v>
      </c>
      <c r="R22" s="57">
        <v>7133</v>
      </c>
      <c r="S22" s="57">
        <v>5228</v>
      </c>
    </row>
    <row r="23" spans="1:22" x14ac:dyDescent="0.2">
      <c r="A23" s="56"/>
      <c r="B23" s="56"/>
      <c r="C23" s="301" t="s">
        <v>668</v>
      </c>
      <c r="D23" s="26" t="s">
        <v>1109</v>
      </c>
      <c r="E23" s="302"/>
      <c r="F23" s="303" t="s">
        <v>1090</v>
      </c>
      <c r="G23" s="57" t="s">
        <v>635</v>
      </c>
      <c r="H23" s="57"/>
      <c r="I23" s="57"/>
      <c r="J23" s="57"/>
      <c r="K23" s="57"/>
      <c r="L23" s="57"/>
      <c r="M23" s="57"/>
      <c r="N23" s="57"/>
      <c r="O23" s="57">
        <v>137</v>
      </c>
      <c r="P23" s="57">
        <v>1228</v>
      </c>
      <c r="Q23" s="57">
        <v>863</v>
      </c>
      <c r="R23" s="57">
        <v>1319</v>
      </c>
      <c r="S23" s="57">
        <v>1301</v>
      </c>
    </row>
    <row r="24" spans="1:22" x14ac:dyDescent="0.2">
      <c r="B24" s="56" t="s">
        <v>1137</v>
      </c>
      <c r="C24" s="301" t="s">
        <v>668</v>
      </c>
      <c r="D24" t="s">
        <v>1138</v>
      </c>
      <c r="E24" s="57"/>
      <c r="F24" s="57" t="s">
        <v>655</v>
      </c>
      <c r="G24" s="57" t="s">
        <v>635</v>
      </c>
      <c r="H24" s="57"/>
      <c r="I24" s="57"/>
      <c r="J24" s="57"/>
      <c r="K24" s="57"/>
      <c r="L24" s="57"/>
      <c r="M24" s="57"/>
      <c r="N24" s="57"/>
      <c r="O24" s="57">
        <v>238</v>
      </c>
      <c r="P24" s="57">
        <v>5082</v>
      </c>
      <c r="Q24" s="57">
        <v>5606</v>
      </c>
      <c r="R24" s="57">
        <v>5924</v>
      </c>
      <c r="S24" s="57">
        <v>4499</v>
      </c>
    </row>
    <row r="25" spans="1:22" x14ac:dyDescent="0.2">
      <c r="A25" s="289"/>
      <c r="B25" s="56"/>
      <c r="C25" s="301" t="s">
        <v>668</v>
      </c>
      <c r="D25" t="s">
        <v>1139</v>
      </c>
      <c r="E25" s="57"/>
      <c r="F25" s="57" t="s">
        <v>655</v>
      </c>
      <c r="G25" s="57" t="s">
        <v>635</v>
      </c>
      <c r="H25" s="57"/>
      <c r="I25" s="57"/>
      <c r="J25" s="57"/>
      <c r="K25" s="57"/>
      <c r="L25" s="57"/>
      <c r="M25" s="57"/>
      <c r="N25" s="57"/>
      <c r="O25" s="57"/>
      <c r="P25" s="57">
        <v>698</v>
      </c>
      <c r="Q25" s="57">
        <v>872</v>
      </c>
      <c r="R25" s="57">
        <v>750</v>
      </c>
      <c r="S25" s="57">
        <v>1487</v>
      </c>
      <c r="U25" t="s">
        <v>1350</v>
      </c>
      <c r="V25" s="57">
        <f>SUM(S4:S25)</f>
        <v>105746</v>
      </c>
    </row>
    <row r="26" spans="1:22" x14ac:dyDescent="0.2">
      <c r="A26" s="56"/>
      <c r="B26" s="56"/>
      <c r="C26" s="321"/>
      <c r="E26" s="57"/>
      <c r="F26" s="303"/>
      <c r="G26" s="57"/>
      <c r="H26" s="57"/>
      <c r="I26" s="57"/>
      <c r="J26" s="57"/>
      <c r="K26" s="57"/>
      <c r="L26" s="57"/>
      <c r="M26" s="57"/>
      <c r="N26" s="57"/>
      <c r="O26" s="57"/>
      <c r="P26" s="57"/>
      <c r="Q26" s="57"/>
      <c r="R26" s="57"/>
      <c r="S26" s="57"/>
    </row>
    <row r="28" spans="1:22" x14ac:dyDescent="0.2">
      <c r="B28" t="s">
        <v>655</v>
      </c>
    </row>
    <row r="29" spans="1:22" x14ac:dyDescent="0.2">
      <c r="B29" s="7" t="s">
        <v>1110</v>
      </c>
      <c r="C29" s="7"/>
      <c r="D29" s="7"/>
      <c r="E29" s="7"/>
      <c r="F29" s="7"/>
    </row>
    <row r="30" spans="1:22" x14ac:dyDescent="0.2">
      <c r="B30" s="313" t="s">
        <v>1111</v>
      </c>
      <c r="C30" s="313"/>
      <c r="D30" s="313"/>
      <c r="E30" s="313"/>
      <c r="F30" s="313"/>
    </row>
    <row r="31" spans="1:22" x14ac:dyDescent="0.2">
      <c r="B31" s="297" t="s">
        <v>1112</v>
      </c>
      <c r="C31" s="297"/>
      <c r="D31" s="298"/>
      <c r="E31" s="297"/>
      <c r="F31" s="297"/>
    </row>
    <row r="32" spans="1:22" x14ac:dyDescent="0.2">
      <c r="B32" s="308" t="s">
        <v>1113</v>
      </c>
      <c r="C32" s="308"/>
      <c r="D32" s="308"/>
      <c r="E32" s="308"/>
      <c r="F32" s="308"/>
    </row>
    <row r="33" spans="2:9" x14ac:dyDescent="0.2">
      <c r="B33" s="26" t="s">
        <v>1114</v>
      </c>
      <c r="C33" s="26"/>
      <c r="D33" s="26"/>
      <c r="E33" s="26"/>
      <c r="F33" s="26"/>
    </row>
    <row r="35" spans="2:9" x14ac:dyDescent="0.2">
      <c r="B35" s="315"/>
      <c r="C35" s="315"/>
      <c r="D35" s="315"/>
    </row>
    <row r="36" spans="2:9" x14ac:dyDescent="0.2">
      <c r="B36" t="s">
        <v>1115</v>
      </c>
    </row>
    <row r="38" spans="2:9" x14ac:dyDescent="0.2">
      <c r="B38" t="s">
        <v>1116</v>
      </c>
    </row>
    <row r="40" spans="2:9" x14ac:dyDescent="0.2">
      <c r="B40" t="s">
        <v>1117</v>
      </c>
    </row>
    <row r="41" spans="2:9" x14ac:dyDescent="0.2">
      <c r="B41" s="316"/>
      <c r="C41" s="316"/>
      <c r="D41" s="316"/>
    </row>
    <row r="42" spans="2:9" x14ac:dyDescent="0.2">
      <c r="B42" s="316"/>
      <c r="C42" s="316"/>
      <c r="D42" s="316"/>
      <c r="I42" t="s">
        <v>656</v>
      </c>
    </row>
    <row r="43" spans="2:9" x14ac:dyDescent="0.2">
      <c r="B43" s="316"/>
      <c r="C43" s="316"/>
      <c r="D43" s="316"/>
    </row>
    <row r="44" spans="2:9" x14ac:dyDescent="0.2">
      <c r="B44" s="316"/>
      <c r="C44" s="316"/>
      <c r="D44" s="316"/>
    </row>
    <row r="45" spans="2:9" x14ac:dyDescent="0.2">
      <c r="B45" s="316"/>
      <c r="C45" s="316"/>
      <c r="D45" s="316"/>
    </row>
    <row r="46" spans="2:9" x14ac:dyDescent="0.2">
      <c r="B46" s="316"/>
      <c r="C46" s="316"/>
      <c r="D46" s="316"/>
    </row>
    <row r="47" spans="2:9" x14ac:dyDescent="0.2">
      <c r="B47" s="316"/>
      <c r="C47" s="316"/>
      <c r="D47" s="316"/>
    </row>
    <row r="48" spans="2:9" x14ac:dyDescent="0.2">
      <c r="B48" s="316"/>
      <c r="C48" s="316"/>
      <c r="D48" s="316"/>
    </row>
    <row r="49" spans="2:4" x14ac:dyDescent="0.2">
      <c r="B49" s="316"/>
      <c r="C49" s="316"/>
      <c r="D49" s="316"/>
    </row>
    <row r="50" spans="2:4" x14ac:dyDescent="0.2">
      <c r="B50" s="316"/>
      <c r="C50" s="316"/>
      <c r="D50" s="316"/>
    </row>
    <row r="51" spans="2:4" x14ac:dyDescent="0.2">
      <c r="B51" s="316"/>
      <c r="C51" s="316"/>
      <c r="D51" s="316"/>
    </row>
    <row r="52" spans="2:4" x14ac:dyDescent="0.2">
      <c r="B52" s="316"/>
      <c r="C52" s="316"/>
      <c r="D52" s="316"/>
    </row>
    <row r="53" spans="2:4" x14ac:dyDescent="0.2">
      <c r="B53" s="316"/>
      <c r="C53" s="316"/>
      <c r="D53" s="316"/>
    </row>
    <row r="54" spans="2:4" x14ac:dyDescent="0.2">
      <c r="B54" s="316"/>
      <c r="C54" s="316"/>
      <c r="D54" s="316"/>
    </row>
  </sheetData>
  <hyperlinks>
    <hyperlink ref="F4" r:id="rId1" xr:uid="{52276340-13D0-4316-8121-BDCCB0F88232}"/>
    <hyperlink ref="F6" r:id="rId2" xr:uid="{BCC25408-94BF-410F-AC4B-D4B3A9C5D07C}"/>
    <hyperlink ref="F7" r:id="rId3" xr:uid="{EDD4D98F-9D96-44AF-91DD-497EF09CAAC4}"/>
    <hyperlink ref="F11" r:id="rId4" xr:uid="{C6EB53A3-EA51-4D75-8985-B8B2A9809E71}"/>
    <hyperlink ref="F23" r:id="rId5" xr:uid="{6C4C1D14-275C-47CA-9311-0E4EEA4A9E9C}"/>
    <hyperlink ref="F12" r:id="rId6" xr:uid="{0B69F026-680D-46E7-B9A4-80A4A76AA289}"/>
    <hyperlink ref="F9" r:id="rId7" xr:uid="{7FB2CE98-B958-477B-9449-BCBAF3A7F645}"/>
    <hyperlink ref="F17" r:id="rId8" xr:uid="{842F8300-869B-4B16-98B4-A1C42FD423AD}"/>
  </hyperlinks>
  <pageMargins left="0.7" right="0.7" top="0.75" bottom="0.75" header="0.3" footer="0.3"/>
  <drawing r:id="rId9"/>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C615E-81BE-4DA1-AF13-DDD52CB14DD5}">
  <sheetPr>
    <tabColor theme="0"/>
  </sheetPr>
  <dimension ref="A1:W24"/>
  <sheetViews>
    <sheetView zoomScale="133" workbookViewId="0">
      <selection activeCell="E14" sqref="E14"/>
    </sheetView>
  </sheetViews>
  <sheetFormatPr baseColWidth="10" defaultColWidth="8.83203125" defaultRowHeight="16" x14ac:dyDescent="0.2"/>
  <cols>
    <col min="1" max="1" width="22.83203125" bestFit="1" customWidth="1"/>
    <col min="2" max="2" width="12.5" bestFit="1" customWidth="1"/>
    <col min="3" max="3" width="3.1640625" customWidth="1"/>
    <col min="4" max="4" width="23.83203125" bestFit="1" customWidth="1"/>
    <col min="5" max="6" width="9.1640625" bestFit="1" customWidth="1"/>
    <col min="7" max="8" width="10" bestFit="1" customWidth="1"/>
    <col min="9" max="13" width="11" bestFit="1" customWidth="1"/>
    <col min="14" max="14" width="10.83203125" bestFit="1" customWidth="1"/>
    <col min="15" max="15" width="11.83203125" bestFit="1" customWidth="1"/>
    <col min="16" max="16" width="11.6640625" customWidth="1"/>
    <col min="17" max="18" width="11" bestFit="1" customWidth="1"/>
    <col min="19" max="19" width="10.83203125" bestFit="1" customWidth="1"/>
    <col min="21" max="21" width="10.1640625" bestFit="1" customWidth="1"/>
    <col min="22" max="22" width="11.33203125" customWidth="1"/>
    <col min="23" max="23" width="9.83203125" customWidth="1"/>
  </cols>
  <sheetData>
    <row r="1" spans="1:23" x14ac:dyDescent="0.2">
      <c r="A1" s="291" t="s">
        <v>859</v>
      </c>
      <c r="B1" s="291"/>
      <c r="C1" s="291"/>
      <c r="D1" s="291"/>
      <c r="E1" s="291" t="s">
        <v>860</v>
      </c>
      <c r="F1" s="291"/>
      <c r="G1" s="291"/>
      <c r="H1" s="291"/>
      <c r="I1" s="291"/>
      <c r="J1" s="291"/>
      <c r="K1" s="291"/>
      <c r="L1" s="291"/>
      <c r="M1" s="291"/>
      <c r="N1" s="291"/>
      <c r="O1" s="291"/>
      <c r="P1" s="291"/>
      <c r="Q1" s="291"/>
      <c r="R1" s="291"/>
      <c r="S1" s="291"/>
    </row>
    <row r="2" spans="1:23" x14ac:dyDescent="0.2">
      <c r="A2" s="102" t="s">
        <v>861</v>
      </c>
      <c r="B2" s="102" t="s">
        <v>862</v>
      </c>
      <c r="C2" s="102"/>
      <c r="D2" s="102" t="s">
        <v>863</v>
      </c>
      <c r="E2" s="102">
        <v>2010</v>
      </c>
      <c r="F2" s="102">
        <v>2011</v>
      </c>
      <c r="G2" s="102">
        <v>2012</v>
      </c>
      <c r="H2" s="102">
        <v>2013</v>
      </c>
      <c r="I2" s="102">
        <v>2014</v>
      </c>
      <c r="J2" s="102">
        <v>2015</v>
      </c>
      <c r="K2" s="102">
        <v>2016</v>
      </c>
      <c r="L2" s="102">
        <v>2017</v>
      </c>
      <c r="M2" s="102">
        <v>2018</v>
      </c>
      <c r="N2" s="102">
        <v>2019</v>
      </c>
      <c r="O2" s="102">
        <v>2020</v>
      </c>
      <c r="P2" s="102">
        <v>2021</v>
      </c>
      <c r="Q2" s="102">
        <v>2022</v>
      </c>
      <c r="R2" s="102">
        <v>2023</v>
      </c>
      <c r="S2" s="102">
        <v>2024</v>
      </c>
      <c r="V2" s="291">
        <v>2023</v>
      </c>
      <c r="W2" s="291">
        <v>2024</v>
      </c>
    </row>
    <row r="3" spans="1:23" x14ac:dyDescent="0.2">
      <c r="A3" s="291" t="s">
        <v>265</v>
      </c>
      <c r="B3" s="56" t="s">
        <v>1118</v>
      </c>
      <c r="C3" s="56"/>
      <c r="D3" s="291"/>
      <c r="E3" s="291"/>
      <c r="F3" s="291"/>
      <c r="G3" s="291"/>
      <c r="H3" s="291"/>
      <c r="I3" s="291"/>
      <c r="J3" s="291"/>
      <c r="K3" s="291"/>
      <c r="L3" s="291"/>
      <c r="M3" s="291"/>
      <c r="N3" s="291"/>
      <c r="O3" s="291"/>
      <c r="P3" s="291"/>
      <c r="Q3" s="291"/>
      <c r="R3" s="291"/>
      <c r="S3" s="291"/>
      <c r="U3" s="257" t="s">
        <v>1076</v>
      </c>
      <c r="V3" s="320">
        <f>SUMIF(B4:B13, "Maubeuge", R4:R13)</f>
        <v>16445</v>
      </c>
      <c r="W3" s="320">
        <f>SUMIF(B4:B13, "Maubeuge", S4:S13)</f>
        <v>16874</v>
      </c>
    </row>
    <row r="4" spans="1:23" x14ac:dyDescent="0.2">
      <c r="A4" s="56"/>
      <c r="B4" s="257" t="s">
        <v>1076</v>
      </c>
      <c r="C4" s="317" t="s">
        <v>1130</v>
      </c>
      <c r="D4" t="s">
        <v>1119</v>
      </c>
      <c r="E4" s="57"/>
      <c r="F4" s="57"/>
      <c r="G4" s="57"/>
      <c r="H4" s="57"/>
      <c r="I4" s="57"/>
      <c r="J4" s="57"/>
      <c r="K4" s="57"/>
      <c r="L4" s="57"/>
      <c r="M4" s="57"/>
      <c r="N4" s="57"/>
      <c r="O4" s="57"/>
      <c r="P4" s="57"/>
      <c r="Q4" s="57">
        <v>9</v>
      </c>
      <c r="R4" s="57">
        <v>36</v>
      </c>
      <c r="S4" s="57">
        <v>215</v>
      </c>
      <c r="U4" s="257" t="s">
        <v>1129</v>
      </c>
      <c r="V4" s="320">
        <f>SUMIF(B4:B13, "Douai ", R4:R13)</f>
        <v>47049</v>
      </c>
      <c r="W4" s="320">
        <f>SUMIF(B4:B13, "Douai ", S4:S13)</f>
        <v>71051</v>
      </c>
    </row>
    <row r="5" spans="1:23" x14ac:dyDescent="0.2">
      <c r="A5" s="56"/>
      <c r="B5" s="257" t="s">
        <v>1076</v>
      </c>
      <c r="C5" s="317" t="s">
        <v>1130</v>
      </c>
      <c r="D5" t="s">
        <v>1120</v>
      </c>
      <c r="E5" s="57"/>
      <c r="F5" s="57"/>
      <c r="G5" s="57"/>
      <c r="H5" s="57"/>
      <c r="I5" s="57"/>
      <c r="J5" s="57"/>
      <c r="K5" s="57"/>
      <c r="L5" s="57"/>
      <c r="M5" s="57"/>
      <c r="N5" s="57"/>
      <c r="O5" s="57"/>
      <c r="P5" s="57"/>
      <c r="Q5" s="57">
        <v>681</v>
      </c>
      <c r="R5" s="57">
        <v>3578</v>
      </c>
      <c r="S5" s="57">
        <v>4081</v>
      </c>
      <c r="U5" s="257" t="s">
        <v>1133</v>
      </c>
      <c r="V5" s="320">
        <f>SUMIF(B4:B13, "Batilly", R4:R13)</f>
        <v>1770</v>
      </c>
      <c r="W5" s="320">
        <f>SUMIF(B4:B13, "Batilly", S4:S13)</f>
        <v>2117</v>
      </c>
    </row>
    <row r="6" spans="1:23" x14ac:dyDescent="0.2">
      <c r="A6" s="56"/>
      <c r="B6" s="257" t="s">
        <v>1129</v>
      </c>
      <c r="C6" s="257" t="s">
        <v>1130</v>
      </c>
      <c r="D6" t="s">
        <v>1121</v>
      </c>
      <c r="E6" s="57"/>
      <c r="F6" s="57"/>
      <c r="G6" s="57"/>
      <c r="H6" s="57"/>
      <c r="I6" s="57"/>
      <c r="J6" s="57"/>
      <c r="K6" s="57"/>
      <c r="L6" s="57"/>
      <c r="M6" s="57"/>
      <c r="N6" s="57"/>
      <c r="O6" s="57"/>
      <c r="P6" s="57"/>
      <c r="Q6" s="57"/>
      <c r="R6" s="57"/>
      <c r="S6" s="57">
        <v>13349</v>
      </c>
      <c r="U6" s="257" t="s">
        <v>1136</v>
      </c>
      <c r="V6" s="320">
        <f>SUMIF(B4:B13, "Flins", R4:R13)</f>
        <v>18174</v>
      </c>
      <c r="W6" s="320">
        <f>SUMIF(B4:B13, "Flins", S4:S13)</f>
        <v>5005</v>
      </c>
    </row>
    <row r="7" spans="1:23" x14ac:dyDescent="0.2">
      <c r="A7" s="56"/>
      <c r="B7" s="257" t="s">
        <v>1076</v>
      </c>
      <c r="C7" s="257" t="s">
        <v>1071</v>
      </c>
      <c r="D7" t="s">
        <v>1122</v>
      </c>
      <c r="E7" s="57">
        <v>15</v>
      </c>
      <c r="F7" s="57">
        <v>993</v>
      </c>
      <c r="G7" s="57">
        <v>5379</v>
      </c>
      <c r="H7" s="57">
        <v>4946</v>
      </c>
      <c r="I7" s="57">
        <v>3472</v>
      </c>
      <c r="J7" s="57">
        <v>3673</v>
      </c>
      <c r="K7" s="57">
        <v>3779</v>
      </c>
      <c r="L7" s="57">
        <v>4038</v>
      </c>
      <c r="M7" s="57">
        <v>8558</v>
      </c>
      <c r="N7" s="57">
        <v>9951</v>
      </c>
      <c r="O7" s="57">
        <v>9978</v>
      </c>
      <c r="P7" s="57">
        <v>10951</v>
      </c>
      <c r="Q7" s="57">
        <v>8582</v>
      </c>
      <c r="R7" s="57">
        <v>11872</v>
      </c>
      <c r="S7" s="57">
        <v>11184</v>
      </c>
      <c r="U7" s="257" t="s">
        <v>1132</v>
      </c>
      <c r="V7" s="320">
        <f>SUMIF(B5:B14, "Sandouville", R5:R14)</f>
        <v>12</v>
      </c>
      <c r="W7" s="320">
        <f>SUMIF(B5:B14, "Sandouville", S5:S14)</f>
        <v>615</v>
      </c>
    </row>
    <row r="8" spans="1:23" x14ac:dyDescent="0.2">
      <c r="A8" s="56"/>
      <c r="B8" s="257" t="s">
        <v>1076</v>
      </c>
      <c r="C8" s="257" t="s">
        <v>1071</v>
      </c>
      <c r="D8" t="s">
        <v>1123</v>
      </c>
      <c r="E8" s="57"/>
      <c r="F8" s="57"/>
      <c r="G8" s="57"/>
      <c r="H8" s="57"/>
      <c r="I8" s="57"/>
      <c r="J8" s="57"/>
      <c r="K8" s="57"/>
      <c r="L8" s="57"/>
      <c r="M8" s="57"/>
      <c r="N8" s="57"/>
      <c r="O8" s="57"/>
      <c r="P8" s="57"/>
      <c r="Q8" s="57"/>
      <c r="R8" s="57">
        <v>959</v>
      </c>
      <c r="S8" s="57">
        <v>1394</v>
      </c>
      <c r="U8" s="257"/>
      <c r="V8" s="257"/>
      <c r="W8" s="257"/>
    </row>
    <row r="9" spans="1:23" x14ac:dyDescent="0.2">
      <c r="A9" s="56"/>
      <c r="B9" s="257" t="s">
        <v>1133</v>
      </c>
      <c r="C9" s="318" t="s">
        <v>1134</v>
      </c>
      <c r="D9" t="s">
        <v>1124</v>
      </c>
      <c r="E9" s="57"/>
      <c r="F9" s="57"/>
      <c r="G9" s="57"/>
      <c r="H9" s="57"/>
      <c r="I9" s="57"/>
      <c r="J9" s="57"/>
      <c r="K9" s="57"/>
      <c r="L9" s="57"/>
      <c r="M9" s="57">
        <v>39</v>
      </c>
      <c r="N9" s="57">
        <v>394</v>
      </c>
      <c r="O9" s="57">
        <v>369</v>
      </c>
      <c r="P9" s="57">
        <v>614</v>
      </c>
      <c r="Q9" s="57">
        <v>804</v>
      </c>
      <c r="R9" s="57">
        <v>1770</v>
      </c>
      <c r="S9" s="57">
        <v>2117</v>
      </c>
      <c r="U9" s="257"/>
      <c r="V9" s="320">
        <f>SUM(V3:V7)</f>
        <v>83450</v>
      </c>
      <c r="W9" s="320">
        <f>SUM(W3:W7)</f>
        <v>95662</v>
      </c>
    </row>
    <row r="10" spans="1:23" x14ac:dyDescent="0.2">
      <c r="A10" s="56"/>
      <c r="B10" s="257" t="s">
        <v>1129</v>
      </c>
      <c r="C10" s="317" t="s">
        <v>1130</v>
      </c>
      <c r="D10" t="s">
        <v>1125</v>
      </c>
      <c r="E10" s="57"/>
      <c r="F10" s="57"/>
      <c r="G10" s="57"/>
      <c r="H10" s="57"/>
      <c r="I10" s="57"/>
      <c r="J10" s="57"/>
      <c r="K10" s="57"/>
      <c r="L10" s="57"/>
      <c r="M10" s="57"/>
      <c r="N10" s="57"/>
      <c r="O10" s="57"/>
      <c r="P10" s="57">
        <v>45</v>
      </c>
      <c r="Q10" s="57">
        <v>33151</v>
      </c>
      <c r="R10" s="57">
        <v>47018</v>
      </c>
      <c r="S10" s="57">
        <v>34732</v>
      </c>
      <c r="U10" s="257"/>
      <c r="V10" s="320">
        <f>SUM(R4:R13)</f>
        <v>83450</v>
      </c>
      <c r="W10" s="320">
        <f>SUM(S4:S13)</f>
        <v>95662</v>
      </c>
    </row>
    <row r="11" spans="1:23" x14ac:dyDescent="0.2">
      <c r="A11" s="56"/>
      <c r="B11" s="257" t="s">
        <v>1129</v>
      </c>
      <c r="C11" s="318" t="s">
        <v>1135</v>
      </c>
      <c r="D11" t="s">
        <v>1126</v>
      </c>
      <c r="E11" s="57"/>
      <c r="F11" s="57"/>
      <c r="G11" s="57"/>
      <c r="H11" s="57"/>
      <c r="I11" s="57"/>
      <c r="J11" s="57"/>
      <c r="K11" s="57"/>
      <c r="L11" s="57"/>
      <c r="M11" s="57"/>
      <c r="N11" s="57"/>
      <c r="O11" s="57"/>
      <c r="P11" s="57"/>
      <c r="Q11" s="57"/>
      <c r="R11" s="57">
        <v>31</v>
      </c>
      <c r="S11" s="57">
        <v>22970</v>
      </c>
    </row>
    <row r="12" spans="1:23" x14ac:dyDescent="0.2">
      <c r="A12" s="56"/>
      <c r="B12" s="257" t="s">
        <v>1132</v>
      </c>
      <c r="C12" s="318" t="s">
        <v>1131</v>
      </c>
      <c r="D12" t="s">
        <v>1127</v>
      </c>
      <c r="E12" s="57"/>
      <c r="F12" s="57"/>
      <c r="G12" s="57"/>
      <c r="H12" s="57"/>
      <c r="I12" s="57"/>
      <c r="J12" s="57"/>
      <c r="K12" s="57"/>
      <c r="L12" s="57"/>
      <c r="M12" s="57"/>
      <c r="N12" s="57"/>
      <c r="O12" s="57"/>
      <c r="P12" s="57"/>
      <c r="Q12" s="57"/>
      <c r="R12" s="57">
        <v>12</v>
      </c>
      <c r="S12" s="57">
        <v>615</v>
      </c>
    </row>
    <row r="13" spans="1:23" x14ac:dyDescent="0.2">
      <c r="A13" s="56"/>
      <c r="B13" s="257" t="s">
        <v>1136</v>
      </c>
      <c r="C13" s="319" t="s">
        <v>1135</v>
      </c>
      <c r="D13" t="s">
        <v>1128</v>
      </c>
      <c r="E13" s="57"/>
      <c r="F13" s="57"/>
      <c r="G13" s="57">
        <v>68</v>
      </c>
      <c r="H13" s="57">
        <v>8761</v>
      </c>
      <c r="I13" s="57">
        <v>11108</v>
      </c>
      <c r="J13" s="57">
        <v>18698</v>
      </c>
      <c r="K13" s="57">
        <v>21646</v>
      </c>
      <c r="L13" s="57">
        <v>31533</v>
      </c>
      <c r="M13" s="57">
        <v>39990</v>
      </c>
      <c r="N13" s="57">
        <v>48013</v>
      </c>
      <c r="O13" s="57">
        <v>102187</v>
      </c>
      <c r="P13" s="57">
        <v>77149</v>
      </c>
      <c r="Q13" s="57">
        <v>40238</v>
      </c>
      <c r="R13" s="57">
        <v>18174</v>
      </c>
      <c r="S13" s="57">
        <v>5005</v>
      </c>
    </row>
    <row r="17" spans="1:17" x14ac:dyDescent="0.2">
      <c r="J17" t="s">
        <v>1340</v>
      </c>
      <c r="K17">
        <v>2011</v>
      </c>
      <c r="L17" t="s">
        <v>1341</v>
      </c>
      <c r="O17" s="57">
        <f>R7</f>
        <v>11872</v>
      </c>
    </row>
    <row r="18" spans="1:17" x14ac:dyDescent="0.2">
      <c r="J18" t="s">
        <v>1340</v>
      </c>
      <c r="K18">
        <v>2023</v>
      </c>
      <c r="L18" t="s">
        <v>1342</v>
      </c>
      <c r="O18" s="57">
        <f>S4+S5+S8</f>
        <v>5690</v>
      </c>
      <c r="P18" s="57">
        <f>O18+O17</f>
        <v>17562</v>
      </c>
    </row>
    <row r="19" spans="1:17" x14ac:dyDescent="0.2">
      <c r="A19" t="s">
        <v>1135</v>
      </c>
    </row>
    <row r="21" spans="1:17" x14ac:dyDescent="0.2">
      <c r="J21" t="s">
        <v>1136</v>
      </c>
      <c r="K21">
        <v>2012</v>
      </c>
      <c r="L21" t="s">
        <v>1344</v>
      </c>
      <c r="Q21">
        <v>48013</v>
      </c>
    </row>
    <row r="22" spans="1:17" x14ac:dyDescent="0.2">
      <c r="J22" t="s">
        <v>1136</v>
      </c>
      <c r="K22">
        <v>2018</v>
      </c>
      <c r="L22" t="s">
        <v>1345</v>
      </c>
      <c r="Q22">
        <v>102187</v>
      </c>
    </row>
    <row r="24" spans="1:17" x14ac:dyDescent="0.2">
      <c r="J24" t="s">
        <v>1133</v>
      </c>
      <c r="K24">
        <v>2019</v>
      </c>
      <c r="L24" t="s">
        <v>1349</v>
      </c>
      <c r="O24" s="57">
        <f>S9</f>
        <v>2117</v>
      </c>
    </row>
  </sheetData>
  <hyperlinks>
    <hyperlink ref="C12" r:id="rId1" xr:uid="{AA327E37-7D3B-48F1-966A-50CCA858C2A3}"/>
    <hyperlink ref="C9" r:id="rId2" location="description" xr:uid="{AD5CE997-1355-4DD1-B720-7D13861016D3}"/>
    <hyperlink ref="C11" r:id="rId3" xr:uid="{18E5DDC0-86C3-4EB5-B319-7ADDE82EB7E8}"/>
  </hyperlinks>
  <pageMargins left="0.7" right="0.7" top="0.75" bottom="0.75" header="0.3" footer="0.3"/>
  <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C70F4-3695-CC49-AED6-F81085766DD6}">
  <sheetPr>
    <tabColor theme="0"/>
  </sheetPr>
  <dimension ref="A1:T17"/>
  <sheetViews>
    <sheetView workbookViewId="0">
      <selection activeCell="B18" sqref="B18"/>
    </sheetView>
  </sheetViews>
  <sheetFormatPr baseColWidth="10" defaultRowHeight="16" x14ac:dyDescent="0.2"/>
  <cols>
    <col min="1" max="1" width="23" bestFit="1" customWidth="1"/>
    <col min="2" max="2" width="18.83203125" bestFit="1" customWidth="1"/>
    <col min="3" max="3" width="24.1640625" bestFit="1" customWidth="1"/>
    <col min="4" max="4" width="11.5" bestFit="1" customWidth="1"/>
  </cols>
  <sheetData>
    <row r="1" spans="1:20" s="324" customFormat="1" ht="15" x14ac:dyDescent="0.2">
      <c r="A1" s="325" t="s">
        <v>861</v>
      </c>
      <c r="B1" s="325" t="s">
        <v>862</v>
      </c>
      <c r="C1" s="325" t="s">
        <v>863</v>
      </c>
      <c r="D1" s="325">
        <v>2010</v>
      </c>
      <c r="E1" s="325">
        <v>2011</v>
      </c>
      <c r="F1" s="325">
        <v>2012</v>
      </c>
      <c r="G1" s="325">
        <v>2013</v>
      </c>
      <c r="H1" s="325">
        <v>2014</v>
      </c>
      <c r="I1" s="325">
        <v>2015</v>
      </c>
      <c r="J1" s="325">
        <v>2016</v>
      </c>
      <c r="K1" s="325">
        <v>2017</v>
      </c>
      <c r="L1" s="325">
        <v>2018</v>
      </c>
      <c r="M1" s="325">
        <v>2019</v>
      </c>
      <c r="N1" s="325">
        <v>2020</v>
      </c>
      <c r="O1" s="325">
        <v>2021</v>
      </c>
      <c r="P1" s="325">
        <v>2022</v>
      </c>
      <c r="Q1" s="325">
        <v>2023</v>
      </c>
      <c r="R1" s="325">
        <v>2024</v>
      </c>
    </row>
    <row r="2" spans="1:20" s="324" customFormat="1" ht="15" x14ac:dyDescent="0.2">
      <c r="A2" s="326" t="s">
        <v>212</v>
      </c>
      <c r="B2" s="326" t="s">
        <v>1148</v>
      </c>
      <c r="C2" s="324" t="s">
        <v>1149</v>
      </c>
      <c r="D2" s="327"/>
      <c r="E2" s="327"/>
      <c r="F2" s="327"/>
      <c r="G2" s="327"/>
      <c r="H2" s="327"/>
      <c r="I2" s="327"/>
      <c r="J2" s="327"/>
      <c r="K2" s="327"/>
      <c r="L2" s="327"/>
      <c r="M2" s="327"/>
      <c r="N2" s="327"/>
      <c r="O2" s="327">
        <v>1155</v>
      </c>
      <c r="P2" s="327">
        <v>23082</v>
      </c>
      <c r="Q2" s="327">
        <v>34314</v>
      </c>
      <c r="R2" s="327">
        <v>21189</v>
      </c>
    </row>
    <row r="3" spans="1:20" s="324" customFormat="1" ht="15" x14ac:dyDescent="0.2">
      <c r="A3" s="326"/>
      <c r="B3" s="326"/>
      <c r="C3" s="324" t="s">
        <v>1150</v>
      </c>
      <c r="D3" s="327"/>
      <c r="E3" s="327"/>
      <c r="F3" s="327"/>
      <c r="G3" s="327"/>
      <c r="H3" s="327"/>
      <c r="I3" s="327"/>
      <c r="J3" s="327"/>
      <c r="K3" s="327"/>
      <c r="L3" s="327"/>
      <c r="M3" s="327"/>
      <c r="N3" s="327">
        <v>4793</v>
      </c>
      <c r="O3" s="327">
        <v>23443</v>
      </c>
      <c r="P3" s="327">
        <v>42673</v>
      </c>
      <c r="Q3" s="327">
        <v>74993</v>
      </c>
      <c r="R3" s="327">
        <v>55545</v>
      </c>
    </row>
    <row r="4" spans="1:20" s="324" customFormat="1" ht="15" x14ac:dyDescent="0.2">
      <c r="A4" s="326"/>
      <c r="B4" s="326"/>
      <c r="C4" s="324" t="s">
        <v>1151</v>
      </c>
      <c r="D4" s="327"/>
      <c r="E4" s="327"/>
      <c r="F4" s="327"/>
      <c r="G4" s="327"/>
      <c r="H4" s="327"/>
      <c r="I4" s="327"/>
      <c r="J4" s="327"/>
      <c r="K4" s="327"/>
      <c r="L4" s="327"/>
      <c r="M4" s="327">
        <v>252</v>
      </c>
      <c r="N4" s="327">
        <v>29208</v>
      </c>
      <c r="O4" s="327">
        <v>46494</v>
      </c>
      <c r="P4" s="327">
        <v>32758</v>
      </c>
      <c r="Q4" s="327">
        <v>24198</v>
      </c>
      <c r="R4" s="327">
        <v>2772</v>
      </c>
    </row>
    <row r="5" spans="1:20" s="324" customFormat="1" ht="15" x14ac:dyDescent="0.2">
      <c r="A5" s="326" t="s">
        <v>603</v>
      </c>
      <c r="B5" s="326" t="s">
        <v>1148</v>
      </c>
      <c r="C5" s="324" t="s">
        <v>1281</v>
      </c>
      <c r="D5" s="327">
        <v>50</v>
      </c>
      <c r="E5" s="327">
        <v>72</v>
      </c>
      <c r="F5" s="327">
        <v>137</v>
      </c>
      <c r="G5" s="327">
        <v>56</v>
      </c>
      <c r="H5" s="327">
        <v>33</v>
      </c>
      <c r="I5" s="327"/>
      <c r="J5" s="327"/>
      <c r="K5" s="327"/>
      <c r="L5" s="327"/>
      <c r="M5" s="327"/>
      <c r="N5" s="327"/>
      <c r="O5" s="327"/>
      <c r="P5" s="327"/>
      <c r="Q5" s="327"/>
      <c r="R5" s="327"/>
    </row>
    <row r="6" spans="1:20" s="324" customFormat="1" ht="15" x14ac:dyDescent="0.2">
      <c r="A6" s="326"/>
      <c r="B6" s="326"/>
      <c r="C6" s="324" t="s">
        <v>1282</v>
      </c>
      <c r="D6" s="327"/>
      <c r="E6" s="327"/>
      <c r="F6" s="327">
        <v>67</v>
      </c>
      <c r="G6" s="327">
        <v>7362</v>
      </c>
      <c r="H6" s="327">
        <v>5077</v>
      </c>
      <c r="I6" s="327">
        <v>7067</v>
      </c>
      <c r="J6" s="327">
        <v>4159</v>
      </c>
      <c r="K6" s="327">
        <v>3155</v>
      </c>
      <c r="L6" s="327">
        <v>2136</v>
      </c>
      <c r="M6" s="327">
        <v>6939</v>
      </c>
      <c r="N6" s="327">
        <v>17154</v>
      </c>
      <c r="O6" s="327">
        <v>15414</v>
      </c>
      <c r="P6" s="327">
        <v>10911</v>
      </c>
      <c r="Q6" s="327">
        <v>7481</v>
      </c>
      <c r="R6" s="327">
        <v>12640</v>
      </c>
    </row>
    <row r="7" spans="1:20" s="324" customFormat="1" ht="15" x14ac:dyDescent="0.2">
      <c r="A7" s="326"/>
      <c r="B7" s="326"/>
      <c r="C7" s="324" t="s">
        <v>1283</v>
      </c>
      <c r="D7" s="327"/>
      <c r="E7" s="327"/>
      <c r="F7" s="327"/>
      <c r="G7" s="327"/>
      <c r="H7" s="327"/>
      <c r="I7" s="327"/>
      <c r="J7" s="327"/>
      <c r="K7" s="327">
        <v>1715</v>
      </c>
      <c r="L7" s="327">
        <v>4037</v>
      </c>
      <c r="M7" s="327">
        <v>3442</v>
      </c>
      <c r="N7" s="327">
        <v>4003</v>
      </c>
      <c r="O7" s="327">
        <v>5073</v>
      </c>
      <c r="P7" s="327">
        <v>4654</v>
      </c>
      <c r="Q7" s="327">
        <v>4864</v>
      </c>
      <c r="R7" s="327">
        <v>4085</v>
      </c>
    </row>
    <row r="8" spans="1:20" s="324" customFormat="1" ht="15" x14ac:dyDescent="0.2">
      <c r="A8" s="326"/>
      <c r="B8" s="326"/>
      <c r="C8" s="324" t="s">
        <v>1284</v>
      </c>
      <c r="D8" s="327"/>
      <c r="E8" s="327"/>
      <c r="F8" s="327"/>
      <c r="G8" s="327"/>
      <c r="H8" s="327"/>
      <c r="I8" s="327"/>
      <c r="J8" s="327"/>
      <c r="K8" s="327">
        <v>598</v>
      </c>
      <c r="L8" s="327">
        <v>2827</v>
      </c>
      <c r="M8" s="327">
        <v>3758</v>
      </c>
      <c r="N8" s="327">
        <v>4890</v>
      </c>
      <c r="O8" s="327">
        <v>15645</v>
      </c>
      <c r="P8" s="327">
        <v>13683</v>
      </c>
      <c r="Q8" s="327">
        <v>17644</v>
      </c>
      <c r="R8" s="327">
        <v>21162</v>
      </c>
    </row>
    <row r="9" spans="1:20" s="324" customFormat="1" ht="15" x14ac:dyDescent="0.2">
      <c r="A9" s="328"/>
      <c r="B9" s="326"/>
      <c r="C9" s="324" t="s">
        <v>1285</v>
      </c>
      <c r="D9" s="327"/>
      <c r="E9" s="327"/>
      <c r="F9" s="327"/>
      <c r="G9" s="327"/>
      <c r="H9" s="327"/>
      <c r="I9" s="327">
        <v>2919</v>
      </c>
      <c r="J9" s="327">
        <v>12167</v>
      </c>
      <c r="K9" s="327">
        <v>10747</v>
      </c>
      <c r="L9" s="327">
        <v>9212</v>
      </c>
      <c r="M9" s="327">
        <v>10871</v>
      </c>
      <c r="N9" s="327">
        <v>18187</v>
      </c>
      <c r="O9" s="327">
        <v>32407</v>
      </c>
      <c r="P9" s="327">
        <v>30633</v>
      </c>
      <c r="Q9" s="327">
        <v>33856</v>
      </c>
      <c r="R9" s="327">
        <v>47767</v>
      </c>
      <c r="T9" s="327"/>
    </row>
    <row r="11" spans="1:20" x14ac:dyDescent="0.2">
      <c r="R11" s="57">
        <f>SUM(R6:R9)</f>
        <v>85654</v>
      </c>
    </row>
    <row r="14" spans="1:20" x14ac:dyDescent="0.2">
      <c r="B14" t="s">
        <v>1319</v>
      </c>
      <c r="C14" t="s">
        <v>1320</v>
      </c>
      <c r="D14" s="57">
        <f>N4+N3</f>
        <v>34001</v>
      </c>
    </row>
    <row r="15" spans="1:20" x14ac:dyDescent="0.2">
      <c r="B15" t="s">
        <v>1321</v>
      </c>
      <c r="C15" t="s">
        <v>1322</v>
      </c>
      <c r="D15" s="57">
        <f>SUM(Q2:Q4)</f>
        <v>133505</v>
      </c>
    </row>
    <row r="17" spans="2:4" x14ac:dyDescent="0.2">
      <c r="B17" t="s">
        <v>1323</v>
      </c>
      <c r="D17">
        <v>85654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608FA096EBB4B4B8A364436FE5AF333" ma:contentTypeVersion="22" ma:contentTypeDescription="Create a new document." ma:contentTypeScope="" ma:versionID="14f258b733f6365362ddc6ad739ca240">
  <xsd:schema xmlns:xsd="http://www.w3.org/2001/XMLSchema" xmlns:xs="http://www.w3.org/2001/XMLSchema" xmlns:p="http://schemas.microsoft.com/office/2006/metadata/properties" xmlns:ns2="b17ea8e4-3fb0-4555-9c20-069a19b46cb2" xmlns:ns3="a800b4a7-713e-40fb-b259-074d23fe1c46" targetNamespace="http://schemas.microsoft.com/office/2006/metadata/properties" ma:root="true" ma:fieldsID="392726fe05a3a4dbab19059d5b4c5bb0" ns2:_="" ns3:_="">
    <xsd:import namespace="b17ea8e4-3fb0-4555-9c20-069a19b46cb2"/>
    <xsd:import namespace="a800b4a7-713e-40fb-b259-074d23fe1c46"/>
    <xsd:element name="properties">
      <xsd:complexType>
        <xsd:sequence>
          <xsd:element name="documentManagement">
            <xsd:complexType>
              <xsd:all>
                <xsd:element ref="ns2:Authors"/>
                <xsd:element ref="ns3:MediaServiceMetadata" minOccurs="0"/>
                <xsd:element ref="ns3:MediaServiceFastMetadata" minOccurs="0"/>
                <xsd:element ref="ns3:ProjectType" minOccurs="0"/>
                <xsd:element ref="ns3:ResearchArea" minOccurs="0"/>
                <xsd:element ref="ns3:FinalTitle" minOccurs="0"/>
                <xsd:element ref="ns3:LinktoPublication" minOccurs="0"/>
                <xsd:element ref="ns3:MediaServiceAutoKeyPoints" minOccurs="0"/>
                <xsd:element ref="ns3:MediaServiceKeyPoints" minOccurs="0"/>
                <xsd:element ref="ns2:SharedWithUsers" minOccurs="0"/>
                <xsd:element ref="ns2:SharedWithDetails" minOccurs="0"/>
                <xsd:element ref="ns3:MediaServiceAutoTags" minOccurs="0"/>
                <xsd:element ref="ns3:MediaServiceGenerationTime" minOccurs="0"/>
                <xsd:element ref="ns3:MediaServiceEventHashCode" minOccurs="0"/>
                <xsd:element ref="ns3:MediaServiceOCR" minOccurs="0"/>
                <xsd:element ref="ns3:MediaLengthInSeconds" minOccurs="0"/>
                <xsd:element ref="ns3:MediaServiceDateTaken"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7ea8e4-3fb0-4555-9c20-069a19b46cb2" elementFormDefault="qualified">
    <xsd:import namespace="http://schemas.microsoft.com/office/2006/documentManagement/types"/>
    <xsd:import namespace="http://schemas.microsoft.com/office/infopath/2007/PartnerControls"/>
    <xsd:element name="Authors" ma:index="8" ma:displayName="Authors" ma:list="UserInfo" ma:internalName="Authors">
      <xsd:complexType>
        <xsd:complexContent>
          <xsd:extension base="dms:UserMulti">
            <xsd:sequence>
              <xsd:element name="UserInfo" minOccurs="0" maxOccurs="unbounded">
                <xsd:complexType>
                  <xsd:sequence>
                    <xsd:element name="DisplayName" type="xsd:string" minOccurs="0"/>
                    <xsd:element name="AccountId" type="dms:UserId" minOccurs="0"/>
                    <xsd:element name="AccountType" type="xsd:string" minOccurs="0"/>
                  </xsd:sequence>
                </xsd:complexType>
              </xsd:element>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e7100b99-a3f9-4eb5-bbd8-950591438255}" ma:internalName="TaxCatchAll" ma:showField="CatchAllData" ma:web="b17ea8e4-3fb0-4555-9c20-069a19b46cb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800b4a7-713e-40fb-b259-074d23fe1c46"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ProjectType" ma:index="11" nillable="true" ma:displayName="Project Type" ma:description="List the type of project. In case of projects with several outputs you can list more than one type." ma:format="Dropdown" ma:internalName="ProjectType" ma:requiredMultiChoice="true">
      <xsd:complexType>
        <xsd:complexContent>
          <xsd:extension base="dms:MultiChoice">
            <xsd:sequence>
              <xsd:element name="Value" maxOccurs="unbounded" minOccurs="0" nillable="true">
                <xsd:simpleType>
                  <xsd:restriction base="dms:Choice">
                    <xsd:enumeration value="Blog"/>
                    <xsd:enumeration value="Opinion"/>
                    <xsd:enumeration value="Working paper"/>
                    <xsd:enumeration value="Policy paper"/>
                    <xsd:enumeration value="Dataset"/>
                    <xsd:enumeration value="Memos"/>
                    <xsd:enumeration value="Other"/>
                  </xsd:restriction>
                </xsd:simpleType>
              </xsd:element>
            </xsd:sequence>
          </xsd:extension>
        </xsd:complexContent>
      </xsd:complexType>
    </xsd:element>
    <xsd:element name="ResearchArea" ma:index="12" nillable="true" ma:displayName="Research Area" ma:description="List the relevant research areas." ma:format="Dropdown" ma:internalName="ResearchArea" ma:requiredMultiChoice="true">
      <xsd:complexType>
        <xsd:complexContent>
          <xsd:extension base="dms:MultiChoice">
            <xsd:sequence>
              <xsd:element name="Value" maxOccurs="unbounded" minOccurs="0" nillable="true">
                <xsd:simpleType>
                  <xsd:restriction base="dms:Choice">
                    <xsd:enumeration value="European Governance"/>
                    <xsd:enumeration value="Macroeconomic Policy"/>
                    <xsd:enumeration value="Banking and Capital Markets"/>
                    <xsd:enumeration value="Global Economy and Trade"/>
                    <xsd:enumeration value="Green Economy"/>
                    <xsd:enumeration value="Digital Economy and Innovation"/>
                    <xsd:enumeration value="Inclusive Growth"/>
                  </xsd:restriction>
                </xsd:simpleType>
              </xsd:element>
            </xsd:sequence>
          </xsd:extension>
        </xsd:complexContent>
      </xsd:complexType>
    </xsd:element>
    <xsd:element name="FinalTitle" ma:index="13" nillable="true" ma:displayName="Final Title" ma:description="List the final title of the Outputs." ma:format="Dropdown" ma:internalName="FinalTitle">
      <xsd:simpleType>
        <xsd:restriction base="dms:Note">
          <xsd:maxLength value="255"/>
        </xsd:restriction>
      </xsd:simpleType>
    </xsd:element>
    <xsd:element name="LinktoPublication" ma:index="14" nillable="true" ma:displayName="Link to Publication" ma:description="List the links to the published outputs." ma:format="Dropdown" ma:internalName="LinktoPublication">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element name="MediaLengthInSeconds" ma:index="23" nillable="true" ma:displayName="MediaLengthInSeconds" ma:hidden="true" ma:internalName="MediaLengthInSeconds" ma:readOnly="true">
      <xsd:simpleType>
        <xsd:restriction base="dms:Unknown"/>
      </xsd:simpleType>
    </xsd:element>
    <xsd:element name="MediaServiceDateTaken" ma:index="24" nillable="true" ma:displayName="MediaServiceDateTaken" ma:hidden="true" ma:internalName="MediaServiceDateTake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b6bd7f95-f976-4bc6-a03e-1dde3d09eb9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rojectType xmlns="a800b4a7-713e-40fb-b259-074d23fe1c46">
      <Value>Dataset</Value>
    </ProjectType>
    <lcf76f155ced4ddcb4097134ff3c332f xmlns="a800b4a7-713e-40fb-b259-074d23fe1c46">
      <Terms xmlns="http://schemas.microsoft.com/office/infopath/2007/PartnerControls"/>
    </lcf76f155ced4ddcb4097134ff3c332f>
    <ResearchArea xmlns="a800b4a7-713e-40fb-b259-074d23fe1c46">
      <Value>Green Economy</Value>
    </ResearchArea>
    <TaxCatchAll xmlns="b17ea8e4-3fb0-4555-9c20-069a19b46cb2" xsi:nil="true"/>
    <FinalTitle xmlns="a800b4a7-713e-40fb-b259-074d23fe1c46" xsi:nil="true"/>
    <LinktoPublication xmlns="a800b4a7-713e-40fb-b259-074d23fe1c46" xsi:nil="true"/>
    <Authors xmlns="b17ea8e4-3fb0-4555-9c20-069a19b46cb2">
      <UserInfo>
        <DisplayName>Ugne Keliauskaite</DisplayName>
        <AccountId>1048</AccountId>
        <AccountType/>
      </UserInfo>
      <UserInfo>
        <DisplayName>Ben McWilliams</DisplayName>
        <AccountId>22</AccountId>
        <AccountType/>
      </UserInfo>
      <UserInfo>
        <DisplayName>Marie Jugé</DisplayName>
        <AccountId>1714</AccountId>
        <AccountType/>
      </UserInfo>
    </Authors>
  </documentManagement>
</p:properties>
</file>

<file path=customXml/itemProps1.xml><?xml version="1.0" encoding="utf-8"?>
<ds:datastoreItem xmlns:ds="http://schemas.openxmlformats.org/officeDocument/2006/customXml" ds:itemID="{CD7AB568-E6EA-474D-8278-D37477DAFA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7ea8e4-3fb0-4555-9c20-069a19b46cb2"/>
    <ds:schemaRef ds:uri="a800b4a7-713e-40fb-b259-074d23fe1c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781AB9E-9F28-4A8F-99EF-C45B15DD4F97}">
  <ds:schemaRefs>
    <ds:schemaRef ds:uri="http://schemas.microsoft.com/sharepoint/v3/contenttype/forms"/>
  </ds:schemaRefs>
</ds:datastoreItem>
</file>

<file path=customXml/itemProps3.xml><?xml version="1.0" encoding="utf-8"?>
<ds:datastoreItem xmlns:ds="http://schemas.openxmlformats.org/officeDocument/2006/customXml" ds:itemID="{6A142914-1816-40B5-8946-9D6865A82C7E}">
  <ds:schemaRefs>
    <ds:schemaRef ds:uri="http://www.w3.org/XML/1998/namespace"/>
    <ds:schemaRef ds:uri="http://schemas.microsoft.com/office/2006/metadata/properties"/>
    <ds:schemaRef ds:uri="http://purl.org/dc/dcmitype/"/>
    <ds:schemaRef ds:uri="b17ea8e4-3fb0-4555-9c20-069a19b46cb2"/>
    <ds:schemaRef ds:uri="http://purl.org/dc/terms/"/>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a800b4a7-713e-40fb-b259-074d23fe1c46"/>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production_to_impute</vt:lpstr>
      <vt:lpstr>EV-volumes</vt:lpstr>
      <vt:lpstr>original_rhodium</vt:lpstr>
      <vt:lpstr>Ben</vt:lpstr>
      <vt:lpstr>checks</vt:lpstr>
      <vt:lpstr>Audi</vt:lpstr>
      <vt:lpstr>Volkswagen</vt:lpstr>
      <vt:lpstr>BMW</vt:lpstr>
      <vt:lpstr>Mercedes Benz</vt:lpstr>
      <vt:lpstr>Stellantis</vt:lpstr>
      <vt:lpstr>Stelantis France</vt:lpstr>
      <vt:lpstr>Renault France</vt:lpstr>
      <vt:lpstr>Volvo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Ugne Keliauskaite</dc:creator>
  <cp:keywords/>
  <dc:description/>
  <cp:lastModifiedBy>Ben McWilliams</cp:lastModifiedBy>
  <cp:revision/>
  <dcterms:created xsi:type="dcterms:W3CDTF">2025-04-08T10:19:58Z</dcterms:created>
  <dcterms:modified xsi:type="dcterms:W3CDTF">2025-11-21T16:35:42Z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0x0101005608FA096EBB4B4B8A364436FE5AF333</vt:lpwstr>
  </property>
  <property fmtid="{D5CDD505-2E9C-101B-9397-08002B2CF9AE}" pid="3" name="_docset_NoMedatataSyncRequired">
    <vt:lpwstr>True</vt:lpwstr>
  </property>
</Properties>
</file>