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37748B45-1967-6F4B-B76A-A6C23515FA0D}" xr6:coauthVersionLast="47" xr6:coauthVersionMax="47" xr10:uidLastSave="{00000000-0000-0000-0000-000000000000}"/>
  <bookViews>
    <workbookView xWindow="0" yWindow="500" windowWidth="38400" windowHeight="1940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Benz"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14" l="1"/>
  <c r="P18" i="14"/>
  <c r="O18" i="14"/>
  <c r="O17" i="14"/>
  <c r="E23" i="9"/>
  <c r="S108" i="17"/>
  <c r="S170" i="17"/>
  <c r="D36" i="19"/>
  <c r="R27" i="19"/>
  <c r="E21" i="19"/>
  <c r="E18" i="19"/>
  <c r="N14" i="19"/>
  <c r="O14" i="19"/>
  <c r="P14" i="19"/>
  <c r="Q14" i="19"/>
  <c r="R14" i="19"/>
  <c r="M14" i="19"/>
  <c r="R11" i="18"/>
  <c r="D15" i="18"/>
  <c r="D14" i="18"/>
  <c r="T181" i="17" l="1"/>
  <c r="T236" i="17"/>
  <c r="I43" i="16"/>
  <c r="I21"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6" i="9"/>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1"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3"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5"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<sst xmlns="http://schemas.openxmlformats.org/spreadsheetml/2006/main" count="3415" uniqueCount="1350">
  <si>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</si>
  <si>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</si>
  <si>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</si>
  <si>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</si>
  <si>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</si>
  <si>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</si>
  <si>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</si>
  <si>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</si>
  <si>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</si>
  <si>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</si>
  <si>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</si>
  <si>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</si>
  <si>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</si>
  <si>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</si>
  <si>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</si>
  <si>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</si>
  <si>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</si>
  <si>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</si>
  <si>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</si>
  <si>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</si>
  <si>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</si>
  <si>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</si>
  <si>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</si>
  <si>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</si>
  <si>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</si>
  <si>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</si>
  <si>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</si>
  <si>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</si>
  <si>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</si>
  <si>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</si>
  <si>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</si>
  <si>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</si>
  <si>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</si>
  <si>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</si>
  <si>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</si>
  <si>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</si>
  <si>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</si>
  <si>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</si>
  <si>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</si>
  <si>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</si>
  <si>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</si>
  <si>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</si>
  <si>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</si>
  <si>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</si>
  <si>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</si>
  <si>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</si>
  <si>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</si>
  <si>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</si>
  <si>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</si>
  <si>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</si>
  <si>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</si>
  <si>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</si>
  <si>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</si>
  <si>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</si>
  <si>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</si>
  <si>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</si>
  <si>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</si>
  <si>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</si>
  <si>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</si>
  <si>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</si>
  <si>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</si>
  <si>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</si>
  <si>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</si>
  <si>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</si>
  <si>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</si>
  <si>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</si>
  <si>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</si>
  <si>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</si>
  <si>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</si>
  <si>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</si>
  <si>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</si>
  <si>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</si>
  <si>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</si>
  <si>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</si>
  <si>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</si>
  <si>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</si>
  <si>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</si>
  <si>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</si>
  <si>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</si>
  <si>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</si>
  <si>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</si>
  <si>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</si>
  <si>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</si>
  <si>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</si>
  <si>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</si>
  <si>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</si>
  <si>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</si>
  <si>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</si>
  <si>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</si>
  <si>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</si>
  <si>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</si>
  <si>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</si>
  <si>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</si>
  <si>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</si>
  <si>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</si>
  <si>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</si>
  <si>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</si>
  <si>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</si>
  <si>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</si>
  <si>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</si>
  <si>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</si>
  <si>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</si>
  <si>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</si>
  <si>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</si>
  <si>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</si>
  <si>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</si>
  <si>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</si>
  <si>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</si>
  <si>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</si>
  <si>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</si>
  <si>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</si>
  <si>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</si>
  <si>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</si>
  <si>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</si>
  <si>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</si>
  <si>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</si>
  <si>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</si>
  <si>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</si>
  <si>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</si>
  <si>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</si>
  <si>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</si>
  <si>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</si>
  <si>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</si>
  <si>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</si>
  <si>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</si>
  <si>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</si>
  <si>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</si>
  <si>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</si>
  <si>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</si>
  <si>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</si>
  <si>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</si>
  <si>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</si>
  <si>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</si>
  <si>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</si>
  <si>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</si>
  <si>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</si>
  <si>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</si>
  <si>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</si>
  <si>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</si>
  <si>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</si>
  <si>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</si>
  <si>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</si>
  <si>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</si>
  <si>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</si>
  <si>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</si>
  <si>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</si>
  <si>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</si>
  <si>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</si>
  <si>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</si>
  <si>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</si>
  <si>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</si>
  <si>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</si>
  <si>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</si>
  <si>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</si>
  <si>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</si>
  <si>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</si>
  <si>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</si>
  <si>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</si>
  <si>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</si>
  <si>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</si>
  <si>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</si>
  <si>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</si>
  <si>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</si>
  <si>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</si>
  <si>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</si>
  <si>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</si>
  <si>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</si>
  <si>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</si>
  <si>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</si>
  <si>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</si>
  <si>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</si>
  <si>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</si>
  <si>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</si>
  <si>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</si>
  <si>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</si>
  <si>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</si>
  <si>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</si>
  <si>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</si>
  <si>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</si>
  <si>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</si>
  <si>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</si>
  <si>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</si>
  <si>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</si>
  <si>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</si>
  <si>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</si>
  <si>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</si>
  <si>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</si>
  <si>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</si>
  <si>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</si>
  <si>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</si>
  <si>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</si>
  <si>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</si>
  <si>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</si>
  <si>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</si>
  <si>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</si>
  <si>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</si>
  <si>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</si>
  <si>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</si>
  <si>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</si>
  <si>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</si>
  <si>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</si>
  <si>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</si>
  <si>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</si>
  <si>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</si>
  <si>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</si>
  <si>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</si>
  <si>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</si>
  <si>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</si>
  <si>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</si>
  <si>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</si>
  <si>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</si>
  <si>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</si>
  <si>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</si>
  <si>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</si>
  <si>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</si>
  <si>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</si>
  <si>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</si>
  <si>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</si>
  <si>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</si>
  <si>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</si>
  <si>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</si>
  <si>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</si>
  <si>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</si>
  <si>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</si>
  <si>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</si>
  <si>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</si>
  <si>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</si>
  <si>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</si>
  <si>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</si>
  <si>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</si>
  <si>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</si>
  <si>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</si>
  <si>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</si>
  <si>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</si>
  <si>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</si>
  <si>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</si>
  <si>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</si>
  <si>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</si>
  <si>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</si>
  <si>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</si>
  <si>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</si>
  <si>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</si>
  <si>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</si>
  <si>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</si>
  <si>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</si>
  <si>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</si>
  <si>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</si>
  <si>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</si>
  <si>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</si>
  <si>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</si>
  <si>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</si>
  <si>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</si>
  <si>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</si>
  <si>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</si>
  <si>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</si>
  <si>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</si>
  <si>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</si>
  <si>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</si>
  <si>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</si>
  <si>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</si>
  <si>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</si>
  <si>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</si>
  <si>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</si>
  <si>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</si>
  <si>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</si>
  <si>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</si>
  <si>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</si>
  <si>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</si>
  <si>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</si>
  <si>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</si>
  <si>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</si>
  <si>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</si>
  <si>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</si>
  <si>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</si>
  <si>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</si>
  <si>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</si>
  <si>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</si>
  <si>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</si>
  <si>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</si>
  <si>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</si>
  <si>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</si>
  <si>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</si>
  <si>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</si>
  <si>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</si>
  <si>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</si>
  <si>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</si>
  <si>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</si>
  <si>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</si>
  <si>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</si>
  <si>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</si>
  <si>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</si>
  <si>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</si>
  <si>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</si>
  <si>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</si>
  <si>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</si>
  <si>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</si>
  <si>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</si>
  <si>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</si>
  <si>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</si>
  <si>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</si>
  <si>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</si>
  <si>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</si>
  <si>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</si>
  <si>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</si>
  <si>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</si>
  <si>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</si>
  <si>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</si>
  <si>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</si>
  <si>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</si>
  <si>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</si>
  <si>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</si>
  <si>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</si>
  <si>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</si>
  <si>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</si>
  <si>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</si>
  <si>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</si>
  <si>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</si>
  <si>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</si>
  <si>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</si>
  <si>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</si>
  <si>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</si>
  <si>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</si>
  <si>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</si>
  <si>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</si>
  <si>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</si>
  <si>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</si>
  <si>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</si>
  <si>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</si>
  <si>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</si>
  <si>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</si>
  <si>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</si>
  <si>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</si>
  <si>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</si>
  <si>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</si>
  <si>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</si>
  <si>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</si>
  <si>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</si>
  <si>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</si>
  <si>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</si>
  <si>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</si>
  <si>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</si>
  <si>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</si>
  <si>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</si>
  <si>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</si>
  <si>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</si>
  <si>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</si>
  <si>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</si>
  <si>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</si>
  <si>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</si>
  <si>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</si>
  <si>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</si>
  <si>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</si>
  <si>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</si>
  <si>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</si>
  <si>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</si>
  <si>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</si>
  <si>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</si>
  <si>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</si>
  <si>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</si>
  <si>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</si>
  <si>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</si>
  <si>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</si>
  <si>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</si>
  <si>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</si>
  <si>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</si>
  <si>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</si>
  <si>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</si>
  <si>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</si>
  <si>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</si>
  <si>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</si>
  <si>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</si>
  <si>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</si>
  <si>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</si>
  <si>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</si>
  <si>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</si>
  <si>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</si>
  <si>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</si>
  <si>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</si>
  <si>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</si>
  <si>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</si>
  <si>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</si>
  <si>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</si>
  <si>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</si>
  <si>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</si>
  <si>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</si>
  <si>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</si>
  <si>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</si>
  <si>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</si>
  <si>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</si>
  <si>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</si>
  <si>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</si>
  <si>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</si>
  <si>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</si>
  <si>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</si>
  <si>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</si>
  <si>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</si>
  <si>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</si>
  <si>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</si>
  <si>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</si>
  <si>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</si>
  <si>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</si>
  <si>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</si>
  <si>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</si>
  <si>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</si>
  <si>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</si>
  <si>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</si>
  <si>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</si>
  <si>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</si>
  <si>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</si>
  <si>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</si>
  <si>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</si>
  <si>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</si>
  <si>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</si>
  <si>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</si>
  <si>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</si>
  <si>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</si>
  <si>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</si>
  <si>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</si>
  <si>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</si>
  <si>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</si>
  <si>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</si>
  <si>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</si>
  <si>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</si>
  <si>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</si>
  <si>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</si>
  <si>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</si>
  <si>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</si>
  <si>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</si>
  <si>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</si>
  <si>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</si>
  <si>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</si>
  <si>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</si>
  <si>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</si>
  <si>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</si>
  <si>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</si>
  <si>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</si>
  <si>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</si>
  <si>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</si>
  <si>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</si>
  <si>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</si>
  <si>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</si>
  <si>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</si>
  <si>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</si>
  <si>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</si>
  <si>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</si>
  <si>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</si>
  <si>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</si>
  <si>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</si>
  <si>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</si>
  <si>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</si>
  <si>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</si>
  <si>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</si>
  <si>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</si>
  <si>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</si>
  <si>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</si>
  <si>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</si>
  <si>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</si>
  <si>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</si>
  <si>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</si>
  <si>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</si>
  <si>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</si>
  <si>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</si>
  <si>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</si>
  <si>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</si>
  <si>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</si>
  <si>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</si>
  <si>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</si>
  <si>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</si>
  <si>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</si>
  <si>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</si>
  <si>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</si>
  <si>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</si>
  <si>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</si>
  <si>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</si>
  <si>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</si>
  <si>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</si>
  <si>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</si>
  <si>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</si>
  <si>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</si>
  <si>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</si>
  <si>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</si>
  <si>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</si>
  <si>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</si>
  <si>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</si>
  <si>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</si>
  <si>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</si>
  <si>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</si>
  <si>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</si>
  <si>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</si>
  <si>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</si>
  <si>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</si>
  <si>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</si>
  <si>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</si>
  <si>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</si>
  <si>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</si>
  <si>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</si>
  <si>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</si>
  <si>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</si>
  <si>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</si>
  <si>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</si>
  <si>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</si>
  <si>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</si>
  <si>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</si>
  <si>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</si>
  <si>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</si>
  <si>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</si>
  <si>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</si>
  <si>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</si>
  <si>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</si>
  <si>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</si>
  <si>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</si>
  <si>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</si>
  <si>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</si>
  <si>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</si>
  <si>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</si>
  <si>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</si>
  <si>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</si>
  <si>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</si>
  <si>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</si>
  <si>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</si>
  <si>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</si>
  <si>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</si>
  <si>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</si>
  <si>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</si>
  <si>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</si>
  <si>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</si>
  <si>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</si>
  <si>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</si>
  <si>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</si>
  <si>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</si>
  <si>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</si>
  <si>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</si>
  <si>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</si>
  <si>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</si>
  <si>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</si>
  <si>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</si>
  <si>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</si>
  <si>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</si>
  <si>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</si>
  <si>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</si>
  <si>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</si>
  <si>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</si>
  <si>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</si>
  <si>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</si>
  <si>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</si>
  <si>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</si>
  <si>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</si>
  <si>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</si>
  <si>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</si>
  <si>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</si>
  <si>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</si>
  <si>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</si>
  <si>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</si>
  <si>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</si>
  <si>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</si>
  <si>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</si>
  <si>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</si>
  <si>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</si>
  <si>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</si>
  <si>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</si>
  <si>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</si>
  <si>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</si>
  <si>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</si>
  <si>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</si>
  <si>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</si>
  <si>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</si>
  <si>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</si>
  <si>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</si>
  <si>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</si>
  <si>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</si>
  <si>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</si>
  <si>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</si>
  <si>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</si>
  <si>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</si>
  <si>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</si>
  <si>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</si>
  <si>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</si>
  <si>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</si>
  <si>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</si>
  <si>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</si>
  <si>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</si>
  <si>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</si>
  <si>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</si>
  <si>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</si>
  <si>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</si>
  <si>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</si>
  <si>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</si>
  <si>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</si>
  <si>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</si>
  <si>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</si>
  <si>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</si>
  <si>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</si>
  <si>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</si>
  <si>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</si>
  <si>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</si>
  <si>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</si>
  <si>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</si>
  <si>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</si>
  <si>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</si>
  <si>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</si>
  <si>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</si>
  <si>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</si>
  <si>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</si>
  <si>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</si>
  <si>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</si>
  <si>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</si>
  <si>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</si>
  <si>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</si>
  <si>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</si>
  <si>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</si>
  <si>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</si>
  <si>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</si>
  <si>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</si>
  <si>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</si>
  <si>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</si>
  <si>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</si>
  <si>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</si>
  <si>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</si>
  <si>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</si>
  <si>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</si>
  <si>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</si>
  <si>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</si>
  <si>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</si>
  <si>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</si>
  <si>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</si>
  <si>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</si>
  <si>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</si>
  <si>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</si>
  <si>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</si>
  <si>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</si>
  <si>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</si>
  <si>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</si>
  <si>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</si>
  <si>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</si>
  <si>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</si>
  <si>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</si>
  <si>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</si>
  <si>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</si>
  <si>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</si>
  <si>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</si>
  <si>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</si>
  <si>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</si>
  <si>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</si>
  <si>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</si>
  <si>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</si>
  <si>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</si>
  <si>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</si>
  <si>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</si>
  <si>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</si>
  <si>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</si>
  <si>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</si>
  <si>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</si>
  <si>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</si>
  <si>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</si>
  <si>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</si>
  <si>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</si>
  <si>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</si>
  <si>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</si>
  <si>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</si>
  <si>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</si>
  <si>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</si>
  <si>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</si>
  <si>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</si>
  <si>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</si>
  <si>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</si>
  <si>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</si>
  <si>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</si>
  <si>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</si>
  <si>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</si>
  <si>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</si>
  <si>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</si>
  <si>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</si>
  <si>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</si>
  <si>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</si>
  <si>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</si>
  <si>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</si>
  <si>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</si>
  <si>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</si>
  <si>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</si>
  <si>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</si>
  <si>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</si>
  <si>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</si>
  <si>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</si>
  <si>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</si>
  <si>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</si>
  <si>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</si>
  <si>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</si>
  <si>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</si>
  <si>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</si>
  <si>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</si>
  <si>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</si>
  <si>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</si>
  <si>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</si>
  <si>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</si>
  <si>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</si>
  <si>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</si>
  <si>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</si>
  <si>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</si>
  <si>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</si>
  <si>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</si>
  <si>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</si>
  <si>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</si>
  <si>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</si>
  <si>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</si>
  <si>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</si>
  <si>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</si>
  <si>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</si>
  <si>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</si>
  <si>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</si>
  <si>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</si>
  <si>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</si>
  <si>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</si>
  <si>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</si>
  <si>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</si>
  <si>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</si>
  <si>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</si>
  <si>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</si>
  <si>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</si>
  <si>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</si>
  <si>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</si>
  <si>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</si>
  <si>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</si>
  <si>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</si>
  <si>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</si>
  <si>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</si>
  <si>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</si>
  <si>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</si>
  <si>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</si>
  <si>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</si>
  <si>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</si>
  <si>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</si>
  <si>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</si>
  <si>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</si>
  <si>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</si>
  <si>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</si>
  <si>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</si>
  <si>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</si>
  <si>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</si>
  <si>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</si>
  <si>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</si>
  <si>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</si>
  <si>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</si>
  <si>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</si>
  <si>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</si>
  <si>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</si>
  <si>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</si>
  <si>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</si>
  <si>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</si>
  <si>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</si>
  <si>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</si>
  <si>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</si>
  <si>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</si>
  <si>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</si>
  <si>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</si>
  <si>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</si>
  <si>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</si>
  <si>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</si>
  <si>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</si>
  <si>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</si>
  <si>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</si>
  <si>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</si>
  <si>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</si>
  <si>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</si>
  <si>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</si>
  <si>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</si>
  <si>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</si>
  <si>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</si>
  <si>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</si>
  <si>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</si>
  <si>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</si>
  <si>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</si>
  <si>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</si>
  <si>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</si>
  <si>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</si>
  <si>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</si>
  <si>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</si>
  <si>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</si>
  <si>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</si>
  <si>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</si>
  <si>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</si>
  <si>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</si>
  <si>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</si>
  <si>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</si>
  <si>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</si>
  <si>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</si>
  <si>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</si>
  <si>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</si>
  <si>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</si>
  <si>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</si>
  <si>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</si>
  <si>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</si>
  <si>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</si>
  <si>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</si>
  <si>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</si>
  <si>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</si>
  <si>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</si>
  <si>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</si>
  <si>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</si>
  <si>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</si>
  <si>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</si>
  <si>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</si>
  <si>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</si>
  <si>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</si>
  <si>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</si>
  <si>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</si>
  <si>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</si>
  <si>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</si>
  <si>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</si>
  <si>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</si>
  <si>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</si>
  <si>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</si>
  <si>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</si>
  <si>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</si>
  <si>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</si>
  <si>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</si>
  <si>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</si>
  <si>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</si>
  <si>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</si>
  <si>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</si>
  <si>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</si>
  <si>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</si>
  <si>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</si>
  <si>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</si>
  <si>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</si>
  <si>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</si>
  <si>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</si>
  <si>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</si>
  <si>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</si>
  <si>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</si>
  <si>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</si>
  <si>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</si>
  <si>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</si>
  <si>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</si>
  <si>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</si>
  <si>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</si>
  <si>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</si>
  <si>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</si>
  <si>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</si>
  <si>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</si>
  <si>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</si>
  <si>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</si>
  <si>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</si>
  <si>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</si>
  <si>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</si>
  <si>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</si>
  <si>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</si>
  <si>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</si>
  <si>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</si>
  <si>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</si>
  <si>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</si>
  <si>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</si>
  <si>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</si>
  <si>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</si>
  <si>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</si>
  <si>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</si>
  <si>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</si>
  <si>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</si>
  <si>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</si>
  <si>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</si>
  <si>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</si>
  <si>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</si>
  <si>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</si>
  <si>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</si>
  <si>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</si>
  <si>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</si>
  <si>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</si>
  <si>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</si>
  <si>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</si>
  <si>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</si>
  <si>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</si>
  <si>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</si>
  <si>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</si>
  <si>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</si>
  <si>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</si>
  <si>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</si>
  <si>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</si>
  <si>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</si>
  <si>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</si>
  <si>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</si>
  <si>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</si>
  <si>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</si>
  <si>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</si>
  <si>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</si>
  <si>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</si>
  <si>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</si>
  <si>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</si>
  <si>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</si>
  <si>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</si>
  <si>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</si>
  <si>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</si>
  <si>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</si>
  <si>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</si>
  <si>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</si>
  <si>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</si>
  <si>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</si>
  <si>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</si>
  <si>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</si>
  <si>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</si>
  <si>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</si>
  <si>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</si>
  <si>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</si>
  <si>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</si>
  <si>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</si>
  <si>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</si>
  <si>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</si>
  <si>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</si>
  <si>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</si>
  <si>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</si>
  <si>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</si>
  <si>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</si>
  <si>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</si>
  <si>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</si>
  <si>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</si>
  <si>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</si>
  <si>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</si>
  <si>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</si>
  <si>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</si>
  <si>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</si>
  <si>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</si>
  <si>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</si>
  <si>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</si>
  <si>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</si>
  <si>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</si>
  <si>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</si>
  <si>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</si>
  <si>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</si>
  <si>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</si>
  <si>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</si>
  <si>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</si>
  <si>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</si>
  <si>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</si>
  <si>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</si>
  <si>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</si>
  <si>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</si>
  <si>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</si>
  <si>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</si>
  <si>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</si>
  <si>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</si>
  <si>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</si>
  <si>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</si>
  <si>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</si>
  <si>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</si>
  <si>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</si>
  <si>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</si>
  <si>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</si>
  <si>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</si>
  <si>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</si>
  <si>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</si>
  <si>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</si>
  <si>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</si>
  <si>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</si>
  <si>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</si>
  <si>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</si>
  <si>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</si>
  <si>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</si>
  <si>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</si>
  <si>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</si>
  <si>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</si>
  <si>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</si>
  <si>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</si>
  <si>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</si>
  <si>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</si>
  <si>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</si>
  <si>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</si>
  <si>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</si>
  <si>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</si>
  <si>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</si>
  <si>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</si>
  <si>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</si>
  <si>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</si>
  <si>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</si>
  <si>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</si>
  <si>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</si>
  <si>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</si>
  <si>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</si>
  <si>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</si>
  <si>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</si>
  <si>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</si>
  <si>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</si>
  <si>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</si>
  <si>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</si>
  <si>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</si>
  <si>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</si>
  <si>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</si>
  <si>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</si>
  <si>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</si>
  <si>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</si>
  <si>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</si>
  <si>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</si>
  <si>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</si>
  <si>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</si>
  <si>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</si>
  <si>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</si>
  <si>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</si>
  <si>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</si>
  <si>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</si>
  <si>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</si>
  <si>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</si>
  <si>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</si>
  <si>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</si>
  <si>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</si>
  <si>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</si>
  <si>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</si>
  <si>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</si>
  <si>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</si>
  <si>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</si>
  <si>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</si>
  <si>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</si>
  <si>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</si>
  <si>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</si>
  <si>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</si>
  <si>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</si>
  <si>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</si>
  <si>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</si>
  <si>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</si>
  <si>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</si>
  <si>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</si>
  <si>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</si>
  <si>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</si>
  <si>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</si>
  <si>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</si>
  <si>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</si>
  <si>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</si>
  <si>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</si>
  <si>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</si>
  <si>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</si>
  <si>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</si>
  <si>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</si>
  <si>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</si>
  <si>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</si>
  <si>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</si>
  <si>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</si>
  <si>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</si>
  <si>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</si>
  <si>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</si>
  <si>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</si>
  <si>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</si>
  <si>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</si>
  <si>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</si>
  <si>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</si>
  <si>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</si>
  <si>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</si>
  <si>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</si>
  <si>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</si>
  <si>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</si>
  <si>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</si>
  <si>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</si>
  <si>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</si>
  <si>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</si>
  <si>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</si>
  <si>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</si>
  <si>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</si>
  <si>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</si>
  <si>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</si>
  <si>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</si>
  <si>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</si>
  <si>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</si>
  <si>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</si>
  <si>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</si>
  <si>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</si>
  <si>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</si>
  <si>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</si>
  <si>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</si>
  <si>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</si>
  <si>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</si>
  <si>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</si>
  <si>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</si>
  <si>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</si>
  <si>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</si>
  <si>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</si>
  <si>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</si>
  <si>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</si>
  <si>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</si>
  <si>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</si>
  <si>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</si>
  <si>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</si>
  <si>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</si>
  <si>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</si>
  <si>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</si>
  <si>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</si>
  <si>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</si>
  <si>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</si>
  <si>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</si>
  <si>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</si>
  <si>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</si>
  <si>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</si>
  <si>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</si>
  <si>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</si>
  <si>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</si>
  <si>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</si>
  <si>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</si>
  <si>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</si>
  <si>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</si>
  <si>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</si>
  <si>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</si>
  <si>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</si>
  <si>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</si>
  <si>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</si>
  <si>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</si>
  <si>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</si>
  <si>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</si>
  <si>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</si>
  <si>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</si>
  <si>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</si>
  <si>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</si>
  <si>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</si>
  <si>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</si>
  <si>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</si>
  <si>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</si>
  <si>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</si>
  <si>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</si>
  <si>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</si>
  <si>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</si>
  <si>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</si>
  <si>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</si>
  <si>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</si>
  <si>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</si>
  <si>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</si>
  <si>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</si>
  <si>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</si>
  <si>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</si>
  <si>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</si>
  <si>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</si>
  <si>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</si>
  <si>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</si>
  <si>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</si>
  <si>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</si>
  <si>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</si>
  <si>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</si>
  <si>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</si>
  <si>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</si>
  <si>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</si>
  <si>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</si>
  <si>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</si>
  <si>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</si>
  <si>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</si>
  <si>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</si>
  <si>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</si>
  <si>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</si>
  <si>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</si>
  <si>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</si>
  <si>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</si>
  <si>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</si>
  <si>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</si>
  <si>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</si>
  <si>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</si>
  <si>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</si>
  <si>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</si>
  <si>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</si>
  <si>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</si>
  <si>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</si>
  <si>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</si>
  <si>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</si>
  <si>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</si>
  <si>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</si>
  <si>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</si>
  <si>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</si>
  <si>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</si>
  <si>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</si>
  <si>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</si>
  <si>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</si>
  <si>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</si>
  <si>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</si>
  <si>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</si>
  <si>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</si>
  <si>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</si>
  <si>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</si>
  <si>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</si>
  <si>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</si>
  <si>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</si>
  <si>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</si>
  <si>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</si>
  <si>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</si>
  <si>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</si>
  <si>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</si>
  <si>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</si>
  <si>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</si>
  <si>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</si>
  <si>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</si>
  <si>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</si>
  <si>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</si>
  <si>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</si>
  <si>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</si>
  <si>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</si>
  <si>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</si>
  <si>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</si>
  <si>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</si>
  <si>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</si>
  <si>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</si>
  <si>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</si>
  <si>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</si>
  <si>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</si>
  <si>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</si>
  <si>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</si>
  <si>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</si>
  <si>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</si>
  <si>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</si>
  <si>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</si>
  <si>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</si>
  <si>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</si>
  <si>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</si>
  <si>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</si>
  <si>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</si>
  <si>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</si>
  <si>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</si>
  <si>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</si>
  <si>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</si>
  <si>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</si>
  <si>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</si>
  <si>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</si>
  <si>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</si>
  <si>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</si>
  <si>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</si>
  <si>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</si>
  <si>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</si>
  <si>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</si>
  <si>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</si>
  <si>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</si>
  <si>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</si>
  <si>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</si>
  <si>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</si>
  <si>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</si>
  <si>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</si>
  <si>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</si>
  <si>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</si>
  <si>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</si>
  <si>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</si>
  <si>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</si>
  <si>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</si>
  <si>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</si>
  <si>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</si>
  <si>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</si>
  <si>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</si>
  <si>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</si>
  <si>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</si>
  <si>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</si>
  <si>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</si>
  <si>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</si>
  <si>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</si>
  <si>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</si>
  <si>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</si>
  <si>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</si>
  <si>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</si>
  <si>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</si>
  <si>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</si>
  <si>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</si>
  <si>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</si>
  <si>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</si>
  <si>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</si>
  <si>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</si>
  <si>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</si>
  <si>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</si>
  <si>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</si>
  <si>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</si>
  <si>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</si>
  <si>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</si>
  <si>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</si>
  <si>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</si>
  <si>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</si>
  <si>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</si>
  <si>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</si>
  <si>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</si>
  <si>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</si>
  <si>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</si>
  <si>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</si>
  <si>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</si>
  <si>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</si>
  <si>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</si>
  <si>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</si>
  <si>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</si>
  <si>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</si>
  <si>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</si>
  <si>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</si>
  <si>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</si>
  <si>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</si>
  <si>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</si>
  <si>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</si>
  <si>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</si>
  <si>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</si>
  <si>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</si>
  <si>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</si>
  <si>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</si>
  <si>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</si>
  <si>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</si>
  <si>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</si>
  <si>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</si>
  <si>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</si>
  <si>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</si>
  <si>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</si>
  <si>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</si>
  <si>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</si>
  <si>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</si>
  <si>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</si>
  <si>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</si>
  <si>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</si>
  <si>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</si>
  <si>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</si>
  <si>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</si>
  <si>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</si>
  <si>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</si>
  <si>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</si>
  <si>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</si>
  <si>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</si>
  <si>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</si>
  <si>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</si>
  <si>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</si>
  <si>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</si>
  <si>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</si>
  <si>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</si>
  <si>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</si>
  <si>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</si>
  <si>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</si>
  <si>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Ford Otosan</t>
  </si>
  <si>
    <t>Dolj</t>
  </si>
  <si>
    <t>just four EVs produced in 2024 …</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</si>
  <si>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</si>
  <si>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</si>
  <si>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</si>
  <si>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</si>
  <si>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</si>
  <si>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</si>
  <si>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</si>
  <si>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</si>
  <si>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</si>
  <si>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</si>
  <si>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</si>
  <si>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</si>
  <si>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</si>
  <si>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</si>
  <si>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</si>
  <si>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</si>
  <si>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</si>
  <si>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</si>
  <si>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</si>
  <si>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</si>
  <si>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leapmotor T03 production</t>
  </si>
  <si>
    <t>production of the EV Jeep Avenger; Fiat; Alfa Romeo</t>
  </si>
  <si>
    <t>the BEV and Opel Grandland models</t>
  </si>
  <si>
    <t>Megane E-Tech production starts mid-2022; Scenic starts 2024; and the Renault 5</t>
  </si>
  <si>
    <t>Kangoo BEV (van) production begins in 2011</t>
  </si>
  <si>
    <t>Mabuege</t>
  </si>
  <si>
    <t>Original production of the Kangoo</t>
  </si>
  <si>
    <t>Production of new Kangoo van &amp; Nissa</t>
  </si>
  <si>
    <t>v2 Kangoo and some Nissan vans</t>
  </si>
  <si>
    <t>Og production of the Zoe</t>
  </si>
  <si>
    <t xml:space="preserve">2018 announcement (inside €1 billion FR investment) of Zoe doubling </t>
  </si>
  <si>
    <t>Flins site transitioning away from Zoe production</t>
  </si>
  <si>
    <t>first production of the BEV Zoe</t>
  </si>
  <si>
    <t>doubling capacity for the Zoe</t>
  </si>
  <si>
    <t>Produces the Master BEV van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</si>
</sst>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54">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14" fontId="21" fillId="16" borderId="0" xfId="0" applyNumberFormat="1" applyFont="1" applyFill="1" applyAlignment="1">
      <alignment horizontal="right"/>
    </xf>
    <xf numFmtId="0" fontId="21" fillId="3" borderId="0" xfId="0" applyFont="1" applyFill="1"/>
    <xf numFmtId="0" fontId="5" fillId="8" borderId="0" xfId="1" applyFill="1" applyBorder="1"/>
    <xf numFmtId="0" fontId="23" fillId="4" borderId="0" xfId="0" applyFont="1" applyFill="1"/>
    <xf numFmtId="14" fontId="23" fillId="0" borderId="0" xfId="0" applyNumberFormat="1" applyFont="1"/>
    <xf numFmtId="14" fontId="6" fillId="0" borderId="0" xfId="0" applyNumberFormat="1" applyFont="1"/>
    <xf numFmtId="14"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534669</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7" totalsRowShown="0" headerRowDxfId="11" dataDxfId="10">
  <autoFilter ref="A1:J67" xr:uid="{412528DA-AF97-D649-A38F-E0F2FFD8069D}">
    <filterColumn colId="1">
      <filters>
        <filter val="France"/>
      </filters>
    </filterColumn>
  </autoFilter>
  <sortState xmlns:xlrd2="http://schemas.microsoft.com/office/spreadsheetml/2017/richdata2" ref="A2:J67">
    <sortCondition ref="A1:A67"/>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8"/>
  <sheetViews>
    <sheetView tabSelected="1" zoomScale="132" workbookViewId="0">
      <selection activeCell="D52" sqref="D52"/>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hidden="1" x14ac:dyDescent="0.2">
      <c r="A2" s="341" t="s">
        <v>211</v>
      </c>
      <c r="B2" s="341" t="s">
        <v>161</v>
      </c>
      <c r="C2" s="341" t="s">
        <v>1082</v>
      </c>
      <c r="D2" s="341" t="s">
        <v>60</v>
      </c>
      <c r="E2" s="341" t="s">
        <v>61</v>
      </c>
      <c r="F2" s="342"/>
      <c r="G2" s="341"/>
      <c r="H2" s="343">
        <v>45657</v>
      </c>
      <c r="I2" s="344">
        <v>17646</v>
      </c>
      <c r="J2" s="336"/>
    </row>
    <row r="3" spans="1:10" hidden="1" x14ac:dyDescent="0.2">
      <c r="A3" s="104" t="s">
        <v>211</v>
      </c>
      <c r="B3" s="162" t="s">
        <v>212</v>
      </c>
      <c r="C3" s="162" t="s">
        <v>213</v>
      </c>
      <c r="D3" s="104" t="s">
        <v>214</v>
      </c>
      <c r="E3" s="162" t="s">
        <v>192</v>
      </c>
      <c r="F3" s="334">
        <v>2018</v>
      </c>
      <c r="G3" s="125">
        <v>43252</v>
      </c>
      <c r="H3" s="104"/>
      <c r="I3" s="123">
        <v>50339</v>
      </c>
      <c r="J3" s="336"/>
    </row>
    <row r="4" spans="1:10" hidden="1" x14ac:dyDescent="0.2">
      <c r="A4" s="104" t="s">
        <v>211</v>
      </c>
      <c r="B4" s="162" t="s">
        <v>58</v>
      </c>
      <c r="C4" s="162" t="s">
        <v>220</v>
      </c>
      <c r="D4" s="104" t="s">
        <v>143</v>
      </c>
      <c r="E4" s="162" t="s">
        <v>61</v>
      </c>
      <c r="F4" s="334">
        <v>2024</v>
      </c>
      <c r="G4" s="125">
        <v>45292</v>
      </c>
      <c r="H4" s="104"/>
      <c r="I4" s="123">
        <v>15411</v>
      </c>
      <c r="J4" s="336"/>
    </row>
    <row r="5" spans="1:10" hidden="1" x14ac:dyDescent="0.2">
      <c r="A5" s="104" t="s">
        <v>211</v>
      </c>
      <c r="B5" s="162" t="s">
        <v>58</v>
      </c>
      <c r="C5" s="104" t="s">
        <v>224</v>
      </c>
      <c r="D5" s="162" t="s">
        <v>214</v>
      </c>
      <c r="E5" s="162" t="s">
        <v>61</v>
      </c>
      <c r="F5" s="334">
        <v>2020</v>
      </c>
      <c r="G5" s="125">
        <v>43983</v>
      </c>
      <c r="H5" s="104"/>
      <c r="I5" s="123">
        <v>28334</v>
      </c>
      <c r="J5" s="160"/>
    </row>
    <row r="6" spans="1:10" hidden="1" x14ac:dyDescent="0.2">
      <c r="A6" s="162" t="s">
        <v>253</v>
      </c>
      <c r="B6" s="162" t="s">
        <v>141</v>
      </c>
      <c r="C6" s="162" t="s">
        <v>254</v>
      </c>
      <c r="D6" s="162" t="s">
        <v>143</v>
      </c>
      <c r="E6" s="162" t="s">
        <v>124</v>
      </c>
      <c r="F6" s="333" t="s">
        <v>256</v>
      </c>
      <c r="G6" s="163">
        <v>46203</v>
      </c>
      <c r="H6" s="163">
        <v>46203</v>
      </c>
      <c r="I6" s="160"/>
      <c r="J6" s="160"/>
    </row>
    <row r="7" spans="1:10" hidden="1" x14ac:dyDescent="0.2">
      <c r="A7" s="162" t="s">
        <v>57</v>
      </c>
      <c r="B7" s="162" t="s">
        <v>58</v>
      </c>
      <c r="C7" s="162" t="s">
        <v>130</v>
      </c>
      <c r="D7" s="104" t="s">
        <v>71</v>
      </c>
      <c r="E7" s="162" t="s">
        <v>61</v>
      </c>
      <c r="F7" s="334"/>
      <c r="G7" s="163">
        <v>45744</v>
      </c>
      <c r="H7" s="163">
        <v>45744</v>
      </c>
      <c r="I7" s="123">
        <f>I6+120*365</f>
        <v>43800</v>
      </c>
      <c r="J7" s="160"/>
    </row>
    <row r="8" spans="1:10" hidden="1" x14ac:dyDescent="0.2">
      <c r="A8" s="162" t="s">
        <v>57</v>
      </c>
      <c r="B8" s="162" t="s">
        <v>58</v>
      </c>
      <c r="C8" s="162" t="s">
        <v>59</v>
      </c>
      <c r="D8" s="162" t="s">
        <v>71</v>
      </c>
      <c r="E8" s="162" t="s">
        <v>61</v>
      </c>
      <c r="F8" s="332">
        <v>45128</v>
      </c>
      <c r="G8" s="162"/>
      <c r="H8" s="163">
        <v>45657</v>
      </c>
      <c r="I8" s="160">
        <v>123209</v>
      </c>
      <c r="J8" s="160"/>
    </row>
    <row r="9" spans="1:10" hidden="1" x14ac:dyDescent="0.2">
      <c r="A9" s="162" t="s">
        <v>57</v>
      </c>
      <c r="B9" s="162" t="s">
        <v>141</v>
      </c>
      <c r="C9" s="162" t="s">
        <v>1140</v>
      </c>
      <c r="D9" s="162" t="s">
        <v>60</v>
      </c>
      <c r="E9" s="162" t="s">
        <v>61</v>
      </c>
      <c r="F9" s="334"/>
      <c r="G9" s="163">
        <v>45291</v>
      </c>
      <c r="H9" s="163">
        <v>45291</v>
      </c>
      <c r="I9" s="160">
        <v>1076</v>
      </c>
      <c r="J9" s="160"/>
    </row>
    <row r="10" spans="1:10" hidden="1" x14ac:dyDescent="0.2">
      <c r="A10" s="162" t="s">
        <v>57</v>
      </c>
      <c r="B10" s="162" t="s">
        <v>58</v>
      </c>
      <c r="C10" s="162" t="s">
        <v>130</v>
      </c>
      <c r="D10" s="242" t="s">
        <v>71</v>
      </c>
      <c r="E10" s="162" t="s">
        <v>61</v>
      </c>
      <c r="F10" s="334"/>
      <c r="G10" s="163">
        <v>44876</v>
      </c>
      <c r="H10" s="163">
        <v>44876</v>
      </c>
      <c r="I10" s="123">
        <f>342521*0.33</f>
        <v>113031.93000000001</v>
      </c>
      <c r="J10" s="160"/>
    </row>
    <row r="11" spans="1:10" hidden="1" x14ac:dyDescent="0.2">
      <c r="A11" s="162" t="s">
        <v>57</v>
      </c>
      <c r="B11" s="162" t="s">
        <v>58</v>
      </c>
      <c r="C11" s="162" t="s">
        <v>109</v>
      </c>
      <c r="D11" s="162" t="s">
        <v>60</v>
      </c>
      <c r="E11" s="162" t="s">
        <v>61</v>
      </c>
      <c r="F11" s="333">
        <v>2015</v>
      </c>
      <c r="G11" s="163">
        <v>42185</v>
      </c>
      <c r="H11" s="163">
        <v>42185</v>
      </c>
      <c r="I11" s="160">
        <v>20016</v>
      </c>
      <c r="J11" s="160" t="s">
        <v>1325</v>
      </c>
    </row>
    <row r="12" spans="1:10" hidden="1" x14ac:dyDescent="0.2">
      <c r="A12" s="162" t="s">
        <v>57</v>
      </c>
      <c r="B12" s="162" t="s">
        <v>58</v>
      </c>
      <c r="C12" s="162" t="s">
        <v>59</v>
      </c>
      <c r="D12" s="162" t="s">
        <v>60</v>
      </c>
      <c r="E12" s="162" t="s">
        <v>61</v>
      </c>
      <c r="F12" s="332">
        <v>42370</v>
      </c>
      <c r="G12" s="163">
        <v>42370</v>
      </c>
      <c r="I12" s="160">
        <v>28225</v>
      </c>
      <c r="J12" s="160"/>
    </row>
    <row r="13" spans="1:10" hidden="1" x14ac:dyDescent="0.2">
      <c r="A13" s="162" t="s">
        <v>57</v>
      </c>
      <c r="B13" s="162" t="s">
        <v>58</v>
      </c>
      <c r="C13" s="162" t="s">
        <v>99</v>
      </c>
      <c r="D13" s="162" t="s">
        <v>60</v>
      </c>
      <c r="E13" s="162" t="s">
        <v>61</v>
      </c>
      <c r="F13" s="332"/>
      <c r="G13" s="163">
        <v>42369</v>
      </c>
      <c r="H13" s="163"/>
      <c r="I13" s="123">
        <v>51082</v>
      </c>
      <c r="J13" s="160" t="s">
        <v>1318</v>
      </c>
    </row>
    <row r="14" spans="1:10" hidden="1" x14ac:dyDescent="0.2">
      <c r="A14" s="162" t="s">
        <v>57</v>
      </c>
      <c r="B14" s="162" t="s">
        <v>58</v>
      </c>
      <c r="C14" s="162" t="s">
        <v>99</v>
      </c>
      <c r="D14" s="162" t="s">
        <v>60</v>
      </c>
      <c r="E14" s="162" t="s">
        <v>61</v>
      </c>
      <c r="F14" s="332"/>
      <c r="G14" s="163">
        <v>45657</v>
      </c>
      <c r="H14" s="163"/>
      <c r="I14" s="123">
        <v>32192</v>
      </c>
      <c r="J14" s="160" t="s">
        <v>1308</v>
      </c>
    </row>
    <row r="15" spans="1:10" hidden="1" x14ac:dyDescent="0.2">
      <c r="A15" s="162" t="s">
        <v>57</v>
      </c>
      <c r="B15" s="162" t="s">
        <v>58</v>
      </c>
      <c r="C15" s="162" t="s">
        <v>109</v>
      </c>
      <c r="D15" s="162" t="s">
        <v>71</v>
      </c>
      <c r="E15" s="162" t="s">
        <v>61</v>
      </c>
      <c r="F15" s="333"/>
      <c r="G15" s="163">
        <v>44742</v>
      </c>
      <c r="H15" s="163"/>
      <c r="I15" s="160">
        <v>111890</v>
      </c>
      <c r="J15" s="160" t="s">
        <v>1324</v>
      </c>
    </row>
    <row r="16" spans="1:10" hidden="1" x14ac:dyDescent="0.2">
      <c r="A16" s="162" t="s">
        <v>57</v>
      </c>
      <c r="B16" s="162" t="s">
        <v>141</v>
      </c>
      <c r="C16" s="162" t="s">
        <v>142</v>
      </c>
      <c r="D16" s="162" t="s">
        <v>71</v>
      </c>
      <c r="E16" s="162" t="s">
        <v>61</v>
      </c>
      <c r="F16" s="333"/>
      <c r="G16" s="343">
        <v>43830</v>
      </c>
      <c r="H16" s="331"/>
      <c r="I16" s="123">
        <v>46387</v>
      </c>
      <c r="J16" s="160" t="s">
        <v>1317</v>
      </c>
    </row>
    <row r="17" spans="1:10" hidden="1" x14ac:dyDescent="0.2">
      <c r="A17" s="162" t="s">
        <v>356</v>
      </c>
      <c r="B17" s="162" t="s">
        <v>357</v>
      </c>
      <c r="C17" s="162" t="s">
        <v>358</v>
      </c>
      <c r="D17" s="162" t="s">
        <v>143</v>
      </c>
      <c r="E17" s="162" t="s">
        <v>148</v>
      </c>
      <c r="F17" s="333" t="s">
        <v>362</v>
      </c>
      <c r="G17" s="163">
        <v>46203</v>
      </c>
      <c r="H17" s="163">
        <v>46203</v>
      </c>
      <c r="I17" s="160">
        <v>150000</v>
      </c>
      <c r="J17" s="160"/>
    </row>
    <row r="18" spans="1:10" hidden="1" x14ac:dyDescent="0.2">
      <c r="A18" s="162" t="s">
        <v>385</v>
      </c>
      <c r="B18" s="162" t="s">
        <v>182</v>
      </c>
      <c r="C18" s="162" t="s">
        <v>386</v>
      </c>
      <c r="D18" s="162" t="s">
        <v>143</v>
      </c>
      <c r="E18" s="162" t="s">
        <v>61</v>
      </c>
      <c r="F18" s="333" t="s">
        <v>387</v>
      </c>
      <c r="G18" s="163">
        <v>46053</v>
      </c>
      <c r="H18" s="163">
        <v>46053</v>
      </c>
      <c r="I18" s="160">
        <v>5591</v>
      </c>
      <c r="J18" s="160"/>
    </row>
    <row r="19" spans="1:10" hidden="1" x14ac:dyDescent="0.2">
      <c r="A19" s="162" t="s">
        <v>399</v>
      </c>
      <c r="B19" s="162" t="s">
        <v>318</v>
      </c>
      <c r="C19" s="162" t="s">
        <v>414</v>
      </c>
      <c r="D19" s="162" t="s">
        <v>143</v>
      </c>
      <c r="E19" s="162" t="s">
        <v>61</v>
      </c>
      <c r="F19" s="333"/>
      <c r="G19" s="162"/>
      <c r="H19" s="163">
        <v>44196</v>
      </c>
      <c r="I19" s="160">
        <v>55297</v>
      </c>
      <c r="J19" s="160" t="s">
        <v>1310</v>
      </c>
    </row>
    <row r="20" spans="1:10" hidden="1" x14ac:dyDescent="0.2">
      <c r="A20" s="162" t="s">
        <v>1312</v>
      </c>
      <c r="B20" s="162" t="s">
        <v>1247</v>
      </c>
      <c r="C20" s="162" t="s">
        <v>1313</v>
      </c>
      <c r="D20" s="162" t="s">
        <v>143</v>
      </c>
      <c r="E20" s="162" t="s">
        <v>61</v>
      </c>
      <c r="F20" s="333"/>
      <c r="G20" s="162"/>
      <c r="H20" s="163">
        <v>45657</v>
      </c>
      <c r="I20" s="160">
        <v>4</v>
      </c>
      <c r="J20" s="160" t="s">
        <v>1314</v>
      </c>
    </row>
    <row r="21" spans="1:10" hidden="1" x14ac:dyDescent="0.2">
      <c r="A21" s="162" t="s">
        <v>434</v>
      </c>
      <c r="B21" s="162" t="s">
        <v>435</v>
      </c>
      <c r="C21" s="162" t="s">
        <v>436</v>
      </c>
      <c r="D21" s="162" t="s">
        <v>143</v>
      </c>
      <c r="E21" s="162" t="s">
        <v>61</v>
      </c>
      <c r="F21" s="334"/>
      <c r="G21" s="125">
        <v>43891</v>
      </c>
      <c r="H21" s="125">
        <v>43891</v>
      </c>
      <c r="I21" s="123">
        <f>28213+43839</f>
        <v>72052</v>
      </c>
      <c r="J21" s="160"/>
    </row>
    <row r="22" spans="1:10" hidden="1" x14ac:dyDescent="0.2">
      <c r="A22" s="162" t="s">
        <v>443</v>
      </c>
      <c r="B22" s="162" t="s">
        <v>444</v>
      </c>
      <c r="C22" s="162" t="s">
        <v>445</v>
      </c>
      <c r="D22" s="162" t="s">
        <v>143</v>
      </c>
      <c r="E22" s="162" t="s">
        <v>61</v>
      </c>
      <c r="F22" s="334">
        <v>2020</v>
      </c>
      <c r="G22" s="125"/>
      <c r="H22" s="125">
        <v>44196</v>
      </c>
      <c r="I22" s="123">
        <v>37239</v>
      </c>
      <c r="J22" s="160" t="s">
        <v>1315</v>
      </c>
    </row>
    <row r="23" spans="1:10" hidden="1" x14ac:dyDescent="0.2">
      <c r="A23" s="162" t="s">
        <v>462</v>
      </c>
      <c r="B23" s="162" t="s">
        <v>58</v>
      </c>
      <c r="C23" s="162" t="s">
        <v>477</v>
      </c>
      <c r="D23" s="162" t="s">
        <v>71</v>
      </c>
      <c r="E23" s="162" t="s">
        <v>61</v>
      </c>
      <c r="F23" s="334"/>
      <c r="G23" s="125">
        <v>45260</v>
      </c>
      <c r="H23" s="125">
        <v>45261</v>
      </c>
      <c r="I23" s="123"/>
      <c r="J23" s="160"/>
    </row>
    <row r="24" spans="1:10" hidden="1" x14ac:dyDescent="0.2">
      <c r="A24" s="162" t="s">
        <v>462</v>
      </c>
      <c r="B24" s="162" t="s">
        <v>58</v>
      </c>
      <c r="C24" s="162" t="s">
        <v>477</v>
      </c>
      <c r="D24" s="162" t="s">
        <v>143</v>
      </c>
      <c r="E24" s="162" t="s">
        <v>61</v>
      </c>
      <c r="F24" s="334">
        <v>2020</v>
      </c>
      <c r="G24" s="125">
        <v>43831</v>
      </c>
      <c r="H24" s="125">
        <v>43831</v>
      </c>
      <c r="I24" s="160">
        <v>4760</v>
      </c>
      <c r="J24" s="160"/>
    </row>
    <row r="25" spans="1:10" hidden="1" x14ac:dyDescent="0.2">
      <c r="A25" s="162" t="s">
        <v>462</v>
      </c>
      <c r="B25" s="162" t="s">
        <v>58</v>
      </c>
      <c r="C25" s="162" t="s">
        <v>490</v>
      </c>
      <c r="D25" s="162" t="s">
        <v>143</v>
      </c>
      <c r="E25" s="162" t="s">
        <v>61</v>
      </c>
      <c r="F25" s="334">
        <v>2018</v>
      </c>
      <c r="G25" s="125">
        <v>43101</v>
      </c>
      <c r="H25" s="125">
        <v>43102</v>
      </c>
      <c r="I25" s="123">
        <v>83195</v>
      </c>
      <c r="J25" s="160"/>
    </row>
    <row r="26" spans="1:10" hidden="1" x14ac:dyDescent="0.2">
      <c r="A26" s="162" t="s">
        <v>462</v>
      </c>
      <c r="B26" s="162" t="s">
        <v>58</v>
      </c>
      <c r="C26" s="162" t="s">
        <v>492</v>
      </c>
      <c r="D26" s="162" t="s">
        <v>143</v>
      </c>
      <c r="E26" s="162" t="s">
        <v>61</v>
      </c>
      <c r="F26" s="333">
        <v>2016</v>
      </c>
      <c r="G26" s="163">
        <v>42370</v>
      </c>
      <c r="H26" s="125">
        <v>42370</v>
      </c>
      <c r="I26" s="123">
        <v>62577.5</v>
      </c>
      <c r="J26" s="160"/>
    </row>
    <row r="27" spans="1:10" hidden="1" x14ac:dyDescent="0.2">
      <c r="A27" s="162" t="s">
        <v>462</v>
      </c>
      <c r="B27" s="162" t="s">
        <v>58</v>
      </c>
      <c r="C27" s="162" t="s">
        <v>463</v>
      </c>
      <c r="D27" s="162" t="s">
        <v>143</v>
      </c>
      <c r="E27" s="162" t="s">
        <v>61</v>
      </c>
      <c r="F27" s="334">
        <v>2015</v>
      </c>
      <c r="G27" s="125">
        <v>42005</v>
      </c>
      <c r="H27" s="125">
        <v>42005</v>
      </c>
      <c r="I27" s="335">
        <v>18427</v>
      </c>
      <c r="J27" s="160"/>
    </row>
    <row r="28" spans="1:10" hidden="1" x14ac:dyDescent="0.2">
      <c r="A28" s="162" t="s">
        <v>462</v>
      </c>
      <c r="B28" s="162" t="s">
        <v>58</v>
      </c>
      <c r="C28" s="162" t="s">
        <v>463</v>
      </c>
      <c r="D28" s="162" t="s">
        <v>71</v>
      </c>
      <c r="E28" s="162" t="s">
        <v>61</v>
      </c>
      <c r="F28" s="333">
        <v>2019</v>
      </c>
      <c r="G28" s="162"/>
      <c r="H28" s="162"/>
      <c r="I28" s="335">
        <v>2650</v>
      </c>
      <c r="J28" s="160"/>
    </row>
    <row r="29" spans="1:10" hidden="1" x14ac:dyDescent="0.2">
      <c r="A29" s="162" t="s">
        <v>462</v>
      </c>
      <c r="B29" s="162" t="s">
        <v>58</v>
      </c>
      <c r="C29" s="162" t="s">
        <v>463</v>
      </c>
      <c r="D29" s="162" t="s">
        <v>71</v>
      </c>
      <c r="E29" s="162" t="s">
        <v>61</v>
      </c>
      <c r="F29" s="333"/>
      <c r="G29" s="162"/>
      <c r="H29" s="162"/>
      <c r="I29" s="335">
        <v>73662.5</v>
      </c>
      <c r="J29" s="160"/>
    </row>
    <row r="30" spans="1:10" hidden="1" x14ac:dyDescent="0.2">
      <c r="A30" s="162" t="s">
        <v>462</v>
      </c>
      <c r="B30" s="162" t="s">
        <v>58</v>
      </c>
      <c r="C30" s="162" t="s">
        <v>485</v>
      </c>
      <c r="D30" s="162" t="s">
        <v>143</v>
      </c>
      <c r="E30" s="162" t="s">
        <v>61</v>
      </c>
      <c r="F30" s="334"/>
      <c r="G30" s="104"/>
      <c r="H30" s="104"/>
      <c r="I30" s="123"/>
      <c r="J30" s="160"/>
    </row>
    <row r="31" spans="1:10" hidden="1" x14ac:dyDescent="0.2">
      <c r="A31" s="162" t="s">
        <v>462</v>
      </c>
      <c r="B31" s="162" t="s">
        <v>161</v>
      </c>
      <c r="C31" s="162" t="s">
        <v>510</v>
      </c>
      <c r="D31" s="162" t="s">
        <v>143</v>
      </c>
      <c r="E31" s="162" t="s">
        <v>61</v>
      </c>
      <c r="F31" s="333" t="s">
        <v>511</v>
      </c>
      <c r="G31" s="163">
        <v>44530</v>
      </c>
      <c r="H31" s="162"/>
      <c r="I31" s="123">
        <v>50444</v>
      </c>
      <c r="J31" s="160" t="s">
        <v>1334</v>
      </c>
    </row>
    <row r="32" spans="1:10" hidden="1" x14ac:dyDescent="0.2">
      <c r="A32" s="162" t="s">
        <v>462</v>
      </c>
      <c r="B32" s="162" t="s">
        <v>318</v>
      </c>
      <c r="C32" s="162" t="s">
        <v>1333</v>
      </c>
      <c r="D32" s="162" t="s">
        <v>143</v>
      </c>
      <c r="E32" s="162" t="s">
        <v>61</v>
      </c>
      <c r="F32" s="333">
        <v>2019</v>
      </c>
      <c r="G32" s="163">
        <v>43617</v>
      </c>
      <c r="H32" s="104"/>
      <c r="I32" s="123">
        <v>10739</v>
      </c>
      <c r="J32" s="160"/>
    </row>
    <row r="33" spans="1:10" hidden="1" x14ac:dyDescent="0.2">
      <c r="A33" s="337" t="s">
        <v>521</v>
      </c>
      <c r="B33" s="337" t="s">
        <v>141</v>
      </c>
      <c r="C33" s="337" t="s">
        <v>522</v>
      </c>
      <c r="D33" s="337" t="s">
        <v>60</v>
      </c>
      <c r="E33" s="337" t="s">
        <v>61</v>
      </c>
      <c r="F33" s="338">
        <v>2013</v>
      </c>
      <c r="G33" s="339">
        <v>41275</v>
      </c>
      <c r="H33" s="337"/>
      <c r="I33" s="340">
        <v>40710</v>
      </c>
      <c r="J33" s="160"/>
    </row>
    <row r="34" spans="1:10" x14ac:dyDescent="0.2">
      <c r="A34" s="341" t="s">
        <v>1063</v>
      </c>
      <c r="B34" s="341" t="s">
        <v>265</v>
      </c>
      <c r="C34" s="341" t="s">
        <v>1076</v>
      </c>
      <c r="D34" s="162" t="s">
        <v>143</v>
      </c>
      <c r="E34" s="162" t="s">
        <v>61</v>
      </c>
      <c r="F34" s="333"/>
      <c r="G34" s="163">
        <v>40908</v>
      </c>
      <c r="H34" s="162"/>
      <c r="I34" s="160">
        <v>11872</v>
      </c>
      <c r="J34" s="160" t="s">
        <v>1339</v>
      </c>
    </row>
    <row r="35" spans="1:10" x14ac:dyDescent="0.2">
      <c r="A35" s="341" t="s">
        <v>1063</v>
      </c>
      <c r="B35" s="341" t="s">
        <v>265</v>
      </c>
      <c r="C35" s="341" t="s">
        <v>1076</v>
      </c>
      <c r="D35" s="346" t="s">
        <v>71</v>
      </c>
      <c r="E35" s="341" t="s">
        <v>61</v>
      </c>
      <c r="F35" s="342"/>
      <c r="G35" s="343">
        <v>45291</v>
      </c>
      <c r="H35" s="343"/>
      <c r="I35" s="344">
        <v>17562</v>
      </c>
      <c r="J35" s="160" t="s">
        <v>1343</v>
      </c>
    </row>
    <row r="36" spans="1:10" x14ac:dyDescent="0.2">
      <c r="A36" s="341" t="s">
        <v>1063</v>
      </c>
      <c r="B36" s="341" t="s">
        <v>265</v>
      </c>
      <c r="C36" s="341" t="s">
        <v>1133</v>
      </c>
      <c r="D36" s="341" t="s">
        <v>60</v>
      </c>
      <c r="E36" s="341" t="s">
        <v>61</v>
      </c>
      <c r="F36" s="342"/>
      <c r="G36" s="343">
        <v>43830</v>
      </c>
      <c r="H36" s="343"/>
      <c r="I36" s="344">
        <v>2117</v>
      </c>
      <c r="J36" s="160"/>
    </row>
    <row r="37" spans="1:10" x14ac:dyDescent="0.2">
      <c r="A37" s="341" t="s">
        <v>1063</v>
      </c>
      <c r="B37" s="341" t="s">
        <v>265</v>
      </c>
      <c r="C37" s="341" t="s">
        <v>1064</v>
      </c>
      <c r="D37" s="346" t="s">
        <v>143</v>
      </c>
      <c r="E37" s="341" t="s">
        <v>61</v>
      </c>
      <c r="F37" s="342"/>
      <c r="G37" s="341"/>
      <c r="H37" s="339">
        <v>44926</v>
      </c>
      <c r="I37" s="344">
        <v>71051</v>
      </c>
      <c r="J37" s="160" t="s">
        <v>1338</v>
      </c>
    </row>
    <row r="38" spans="1:10" x14ac:dyDescent="0.2">
      <c r="A38" s="341" t="s">
        <v>1063</v>
      </c>
      <c r="B38" s="341" t="s">
        <v>265</v>
      </c>
      <c r="C38" s="341" t="s">
        <v>1136</v>
      </c>
      <c r="D38" s="346" t="s">
        <v>143</v>
      </c>
      <c r="E38" s="341" t="s">
        <v>61</v>
      </c>
      <c r="F38" s="342"/>
      <c r="G38" s="163">
        <v>41639</v>
      </c>
      <c r="H38" s="162"/>
      <c r="I38" s="160">
        <v>48013</v>
      </c>
      <c r="J38" s="160" t="s">
        <v>1347</v>
      </c>
    </row>
    <row r="39" spans="1:10" x14ac:dyDescent="0.2">
      <c r="A39" s="341" t="s">
        <v>1063</v>
      </c>
      <c r="B39" s="341" t="s">
        <v>265</v>
      </c>
      <c r="C39" s="341" t="s">
        <v>1136</v>
      </c>
      <c r="D39" s="346" t="s">
        <v>71</v>
      </c>
      <c r="E39" s="341" t="s">
        <v>61</v>
      </c>
      <c r="F39" s="333"/>
      <c r="G39" s="353">
        <v>44196</v>
      </c>
      <c r="H39" s="162"/>
      <c r="I39" s="336">
        <v>102187</v>
      </c>
      <c r="J39" s="160" t="s">
        <v>1348</v>
      </c>
    </row>
    <row r="40" spans="1:10" x14ac:dyDescent="0.2">
      <c r="A40" s="341" t="s">
        <v>1063</v>
      </c>
      <c r="B40" s="341" t="s">
        <v>265</v>
      </c>
      <c r="C40" s="341" t="s">
        <v>1136</v>
      </c>
      <c r="D40" s="346" t="s">
        <v>71</v>
      </c>
      <c r="E40" s="341" t="s">
        <v>61</v>
      </c>
      <c r="F40" s="333"/>
      <c r="G40" s="343">
        <v>45657</v>
      </c>
      <c r="H40" s="162"/>
      <c r="I40" s="344">
        <v>0</v>
      </c>
      <c r="J40" s="160" t="s">
        <v>1346</v>
      </c>
    </row>
    <row r="41" spans="1:10" hidden="1" x14ac:dyDescent="0.2">
      <c r="A41" s="337" t="s">
        <v>541</v>
      </c>
      <c r="B41" s="337" t="s">
        <v>542</v>
      </c>
      <c r="C41" s="337" t="s">
        <v>543</v>
      </c>
      <c r="D41" s="337" t="s">
        <v>143</v>
      </c>
      <c r="E41" s="337" t="s">
        <v>61</v>
      </c>
      <c r="F41" s="338"/>
      <c r="G41" s="339">
        <v>44196</v>
      </c>
      <c r="H41" s="337"/>
      <c r="I41" s="340">
        <v>26699</v>
      </c>
      <c r="J41" s="160"/>
    </row>
    <row r="42" spans="1:10" hidden="1" x14ac:dyDescent="0.2">
      <c r="A42" s="162" t="s">
        <v>1316</v>
      </c>
      <c r="B42" s="162" t="s">
        <v>318</v>
      </c>
      <c r="C42" s="162" t="s">
        <v>579</v>
      </c>
      <c r="D42" s="162" t="s">
        <v>143</v>
      </c>
      <c r="E42" s="162" t="s">
        <v>61</v>
      </c>
      <c r="F42" s="334"/>
      <c r="G42" s="125">
        <v>44197</v>
      </c>
      <c r="H42" s="125"/>
      <c r="I42" s="123">
        <v>46589</v>
      </c>
      <c r="J42" s="160"/>
    </row>
    <row r="43" spans="1:10" hidden="1" x14ac:dyDescent="0.2">
      <c r="A43" s="104" t="s">
        <v>590</v>
      </c>
      <c r="B43" s="162" t="s">
        <v>435</v>
      </c>
      <c r="C43" s="162" t="s">
        <v>591</v>
      </c>
      <c r="D43" s="162" t="s">
        <v>143</v>
      </c>
      <c r="E43" s="162" t="s">
        <v>61</v>
      </c>
      <c r="F43" s="334"/>
      <c r="G43" s="125">
        <v>44075</v>
      </c>
      <c r="H43" s="104"/>
      <c r="I43" s="123">
        <f>67243+12264</f>
        <v>79507</v>
      </c>
      <c r="J43" s="160"/>
    </row>
    <row r="44" spans="1:10" x14ac:dyDescent="0.2">
      <c r="A44" s="162" t="s">
        <v>613</v>
      </c>
      <c r="B44" s="162" t="s">
        <v>265</v>
      </c>
      <c r="C44" s="162" t="s">
        <v>1083</v>
      </c>
      <c r="D44" s="162" t="s">
        <v>214</v>
      </c>
      <c r="E44" s="162" t="s">
        <v>61</v>
      </c>
      <c r="F44" s="333"/>
      <c r="G44" s="125">
        <v>44561</v>
      </c>
      <c r="H44" s="162"/>
      <c r="I44" s="160">
        <v>33335</v>
      </c>
      <c r="J44" s="160"/>
    </row>
    <row r="45" spans="1:10" hidden="1" x14ac:dyDescent="0.2">
      <c r="A45" s="162" t="s">
        <v>613</v>
      </c>
      <c r="B45" s="162" t="s">
        <v>444</v>
      </c>
      <c r="C45" s="322" t="s">
        <v>628</v>
      </c>
      <c r="D45" s="162" t="s">
        <v>143</v>
      </c>
      <c r="E45" s="162" t="s">
        <v>61</v>
      </c>
      <c r="F45" s="334"/>
      <c r="G45" s="125">
        <v>43559</v>
      </c>
      <c r="H45" s="125">
        <v>43559</v>
      </c>
      <c r="I45" s="123">
        <v>49264</v>
      </c>
      <c r="J45" s="160"/>
    </row>
    <row r="46" spans="1:10" hidden="1" x14ac:dyDescent="0.2">
      <c r="A46" s="162" t="s">
        <v>613</v>
      </c>
      <c r="B46" s="162" t="s">
        <v>318</v>
      </c>
      <c r="C46" s="104" t="s">
        <v>638</v>
      </c>
      <c r="D46" s="162" t="s">
        <v>143</v>
      </c>
      <c r="E46" s="162" t="s">
        <v>61</v>
      </c>
      <c r="F46" s="334">
        <v>2012</v>
      </c>
      <c r="G46" s="125">
        <v>44562</v>
      </c>
      <c r="H46" s="125">
        <v>44562</v>
      </c>
      <c r="I46" s="123">
        <v>51498</v>
      </c>
      <c r="J46" s="160"/>
    </row>
    <row r="47" spans="1:10" hidden="1" x14ac:dyDescent="0.2">
      <c r="A47" s="162" t="s">
        <v>613</v>
      </c>
      <c r="B47" s="162" t="s">
        <v>318</v>
      </c>
      <c r="C47" s="321" t="s">
        <v>1013</v>
      </c>
      <c r="D47" s="162" t="s">
        <v>143</v>
      </c>
      <c r="E47" s="162" t="s">
        <v>61</v>
      </c>
      <c r="F47" s="333"/>
      <c r="G47" s="163"/>
      <c r="H47" s="163"/>
      <c r="I47" s="160"/>
      <c r="J47" s="160"/>
    </row>
    <row r="48" spans="1:10" hidden="1" x14ac:dyDescent="0.2">
      <c r="A48" s="162" t="s">
        <v>613</v>
      </c>
      <c r="B48" s="162" t="s">
        <v>58</v>
      </c>
      <c r="C48" s="162" t="s">
        <v>614</v>
      </c>
      <c r="D48" s="162" t="s">
        <v>143</v>
      </c>
      <c r="E48" s="162" t="s">
        <v>61</v>
      </c>
      <c r="F48" s="334">
        <v>2020</v>
      </c>
      <c r="G48" s="125">
        <v>45658</v>
      </c>
      <c r="H48" s="104"/>
      <c r="I48" s="123">
        <v>5888</v>
      </c>
      <c r="J48" s="160" t="s">
        <v>1337</v>
      </c>
    </row>
    <row r="49" spans="1:10" hidden="1" x14ac:dyDescent="0.2">
      <c r="A49" s="162" t="s">
        <v>613</v>
      </c>
      <c r="B49" s="162" t="s">
        <v>141</v>
      </c>
      <c r="C49" s="162" t="s">
        <v>621</v>
      </c>
      <c r="D49" s="162" t="s">
        <v>71</v>
      </c>
      <c r="E49" s="162" t="s">
        <v>61</v>
      </c>
      <c r="F49" s="333"/>
      <c r="G49" s="163">
        <v>44742</v>
      </c>
      <c r="H49" s="162"/>
      <c r="I49" s="160">
        <v>15000</v>
      </c>
      <c r="J49" s="160"/>
    </row>
    <row r="50" spans="1:10" x14ac:dyDescent="0.2">
      <c r="A50" s="162" t="s">
        <v>652</v>
      </c>
      <c r="B50" s="162" t="s">
        <v>265</v>
      </c>
      <c r="C50" s="137" t="s">
        <v>663</v>
      </c>
      <c r="D50" s="162" t="s">
        <v>214</v>
      </c>
      <c r="E50" s="162" t="s">
        <v>61</v>
      </c>
      <c r="F50" s="334"/>
      <c r="G50" s="125">
        <v>45657</v>
      </c>
      <c r="H50" s="125"/>
      <c r="I50" s="123">
        <v>24008</v>
      </c>
      <c r="J50" s="160"/>
    </row>
    <row r="51" spans="1:10" x14ac:dyDescent="0.2">
      <c r="A51" s="162" t="s">
        <v>652</v>
      </c>
      <c r="B51" s="162" t="s">
        <v>265</v>
      </c>
      <c r="C51" s="162" t="s">
        <v>668</v>
      </c>
      <c r="D51" s="162" t="s">
        <v>214</v>
      </c>
      <c r="E51" s="162" t="s">
        <v>61</v>
      </c>
      <c r="F51" s="334"/>
      <c r="G51" s="125">
        <v>44561</v>
      </c>
      <c r="H51" s="125"/>
      <c r="I51" s="123">
        <v>23534</v>
      </c>
      <c r="J51" s="160"/>
    </row>
    <row r="52" spans="1:10" x14ac:dyDescent="0.2">
      <c r="A52" s="162" t="s">
        <v>652</v>
      </c>
      <c r="B52" s="162" t="s">
        <v>265</v>
      </c>
      <c r="C52" s="162" t="s">
        <v>653</v>
      </c>
      <c r="D52" s="162" t="s">
        <v>143</v>
      </c>
      <c r="E52" s="162" t="s">
        <v>61</v>
      </c>
      <c r="F52" s="334"/>
      <c r="G52" s="125">
        <v>45291</v>
      </c>
      <c r="H52" s="125">
        <v>45291</v>
      </c>
      <c r="I52" s="123">
        <v>42533</v>
      </c>
      <c r="J52" s="160"/>
    </row>
    <row r="53" spans="1:10" x14ac:dyDescent="0.2">
      <c r="A53" s="162" t="s">
        <v>652</v>
      </c>
      <c r="B53" s="162" t="s">
        <v>265</v>
      </c>
      <c r="C53" s="137" t="s">
        <v>657</v>
      </c>
      <c r="D53" s="162" t="s">
        <v>143</v>
      </c>
      <c r="E53" s="162" t="s">
        <v>148</v>
      </c>
      <c r="F53" s="334"/>
      <c r="G53" s="125">
        <v>45291</v>
      </c>
      <c r="H53" s="125">
        <v>45291</v>
      </c>
      <c r="I53" s="123">
        <v>15433</v>
      </c>
      <c r="J53" s="160"/>
    </row>
    <row r="54" spans="1:10" x14ac:dyDescent="0.2">
      <c r="A54" s="162" t="s">
        <v>652</v>
      </c>
      <c r="B54" s="162" t="s">
        <v>265</v>
      </c>
      <c r="C54" s="162" t="s">
        <v>668</v>
      </c>
      <c r="D54" s="162" t="s">
        <v>143</v>
      </c>
      <c r="E54" s="162" t="s">
        <v>61</v>
      </c>
      <c r="F54" s="333"/>
      <c r="I54" s="160">
        <v>5000</v>
      </c>
      <c r="J54" s="160"/>
    </row>
    <row r="55" spans="1:10" hidden="1" x14ac:dyDescent="0.2">
      <c r="A55" s="162" t="s">
        <v>652</v>
      </c>
      <c r="B55" s="162" t="s">
        <v>182</v>
      </c>
      <c r="C55" s="162" t="s">
        <v>680</v>
      </c>
      <c r="D55" s="162" t="s">
        <v>143</v>
      </c>
      <c r="E55" s="162" t="s">
        <v>61</v>
      </c>
      <c r="F55" s="333" t="s">
        <v>682</v>
      </c>
      <c r="G55" s="162"/>
      <c r="H55" s="162"/>
      <c r="I55" s="160">
        <v>111872</v>
      </c>
      <c r="J55" s="160"/>
    </row>
    <row r="56" spans="1:10" hidden="1" x14ac:dyDescent="0.2">
      <c r="A56" s="162" t="s">
        <v>652</v>
      </c>
      <c r="B56" s="162" t="s">
        <v>357</v>
      </c>
      <c r="C56" s="162" t="s">
        <v>691</v>
      </c>
      <c r="D56" s="162" t="s">
        <v>143</v>
      </c>
      <c r="E56" s="162" t="s">
        <v>61</v>
      </c>
      <c r="F56" s="333"/>
      <c r="G56" s="163">
        <v>44927</v>
      </c>
      <c r="H56" s="162"/>
      <c r="I56" s="160">
        <v>28788</v>
      </c>
      <c r="J56" s="160" t="s">
        <v>1336</v>
      </c>
    </row>
    <row r="57" spans="1:10" hidden="1" x14ac:dyDescent="0.2">
      <c r="A57" s="162" t="s">
        <v>613</v>
      </c>
      <c r="B57" s="162" t="s">
        <v>357</v>
      </c>
      <c r="C57" s="162" t="s">
        <v>691</v>
      </c>
      <c r="D57" s="162" t="s">
        <v>71</v>
      </c>
      <c r="E57" s="162" t="s">
        <v>61</v>
      </c>
      <c r="F57" s="333"/>
      <c r="G57" s="163">
        <v>45658</v>
      </c>
      <c r="H57" s="162"/>
      <c r="I57" s="160">
        <v>976</v>
      </c>
      <c r="J57" s="160" t="s">
        <v>1335</v>
      </c>
    </row>
    <row r="58" spans="1:10" hidden="1" x14ac:dyDescent="0.2">
      <c r="A58" s="162" t="s">
        <v>1028</v>
      </c>
      <c r="B58" s="162" t="s">
        <v>141</v>
      </c>
      <c r="C58" s="162" t="s">
        <v>1029</v>
      </c>
      <c r="D58" s="162" t="s">
        <v>143</v>
      </c>
      <c r="E58" s="162" t="s">
        <v>61</v>
      </c>
      <c r="F58" s="333">
        <v>2018</v>
      </c>
      <c r="G58" s="163">
        <v>43101</v>
      </c>
      <c r="H58" s="163">
        <v>43101</v>
      </c>
      <c r="I58" s="160">
        <v>14287</v>
      </c>
      <c r="J58" s="160"/>
    </row>
    <row r="59" spans="1:10" hidden="1" x14ac:dyDescent="0.2">
      <c r="A59" s="162" t="s">
        <v>1028</v>
      </c>
      <c r="B59" s="162" t="s">
        <v>141</v>
      </c>
      <c r="C59" s="162" t="s">
        <v>1029</v>
      </c>
      <c r="D59" s="162" t="s">
        <v>71</v>
      </c>
      <c r="E59" s="162" t="s">
        <v>61</v>
      </c>
      <c r="F59" s="333"/>
      <c r="G59" s="163"/>
      <c r="H59" s="163"/>
      <c r="I59" s="160">
        <v>10881</v>
      </c>
      <c r="J59" s="160"/>
    </row>
    <row r="60" spans="1:10" hidden="1" x14ac:dyDescent="0.2">
      <c r="A60" s="162" t="s">
        <v>718</v>
      </c>
      <c r="B60" s="162" t="s">
        <v>58</v>
      </c>
      <c r="C60" s="162" t="s">
        <v>1309</v>
      </c>
      <c r="D60" s="162" t="s">
        <v>143</v>
      </c>
      <c r="E60" s="162" t="s">
        <v>61</v>
      </c>
      <c r="F60" s="333"/>
      <c r="G60" s="163"/>
      <c r="H60" s="163">
        <v>44561</v>
      </c>
      <c r="I60" s="123">
        <v>206097</v>
      </c>
      <c r="J60" s="160" t="s">
        <v>1311</v>
      </c>
    </row>
    <row r="61" spans="1:10" hidden="1" x14ac:dyDescent="0.2">
      <c r="A61" s="162" t="s">
        <v>575</v>
      </c>
      <c r="B61" s="162" t="s">
        <v>58</v>
      </c>
      <c r="C61" s="162" t="s">
        <v>754</v>
      </c>
      <c r="D61" s="162" t="s">
        <v>214</v>
      </c>
      <c r="E61" s="162" t="s">
        <v>61</v>
      </c>
      <c r="F61" s="333"/>
      <c r="G61" s="162"/>
      <c r="H61" s="162"/>
      <c r="I61" s="160">
        <v>140000</v>
      </c>
      <c r="J61" s="160"/>
    </row>
    <row r="62" spans="1:10" hidden="1" x14ac:dyDescent="0.2">
      <c r="A62" s="162" t="s">
        <v>575</v>
      </c>
      <c r="B62" s="162" t="s">
        <v>58</v>
      </c>
      <c r="C62" s="162" t="s">
        <v>764</v>
      </c>
      <c r="D62" s="162" t="s">
        <v>214</v>
      </c>
      <c r="E62" s="162" t="s">
        <v>61</v>
      </c>
      <c r="F62" s="333"/>
      <c r="G62" s="163">
        <v>44926</v>
      </c>
      <c r="H62" s="162"/>
      <c r="I62" s="160">
        <v>29724</v>
      </c>
      <c r="J62" s="160"/>
    </row>
    <row r="63" spans="1:10" hidden="1" x14ac:dyDescent="0.2">
      <c r="A63" s="181" t="s">
        <v>575</v>
      </c>
      <c r="B63" s="181" t="s">
        <v>444</v>
      </c>
      <c r="C63" s="181" t="s">
        <v>745</v>
      </c>
      <c r="D63" s="181" t="s">
        <v>143</v>
      </c>
      <c r="E63" s="181" t="s">
        <v>61</v>
      </c>
      <c r="F63" s="334"/>
      <c r="G63" s="125">
        <v>43830</v>
      </c>
      <c r="H63" s="125"/>
      <c r="I63" s="123">
        <v>13528</v>
      </c>
      <c r="J63" s="160"/>
    </row>
    <row r="64" spans="1:10" hidden="1" x14ac:dyDescent="0.2">
      <c r="A64" s="181" t="s">
        <v>575</v>
      </c>
      <c r="B64" s="181" t="s">
        <v>444</v>
      </c>
      <c r="C64" s="181" t="s">
        <v>745</v>
      </c>
      <c r="D64" s="181" t="s">
        <v>71</v>
      </c>
      <c r="E64" s="181" t="s">
        <v>61</v>
      </c>
      <c r="F64" s="333"/>
      <c r="G64" s="163">
        <v>45291</v>
      </c>
      <c r="H64" s="163"/>
      <c r="I64" s="160">
        <v>94839</v>
      </c>
      <c r="J64" s="160"/>
    </row>
    <row r="65" spans="1:10" hidden="1" x14ac:dyDescent="0.2">
      <c r="A65" s="162" t="s">
        <v>824</v>
      </c>
      <c r="B65" s="162" t="s">
        <v>825</v>
      </c>
      <c r="C65" s="162" t="s">
        <v>826</v>
      </c>
      <c r="D65" s="104" t="s">
        <v>60</v>
      </c>
      <c r="E65" s="162" t="s">
        <v>61</v>
      </c>
      <c r="F65" s="334"/>
      <c r="G65" s="104"/>
      <c r="H65" s="125">
        <v>45657</v>
      </c>
      <c r="I65" s="123">
        <v>85654</v>
      </c>
      <c r="J65" s="160"/>
    </row>
    <row r="66" spans="1:10" hidden="1" x14ac:dyDescent="0.2">
      <c r="A66" s="162" t="s">
        <v>810</v>
      </c>
      <c r="B66" s="162" t="s">
        <v>212</v>
      </c>
      <c r="C66" s="162" t="s">
        <v>817</v>
      </c>
      <c r="D66" s="162" t="s">
        <v>143</v>
      </c>
      <c r="E66" s="162" t="s">
        <v>61</v>
      </c>
      <c r="F66" s="333"/>
      <c r="G66" s="163">
        <v>44196</v>
      </c>
      <c r="H66" s="163"/>
      <c r="I66" s="160">
        <v>34001</v>
      </c>
      <c r="J66" s="160"/>
    </row>
    <row r="67" spans="1:10" hidden="1" x14ac:dyDescent="0.2">
      <c r="A67" s="162" t="s">
        <v>810</v>
      </c>
      <c r="B67" s="162" t="s">
        <v>212</v>
      </c>
      <c r="C67" s="162" t="s">
        <v>817</v>
      </c>
      <c r="D67" s="162" t="s">
        <v>71</v>
      </c>
      <c r="E67" s="162" t="s">
        <v>61</v>
      </c>
      <c r="F67" s="333"/>
      <c r="G67" s="163">
        <v>45657</v>
      </c>
      <c r="H67" s="163"/>
      <c r="I67" s="160">
        <v>133505</v>
      </c>
      <c r="J67" s="160"/>
    </row>
    <row r="68" spans="1:10" x14ac:dyDescent="0.2">
      <c r="A68" s="162"/>
      <c r="B68" s="162"/>
      <c r="C68" s="162"/>
      <c r="D68" s="162"/>
      <c r="E68"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A85" zoomScale="107" workbookViewId="0">
      <selection activeCell="L199" sqref="L197:O199"/>
    </sheetView>
  </sheetViews>
  <sheetFormatPr baseColWidth="10" defaultColWidth="8.83203125" defaultRowHeight="15" x14ac:dyDescent="0.2"/>
  <cols>
    <col min="1" max="1" width="12.83203125" style="324" customWidth="1"/>
    <col min="2" max="2" width="19.83203125" style="324" customWidth="1"/>
    <col min="3" max="3" width="29" style="324" customWidth="1"/>
    <col min="4" max="4" width="9.6640625" style="324" customWidth="1"/>
    <col min="5" max="5" width="9.83203125" style="324" customWidth="1"/>
    <col min="6" max="11" width="11.6640625" style="324" customWidth="1"/>
    <col min="12" max="12" width="13" style="324" customWidth="1"/>
    <col min="13" max="13" width="12.33203125" style="324" customWidth="1"/>
    <col min="14" max="17" width="14.6640625" style="324" customWidth="1"/>
    <col min="18" max="18" width="16.1640625" style="324" customWidth="1"/>
    <col min="19"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8"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8" x14ac:dyDescent="0.2">
      <c r="A34" s="326"/>
      <c r="B34" s="326"/>
      <c r="C34" s="324" t="s">
        <v>1121</v>
      </c>
      <c r="D34" s="327"/>
      <c r="E34" s="327"/>
      <c r="F34" s="327"/>
      <c r="G34" s="327"/>
      <c r="H34" s="327"/>
      <c r="I34" s="327"/>
      <c r="J34" s="327"/>
      <c r="K34" s="327"/>
      <c r="L34" s="327"/>
      <c r="M34" s="327"/>
      <c r="N34" s="327"/>
      <c r="O34" s="327"/>
      <c r="P34" s="327"/>
      <c r="Q34" s="327"/>
      <c r="R34" s="327">
        <v>13349</v>
      </c>
    </row>
    <row r="35" spans="1:18"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8"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8"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8"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8"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8"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8"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8"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row>
    <row r="43" spans="1:18"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8"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8"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8"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8"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8"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9"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9"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9"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9"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9"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9"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9"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9"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9"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9"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9"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9" x14ac:dyDescent="0.2">
      <c r="A108" s="326"/>
      <c r="B108" s="326"/>
      <c r="C108" s="324" t="s">
        <v>1186</v>
      </c>
      <c r="D108" s="327"/>
      <c r="E108" s="327"/>
      <c r="F108" s="327"/>
      <c r="G108" s="327"/>
      <c r="H108" s="327"/>
      <c r="I108" s="327"/>
      <c r="J108" s="327"/>
      <c r="K108" s="327"/>
      <c r="L108" s="327"/>
      <c r="M108" s="327"/>
      <c r="N108" s="327"/>
      <c r="O108" s="327"/>
      <c r="P108" s="327"/>
      <c r="Q108" s="327"/>
      <c r="R108" s="327">
        <v>395</v>
      </c>
      <c r="S108" s="327">
        <f>R108+R106</f>
        <v>5888</v>
      </c>
    </row>
    <row r="109" spans="1:19"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9"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9"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9"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9"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9"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9"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9"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9"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9"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9"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9"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9"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9"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c r="S170" s="327">
        <f>SUM(R168:R170)</f>
        <v>28788</v>
      </c>
    </row>
    <row r="171" spans="1:19"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9"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9"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9"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9"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9"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opLeftCell="A26" workbookViewId="0">
      <selection activeCell="A56" sqref="A56:XFD56"/>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160">
        <f>0.08*1500*365</f>
        <v>43800</v>
      </c>
      <c r="AM2" s="153" t="s">
        <v>64</v>
      </c>
      <c r="AN2" s="1" t="s">
        <v>65</v>
      </c>
      <c r="AO2" s="153"/>
      <c r="AP2" s="153"/>
      <c r="AQ2" s="24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162" t="s">
        <v>70</v>
      </c>
      <c r="C3" s="162" t="s">
        <v>56</v>
      </c>
      <c r="D3" s="162" t="s">
        <v>57</v>
      </c>
      <c r="E3" s="162"/>
      <c r="F3" s="162" t="s">
        <v>58</v>
      </c>
      <c r="G3" s="162" t="s">
        <v>59</v>
      </c>
      <c r="H3" s="164" t="s">
        <v>71</v>
      </c>
      <c r="I3" s="162" t="s">
        <v>61</v>
      </c>
      <c r="J3" s="163">
        <v>44146</v>
      </c>
      <c r="K3" s="79" t="s">
        <v>65</v>
      </c>
      <c r="L3" s="162" t="s">
        <v>72</v>
      </c>
      <c r="M3" s="162" t="s">
        <v>73</v>
      </c>
      <c r="N3" s="163">
        <v>44408</v>
      </c>
      <c r="O3" s="209" t="s">
        <v>65</v>
      </c>
      <c r="P3" s="164" t="s">
        <v>72</v>
      </c>
      <c r="Q3" s="162" t="s">
        <v>73</v>
      </c>
      <c r="R3" s="163">
        <v>44408</v>
      </c>
      <c r="S3" s="79" t="s">
        <v>65</v>
      </c>
      <c r="T3" s="162"/>
      <c r="U3" s="165" t="s">
        <v>68</v>
      </c>
      <c r="V3" s="166">
        <v>0.4</v>
      </c>
      <c r="W3" s="162"/>
      <c r="X3" s="162"/>
      <c r="Y3" s="162"/>
      <c r="Z3" s="162"/>
      <c r="AA3" s="162"/>
      <c r="AB3" s="162" t="s">
        <v>74</v>
      </c>
      <c r="AC3" s="163">
        <v>44379</v>
      </c>
      <c r="AD3" s="163">
        <v>44379</v>
      </c>
      <c r="AE3" s="277"/>
      <c r="AF3" s="260"/>
      <c r="AG3" s="260"/>
      <c r="AH3" s="162"/>
      <c r="AI3" s="162" t="s">
        <v>75</v>
      </c>
      <c r="AJ3" s="162"/>
      <c r="AK3" s="162" t="s">
        <v>76</v>
      </c>
      <c r="AL3" s="160"/>
      <c r="AM3" s="162"/>
      <c r="AN3" s="162"/>
      <c r="AO3" s="162"/>
      <c r="AP3" s="162"/>
      <c r="AQ3" s="247"/>
      <c r="AR3" s="162"/>
      <c r="AS3" s="162"/>
      <c r="AT3" s="162"/>
      <c r="AU3" s="162"/>
      <c r="AV3" s="162"/>
      <c r="AW3" s="162"/>
      <c r="AX3" s="162" t="s">
        <v>77</v>
      </c>
      <c r="AY3" s="162" t="s">
        <v>78</v>
      </c>
      <c r="AZ3" s="162" t="s">
        <v>67</v>
      </c>
      <c r="BA3" s="163">
        <v>45714</v>
      </c>
      <c r="BB3" s="162" t="s">
        <v>68</v>
      </c>
      <c r="BC3" s="167"/>
      <c r="BD3" s="1" t="s">
        <v>79</v>
      </c>
      <c r="BE3" s="1" t="s">
        <v>69</v>
      </c>
      <c r="BF3" s="1" t="s">
        <v>80</v>
      </c>
      <c r="BG3" s="1" t="s">
        <v>81</v>
      </c>
      <c r="BH3" s="1" t="s">
        <v>82</v>
      </c>
      <c r="BI3" s="162"/>
      <c r="BJ3" s="162"/>
      <c r="BK3" s="162"/>
      <c r="BL3" s="162"/>
      <c r="BM3" s="162"/>
      <c r="BN3" s="104"/>
    </row>
    <row r="4" spans="1:66" x14ac:dyDescent="0.2">
      <c r="A4" s="107"/>
      <c r="B4" s="162" t="s">
        <v>83</v>
      </c>
      <c r="C4" s="162" t="s">
        <v>56</v>
      </c>
      <c r="D4" s="162" t="s">
        <v>57</v>
      </c>
      <c r="E4" s="162"/>
      <c r="F4" s="162" t="s">
        <v>58</v>
      </c>
      <c r="G4" s="162" t="s">
        <v>59</v>
      </c>
      <c r="H4" s="164" t="s">
        <v>71</v>
      </c>
      <c r="I4" s="162" t="s">
        <v>61</v>
      </c>
      <c r="J4" s="163">
        <v>45128</v>
      </c>
      <c r="K4" s="79" t="s">
        <v>65</v>
      </c>
      <c r="L4" s="350" t="s">
        <v>84</v>
      </c>
      <c r="M4" s="169" t="s">
        <v>73</v>
      </c>
      <c r="N4" s="351">
        <v>45497</v>
      </c>
      <c r="O4" s="129" t="s">
        <v>65</v>
      </c>
      <c r="P4" s="168" t="s">
        <v>85</v>
      </c>
      <c r="Q4" s="169" t="s">
        <v>73</v>
      </c>
      <c r="R4" s="351">
        <v>45497</v>
      </c>
      <c r="S4" s="78" t="s">
        <v>65</v>
      </c>
      <c r="T4" s="162"/>
      <c r="U4" s="165" t="s">
        <v>68</v>
      </c>
      <c r="V4" s="166">
        <v>0.6</v>
      </c>
      <c r="W4" s="162"/>
      <c r="X4" s="162"/>
      <c r="Y4" s="162"/>
      <c r="Z4" s="162"/>
      <c r="AA4" s="162"/>
      <c r="AB4" s="162" t="s">
        <v>74</v>
      </c>
      <c r="AC4" s="163">
        <v>45128</v>
      </c>
      <c r="AD4" s="163">
        <v>45128</v>
      </c>
      <c r="AE4" s="347">
        <v>45128</v>
      </c>
      <c r="AF4" s="260"/>
      <c r="AG4" s="260"/>
      <c r="AH4" s="162"/>
      <c r="AI4" s="162" t="s">
        <v>75</v>
      </c>
      <c r="AJ4" s="162"/>
      <c r="AK4" s="162" t="s">
        <v>86</v>
      </c>
      <c r="AL4" s="160">
        <v>300000</v>
      </c>
      <c r="AM4" s="162" t="s">
        <v>64</v>
      </c>
      <c r="AN4" s="1" t="s">
        <v>65</v>
      </c>
      <c r="AO4" s="162"/>
      <c r="AP4" s="162"/>
      <c r="AQ4" s="247">
        <v>123209</v>
      </c>
      <c r="AR4" s="162" t="s">
        <v>64</v>
      </c>
      <c r="AS4" s="1"/>
      <c r="AT4" s="104"/>
      <c r="AU4" s="104"/>
      <c r="AV4" s="162"/>
      <c r="AW4" s="162"/>
      <c r="AX4" s="162" t="s">
        <v>87</v>
      </c>
      <c r="AY4" s="162" t="s">
        <v>88</v>
      </c>
      <c r="AZ4" s="162" t="s">
        <v>89</v>
      </c>
      <c r="BA4" s="163">
        <v>45714</v>
      </c>
      <c r="BB4" s="162" t="s">
        <v>68</v>
      </c>
      <c r="BC4" s="167"/>
      <c r="BD4" s="1" t="s">
        <v>90</v>
      </c>
      <c r="BE4" s="167"/>
      <c r="BF4" s="167"/>
      <c r="BG4" s="167"/>
      <c r="BH4" s="167"/>
      <c r="BI4" s="162"/>
      <c r="BJ4" s="162"/>
      <c r="BK4" s="162"/>
      <c r="BL4" s="162"/>
      <c r="BM4" s="162"/>
      <c r="BN4" s="104"/>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162" t="s">
        <v>107</v>
      </c>
      <c r="C8" s="162" t="s">
        <v>108</v>
      </c>
      <c r="D8" s="162" t="s">
        <v>57</v>
      </c>
      <c r="E8" s="162"/>
      <c r="F8" s="162" t="s">
        <v>58</v>
      </c>
      <c r="G8" s="162" t="s">
        <v>109</v>
      </c>
      <c r="H8" s="164" t="s">
        <v>60</v>
      </c>
      <c r="I8" s="162" t="s">
        <v>61</v>
      </c>
      <c r="J8" s="162"/>
      <c r="K8" s="207"/>
      <c r="L8" s="162"/>
      <c r="M8" s="162"/>
      <c r="N8" s="162"/>
      <c r="O8" s="162"/>
      <c r="P8" s="164"/>
      <c r="Q8" s="162"/>
      <c r="R8" s="162"/>
      <c r="S8" s="180"/>
      <c r="T8" s="162"/>
      <c r="U8" s="165"/>
      <c r="V8" s="166"/>
      <c r="W8" s="162"/>
      <c r="X8" s="162"/>
      <c r="Y8" s="162"/>
      <c r="Z8" s="162"/>
      <c r="AA8" s="162"/>
      <c r="AB8" s="162"/>
      <c r="AC8" s="162"/>
      <c r="AD8" s="162"/>
      <c r="AE8" s="277">
        <v>2015</v>
      </c>
      <c r="AF8" s="261">
        <v>42185</v>
      </c>
      <c r="AG8" s="261">
        <v>42185</v>
      </c>
      <c r="AH8" s="162"/>
      <c r="AI8" s="162" t="s">
        <v>62</v>
      </c>
      <c r="AJ8" s="162"/>
      <c r="AK8" s="162" t="s">
        <v>110</v>
      </c>
      <c r="AL8" s="160"/>
      <c r="AM8" s="162"/>
      <c r="AN8" s="162"/>
      <c r="AO8" s="162"/>
      <c r="AP8" s="162"/>
      <c r="AQ8" s="247">
        <v>20016</v>
      </c>
      <c r="AR8" s="162" t="s">
        <v>64</v>
      </c>
      <c r="AS8" s="4" t="s">
        <v>65</v>
      </c>
      <c r="AT8" s="162"/>
      <c r="AU8" s="162"/>
      <c r="AV8" s="162"/>
      <c r="AW8" s="162"/>
      <c r="AX8" s="162" t="s">
        <v>111</v>
      </c>
      <c r="AY8" s="162"/>
      <c r="AZ8" s="162" t="s">
        <v>89</v>
      </c>
      <c r="BA8" s="163">
        <v>45714</v>
      </c>
      <c r="BB8" s="162" t="s">
        <v>68</v>
      </c>
      <c r="BC8" s="162"/>
      <c r="BD8" s="1" t="s">
        <v>112</v>
      </c>
      <c r="BE8" s="1" t="s">
        <v>113</v>
      </c>
      <c r="BF8" s="167"/>
      <c r="BG8" s="167"/>
      <c r="BH8" s="167"/>
      <c r="BI8" s="162"/>
      <c r="BJ8" s="162"/>
      <c r="BK8" s="162"/>
      <c r="BL8" s="162"/>
      <c r="BM8" s="162"/>
      <c r="BN8" s="104"/>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239">
        <v>45370</v>
      </c>
      <c r="K12" s="124"/>
      <c r="L12" s="235" t="s">
        <v>115</v>
      </c>
      <c r="M12" s="109" t="s">
        <v>73</v>
      </c>
      <c r="N12" s="109"/>
      <c r="O12" s="25" t="s">
        <v>137</v>
      </c>
      <c r="P12" s="236" t="s">
        <v>115</v>
      </c>
      <c r="Q12" s="109" t="s">
        <v>73</v>
      </c>
      <c r="R12" s="352">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203" t="s">
        <v>1044</v>
      </c>
      <c r="C14" s="203" t="s">
        <v>1043</v>
      </c>
      <c r="D14" s="162" t="s">
        <v>57</v>
      </c>
      <c r="E14" s="162"/>
      <c r="F14" s="162" t="s">
        <v>141</v>
      </c>
      <c r="G14" s="162" t="s">
        <v>142</v>
      </c>
      <c r="H14" s="164" t="s">
        <v>71</v>
      </c>
      <c r="I14" s="162" t="s">
        <v>148</v>
      </c>
      <c r="J14" s="163">
        <v>45181</v>
      </c>
      <c r="K14" s="79" t="s">
        <v>65</v>
      </c>
      <c r="L14" s="162" t="s">
        <v>85</v>
      </c>
      <c r="M14" s="162" t="s">
        <v>149</v>
      </c>
      <c r="N14" s="163">
        <v>45180</v>
      </c>
      <c r="O14" s="1" t="s">
        <v>65</v>
      </c>
      <c r="P14" s="164" t="s">
        <v>85</v>
      </c>
      <c r="Q14" s="162" t="s">
        <v>150</v>
      </c>
      <c r="R14" s="163">
        <v>45180</v>
      </c>
      <c r="S14" s="79" t="s">
        <v>65</v>
      </c>
      <c r="T14" s="162"/>
      <c r="U14" s="166"/>
      <c r="V14" s="166"/>
      <c r="W14" s="162"/>
      <c r="X14" s="162"/>
      <c r="Y14" s="162"/>
      <c r="Z14" s="162"/>
      <c r="AA14" s="162"/>
      <c r="AB14" s="162"/>
      <c r="AC14" s="162"/>
      <c r="AD14" s="162"/>
      <c r="AE14" s="277" t="s">
        <v>151</v>
      </c>
      <c r="AF14" s="260"/>
      <c r="AG14" s="260"/>
      <c r="AH14" s="162"/>
      <c r="AI14" s="162" t="s">
        <v>116</v>
      </c>
      <c r="AJ14" s="162"/>
      <c r="AK14" s="162" t="s">
        <v>152</v>
      </c>
      <c r="AL14" s="160"/>
      <c r="AM14" s="162"/>
      <c r="AN14" s="162"/>
      <c r="AO14" s="162"/>
      <c r="AP14" s="162"/>
      <c r="AQ14" s="247"/>
      <c r="AR14" s="162"/>
      <c r="AS14" s="162"/>
      <c r="AT14" s="162"/>
      <c r="AU14" s="162"/>
      <c r="AV14" s="162"/>
      <c r="AW14" s="162"/>
      <c r="AX14" s="162" t="s">
        <v>153</v>
      </c>
      <c r="AY14" s="162"/>
      <c r="AZ14" s="162" t="s">
        <v>68</v>
      </c>
      <c r="BA14" s="163">
        <v>45714</v>
      </c>
      <c r="BB14" s="162" t="s">
        <v>67</v>
      </c>
      <c r="BC14" s="162"/>
      <c r="BD14" s="1" t="s">
        <v>154</v>
      </c>
      <c r="BE14" s="1" t="s">
        <v>155</v>
      </c>
      <c r="BF14" s="1" t="s">
        <v>156</v>
      </c>
      <c r="BG14" s="1" t="s">
        <v>157</v>
      </c>
      <c r="BH14" s="1" t="s">
        <v>158</v>
      </c>
      <c r="BI14" s="1" t="s">
        <v>158</v>
      </c>
      <c r="BJ14" s="162"/>
      <c r="BK14" s="162"/>
      <c r="BL14" s="162"/>
      <c r="BM14" s="162"/>
      <c r="BN14" s="104"/>
    </row>
    <row r="15" spans="1:66" x14ac:dyDescent="0.2">
      <c r="A15" s="107"/>
      <c r="B15" s="162" t="s">
        <v>159</v>
      </c>
      <c r="C15" s="162" t="s">
        <v>160</v>
      </c>
      <c r="D15" s="162" t="s">
        <v>57</v>
      </c>
      <c r="E15" s="162"/>
      <c r="F15" s="162" t="s">
        <v>161</v>
      </c>
      <c r="G15" s="162" t="s">
        <v>162</v>
      </c>
      <c r="H15" s="164" t="s">
        <v>143</v>
      </c>
      <c r="I15" s="162" t="s">
        <v>124</v>
      </c>
      <c r="J15" s="163">
        <v>43312</v>
      </c>
      <c r="K15" s="79" t="s">
        <v>65</v>
      </c>
      <c r="L15" s="162" t="s">
        <v>163</v>
      </c>
      <c r="M15" s="162" t="s">
        <v>73</v>
      </c>
      <c r="N15" s="163">
        <v>43312</v>
      </c>
      <c r="O15" s="1" t="s">
        <v>65</v>
      </c>
      <c r="P15" s="164" t="s">
        <v>164</v>
      </c>
      <c r="Q15" s="162"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162"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104" t="str">
        <f>"Z_GB_BMW_Goodwood"</f>
        <v>Z_GB_BMW_Goodwood</v>
      </c>
      <c r="D16" s="162" t="s">
        <v>57</v>
      </c>
      <c r="E16" s="104"/>
      <c r="F16" s="162" t="s">
        <v>141</v>
      </c>
      <c r="G16" s="162" t="s">
        <v>172</v>
      </c>
      <c r="H16" s="164" t="s">
        <v>60</v>
      </c>
      <c r="I16" s="162" t="s">
        <v>61</v>
      </c>
      <c r="J16" s="104"/>
      <c r="K16" s="122"/>
      <c r="L16" s="104"/>
      <c r="M16" s="104"/>
      <c r="N16" s="104"/>
      <c r="O16" s="104"/>
      <c r="P16" s="121"/>
      <c r="Q16" s="104"/>
      <c r="R16" s="104"/>
      <c r="S16" s="122"/>
      <c r="T16" s="104"/>
      <c r="U16" s="104"/>
      <c r="V16" s="104"/>
      <c r="W16" s="104"/>
      <c r="X16" s="104"/>
      <c r="Y16" s="104"/>
      <c r="Z16" s="104"/>
      <c r="AA16" s="104"/>
      <c r="AB16" s="104"/>
      <c r="AC16" s="104"/>
      <c r="AD16" s="104"/>
      <c r="AE16" s="284"/>
      <c r="AF16" s="261">
        <v>45291</v>
      </c>
      <c r="AG16" s="261">
        <v>45291</v>
      </c>
      <c r="AH16" s="104"/>
      <c r="AI16" s="162" t="s">
        <v>116</v>
      </c>
      <c r="AJ16" s="104"/>
      <c r="AK16" s="162" t="s">
        <v>173</v>
      </c>
      <c r="AL16" s="123"/>
      <c r="AM16" s="104"/>
      <c r="AN16" s="104"/>
      <c r="AO16" s="104"/>
      <c r="AP16" s="104"/>
      <c r="AQ16" s="247">
        <v>1076</v>
      </c>
      <c r="AR16" s="162" t="s">
        <v>64</v>
      </c>
      <c r="AS16" s="4" t="s">
        <v>65</v>
      </c>
      <c r="AT16" s="104"/>
      <c r="AU16" s="104"/>
      <c r="AV16" s="104"/>
      <c r="AW16" s="104"/>
      <c r="AX16" s="162" t="s">
        <v>174</v>
      </c>
      <c r="AY16" s="104"/>
      <c r="AZ16" s="104"/>
      <c r="BA16" s="104"/>
      <c r="BB16" s="104"/>
      <c r="BC16" s="104"/>
      <c r="BD16" s="104"/>
      <c r="BE16" s="104"/>
      <c r="BF16" s="104"/>
      <c r="BG16" s="104"/>
      <c r="BH16" s="104"/>
      <c r="BI16" s="104"/>
      <c r="BJ16" s="104"/>
      <c r="BK16" s="104"/>
      <c r="BL16" s="104"/>
      <c r="BM16" s="104"/>
      <c r="BN16" s="104"/>
    </row>
    <row r="17" spans="1:66" ht="17" thickBot="1" x14ac:dyDescent="0.25">
      <c r="A17" s="108" t="s">
        <v>175</v>
      </c>
      <c r="B17" s="234" t="str">
        <f>C17&amp;"_1"</f>
        <v>Z_GB_BMW_Goodwood_1</v>
      </c>
      <c r="C17" s="104"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104"/>
      <c r="B18" s="162" t="s">
        <v>179</v>
      </c>
      <c r="C18" s="162" t="s">
        <v>180</v>
      </c>
      <c r="D18" s="162" t="s">
        <v>181</v>
      </c>
      <c r="E18" s="162"/>
      <c r="F18" s="162" t="s">
        <v>182</v>
      </c>
      <c r="G18" s="162" t="s">
        <v>183</v>
      </c>
      <c r="H18" s="164" t="s">
        <v>143</v>
      </c>
      <c r="I18" s="162" t="s">
        <v>148</v>
      </c>
      <c r="J18" s="163">
        <v>45511</v>
      </c>
      <c r="K18" s="79" t="s">
        <v>65</v>
      </c>
      <c r="L18" s="162" t="s">
        <v>184</v>
      </c>
      <c r="M18" s="162" t="s">
        <v>73</v>
      </c>
      <c r="N18" s="163">
        <v>45511</v>
      </c>
      <c r="O18" s="1" t="s">
        <v>65</v>
      </c>
      <c r="P18" s="164" t="s">
        <v>184</v>
      </c>
      <c r="Q18" s="162" t="s">
        <v>165</v>
      </c>
      <c r="R18" s="163">
        <v>45511</v>
      </c>
      <c r="S18" s="79" t="s">
        <v>65</v>
      </c>
      <c r="T18" s="162"/>
      <c r="U18" s="166"/>
      <c r="V18" s="166"/>
      <c r="W18" s="162"/>
      <c r="X18" s="162" t="s">
        <v>91</v>
      </c>
      <c r="Y18" s="163">
        <v>45838</v>
      </c>
      <c r="Z18" s="163">
        <v>45838</v>
      </c>
      <c r="AA18" s="162"/>
      <c r="AB18" s="162" t="s">
        <v>91</v>
      </c>
      <c r="AC18" s="163">
        <v>46022</v>
      </c>
      <c r="AD18" s="163">
        <v>46022</v>
      </c>
      <c r="AE18" s="277" t="s">
        <v>185</v>
      </c>
      <c r="AF18" s="261">
        <v>46203</v>
      </c>
      <c r="AG18" s="261">
        <v>46203</v>
      </c>
      <c r="AH18" s="162"/>
      <c r="AI18" s="162" t="s">
        <v>116</v>
      </c>
      <c r="AJ18" s="162"/>
      <c r="AK18" s="162" t="s">
        <v>186</v>
      </c>
      <c r="AL18" s="160">
        <v>50000</v>
      </c>
      <c r="AM18" s="162" t="s">
        <v>64</v>
      </c>
      <c r="AN18" s="1" t="s">
        <v>65</v>
      </c>
      <c r="AO18" s="162"/>
      <c r="AP18" s="162"/>
      <c r="AQ18" s="247">
        <v>50000</v>
      </c>
      <c r="AR18" s="162" t="s">
        <v>64</v>
      </c>
      <c r="AS18" s="1" t="s">
        <v>65</v>
      </c>
      <c r="AT18" s="162"/>
      <c r="AU18" s="162"/>
      <c r="AV18" s="162">
        <v>650</v>
      </c>
      <c r="AW18" s="162"/>
      <c r="AX18" s="162" t="s">
        <v>187</v>
      </c>
      <c r="AY18" s="162" t="s">
        <v>188</v>
      </c>
      <c r="AZ18" s="162" t="s">
        <v>68</v>
      </c>
      <c r="BA18" s="163">
        <v>45709</v>
      </c>
      <c r="BB18" s="162" t="s">
        <v>67</v>
      </c>
      <c r="BC18" s="162"/>
      <c r="BD18" s="1" t="s">
        <v>189</v>
      </c>
      <c r="BE18" s="162"/>
      <c r="BF18" s="162"/>
      <c r="BG18" s="162"/>
      <c r="BH18" s="162"/>
      <c r="BI18" s="162"/>
      <c r="BJ18" s="162"/>
      <c r="BK18" s="162"/>
      <c r="BL18" s="162"/>
      <c r="BM18" s="162"/>
      <c r="BN18" s="104"/>
    </row>
    <row r="19" spans="1:66" x14ac:dyDescent="0.2">
      <c r="A19" s="104"/>
      <c r="B19" s="162" t="s">
        <v>1047</v>
      </c>
      <c r="C19" s="162" t="s">
        <v>1045</v>
      </c>
      <c r="D19" s="162" t="s">
        <v>190</v>
      </c>
      <c r="E19" s="162"/>
      <c r="F19" s="162" t="s">
        <v>141</v>
      </c>
      <c r="G19" s="162" t="s">
        <v>191</v>
      </c>
      <c r="H19" s="164" t="s">
        <v>143</v>
      </c>
      <c r="I19" s="162" t="s">
        <v>192</v>
      </c>
      <c r="J19" s="163">
        <v>44067</v>
      </c>
      <c r="K19" s="79" t="s">
        <v>65</v>
      </c>
      <c r="L19" s="162"/>
      <c r="M19" s="162"/>
      <c r="N19" s="162"/>
      <c r="O19" s="162"/>
      <c r="P19" s="164"/>
      <c r="Q19" s="162"/>
      <c r="R19" s="162"/>
      <c r="S19" s="180"/>
      <c r="T19" s="162"/>
      <c r="U19" s="166"/>
      <c r="V19" s="166"/>
      <c r="W19" s="162"/>
      <c r="X19" s="162"/>
      <c r="Y19" s="162"/>
      <c r="Z19" s="162"/>
      <c r="AA19" s="162"/>
      <c r="AB19" s="162" t="s">
        <v>74</v>
      </c>
      <c r="AC19" s="163">
        <v>44249</v>
      </c>
      <c r="AD19" s="163">
        <v>44249</v>
      </c>
      <c r="AE19" s="277"/>
      <c r="AF19" s="261">
        <v>44249</v>
      </c>
      <c r="AG19" s="261">
        <v>44249</v>
      </c>
      <c r="AH19" s="163">
        <v>45328</v>
      </c>
      <c r="AI19" s="162" t="s">
        <v>116</v>
      </c>
      <c r="AJ19" s="162"/>
      <c r="AK19" s="162" t="s">
        <v>193</v>
      </c>
      <c r="AL19" s="160"/>
      <c r="AM19" s="162"/>
      <c r="AN19" s="162"/>
      <c r="AO19" s="162"/>
      <c r="AP19" s="162"/>
      <c r="AQ19" s="247"/>
      <c r="AR19" s="162"/>
      <c r="AS19" s="162"/>
      <c r="AT19" s="162"/>
      <c r="AU19" s="162"/>
      <c r="AV19" s="162"/>
      <c r="AW19" s="162"/>
      <c r="AX19" s="162" t="s">
        <v>194</v>
      </c>
      <c r="AY19" s="162" t="s">
        <v>195</v>
      </c>
      <c r="AZ19" s="162" t="s">
        <v>67</v>
      </c>
      <c r="BA19" s="163">
        <v>45709</v>
      </c>
      <c r="BB19" s="162" t="s">
        <v>68</v>
      </c>
      <c r="BC19" s="162"/>
      <c r="BD19" s="1" t="s">
        <v>196</v>
      </c>
      <c r="BE19" s="1" t="s">
        <v>197</v>
      </c>
      <c r="BF19" s="1" t="s">
        <v>198</v>
      </c>
      <c r="BG19" s="1" t="s">
        <v>199</v>
      </c>
      <c r="BH19" s="1" t="s">
        <v>200</v>
      </c>
      <c r="BI19" s="162"/>
      <c r="BJ19" s="162"/>
      <c r="BK19" s="162"/>
      <c r="BL19" s="162"/>
      <c r="BM19" s="162"/>
      <c r="BN19" s="104"/>
    </row>
    <row r="20" spans="1:66" ht="17" thickBot="1" x14ac:dyDescent="0.25">
      <c r="A20" s="104"/>
      <c r="B20" s="162" t="s">
        <v>1048</v>
      </c>
      <c r="C20" s="162" t="s">
        <v>1046</v>
      </c>
      <c r="D20" s="162" t="s">
        <v>201</v>
      </c>
      <c r="E20" s="162"/>
      <c r="F20" s="162" t="s">
        <v>141</v>
      </c>
      <c r="G20" s="162" t="s">
        <v>202</v>
      </c>
      <c r="H20" s="164" t="s">
        <v>143</v>
      </c>
      <c r="I20" s="162" t="s">
        <v>148</v>
      </c>
      <c r="J20" s="163">
        <v>43354</v>
      </c>
      <c r="K20" s="79" t="s">
        <v>65</v>
      </c>
      <c r="L20" s="162"/>
      <c r="M20" s="162"/>
      <c r="N20" s="162"/>
      <c r="O20" s="162"/>
      <c r="P20" s="164"/>
      <c r="Q20" s="162"/>
      <c r="R20" s="162"/>
      <c r="S20" s="180"/>
      <c r="T20" s="162"/>
      <c r="U20" s="166"/>
      <c r="V20" s="166"/>
      <c r="W20" s="162">
        <v>2017</v>
      </c>
      <c r="X20" s="162"/>
      <c r="Y20" s="162"/>
      <c r="Z20" s="162"/>
      <c r="AA20" s="162"/>
      <c r="AB20" s="162" t="s">
        <v>91</v>
      </c>
      <c r="AC20" s="163">
        <v>46203</v>
      </c>
      <c r="AD20" s="163">
        <v>46203</v>
      </c>
      <c r="AE20" s="277" t="s">
        <v>203</v>
      </c>
      <c r="AF20" s="261">
        <v>46203</v>
      </c>
      <c r="AG20" s="261">
        <v>46203</v>
      </c>
      <c r="AH20" s="162"/>
      <c r="AI20" s="162" t="s">
        <v>75</v>
      </c>
      <c r="AJ20" s="162"/>
      <c r="AK20" s="162" t="s">
        <v>204</v>
      </c>
      <c r="AL20" s="160"/>
      <c r="AM20" s="162"/>
      <c r="AN20" s="162"/>
      <c r="AO20" s="162"/>
      <c r="AP20" s="162"/>
      <c r="AQ20" s="247"/>
      <c r="AR20" s="162"/>
      <c r="AS20" s="162"/>
      <c r="AT20" s="162"/>
      <c r="AU20" s="162"/>
      <c r="AV20" s="162"/>
      <c r="AW20" s="162"/>
      <c r="AX20" s="162" t="s">
        <v>205</v>
      </c>
      <c r="AY20" s="162" t="s">
        <v>206</v>
      </c>
      <c r="AZ20" s="162" t="s">
        <v>67</v>
      </c>
      <c r="BA20" s="163">
        <v>45709</v>
      </c>
      <c r="BB20" s="162" t="s">
        <v>67</v>
      </c>
      <c r="BC20" s="162"/>
      <c r="BD20" s="1" t="s">
        <v>207</v>
      </c>
      <c r="BE20" s="1" t="s">
        <v>208</v>
      </c>
      <c r="BF20" s="1" t="s">
        <v>209</v>
      </c>
      <c r="BG20" s="1" t="s">
        <v>210</v>
      </c>
      <c r="BH20" s="162"/>
      <c r="BI20" s="162"/>
      <c r="BJ20" s="162"/>
      <c r="BK20" s="162"/>
      <c r="BL20" s="162"/>
      <c r="BM20" s="162"/>
      <c r="BN20" s="104"/>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104"/>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104"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104"/>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104"/>
      <c r="B25" s="162" t="s">
        <v>238</v>
      </c>
      <c r="C25" s="162" t="s">
        <v>239</v>
      </c>
      <c r="D25" s="162" t="s">
        <v>240</v>
      </c>
      <c r="E25" s="162"/>
      <c r="F25" s="162" t="s">
        <v>241</v>
      </c>
      <c r="G25" s="162" t="s">
        <v>242</v>
      </c>
      <c r="H25" s="164" t="s">
        <v>143</v>
      </c>
      <c r="I25" s="162" t="s">
        <v>124</v>
      </c>
      <c r="J25" s="163">
        <v>43566</v>
      </c>
      <c r="K25" s="79" t="s">
        <v>65</v>
      </c>
      <c r="L25" s="162" t="s">
        <v>243</v>
      </c>
      <c r="M25" s="162" t="s">
        <v>73</v>
      </c>
      <c r="N25" s="163">
        <v>43566</v>
      </c>
      <c r="O25" s="1" t="s">
        <v>65</v>
      </c>
      <c r="P25" s="164" t="s">
        <v>243</v>
      </c>
      <c r="Q25" s="162" t="s">
        <v>165</v>
      </c>
      <c r="R25" s="163">
        <v>43566</v>
      </c>
      <c r="S25" s="79" t="s">
        <v>65</v>
      </c>
      <c r="T25" s="162"/>
      <c r="U25" s="166"/>
      <c r="V25" s="166"/>
      <c r="W25" s="162"/>
      <c r="X25" s="162" t="s">
        <v>91</v>
      </c>
      <c r="Y25" s="163">
        <v>43566</v>
      </c>
      <c r="Z25" s="163">
        <v>43566</v>
      </c>
      <c r="AA25" s="162"/>
      <c r="AB25" s="162"/>
      <c r="AC25" s="162"/>
      <c r="AD25" s="162"/>
      <c r="AE25" s="277" t="s">
        <v>244</v>
      </c>
      <c r="AF25" s="260"/>
      <c r="AG25" s="260"/>
      <c r="AH25" s="162"/>
      <c r="AI25" s="162" t="s">
        <v>116</v>
      </c>
      <c r="AJ25" s="162"/>
      <c r="AK25" s="162" t="s">
        <v>245</v>
      </c>
      <c r="AL25" s="160"/>
      <c r="AM25" s="162"/>
      <c r="AN25" s="162"/>
      <c r="AO25" s="162"/>
      <c r="AP25" s="162"/>
      <c r="AQ25" s="247"/>
      <c r="AR25" s="162"/>
      <c r="AS25" s="162"/>
      <c r="AT25" s="162"/>
      <c r="AU25" s="162"/>
      <c r="AV25" s="162">
        <v>150</v>
      </c>
      <c r="AW25" s="162"/>
      <c r="AX25" s="162" t="s">
        <v>246</v>
      </c>
      <c r="AY25" s="162" t="s">
        <v>247</v>
      </c>
      <c r="AZ25" s="162" t="s">
        <v>67</v>
      </c>
      <c r="BA25" s="163">
        <v>45712</v>
      </c>
      <c r="BB25" s="162" t="s">
        <v>67</v>
      </c>
      <c r="BC25" s="1" t="s">
        <v>248</v>
      </c>
      <c r="BD25" s="1" t="s">
        <v>249</v>
      </c>
      <c r="BE25" s="1" t="s">
        <v>250</v>
      </c>
      <c r="BF25" s="1" t="s">
        <v>251</v>
      </c>
      <c r="BG25" s="162"/>
      <c r="BH25" s="162"/>
      <c r="BI25" s="162"/>
      <c r="BJ25" s="162"/>
      <c r="BK25" s="162"/>
      <c r="BL25" s="162"/>
      <c r="BM25" s="162"/>
      <c r="BN25" s="104"/>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104"/>
      <c r="B27" s="162" t="s">
        <v>262</v>
      </c>
      <c r="C27" s="162" t="s">
        <v>263</v>
      </c>
      <c r="D27" s="162" t="s">
        <v>264</v>
      </c>
      <c r="E27" s="162"/>
      <c r="F27" s="162" t="s">
        <v>265</v>
      </c>
      <c r="G27" s="162" t="s">
        <v>266</v>
      </c>
      <c r="H27" s="164" t="s">
        <v>143</v>
      </c>
      <c r="I27" s="162" t="s">
        <v>267</v>
      </c>
      <c r="J27" s="163">
        <v>42825</v>
      </c>
      <c r="K27" s="79" t="s">
        <v>65</v>
      </c>
      <c r="L27" s="162" t="s">
        <v>268</v>
      </c>
      <c r="M27" s="162" t="s">
        <v>73</v>
      </c>
      <c r="N27" s="163">
        <v>42825</v>
      </c>
      <c r="O27" s="1" t="s">
        <v>65</v>
      </c>
      <c r="P27" s="164" t="s">
        <v>268</v>
      </c>
      <c r="Q27" s="162" t="s">
        <v>165</v>
      </c>
      <c r="R27" s="163">
        <v>42825</v>
      </c>
      <c r="S27" s="79" t="s">
        <v>65</v>
      </c>
      <c r="T27" s="162"/>
      <c r="U27" s="166"/>
      <c r="V27" s="166"/>
      <c r="W27" s="162" t="s">
        <v>269</v>
      </c>
      <c r="X27" s="162" t="s">
        <v>91</v>
      </c>
      <c r="Y27" s="163">
        <v>43190</v>
      </c>
      <c r="Z27" s="163">
        <v>43190</v>
      </c>
      <c r="AA27" s="162"/>
      <c r="AB27" s="162" t="s">
        <v>74</v>
      </c>
      <c r="AC27" s="163">
        <v>43440</v>
      </c>
      <c r="AD27" s="163">
        <v>43440</v>
      </c>
      <c r="AE27" s="277" t="s">
        <v>270</v>
      </c>
      <c r="AF27" s="261">
        <v>43440</v>
      </c>
      <c r="AG27" s="261">
        <v>43440</v>
      </c>
      <c r="AH27" s="163">
        <v>44502</v>
      </c>
      <c r="AI27" s="162" t="s">
        <v>116</v>
      </c>
      <c r="AJ27" s="162"/>
      <c r="AK27" s="162"/>
      <c r="AL27" s="160"/>
      <c r="AM27" s="162"/>
      <c r="AN27" s="162"/>
      <c r="AO27" s="162"/>
      <c r="AP27" s="162"/>
      <c r="AQ27" s="247"/>
      <c r="AR27" s="162"/>
      <c r="AS27" s="162"/>
      <c r="AT27" s="162"/>
      <c r="AU27" s="162"/>
      <c r="AV27" s="162"/>
      <c r="AW27" s="162"/>
      <c r="AX27" s="162" t="s">
        <v>271</v>
      </c>
      <c r="AY27" s="162"/>
      <c r="AZ27" s="162" t="s">
        <v>68</v>
      </c>
      <c r="BA27" s="163">
        <v>45709</v>
      </c>
      <c r="BB27" s="162" t="s">
        <v>68</v>
      </c>
      <c r="BC27" s="162"/>
      <c r="BD27" s="1" t="s">
        <v>272</v>
      </c>
      <c r="BE27" s="1" t="s">
        <v>273</v>
      </c>
      <c r="BF27" s="1" t="s">
        <v>274</v>
      </c>
      <c r="BG27" s="1" t="s">
        <v>275</v>
      </c>
      <c r="BH27" s="162"/>
      <c r="BI27" s="162"/>
      <c r="BJ27" s="162"/>
      <c r="BK27" s="162"/>
      <c r="BL27" s="162"/>
      <c r="BM27" s="162"/>
      <c r="BN27" s="104"/>
    </row>
    <row r="28" spans="1:66" x14ac:dyDescent="0.2">
      <c r="A28" s="104"/>
      <c r="B28" s="162" t="s">
        <v>276</v>
      </c>
      <c r="C28" s="162" t="s">
        <v>277</v>
      </c>
      <c r="D28" s="162" t="s">
        <v>264</v>
      </c>
      <c r="E28" s="162"/>
      <c r="F28" s="162" t="s">
        <v>161</v>
      </c>
      <c r="G28" s="162" t="s">
        <v>278</v>
      </c>
      <c r="H28" s="164" t="s">
        <v>60</v>
      </c>
      <c r="I28" s="162" t="s">
        <v>61</v>
      </c>
      <c r="J28" s="163">
        <v>42655</v>
      </c>
      <c r="K28" s="79" t="s">
        <v>65</v>
      </c>
      <c r="L28" s="162" t="s">
        <v>232</v>
      </c>
      <c r="M28" s="162" t="s">
        <v>73</v>
      </c>
      <c r="N28" s="163">
        <v>42655</v>
      </c>
      <c r="O28" s="1" t="s">
        <v>65</v>
      </c>
      <c r="P28" s="164" t="s">
        <v>232</v>
      </c>
      <c r="Q28" s="162" t="s">
        <v>165</v>
      </c>
      <c r="R28" s="163">
        <v>42655</v>
      </c>
      <c r="S28" s="79" t="s">
        <v>65</v>
      </c>
      <c r="T28" s="162"/>
      <c r="U28" s="166"/>
      <c r="V28" s="166"/>
      <c r="W28" s="162"/>
      <c r="X28" s="162"/>
      <c r="Y28" s="162"/>
      <c r="Z28" s="162"/>
      <c r="AA28" s="162"/>
      <c r="AB28" s="162" t="s">
        <v>279</v>
      </c>
      <c r="AC28" s="163">
        <v>42855</v>
      </c>
      <c r="AD28" s="163">
        <v>42855</v>
      </c>
      <c r="AE28" s="277" t="s">
        <v>280</v>
      </c>
      <c r="AF28" s="261">
        <v>42855</v>
      </c>
      <c r="AG28" s="261">
        <v>42855</v>
      </c>
      <c r="AH28" s="162"/>
      <c r="AI28" s="162" t="s">
        <v>116</v>
      </c>
      <c r="AJ28" s="162"/>
      <c r="AK28" s="162"/>
      <c r="AL28" s="160">
        <v>400</v>
      </c>
      <c r="AM28" s="162" t="s">
        <v>64</v>
      </c>
      <c r="AN28" s="1" t="s">
        <v>65</v>
      </c>
      <c r="AO28" s="162"/>
      <c r="AP28" s="162"/>
      <c r="AQ28" s="247">
        <v>400</v>
      </c>
      <c r="AR28" s="162" t="s">
        <v>64</v>
      </c>
      <c r="AS28" s="1" t="s">
        <v>65</v>
      </c>
      <c r="AT28" s="162"/>
      <c r="AU28" s="162"/>
      <c r="AV28" s="162">
        <v>300</v>
      </c>
      <c r="AW28" s="162"/>
      <c r="AX28" s="162" t="s">
        <v>281</v>
      </c>
      <c r="AY28" s="162"/>
      <c r="AZ28" s="162" t="s">
        <v>68</v>
      </c>
      <c r="BA28" s="163">
        <v>45709</v>
      </c>
      <c r="BB28" s="162" t="s">
        <v>68</v>
      </c>
      <c r="BC28" s="162"/>
      <c r="BD28" s="1" t="s">
        <v>282</v>
      </c>
      <c r="BE28" s="1" t="s">
        <v>283</v>
      </c>
      <c r="BF28" s="162"/>
      <c r="BG28" s="162"/>
      <c r="BH28" s="162"/>
      <c r="BI28" s="162"/>
      <c r="BJ28" s="162"/>
      <c r="BK28" s="162"/>
      <c r="BL28" s="162"/>
      <c r="BM28" s="162"/>
      <c r="BN28" s="104"/>
    </row>
    <row r="29" spans="1:66" x14ac:dyDescent="0.2">
      <c r="A29" s="104"/>
      <c r="B29" s="162" t="s">
        <v>284</v>
      </c>
      <c r="C29" s="162"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104"/>
      <c r="B33" s="162" t="s">
        <v>328</v>
      </c>
      <c r="C33" s="162" t="s">
        <v>315</v>
      </c>
      <c r="D33" s="162" t="s">
        <v>316</v>
      </c>
      <c r="E33" s="162" t="s">
        <v>317</v>
      </c>
      <c r="F33" s="162" t="s">
        <v>318</v>
      </c>
      <c r="G33" s="162" t="s">
        <v>319</v>
      </c>
      <c r="H33" s="164" t="s">
        <v>71</v>
      </c>
      <c r="I33" s="162" t="s">
        <v>124</v>
      </c>
      <c r="J33" s="163">
        <v>45401</v>
      </c>
      <c r="K33" s="79" t="s">
        <v>65</v>
      </c>
      <c r="L33" s="204" t="s">
        <v>320</v>
      </c>
      <c r="M33" s="162" t="s">
        <v>73</v>
      </c>
      <c r="N33" s="163">
        <v>45401</v>
      </c>
      <c r="O33" s="1" t="s">
        <v>65</v>
      </c>
      <c r="P33" s="178" t="s">
        <v>72</v>
      </c>
      <c r="Q33" s="162" t="s">
        <v>165</v>
      </c>
      <c r="R33" s="163">
        <v>45401</v>
      </c>
      <c r="S33" s="79" t="s">
        <v>65</v>
      </c>
      <c r="T33" s="162"/>
      <c r="U33" s="166" t="s">
        <v>68</v>
      </c>
      <c r="V33" s="166">
        <v>0.33</v>
      </c>
      <c r="W33" s="162"/>
      <c r="X33" s="162"/>
      <c r="Y33" s="162"/>
      <c r="Z33" s="162"/>
      <c r="AA33" s="162"/>
      <c r="AB33" s="162"/>
      <c r="AC33" s="162"/>
      <c r="AD33" s="162"/>
      <c r="AE33" s="277">
        <v>2025</v>
      </c>
      <c r="AF33" s="260"/>
      <c r="AG33" s="260"/>
      <c r="AH33" s="162"/>
      <c r="AI33" s="162" t="s">
        <v>62</v>
      </c>
      <c r="AJ33" s="162"/>
      <c r="AK33" s="162" t="s">
        <v>321</v>
      </c>
      <c r="AL33" s="160">
        <v>25000</v>
      </c>
      <c r="AM33" s="162" t="s">
        <v>64</v>
      </c>
      <c r="AN33" s="1" t="s">
        <v>65</v>
      </c>
      <c r="AO33" s="162"/>
      <c r="AP33" s="162"/>
      <c r="AQ33" s="247">
        <v>25000</v>
      </c>
      <c r="AR33" s="162" t="s">
        <v>64</v>
      </c>
      <c r="AS33" s="1" t="s">
        <v>65</v>
      </c>
      <c r="AT33" s="162"/>
      <c r="AU33" s="162"/>
      <c r="AV33" s="162"/>
      <c r="AW33" s="162"/>
      <c r="AX33" s="162" t="s">
        <v>329</v>
      </c>
      <c r="AY33" s="162"/>
      <c r="AZ33" s="162" t="s">
        <v>68</v>
      </c>
      <c r="BA33" s="163">
        <v>45712</v>
      </c>
      <c r="BB33" s="162" t="s">
        <v>67</v>
      </c>
      <c r="BC33" s="162"/>
      <c r="BD33" s="162"/>
      <c r="BE33" s="162"/>
      <c r="BF33" s="162"/>
      <c r="BG33" s="162"/>
      <c r="BH33" s="162"/>
      <c r="BI33" s="162"/>
      <c r="BJ33" s="162"/>
      <c r="BK33" s="162"/>
      <c r="BL33" s="162"/>
      <c r="BM33" s="162"/>
      <c r="BN33" s="104"/>
    </row>
    <row r="34" spans="1:66" x14ac:dyDescent="0.2">
      <c r="A34" s="104"/>
      <c r="B34" s="162" t="s">
        <v>330</v>
      </c>
      <c r="C34" s="162"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104"/>
      <c r="B35" s="162" t="s">
        <v>332</v>
      </c>
      <c r="C35" s="162" t="s">
        <v>333</v>
      </c>
      <c r="D35" s="162" t="s">
        <v>334</v>
      </c>
      <c r="E35" s="162"/>
      <c r="F35" s="162" t="s">
        <v>335</v>
      </c>
      <c r="G35" s="162" t="s">
        <v>336</v>
      </c>
      <c r="H35" s="164" t="s">
        <v>143</v>
      </c>
      <c r="I35" s="162" t="s">
        <v>148</v>
      </c>
      <c r="J35" s="163">
        <v>44972</v>
      </c>
      <c r="K35" s="79" t="s">
        <v>65</v>
      </c>
      <c r="L35" s="162"/>
      <c r="M35" s="162"/>
      <c r="N35" s="162"/>
      <c r="O35" s="162"/>
      <c r="P35" s="164"/>
      <c r="Q35" s="162"/>
      <c r="R35" s="162"/>
      <c r="S35" s="180"/>
      <c r="T35" s="162"/>
      <c r="U35" s="166"/>
      <c r="V35" s="166"/>
      <c r="W35" s="162"/>
      <c r="X35" s="162"/>
      <c r="Y35" s="162"/>
      <c r="Z35" s="162"/>
      <c r="AA35" s="162"/>
      <c r="AB35" s="162"/>
      <c r="AC35" s="162"/>
      <c r="AD35" s="162"/>
      <c r="AE35" s="277" t="s">
        <v>337</v>
      </c>
      <c r="AF35" s="260"/>
      <c r="AG35" s="260"/>
      <c r="AH35" s="162"/>
      <c r="AI35" s="162" t="s">
        <v>338</v>
      </c>
      <c r="AJ35" s="162"/>
      <c r="AK35" s="162" t="s">
        <v>339</v>
      </c>
      <c r="AL35" s="160"/>
      <c r="AM35" s="162"/>
      <c r="AN35" s="162"/>
      <c r="AO35" s="162"/>
      <c r="AP35" s="162"/>
      <c r="AQ35" s="247"/>
      <c r="AR35" s="162"/>
      <c r="AS35" s="162"/>
      <c r="AT35" s="162"/>
      <c r="AU35" s="162"/>
      <c r="AV35" s="162"/>
      <c r="AW35" s="162"/>
      <c r="AX35" s="162" t="s">
        <v>340</v>
      </c>
      <c r="AY35" s="162" t="s">
        <v>341</v>
      </c>
      <c r="AZ35" s="162" t="s">
        <v>67</v>
      </c>
      <c r="BA35" s="163">
        <v>45712</v>
      </c>
      <c r="BB35" s="162" t="s">
        <v>67</v>
      </c>
      <c r="BC35" s="162"/>
      <c r="BD35" s="1" t="s">
        <v>342</v>
      </c>
      <c r="BE35" s="1" t="s">
        <v>343</v>
      </c>
      <c r="BF35" s="1" t="s">
        <v>344</v>
      </c>
      <c r="BG35" s="1" t="s">
        <v>345</v>
      </c>
      <c r="BH35" s="1" t="s">
        <v>346</v>
      </c>
      <c r="BI35" s="162"/>
      <c r="BJ35" s="162"/>
      <c r="BK35" s="162"/>
      <c r="BL35" s="162"/>
      <c r="BM35" s="162"/>
      <c r="BN35" s="104"/>
    </row>
    <row r="36" spans="1:66" x14ac:dyDescent="0.2">
      <c r="A36" s="104"/>
      <c r="B36" s="162"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104"/>
      <c r="B37" s="162" t="s">
        <v>354</v>
      </c>
      <c r="C37" s="162" t="s">
        <v>355</v>
      </c>
      <c r="D37" s="162" t="s">
        <v>356</v>
      </c>
      <c r="E37" s="162"/>
      <c r="F37" s="162" t="s">
        <v>357</v>
      </c>
      <c r="G37" s="162" t="s">
        <v>358</v>
      </c>
      <c r="H37" s="164" t="s">
        <v>143</v>
      </c>
      <c r="I37" s="162" t="s">
        <v>148</v>
      </c>
      <c r="J37" s="163">
        <v>44180</v>
      </c>
      <c r="K37" s="79" t="s">
        <v>65</v>
      </c>
      <c r="L37" s="204" t="s">
        <v>359</v>
      </c>
      <c r="M37" s="162" t="s">
        <v>73</v>
      </c>
      <c r="N37" s="163">
        <v>45686</v>
      </c>
      <c r="O37" s="1" t="s">
        <v>65</v>
      </c>
      <c r="P37" s="178" t="s">
        <v>164</v>
      </c>
      <c r="Q37" s="162" t="s">
        <v>165</v>
      </c>
      <c r="R37" s="163">
        <v>45686</v>
      </c>
      <c r="S37" s="79" t="s">
        <v>65</v>
      </c>
      <c r="T37" s="162"/>
      <c r="U37" s="166" t="s">
        <v>68</v>
      </c>
      <c r="V37" s="166">
        <v>0.5</v>
      </c>
      <c r="W37" s="162" t="s">
        <v>360</v>
      </c>
      <c r="X37" s="162"/>
      <c r="Y37" s="162"/>
      <c r="Z37" s="162"/>
      <c r="AA37" s="162" t="s">
        <v>361</v>
      </c>
      <c r="AB37" s="162" t="s">
        <v>91</v>
      </c>
      <c r="AC37" s="163">
        <v>46203</v>
      </c>
      <c r="AD37" s="163">
        <v>46203</v>
      </c>
      <c r="AE37" s="277" t="s">
        <v>362</v>
      </c>
      <c r="AF37" s="261">
        <v>46203</v>
      </c>
      <c r="AG37" s="261">
        <v>46203</v>
      </c>
      <c r="AH37" s="162"/>
      <c r="AI37" s="162" t="s">
        <v>75</v>
      </c>
      <c r="AJ37" s="162"/>
      <c r="AK37" s="162" t="s">
        <v>363</v>
      </c>
      <c r="AL37" s="160">
        <v>200000</v>
      </c>
      <c r="AM37" s="162" t="s">
        <v>64</v>
      </c>
      <c r="AN37" s="1" t="s">
        <v>65</v>
      </c>
      <c r="AO37" s="162"/>
      <c r="AP37" s="162"/>
      <c r="AQ37" s="247">
        <v>150000</v>
      </c>
      <c r="AR37" s="162" t="s">
        <v>64</v>
      </c>
      <c r="AS37" s="1" t="s">
        <v>65</v>
      </c>
      <c r="AT37" s="162"/>
      <c r="AU37" s="162"/>
      <c r="AV37" s="162">
        <v>3000</v>
      </c>
      <c r="AW37" s="162"/>
      <c r="AX37" s="162" t="s">
        <v>364</v>
      </c>
      <c r="AY37" s="162" t="s">
        <v>365</v>
      </c>
      <c r="AZ37" s="162" t="s">
        <v>67</v>
      </c>
      <c r="BA37" s="163">
        <v>45712</v>
      </c>
      <c r="BB37" s="162" t="s">
        <v>67</v>
      </c>
      <c r="BC37" s="162"/>
      <c r="BD37" s="1" t="s">
        <v>366</v>
      </c>
      <c r="BE37" s="1" t="s">
        <v>367</v>
      </c>
      <c r="BF37" s="1" t="s">
        <v>368</v>
      </c>
      <c r="BG37" s="1" t="s">
        <v>369</v>
      </c>
      <c r="BH37" s="1" t="s">
        <v>370</v>
      </c>
      <c r="BI37" s="1" t="s">
        <v>371</v>
      </c>
      <c r="BJ37" s="162"/>
      <c r="BK37" s="162"/>
      <c r="BL37" s="162"/>
      <c r="BM37" s="162"/>
      <c r="BN37" s="104"/>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104"/>
      <c r="B39" s="162" t="s">
        <v>383</v>
      </c>
      <c r="C39" s="162" t="s">
        <v>384</v>
      </c>
      <c r="D39" s="162" t="s">
        <v>385</v>
      </c>
      <c r="E39" s="162"/>
      <c r="F39" s="162" t="s">
        <v>182</v>
      </c>
      <c r="G39" s="162" t="s">
        <v>386</v>
      </c>
      <c r="H39" s="164" t="s">
        <v>143</v>
      </c>
      <c r="I39" s="162" t="s">
        <v>61</v>
      </c>
      <c r="J39" s="163">
        <v>44722</v>
      </c>
      <c r="K39" s="79" t="s">
        <v>65</v>
      </c>
      <c r="L39" s="204" t="s">
        <v>243</v>
      </c>
      <c r="M39" s="162" t="s">
        <v>73</v>
      </c>
      <c r="N39" s="163">
        <v>45464</v>
      </c>
      <c r="O39" s="1" t="s">
        <v>65</v>
      </c>
      <c r="P39" s="178" t="s">
        <v>115</v>
      </c>
      <c r="Q39" s="162" t="s">
        <v>165</v>
      </c>
      <c r="R39" s="163">
        <v>45464</v>
      </c>
      <c r="S39" s="79" t="s">
        <v>65</v>
      </c>
      <c r="T39" s="162"/>
      <c r="U39" s="166" t="s">
        <v>68</v>
      </c>
      <c r="V39" s="166">
        <v>0.25</v>
      </c>
      <c r="W39" s="162"/>
      <c r="X39" s="162"/>
      <c r="Y39" s="162"/>
      <c r="Z39" s="162"/>
      <c r="AA39" s="162"/>
      <c r="AB39" s="162" t="s">
        <v>74</v>
      </c>
      <c r="AC39" s="163">
        <v>45463</v>
      </c>
      <c r="AD39" s="163">
        <v>45463</v>
      </c>
      <c r="AE39" s="277" t="s">
        <v>387</v>
      </c>
      <c r="AF39" s="261">
        <v>46053</v>
      </c>
      <c r="AG39" s="261">
        <v>46053</v>
      </c>
      <c r="AH39" s="162"/>
      <c r="AI39" s="162" t="s">
        <v>75</v>
      </c>
      <c r="AJ39" s="162"/>
      <c r="AK39" s="162"/>
      <c r="AL39" s="160"/>
      <c r="AM39" s="162"/>
      <c r="AN39" s="162"/>
      <c r="AO39" s="162"/>
      <c r="AP39" s="162"/>
      <c r="AQ39" s="247">
        <v>5591</v>
      </c>
      <c r="AR39" s="162" t="s">
        <v>64</v>
      </c>
      <c r="AS39" s="162" t="s">
        <v>65</v>
      </c>
      <c r="AT39" s="162"/>
      <c r="AU39" s="162"/>
      <c r="AV39" s="162"/>
      <c r="AW39" s="162"/>
      <c r="AX39" s="162" t="s">
        <v>388</v>
      </c>
      <c r="AY39" s="162" t="s">
        <v>389</v>
      </c>
      <c r="AZ39" s="162" t="s">
        <v>67</v>
      </c>
      <c r="BA39" s="163">
        <v>45712</v>
      </c>
      <c r="BB39" s="162" t="s">
        <v>67</v>
      </c>
      <c r="BC39" s="162"/>
      <c r="BD39" s="1" t="s">
        <v>390</v>
      </c>
      <c r="BE39" s="1" t="s">
        <v>391</v>
      </c>
      <c r="BF39" s="1" t="s">
        <v>392</v>
      </c>
      <c r="BG39" s="1" t="s">
        <v>393</v>
      </c>
      <c r="BH39" s="1" t="s">
        <v>394</v>
      </c>
      <c r="BI39" s="1" t="s">
        <v>395</v>
      </c>
      <c r="BJ39" s="1" t="s">
        <v>396</v>
      </c>
      <c r="BK39" s="162"/>
      <c r="BL39" s="162"/>
      <c r="BM39" s="162"/>
      <c r="BN39" s="104"/>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104"/>
      <c r="B41" s="348" t="s">
        <v>412</v>
      </c>
      <c r="C41" s="348" t="s">
        <v>413</v>
      </c>
      <c r="D41" s="162" t="s">
        <v>399</v>
      </c>
      <c r="E41" s="162"/>
      <c r="F41" s="162" t="s">
        <v>318</v>
      </c>
      <c r="G41" s="162" t="s">
        <v>414</v>
      </c>
      <c r="H41" s="164" t="s">
        <v>143</v>
      </c>
      <c r="I41" s="162" t="s">
        <v>61</v>
      </c>
      <c r="J41" s="163">
        <v>43846</v>
      </c>
      <c r="K41" s="79" t="s">
        <v>65</v>
      </c>
      <c r="L41" s="204" t="s">
        <v>415</v>
      </c>
      <c r="M41" s="162" t="s">
        <v>73</v>
      </c>
      <c r="N41" s="163">
        <v>43846</v>
      </c>
      <c r="O41" s="1" t="s">
        <v>65</v>
      </c>
      <c r="P41" s="178" t="s">
        <v>268</v>
      </c>
      <c r="Q41" s="162" t="s">
        <v>165</v>
      </c>
      <c r="R41" s="163">
        <v>43846</v>
      </c>
      <c r="S41" s="79" t="s">
        <v>65</v>
      </c>
      <c r="T41" s="162"/>
      <c r="U41" s="166" t="s">
        <v>68</v>
      </c>
      <c r="V41" s="166">
        <v>0.25</v>
      </c>
      <c r="W41" s="162"/>
      <c r="X41" s="162"/>
      <c r="Y41" s="162"/>
      <c r="Z41" s="162"/>
      <c r="AA41" s="162"/>
      <c r="AB41" s="162" t="s">
        <v>74</v>
      </c>
      <c r="AC41" s="163">
        <v>44152</v>
      </c>
      <c r="AD41" s="163">
        <v>44152</v>
      </c>
      <c r="AE41" s="277"/>
      <c r="AF41" s="260"/>
      <c r="AG41" s="260"/>
      <c r="AH41" s="162"/>
      <c r="AI41" s="162" t="s">
        <v>62</v>
      </c>
      <c r="AJ41" s="162"/>
      <c r="AK41" s="162" t="s">
        <v>416</v>
      </c>
      <c r="AL41" s="160"/>
      <c r="AM41" s="162"/>
      <c r="AN41" s="162"/>
      <c r="AO41" s="162"/>
      <c r="AP41" s="162"/>
      <c r="AQ41" s="247">
        <v>44286</v>
      </c>
      <c r="AR41" s="162" t="s">
        <v>64</v>
      </c>
      <c r="AS41" s="162" t="s">
        <v>65</v>
      </c>
      <c r="AT41" s="162"/>
      <c r="AU41" s="162"/>
      <c r="AV41" s="162"/>
      <c r="AW41" s="162"/>
      <c r="AX41" s="162" t="s">
        <v>417</v>
      </c>
      <c r="AY41" s="162" t="s">
        <v>418</v>
      </c>
      <c r="AZ41" s="162" t="s">
        <v>67</v>
      </c>
      <c r="BA41" s="163">
        <v>45712</v>
      </c>
      <c r="BB41" s="162" t="s">
        <v>68</v>
      </c>
      <c r="BC41" s="162"/>
      <c r="BD41" s="1" t="s">
        <v>419</v>
      </c>
      <c r="BE41" s="1" t="s">
        <v>420</v>
      </c>
      <c r="BF41" s="1" t="s">
        <v>421</v>
      </c>
      <c r="BG41" s="1" t="s">
        <v>422</v>
      </c>
      <c r="BH41" s="162"/>
      <c r="BI41" s="162"/>
      <c r="BJ41" s="162"/>
      <c r="BK41" s="162"/>
      <c r="BL41" s="162"/>
      <c r="BM41" s="162"/>
      <c r="BN41" s="104"/>
    </row>
    <row r="42" spans="1:66" x14ac:dyDescent="0.2">
      <c r="A42" s="104"/>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162" t="s">
        <v>426</v>
      </c>
      <c r="C43" s="162"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166" t="s">
        <v>68</v>
      </c>
      <c r="V43" s="166">
        <v>0.5</v>
      </c>
      <c r="W43" s="162"/>
      <c r="X43" s="162"/>
      <c r="Y43" s="162"/>
      <c r="Z43" s="162"/>
      <c r="AA43" s="162" t="s">
        <v>431</v>
      </c>
      <c r="AB43" s="162"/>
      <c r="AC43" s="162"/>
      <c r="AD43" s="162"/>
      <c r="AE43" s="277"/>
      <c r="AF43" s="260"/>
      <c r="AG43" s="260"/>
      <c r="AH43" s="162"/>
      <c r="AI43" s="162" t="s">
        <v>75</v>
      </c>
      <c r="AJ43" s="162"/>
      <c r="AK43" s="162"/>
      <c r="AL43" s="160"/>
      <c r="AM43" s="162"/>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104"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104"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127" t="s">
        <v>520</v>
      </c>
      <c r="B60" s="162" t="s">
        <v>1056</v>
      </c>
      <c r="C60" s="162" t="s">
        <v>1052</v>
      </c>
      <c r="D60" s="162" t="s">
        <v>521</v>
      </c>
      <c r="E60" s="162"/>
      <c r="F60" s="162" t="s">
        <v>141</v>
      </c>
      <c r="G60" s="162" t="s">
        <v>522</v>
      </c>
      <c r="H60" s="164" t="s">
        <v>60</v>
      </c>
      <c r="I60" s="162" t="s">
        <v>61</v>
      </c>
      <c r="J60" s="162"/>
      <c r="K60" s="180"/>
      <c r="L60" s="162"/>
      <c r="M60" s="162"/>
      <c r="N60" s="162"/>
      <c r="O60" s="162"/>
      <c r="P60" s="164"/>
      <c r="Q60" s="162"/>
      <c r="R60" s="162"/>
      <c r="S60" s="180"/>
      <c r="T60" s="162"/>
      <c r="U60" s="166"/>
      <c r="V60" s="166"/>
      <c r="W60" s="162"/>
      <c r="X60" s="162"/>
      <c r="Y60" s="162"/>
      <c r="Z60" s="162"/>
      <c r="AA60" s="162"/>
      <c r="AB60" s="162"/>
      <c r="AC60" s="162"/>
      <c r="AD60" s="162"/>
      <c r="AE60" s="277">
        <v>2013</v>
      </c>
      <c r="AF60" s="261">
        <v>41275</v>
      </c>
      <c r="AG60" s="260"/>
      <c r="AH60" s="162"/>
      <c r="AI60" s="162" t="s">
        <v>116</v>
      </c>
      <c r="AJ60" s="162"/>
      <c r="AK60" s="162" t="s">
        <v>523</v>
      </c>
      <c r="AL60" s="160"/>
      <c r="AM60" s="162"/>
      <c r="AN60" s="162"/>
      <c r="AO60" s="162"/>
      <c r="AP60" s="162"/>
      <c r="AQ60" s="247">
        <v>40710</v>
      </c>
      <c r="AR60" s="104" t="s">
        <v>64</v>
      </c>
      <c r="AS60" s="162" t="s">
        <v>65</v>
      </c>
      <c r="AT60" s="162"/>
      <c r="AU60" s="162"/>
      <c r="AV60" s="162"/>
      <c r="AW60" s="162"/>
      <c r="AX60" s="162" t="s">
        <v>524</v>
      </c>
      <c r="AY60" s="162"/>
      <c r="AZ60" s="162" t="s">
        <v>68</v>
      </c>
      <c r="BA60" s="163">
        <v>45713</v>
      </c>
      <c r="BB60" s="162" t="s">
        <v>68</v>
      </c>
      <c r="BC60" s="162"/>
      <c r="BD60" s="1" t="s">
        <v>525</v>
      </c>
      <c r="BE60" s="162" t="s">
        <v>526</v>
      </c>
      <c r="BF60" s="162" t="s">
        <v>526</v>
      </c>
      <c r="BG60" s="162"/>
      <c r="BH60" s="162"/>
      <c r="BI60" s="162"/>
      <c r="BJ60" s="162"/>
      <c r="BK60" s="162"/>
      <c r="BL60" s="162"/>
      <c r="BM60" s="162"/>
      <c r="BN60" s="104"/>
    </row>
    <row r="61" spans="1:66" ht="17" thickBot="1" x14ac:dyDescent="0.25">
      <c r="A61" s="128"/>
      <c r="B61" s="162" t="s">
        <v>1057</v>
      </c>
      <c r="C61" s="162" t="s">
        <v>1052</v>
      </c>
      <c r="D61" s="162" t="s">
        <v>521</v>
      </c>
      <c r="E61" s="162"/>
      <c r="F61" s="162" t="s">
        <v>141</v>
      </c>
      <c r="G61" s="162" t="s">
        <v>522</v>
      </c>
      <c r="H61" s="164" t="s">
        <v>71</v>
      </c>
      <c r="I61" s="162" t="s">
        <v>124</v>
      </c>
      <c r="J61" s="163">
        <v>44907</v>
      </c>
      <c r="K61" s="79" t="s">
        <v>65</v>
      </c>
      <c r="L61" s="162" t="s">
        <v>527</v>
      </c>
      <c r="M61" s="162" t="s">
        <v>149</v>
      </c>
      <c r="N61" s="163">
        <v>44907</v>
      </c>
      <c r="O61" s="1" t="s">
        <v>65</v>
      </c>
      <c r="P61" s="164" t="s">
        <v>528</v>
      </c>
      <c r="Q61" s="162" t="s">
        <v>150</v>
      </c>
      <c r="R61" s="163">
        <v>45254</v>
      </c>
      <c r="S61" s="79" t="s">
        <v>65</v>
      </c>
      <c r="T61" s="162"/>
      <c r="U61" s="166"/>
      <c r="V61" s="166"/>
      <c r="W61" s="162"/>
      <c r="X61" s="162"/>
      <c r="Y61" s="162"/>
      <c r="Z61" s="162"/>
      <c r="AA61" s="162"/>
      <c r="AB61" s="162" t="s">
        <v>279</v>
      </c>
      <c r="AC61" s="163">
        <v>45747</v>
      </c>
      <c r="AD61" s="163">
        <v>45747</v>
      </c>
      <c r="AE61" s="277"/>
      <c r="AF61" s="260"/>
      <c r="AG61" s="260"/>
      <c r="AH61" s="162"/>
      <c r="AI61" s="162" t="s">
        <v>116</v>
      </c>
      <c r="AJ61" s="162"/>
      <c r="AK61" s="162" t="s">
        <v>529</v>
      </c>
      <c r="AL61" s="160">
        <v>100000</v>
      </c>
      <c r="AM61" s="162" t="s">
        <v>64</v>
      </c>
      <c r="AN61" s="1" t="s">
        <v>65</v>
      </c>
      <c r="AO61" s="162"/>
      <c r="AP61" s="162"/>
      <c r="AQ61" s="247">
        <v>100000</v>
      </c>
      <c r="AR61" s="162" t="s">
        <v>64</v>
      </c>
      <c r="AS61" s="1" t="s">
        <v>65</v>
      </c>
      <c r="AT61" s="162"/>
      <c r="AU61" s="162"/>
      <c r="AV61" s="162"/>
      <c r="AW61" s="162"/>
      <c r="AX61" s="162" t="s">
        <v>530</v>
      </c>
      <c r="AY61" s="162" t="s">
        <v>418</v>
      </c>
      <c r="AZ61" s="162" t="s">
        <v>67</v>
      </c>
      <c r="BA61" s="163">
        <v>45713</v>
      </c>
      <c r="BB61" s="162" t="s">
        <v>67</v>
      </c>
      <c r="BC61" s="162"/>
      <c r="BD61" s="1" t="s">
        <v>531</v>
      </c>
      <c r="BE61" s="1" t="s">
        <v>532</v>
      </c>
      <c r="BF61" s="1" t="s">
        <v>533</v>
      </c>
      <c r="BG61" s="1" t="s">
        <v>534</v>
      </c>
      <c r="BH61" s="1" t="s">
        <v>535</v>
      </c>
      <c r="BI61" s="1" t="s">
        <v>531</v>
      </c>
      <c r="BJ61" s="1" t="s">
        <v>536</v>
      </c>
      <c r="BK61" s="1" t="s">
        <v>526</v>
      </c>
      <c r="BL61" s="1" t="s">
        <v>537</v>
      </c>
      <c r="BM61" s="1" t="s">
        <v>538</v>
      </c>
      <c r="BN61" s="104"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162" t="s">
        <v>559</v>
      </c>
      <c r="C64" s="162"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162"/>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162" t="s">
        <v>572</v>
      </c>
      <c r="C65" s="162"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49"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104"/>
      <c r="B73" s="162" t="s">
        <v>1058</v>
      </c>
      <c r="C73" s="162" t="s">
        <v>1053</v>
      </c>
      <c r="D73" s="162" t="s">
        <v>613</v>
      </c>
      <c r="E73" s="162"/>
      <c r="F73" s="162" t="s">
        <v>141</v>
      </c>
      <c r="G73" s="162" t="s">
        <v>621</v>
      </c>
      <c r="H73" s="164" t="s">
        <v>71</v>
      </c>
      <c r="I73" s="162" t="s">
        <v>61</v>
      </c>
      <c r="J73" s="163">
        <v>44391</v>
      </c>
      <c r="K73" s="79" t="s">
        <v>65</v>
      </c>
      <c r="L73" s="162" t="s">
        <v>136</v>
      </c>
      <c r="M73" s="162" t="s">
        <v>149</v>
      </c>
      <c r="N73" s="163">
        <v>44383</v>
      </c>
      <c r="O73" s="1" t="s">
        <v>65</v>
      </c>
      <c r="P73" s="164" t="s">
        <v>136</v>
      </c>
      <c r="Q73" s="162" t="s">
        <v>150</v>
      </c>
      <c r="R73" s="163">
        <v>44383</v>
      </c>
      <c r="S73" s="79" t="s">
        <v>65</v>
      </c>
      <c r="T73" s="162"/>
      <c r="U73" s="166"/>
      <c r="V73" s="166"/>
      <c r="W73" s="162"/>
      <c r="X73" s="162"/>
      <c r="Y73" s="162"/>
      <c r="Z73" s="162"/>
      <c r="AA73" s="162"/>
      <c r="AB73" s="162" t="s">
        <v>74</v>
      </c>
      <c r="AC73" s="163">
        <v>45176</v>
      </c>
      <c r="AD73" s="163">
        <v>45176</v>
      </c>
      <c r="AE73" s="277"/>
      <c r="AF73" s="260"/>
      <c r="AG73" s="260"/>
      <c r="AH73" s="162"/>
      <c r="AI73" s="162" t="s">
        <v>116</v>
      </c>
      <c r="AJ73" s="162"/>
      <c r="AK73" s="162" t="s">
        <v>622</v>
      </c>
      <c r="AL73" s="160"/>
      <c r="AM73" s="162"/>
      <c r="AN73" s="162"/>
      <c r="AO73" s="162"/>
      <c r="AP73" s="162"/>
      <c r="AQ73" s="247"/>
      <c r="AR73" s="162"/>
      <c r="AS73" s="162"/>
      <c r="AT73" s="162"/>
      <c r="AU73" s="162"/>
      <c r="AV73" s="162"/>
      <c r="AW73" s="162"/>
      <c r="AX73" s="162" t="s">
        <v>623</v>
      </c>
      <c r="AY73" s="162" t="s">
        <v>88</v>
      </c>
      <c r="AZ73" s="162" t="s">
        <v>89</v>
      </c>
      <c r="BA73" s="163">
        <v>45709</v>
      </c>
      <c r="BB73" s="162" t="s">
        <v>68</v>
      </c>
      <c r="BC73" s="162"/>
      <c r="BD73" s="1" t="s">
        <v>624</v>
      </c>
      <c r="BE73" s="1" t="s">
        <v>625</v>
      </c>
      <c r="BF73" s="162"/>
      <c r="BG73" s="162"/>
      <c r="BH73" s="162"/>
      <c r="BI73" s="162"/>
      <c r="BJ73" s="162"/>
      <c r="BK73" s="162"/>
      <c r="BL73" s="162"/>
      <c r="BM73" s="162"/>
      <c r="BN73" s="104"/>
    </row>
    <row r="74" spans="1:66" ht="17" thickBot="1" x14ac:dyDescent="0.25">
      <c r="A74" s="104"/>
      <c r="B74" s="162" t="s">
        <v>1059</v>
      </c>
      <c r="C74" s="162" t="s">
        <v>1053</v>
      </c>
      <c r="D74" s="162" t="s">
        <v>613</v>
      </c>
      <c r="E74" s="162"/>
      <c r="F74" s="162" t="s">
        <v>141</v>
      </c>
      <c r="G74" s="162" t="s">
        <v>621</v>
      </c>
      <c r="H74" s="164" t="s">
        <v>143</v>
      </c>
      <c r="I74" s="162" t="s">
        <v>626</v>
      </c>
      <c r="J74" s="163">
        <v>45622</v>
      </c>
      <c r="K74" s="79" t="s">
        <v>65</v>
      </c>
      <c r="L74" s="162" t="s">
        <v>243</v>
      </c>
      <c r="M74" s="162" t="s">
        <v>149</v>
      </c>
      <c r="N74" s="163">
        <v>45622</v>
      </c>
      <c r="O74" s="1" t="s">
        <v>65</v>
      </c>
      <c r="P74" s="164" t="s">
        <v>243</v>
      </c>
      <c r="Q74" s="162" t="s">
        <v>150</v>
      </c>
      <c r="R74" s="163">
        <v>45622</v>
      </c>
      <c r="S74" s="79" t="s">
        <v>65</v>
      </c>
      <c r="T74" s="162"/>
      <c r="U74" s="166"/>
      <c r="V74" s="166"/>
      <c r="W74" s="162"/>
      <c r="X74" s="162"/>
      <c r="Y74" s="162"/>
      <c r="Z74" s="162"/>
      <c r="AA74" s="162"/>
      <c r="AB74" s="162"/>
      <c r="AC74" s="162"/>
      <c r="AD74" s="162"/>
      <c r="AE74" s="277"/>
      <c r="AF74" s="260"/>
      <c r="AG74" s="260"/>
      <c r="AH74" s="162"/>
      <c r="AI74" s="162" t="s">
        <v>116</v>
      </c>
      <c r="AJ74" s="162"/>
      <c r="AK74" s="162"/>
      <c r="AL74" s="160"/>
      <c r="AM74" s="162"/>
      <c r="AN74" s="162"/>
      <c r="AO74" s="162"/>
      <c r="AP74" s="162"/>
      <c r="AQ74" s="247"/>
      <c r="AR74" s="162"/>
      <c r="AS74" s="162"/>
      <c r="AT74" s="162"/>
      <c r="AU74" s="162"/>
      <c r="AV74" s="162"/>
      <c r="AW74" s="162"/>
      <c r="AX74" s="162" t="s">
        <v>627</v>
      </c>
      <c r="AY74" s="162" t="s">
        <v>88</v>
      </c>
      <c r="AZ74" s="162" t="s">
        <v>89</v>
      </c>
      <c r="BA74" s="163">
        <v>45709</v>
      </c>
      <c r="BB74" s="162" t="s">
        <v>67</v>
      </c>
      <c r="BC74" s="162"/>
      <c r="BD74" s="162"/>
      <c r="BE74" s="162"/>
      <c r="BF74" s="162"/>
      <c r="BG74" s="162"/>
      <c r="BH74" s="162"/>
      <c r="BI74" s="162"/>
      <c r="BJ74" s="162"/>
      <c r="BK74" s="162"/>
      <c r="BL74" s="162"/>
      <c r="BM74" s="162"/>
      <c r="BN74" s="104"/>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104"/>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104"/>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104"/>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162" t="s">
        <v>652</v>
      </c>
      <c r="E82" s="104"/>
      <c r="F82" s="162" t="s">
        <v>265</v>
      </c>
      <c r="G82" s="137" t="s">
        <v>657</v>
      </c>
      <c r="H82" s="164" t="s">
        <v>143</v>
      </c>
      <c r="I82" s="162" t="s">
        <v>148</v>
      </c>
      <c r="J82" s="125">
        <v>45083</v>
      </c>
      <c r="K82" s="79" t="s">
        <v>65</v>
      </c>
      <c r="L82" s="162" t="s">
        <v>658</v>
      </c>
      <c r="M82" s="162" t="s">
        <v>73</v>
      </c>
      <c r="N82" s="104"/>
      <c r="O82" s="1" t="s">
        <v>65</v>
      </c>
      <c r="P82" s="121"/>
      <c r="Q82" s="104"/>
      <c r="R82" s="104"/>
      <c r="S82" s="122"/>
      <c r="T82" s="104"/>
      <c r="U82" s="104"/>
      <c r="V82" s="104"/>
      <c r="W82" s="104"/>
      <c r="X82" s="104"/>
      <c r="Y82" s="104"/>
      <c r="Z82" s="104"/>
      <c r="AA82" s="104"/>
      <c r="AB82" s="104"/>
      <c r="AC82" s="104"/>
      <c r="AD82" s="104"/>
      <c r="AE82" s="284">
        <v>2025</v>
      </c>
      <c r="AF82" s="269">
        <v>45809</v>
      </c>
      <c r="AG82" s="269">
        <v>45809</v>
      </c>
      <c r="AH82" s="104"/>
      <c r="AI82" s="162" t="s">
        <v>116</v>
      </c>
      <c r="AJ82" s="104"/>
      <c r="AK82" s="162" t="s">
        <v>659</v>
      </c>
      <c r="AL82" s="123"/>
      <c r="AM82" s="104"/>
      <c r="AN82" s="104"/>
      <c r="AO82" s="104"/>
      <c r="AP82" s="104"/>
      <c r="AQ82" s="253"/>
      <c r="AR82" s="104"/>
      <c r="AS82" s="104"/>
      <c r="AT82" s="104"/>
      <c r="AU82" s="104"/>
      <c r="AV82" s="104"/>
      <c r="AW82" s="104"/>
      <c r="AX82" s="1" t="s">
        <v>660</v>
      </c>
      <c r="AY82" s="104"/>
      <c r="AZ82" s="104"/>
      <c r="BA82" s="104"/>
      <c r="BB82" s="104"/>
      <c r="BC82" s="104"/>
      <c r="BD82" s="104" t="s">
        <v>661</v>
      </c>
      <c r="BE82" s="104" t="s">
        <v>662</v>
      </c>
      <c r="BF82" s="104"/>
      <c r="BG82" s="104"/>
      <c r="BH82" s="104"/>
      <c r="BI82" s="104"/>
      <c r="BJ82" s="104"/>
      <c r="BK82" s="104"/>
      <c r="BL82" s="104"/>
      <c r="BM82" s="104"/>
      <c r="BN82" s="104"/>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104"/>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16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104"/>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16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162" t="s">
        <v>824</v>
      </c>
      <c r="E101" s="104"/>
      <c r="F101" s="162" t="s">
        <v>825</v>
      </c>
      <c r="G101" s="162" t="s">
        <v>826</v>
      </c>
      <c r="H101" s="121" t="s">
        <v>60</v>
      </c>
      <c r="I101" s="162" t="s">
        <v>148</v>
      </c>
      <c r="J101" s="125">
        <v>44600</v>
      </c>
      <c r="K101" s="200" t="s">
        <v>65</v>
      </c>
      <c r="L101" s="104" t="s">
        <v>827</v>
      </c>
      <c r="M101" s="104" t="s">
        <v>73</v>
      </c>
      <c r="N101" s="104"/>
      <c r="O101" s="104"/>
      <c r="P101" s="121"/>
      <c r="Q101" s="104"/>
      <c r="R101" s="104"/>
      <c r="S101" s="122"/>
      <c r="T101" s="104"/>
      <c r="U101" s="104"/>
      <c r="V101" s="104"/>
      <c r="W101" s="104"/>
      <c r="X101" s="104"/>
      <c r="Y101" s="104"/>
      <c r="Z101" s="104"/>
      <c r="AA101" s="104"/>
      <c r="AB101" s="104"/>
      <c r="AC101" s="104"/>
      <c r="AD101" s="104"/>
      <c r="AE101" s="284"/>
      <c r="AF101" s="270"/>
      <c r="AG101" s="269">
        <v>45717</v>
      </c>
      <c r="AH101" s="104"/>
      <c r="AI101" s="162" t="s">
        <v>116</v>
      </c>
      <c r="AJ101" s="104"/>
      <c r="AK101" s="162" t="s">
        <v>828</v>
      </c>
      <c r="AL101" s="123"/>
      <c r="AM101" s="104"/>
      <c r="AN101" s="104"/>
      <c r="AO101" s="104"/>
      <c r="AP101" s="104"/>
      <c r="AQ101" s="253"/>
      <c r="AR101" s="104"/>
      <c r="AS101" s="4" t="s">
        <v>65</v>
      </c>
      <c r="AT101" s="104"/>
      <c r="AU101" s="104"/>
      <c r="AV101" s="104"/>
      <c r="AW101" s="104"/>
      <c r="AX101" s="104"/>
      <c r="AY101" s="104"/>
      <c r="AZ101" s="104"/>
      <c r="BA101" s="104"/>
      <c r="BB101" s="104"/>
      <c r="BC101" s="104"/>
      <c r="BD101" s="104" t="s">
        <v>829</v>
      </c>
      <c r="BE101" s="104" t="s">
        <v>830</v>
      </c>
      <c r="BF101" s="104"/>
      <c r="BG101" s="104"/>
      <c r="BH101" s="104"/>
      <c r="BI101" s="104"/>
      <c r="BJ101" s="104"/>
      <c r="BK101" s="104"/>
      <c r="BL101" s="104"/>
      <c r="BM101" s="104"/>
      <c r="BN101" s="104"/>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104"/>
      <c r="B107" s="234" t="str">
        <f>C107&amp;"_1"</f>
        <v>Z_GB_Tata JLR_Halewood_1</v>
      </c>
      <c r="C107" s="153" t="str">
        <f>"Z_GB_"&amp;D107&amp;"_"&amp;G107</f>
        <v>Z_GB_Tata JLR_Halewood</v>
      </c>
      <c r="D107" s="162" t="s">
        <v>1028</v>
      </c>
      <c r="E107" s="162"/>
      <c r="F107" s="162" t="s">
        <v>141</v>
      </c>
      <c r="G107" s="162" t="s">
        <v>1029</v>
      </c>
      <c r="H107" s="164" t="s">
        <v>71</v>
      </c>
      <c r="I107" s="162" t="s">
        <v>61</v>
      </c>
      <c r="J107" s="163">
        <v>43430</v>
      </c>
      <c r="K107" s="82" t="s">
        <v>65</v>
      </c>
      <c r="L107" s="162" t="s">
        <v>163</v>
      </c>
      <c r="M107" s="162" t="s">
        <v>73</v>
      </c>
      <c r="N107" s="163">
        <v>43430</v>
      </c>
      <c r="O107" s="1"/>
      <c r="P107" s="164"/>
      <c r="Q107" s="162"/>
      <c r="R107" s="163"/>
      <c r="S107" s="79"/>
      <c r="T107" s="162"/>
      <c r="U107" s="166"/>
      <c r="V107" s="166"/>
      <c r="W107" s="162"/>
      <c r="X107" s="162"/>
      <c r="Y107" s="162"/>
      <c r="Z107" s="162"/>
      <c r="AA107" s="162"/>
      <c r="AB107" s="162"/>
      <c r="AC107" s="162"/>
      <c r="AD107" s="162"/>
      <c r="AE107" s="277"/>
      <c r="AF107" s="261"/>
      <c r="AG107" s="261"/>
      <c r="AH107" s="162"/>
      <c r="AI107" s="162" t="s">
        <v>62</v>
      </c>
      <c r="AJ107" s="162"/>
      <c r="AK107" s="162" t="s">
        <v>1036</v>
      </c>
      <c r="AL107" s="160"/>
      <c r="AM107" s="162"/>
      <c r="AN107" s="1"/>
      <c r="AO107" s="162"/>
      <c r="AP107" s="162"/>
      <c r="AQ107" s="247">
        <v>10881</v>
      </c>
      <c r="AR107" s="162" t="s">
        <v>64</v>
      </c>
      <c r="AS107" s="1" t="s">
        <v>65</v>
      </c>
      <c r="AT107" s="162"/>
      <c r="AU107" s="162"/>
      <c r="AV107" s="162"/>
      <c r="AW107" s="162"/>
      <c r="AX107" s="162" t="s">
        <v>1038</v>
      </c>
      <c r="AY107" s="162"/>
      <c r="AZ107" s="162"/>
      <c r="BA107" s="163"/>
      <c r="BB107" s="162"/>
      <c r="BC107" s="162"/>
      <c r="BD107" s="162" t="s">
        <v>1037</v>
      </c>
      <c r="BE107" s="162"/>
      <c r="BF107" s="162"/>
      <c r="BG107" s="162"/>
      <c r="BH107" s="162"/>
      <c r="BI107" s="162"/>
      <c r="BJ107" s="162"/>
      <c r="BK107" s="162"/>
      <c r="BL107" s="162"/>
      <c r="BM107" s="162"/>
      <c r="BN107" s="104"/>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workbookViewId="0">
      <pane ySplit="1" topLeftCell="A21"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1327</v>
      </c>
      <c r="E17" t="s">
        <v>1328</v>
      </c>
    </row>
    <row r="18" spans="1:18" x14ac:dyDescent="0.2">
      <c r="E18" s="57">
        <f>M14</f>
        <v>13528</v>
      </c>
    </row>
    <row r="19" spans="1:18" x14ac:dyDescent="0.2">
      <c r="E19" s="43"/>
    </row>
    <row r="20" spans="1:18" x14ac:dyDescent="0.2">
      <c r="D20" t="s">
        <v>1329</v>
      </c>
      <c r="E20" t="s">
        <v>1330</v>
      </c>
    </row>
    <row r="21" spans="1:18" x14ac:dyDescent="0.2">
      <c r="E21" s="57">
        <f>O14</f>
        <v>94839</v>
      </c>
    </row>
    <row r="23" spans="1:18" x14ac:dyDescent="0.2">
      <c r="C23" s="345" t="s">
        <v>1331</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1332</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1326</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workbookViewId="0">
      <selection activeCell="W11" sqref="Q11:W12"/>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5"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row>
    <row r="3" spans="1:25"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row>
    <row r="4" spans="1:25"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row>
    <row r="5" spans="1:25"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row>
    <row r="6" spans="1:25"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row>
    <row r="7" spans="1:25"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row>
    <row r="8" spans="1:25" x14ac:dyDescent="0.2">
      <c r="B8" s="7" t="s">
        <v>959</v>
      </c>
      <c r="D8" s="7" t="s">
        <v>960</v>
      </c>
      <c r="F8" s="56"/>
      <c r="G8" s="23" t="s">
        <v>961</v>
      </c>
      <c r="H8" s="71"/>
      <c r="I8" s="71"/>
      <c r="J8" s="71"/>
      <c r="K8" s="71"/>
      <c r="L8" s="71"/>
      <c r="M8" s="71"/>
      <c r="N8" s="71"/>
      <c r="O8" s="71"/>
      <c r="P8" s="71"/>
      <c r="Q8" s="71"/>
      <c r="R8" s="71"/>
      <c r="S8" s="71"/>
      <c r="T8" s="71"/>
      <c r="U8" s="71"/>
      <c r="V8" s="72">
        <v>5</v>
      </c>
      <c r="W8" t="s">
        <v>490</v>
      </c>
      <c r="X8" s="58"/>
    </row>
    <row r="9" spans="1:25"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row>
    <row r="10" spans="1:25"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row>
    <row r="11" spans="1:25"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row>
    <row r="12" spans="1:25"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row>
    <row r="13" spans="1:25"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row>
    <row r="14" spans="1:25"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row>
    <row r="15" spans="1:25"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row>
    <row r="16" spans="1:25"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row>
    <row r="17" spans="1:24"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row>
    <row r="18" spans="1:24" x14ac:dyDescent="0.2">
      <c r="F18" s="56"/>
      <c r="G18" s="7" t="s">
        <v>978</v>
      </c>
      <c r="H18" s="57"/>
      <c r="I18" s="57"/>
      <c r="J18" s="57"/>
      <c r="K18" s="57"/>
      <c r="L18" s="57"/>
      <c r="M18" s="57"/>
      <c r="N18" s="57"/>
      <c r="O18" s="57"/>
      <c r="P18" s="57"/>
      <c r="Q18" s="57">
        <v>58</v>
      </c>
      <c r="R18" s="57">
        <v>51</v>
      </c>
      <c r="S18" s="57">
        <v>5</v>
      </c>
      <c r="T18" s="57"/>
      <c r="U18" s="57"/>
      <c r="V18" s="58"/>
      <c r="X18" s="58"/>
    </row>
    <row r="19" spans="1:24"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row>
    <row r="20" spans="1:24"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row>
    <row r="21" spans="1:24" ht="17" thickBot="1" x14ac:dyDescent="0.25"/>
    <row r="22" spans="1:24" x14ac:dyDescent="0.2">
      <c r="A22" s="13"/>
      <c r="B22" s="73" t="s">
        <v>901</v>
      </c>
      <c r="C22" s="73" t="s">
        <v>902</v>
      </c>
      <c r="D22" s="73" t="s">
        <v>903</v>
      </c>
      <c r="E22" s="75" t="s">
        <v>904</v>
      </c>
    </row>
    <row r="23" spans="1:24" ht="68" x14ac:dyDescent="0.2">
      <c r="A23" s="76"/>
      <c r="B23" t="s">
        <v>463</v>
      </c>
      <c r="C23" s="88" t="s">
        <v>982</v>
      </c>
      <c r="D23" t="s">
        <v>983</v>
      </c>
      <c r="E23" s="85">
        <f>V3+V4+V7+V10+V14+V19/2+V13</f>
        <v>73662.5</v>
      </c>
    </row>
    <row r="24" spans="1:24" ht="51" x14ac:dyDescent="0.2">
      <c r="A24" s="76"/>
      <c r="B24" t="s">
        <v>490</v>
      </c>
      <c r="C24" s="88" t="s">
        <v>984</v>
      </c>
      <c r="D24" t="s">
        <v>985</v>
      </c>
      <c r="E24" s="85">
        <f>V2+V6+V12+V17</f>
        <v>83195</v>
      </c>
    </row>
    <row r="25" spans="1:24" ht="34" x14ac:dyDescent="0.2">
      <c r="A25" s="76"/>
      <c r="B25" t="s">
        <v>492</v>
      </c>
      <c r="C25" s="88" t="s">
        <v>986</v>
      </c>
      <c r="D25" t="s">
        <v>987</v>
      </c>
      <c r="E25" s="85">
        <f>V11+V15+V20+V19/2</f>
        <v>62577.5</v>
      </c>
    </row>
    <row r="26" spans="1:24" ht="17" x14ac:dyDescent="0.2">
      <c r="A26" s="76" t="str">
        <f>C16</f>
        <v>Dusseldorf</v>
      </c>
      <c r="B26" t="s">
        <v>485</v>
      </c>
      <c r="C26" s="88" t="s">
        <v>478</v>
      </c>
      <c r="D26" s="58">
        <f>V16</f>
        <v>2767</v>
      </c>
      <c r="E26" s="85">
        <f>V16</f>
        <v>2767</v>
      </c>
    </row>
    <row r="27" spans="1:24" ht="34" x14ac:dyDescent="0.2">
      <c r="A27" s="89"/>
      <c r="B27" s="7" t="s">
        <v>988</v>
      </c>
      <c r="C27" s="90" t="s">
        <v>989</v>
      </c>
      <c r="D27" s="7" t="s">
        <v>990</v>
      </c>
      <c r="E27" s="91">
        <f>V8+V9</f>
        <v>10736</v>
      </c>
    </row>
    <row r="28" spans="1:24" x14ac:dyDescent="0.2">
      <c r="A28" s="76"/>
      <c r="B28" t="s">
        <v>913</v>
      </c>
      <c r="C28" s="88"/>
      <c r="E28" s="92">
        <f>SUM(E23:E26)</f>
        <v>222202</v>
      </c>
    </row>
    <row r="29" spans="1:24"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S38"/>
  <sheetViews>
    <sheetView zoomScale="66" workbookViewId="0">
      <selection activeCell="H28" sqref="H28"/>
    </sheetView>
  </sheetViews>
  <sheetFormatPr baseColWidth="10" defaultColWidth="24.83203125" defaultRowHeight="16" x14ac:dyDescent="0.2"/>
  <cols>
    <col min="1" max="1" width="31.83203125" customWidth="1"/>
    <col min="2" max="2" width="21" bestFit="1" customWidth="1"/>
    <col min="3" max="3" width="29.33203125" bestFit="1" customWidth="1"/>
    <col min="4" max="4" width="29.1640625" bestFit="1" customWidth="1"/>
    <col min="5" max="5" width="8" bestFit="1" customWidth="1"/>
    <col min="6" max="6" width="7.83203125" bestFit="1" customWidth="1"/>
    <col min="7" max="7" width="8.1640625" bestFit="1" customWidth="1"/>
    <col min="8" max="10" width="8" bestFit="1" customWidth="1"/>
    <col min="11" max="11" width="9.6640625" bestFit="1" customWidth="1"/>
    <col min="12" max="13" width="9.5" bestFit="1" customWidth="1"/>
    <col min="14" max="14" width="10.6640625" bestFit="1" customWidth="1"/>
    <col min="15" max="17" width="10.5" bestFit="1" customWidth="1"/>
    <col min="18" max="19" width="10.33203125" bestFit="1" customWidth="1"/>
  </cols>
  <sheetData>
    <row r="1" spans="1:19"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19" ht="17" x14ac:dyDescent="0.2">
      <c r="A2" s="98" t="s">
        <v>991</v>
      </c>
      <c r="B2" s="98" t="s">
        <v>638</v>
      </c>
      <c r="C2" s="99" t="s">
        <v>992</v>
      </c>
      <c r="D2" s="100">
        <v>202</v>
      </c>
      <c r="E2" s="100">
        <v>149</v>
      </c>
      <c r="F2" s="100">
        <v>39</v>
      </c>
      <c r="G2" s="100"/>
      <c r="H2" s="100">
        <v>255</v>
      </c>
      <c r="I2" s="100">
        <v>249</v>
      </c>
      <c r="J2" s="100">
        <v>444</v>
      </c>
      <c r="K2" s="100">
        <v>1091</v>
      </c>
      <c r="L2" s="100">
        <v>1086</v>
      </c>
      <c r="M2" s="100">
        <v>803</v>
      </c>
      <c r="N2" s="100">
        <v>462</v>
      </c>
      <c r="O2" s="100">
        <v>33</v>
      </c>
      <c r="P2" s="100">
        <v>2</v>
      </c>
      <c r="Q2" s="100"/>
      <c r="R2" s="101">
        <v>1</v>
      </c>
      <c r="S2" s="98" t="s">
        <v>638</v>
      </c>
    </row>
    <row r="3" spans="1:19" ht="17" x14ac:dyDescent="0.2">
      <c r="A3" s="98" t="s">
        <v>993</v>
      </c>
      <c r="B3" s="98" t="s">
        <v>638</v>
      </c>
      <c r="C3" s="99" t="s">
        <v>994</v>
      </c>
      <c r="D3" s="100"/>
      <c r="E3" s="100"/>
      <c r="F3" s="100"/>
      <c r="G3" s="100"/>
      <c r="H3" s="100"/>
      <c r="I3" s="100"/>
      <c r="J3" s="100"/>
      <c r="K3" s="100"/>
      <c r="L3" s="100">
        <v>427</v>
      </c>
      <c r="M3" s="100">
        <v>204</v>
      </c>
      <c r="N3" s="100">
        <v>96</v>
      </c>
      <c r="O3" s="100"/>
      <c r="P3" s="100"/>
      <c r="Q3" s="100"/>
      <c r="R3" s="101"/>
      <c r="S3" s="98" t="s">
        <v>638</v>
      </c>
    </row>
    <row r="4" spans="1:19" ht="17" x14ac:dyDescent="0.2">
      <c r="A4" s="98" t="s">
        <v>995</v>
      </c>
      <c r="B4" s="98" t="s">
        <v>638</v>
      </c>
      <c r="C4" s="99" t="s">
        <v>996</v>
      </c>
      <c r="D4" s="100"/>
      <c r="E4" s="100"/>
      <c r="F4" s="100"/>
      <c r="G4" s="100"/>
      <c r="H4" s="100"/>
      <c r="I4" s="100"/>
      <c r="J4" s="100"/>
      <c r="K4" s="100"/>
      <c r="L4" s="100"/>
      <c r="M4" s="100"/>
      <c r="N4" s="100"/>
      <c r="O4" s="100">
        <v>723</v>
      </c>
      <c r="P4" s="100">
        <v>2250</v>
      </c>
      <c r="Q4" s="100">
        <v>6261</v>
      </c>
      <c r="R4" s="101">
        <v>3330</v>
      </c>
      <c r="S4" s="98" t="s">
        <v>638</v>
      </c>
    </row>
    <row r="5" spans="1:19" ht="17" x14ac:dyDescent="0.2">
      <c r="A5" s="98" t="s">
        <v>997</v>
      </c>
      <c r="B5" s="98" t="s">
        <v>638</v>
      </c>
      <c r="C5" s="99" t="s">
        <v>998</v>
      </c>
      <c r="D5" s="100"/>
      <c r="E5" s="100"/>
      <c r="F5" s="100"/>
      <c r="G5" s="100"/>
      <c r="H5" s="100"/>
      <c r="I5" s="100"/>
      <c r="J5" s="100"/>
      <c r="K5" s="100"/>
      <c r="L5" s="100"/>
      <c r="M5" s="100"/>
      <c r="N5" s="100"/>
      <c r="O5" s="100">
        <v>361</v>
      </c>
      <c r="P5" s="100">
        <v>3404</v>
      </c>
      <c r="Q5" s="100">
        <v>6950</v>
      </c>
      <c r="R5" s="101">
        <v>4568</v>
      </c>
      <c r="S5" s="98" t="s">
        <v>638</v>
      </c>
    </row>
    <row r="6" spans="1:19" ht="17" x14ac:dyDescent="0.2">
      <c r="A6" s="98" t="s">
        <v>999</v>
      </c>
      <c r="B6" s="98" t="s">
        <v>1000</v>
      </c>
      <c r="C6" s="99" t="s">
        <v>1001</v>
      </c>
      <c r="D6" s="100"/>
      <c r="E6" s="100"/>
      <c r="F6" s="100"/>
      <c r="G6" s="100"/>
      <c r="H6" s="100"/>
      <c r="I6" s="100"/>
      <c r="J6" s="100"/>
      <c r="K6" s="100"/>
      <c r="L6" s="100"/>
      <c r="M6" s="100"/>
      <c r="N6" s="100">
        <v>660</v>
      </c>
      <c r="O6" s="100">
        <v>11542</v>
      </c>
      <c r="P6" s="100">
        <v>20566</v>
      </c>
      <c r="Q6" s="100">
        <v>18761</v>
      </c>
      <c r="R6" s="101">
        <v>14559</v>
      </c>
      <c r="S6" s="98" t="s">
        <v>1000</v>
      </c>
    </row>
    <row r="7" spans="1:19" ht="17" x14ac:dyDescent="0.2">
      <c r="A7" s="98" t="s">
        <v>1002</v>
      </c>
      <c r="B7" s="98" t="s">
        <v>1000</v>
      </c>
      <c r="C7" s="99" t="s">
        <v>1003</v>
      </c>
      <c r="D7" s="100"/>
      <c r="E7" s="100"/>
      <c r="F7" s="100"/>
      <c r="G7" s="100"/>
      <c r="H7" s="100"/>
      <c r="I7" s="100"/>
      <c r="J7" s="100"/>
      <c r="K7" s="100"/>
      <c r="L7" s="100"/>
      <c r="M7" s="100"/>
      <c r="N7" s="100"/>
      <c r="O7" s="100"/>
      <c r="P7" s="100">
        <v>112</v>
      </c>
      <c r="Q7" s="100">
        <v>3237</v>
      </c>
      <c r="R7" s="101">
        <v>2067</v>
      </c>
      <c r="S7" s="98" t="s">
        <v>1000</v>
      </c>
    </row>
    <row r="8" spans="1:19" ht="17" x14ac:dyDescent="0.2">
      <c r="A8" s="98" t="s">
        <v>1004</v>
      </c>
      <c r="B8" s="98" t="s">
        <v>638</v>
      </c>
      <c r="C8" s="99" t="s">
        <v>1004</v>
      </c>
      <c r="D8" s="100"/>
      <c r="E8" s="100"/>
      <c r="F8" s="100"/>
      <c r="G8" s="100"/>
      <c r="H8" s="100"/>
      <c r="I8" s="100"/>
      <c r="J8" s="100"/>
      <c r="K8" s="100"/>
      <c r="L8" s="100"/>
      <c r="M8" s="100"/>
      <c r="N8" s="100"/>
      <c r="O8" s="100"/>
      <c r="P8" s="100">
        <v>693</v>
      </c>
      <c r="Q8" s="100">
        <v>2287</v>
      </c>
      <c r="R8" s="101">
        <v>1310</v>
      </c>
      <c r="S8" s="98" t="s">
        <v>638</v>
      </c>
    </row>
    <row r="9" spans="1:19" ht="17" x14ac:dyDescent="0.2">
      <c r="A9" s="98" t="s">
        <v>1005</v>
      </c>
      <c r="B9" s="98" t="s">
        <v>638</v>
      </c>
      <c r="C9" s="99" t="s">
        <v>1005</v>
      </c>
      <c r="D9" s="100"/>
      <c r="E9" s="100"/>
      <c r="F9" s="100"/>
      <c r="G9" s="100"/>
      <c r="H9" s="100"/>
      <c r="I9" s="100"/>
      <c r="J9" s="100"/>
      <c r="K9" s="100"/>
      <c r="L9" s="100"/>
      <c r="M9" s="100"/>
      <c r="N9" s="100"/>
      <c r="O9" s="100"/>
      <c r="P9" s="100">
        <v>119</v>
      </c>
      <c r="Q9" s="100">
        <v>417</v>
      </c>
      <c r="R9" s="101">
        <v>242</v>
      </c>
      <c r="S9" s="98" t="s">
        <v>638</v>
      </c>
    </row>
    <row r="10" spans="1:19" ht="34" x14ac:dyDescent="0.2">
      <c r="A10" s="98" t="s">
        <v>1006</v>
      </c>
      <c r="B10" s="98" t="s">
        <v>1007</v>
      </c>
      <c r="C10" s="99" t="s">
        <v>1006</v>
      </c>
      <c r="D10" s="100"/>
      <c r="E10" s="100"/>
      <c r="F10" s="100"/>
      <c r="G10" s="100"/>
      <c r="H10" s="100"/>
      <c r="I10" s="100"/>
      <c r="J10" s="100"/>
      <c r="K10" s="100"/>
      <c r="L10" s="100"/>
      <c r="M10" s="100"/>
      <c r="N10" s="100"/>
      <c r="O10" s="100"/>
      <c r="P10" s="100"/>
      <c r="Q10" s="100"/>
      <c r="R10" s="101">
        <v>599</v>
      </c>
      <c r="S10" s="98" t="s">
        <v>1007</v>
      </c>
    </row>
    <row r="11" spans="1:19" ht="17" x14ac:dyDescent="0.2">
      <c r="A11" s="98" t="s">
        <v>1008</v>
      </c>
      <c r="B11" s="98" t="s">
        <v>638</v>
      </c>
      <c r="C11" s="99" t="s">
        <v>1009</v>
      </c>
      <c r="D11" s="100"/>
      <c r="E11" s="100"/>
      <c r="F11" s="100"/>
      <c r="G11" s="100"/>
      <c r="H11" s="100"/>
      <c r="I11" s="100"/>
      <c r="J11" s="100"/>
      <c r="K11" s="100"/>
      <c r="L11" s="100"/>
      <c r="M11" s="100"/>
      <c r="N11" s="100"/>
      <c r="O11" s="100">
        <v>231</v>
      </c>
      <c r="P11" s="100">
        <v>2386</v>
      </c>
      <c r="Q11" s="100">
        <v>4610</v>
      </c>
      <c r="R11" s="101">
        <v>3594</v>
      </c>
      <c r="S11" s="98" t="s">
        <v>638</v>
      </c>
    </row>
    <row r="12" spans="1:19" ht="17" x14ac:dyDescent="0.2">
      <c r="A12" s="98" t="s">
        <v>1010</v>
      </c>
      <c r="B12" s="98" t="s">
        <v>638</v>
      </c>
      <c r="C12" s="99" t="s">
        <v>1011</v>
      </c>
      <c r="D12" s="100"/>
      <c r="E12" s="100"/>
      <c r="F12" s="100"/>
      <c r="G12" s="100"/>
      <c r="H12" s="100"/>
      <c r="I12" s="100"/>
      <c r="J12" s="100"/>
      <c r="K12" s="100"/>
      <c r="L12" s="100"/>
      <c r="M12" s="100"/>
      <c r="N12" s="100"/>
      <c r="O12" s="100">
        <v>194</v>
      </c>
      <c r="P12" s="100">
        <v>1596</v>
      </c>
      <c r="Q12" s="100">
        <v>2298</v>
      </c>
      <c r="R12" s="101">
        <v>2909</v>
      </c>
      <c r="S12" s="98" t="s">
        <v>638</v>
      </c>
    </row>
    <row r="13" spans="1:19" ht="17" x14ac:dyDescent="0.2">
      <c r="A13" s="98" t="s">
        <v>1012</v>
      </c>
      <c r="B13" s="98" t="s">
        <v>1013</v>
      </c>
      <c r="C13" s="99" t="s">
        <v>1014</v>
      </c>
      <c r="D13" s="100"/>
      <c r="E13" s="100"/>
      <c r="F13" s="100"/>
      <c r="G13" s="100"/>
      <c r="H13" s="100"/>
      <c r="I13" s="100"/>
      <c r="J13" s="100"/>
      <c r="K13" s="100"/>
      <c r="L13" s="100"/>
      <c r="M13" s="100"/>
      <c r="N13" s="100">
        <v>16450</v>
      </c>
      <c r="O13" s="100">
        <v>26908</v>
      </c>
      <c r="P13" s="100">
        <v>29011</v>
      </c>
      <c r="Q13" s="100">
        <v>34353</v>
      </c>
      <c r="R13" s="101">
        <v>22307</v>
      </c>
      <c r="S13" s="98" t="s">
        <v>1013</v>
      </c>
    </row>
    <row r="14" spans="1:19" ht="51" x14ac:dyDescent="0.2">
      <c r="A14" s="98" t="s">
        <v>1015</v>
      </c>
      <c r="B14" s="98" t="s">
        <v>1016</v>
      </c>
      <c r="C14" s="99" t="s">
        <v>1017</v>
      </c>
      <c r="D14" s="100"/>
      <c r="E14" s="100"/>
      <c r="F14" s="100"/>
      <c r="G14" s="100"/>
      <c r="H14" s="100"/>
      <c r="I14" s="100"/>
      <c r="J14" s="100"/>
      <c r="K14" s="100"/>
      <c r="L14" s="100"/>
      <c r="M14" s="100"/>
      <c r="N14" s="100"/>
      <c r="O14" s="100"/>
      <c r="P14" s="100"/>
      <c r="Q14" s="100"/>
      <c r="R14" s="101">
        <v>118</v>
      </c>
      <c r="S14" s="98" t="s">
        <v>1016</v>
      </c>
    </row>
    <row r="15" spans="1:19" ht="51" x14ac:dyDescent="0.2">
      <c r="A15" s="98" t="s">
        <v>1018</v>
      </c>
      <c r="B15" s="98" t="s">
        <v>1019</v>
      </c>
      <c r="C15" s="99" t="s">
        <v>1018</v>
      </c>
      <c r="D15" s="100"/>
      <c r="E15" s="100"/>
      <c r="F15" s="100"/>
      <c r="G15" s="100"/>
      <c r="H15" s="100"/>
      <c r="I15" s="100"/>
      <c r="J15" s="100"/>
      <c r="K15" s="100"/>
      <c r="L15" s="100"/>
      <c r="M15" s="100"/>
      <c r="N15" s="100">
        <v>12026</v>
      </c>
      <c r="O15" s="100">
        <v>27884</v>
      </c>
      <c r="P15" s="100">
        <v>29271</v>
      </c>
      <c r="Q15" s="100">
        <v>25460</v>
      </c>
      <c r="R15" s="101">
        <v>24442</v>
      </c>
      <c r="S15" s="98" t="s">
        <v>1019</v>
      </c>
    </row>
    <row r="16" spans="1:19" ht="40" customHeight="1" x14ac:dyDescent="0.2">
      <c r="A16" s="98" t="s">
        <v>1020</v>
      </c>
      <c r="B16" s="98" t="s">
        <v>1021</v>
      </c>
      <c r="C16" s="99" t="s">
        <v>1022</v>
      </c>
      <c r="D16" s="100"/>
      <c r="E16" s="100"/>
      <c r="F16" s="100"/>
      <c r="G16" s="100"/>
      <c r="H16" s="100"/>
      <c r="I16" s="100"/>
      <c r="J16" s="100"/>
      <c r="K16" s="100"/>
      <c r="L16" s="100"/>
      <c r="M16" s="100"/>
      <c r="N16" s="100"/>
      <c r="O16" s="100"/>
      <c r="P16" s="100"/>
      <c r="Q16" s="100">
        <v>5791</v>
      </c>
      <c r="R16" s="101">
        <v>39332</v>
      </c>
      <c r="S16" s="98" t="s">
        <v>1021</v>
      </c>
    </row>
    <row r="17" spans="1:19" ht="17" x14ac:dyDescent="0.2">
      <c r="A17" s="98" t="s">
        <v>1023</v>
      </c>
      <c r="B17" s="98" t="s">
        <v>638</v>
      </c>
      <c r="C17" s="99" t="s">
        <v>1023</v>
      </c>
      <c r="D17" s="100"/>
      <c r="E17" s="100"/>
      <c r="F17" s="100"/>
      <c r="G17" s="100"/>
      <c r="H17" s="100"/>
      <c r="I17" s="100"/>
      <c r="J17" s="100"/>
      <c r="K17" s="100"/>
      <c r="L17" s="100"/>
      <c r="M17" s="100"/>
      <c r="N17" s="100"/>
      <c r="O17" s="100">
        <v>358</v>
      </c>
      <c r="P17" s="100">
        <v>5020</v>
      </c>
      <c r="Q17" s="100">
        <v>8060</v>
      </c>
      <c r="R17" s="101">
        <v>8422</v>
      </c>
      <c r="S17" s="98" t="s">
        <v>638</v>
      </c>
    </row>
    <row r="18" spans="1:19" ht="17" x14ac:dyDescent="0.2">
      <c r="A18" s="98" t="s">
        <v>1024</v>
      </c>
      <c r="B18" s="98" t="s">
        <v>638</v>
      </c>
      <c r="C18" s="99" t="s">
        <v>1024</v>
      </c>
      <c r="D18" s="100"/>
      <c r="E18" s="100"/>
      <c r="F18" s="100"/>
      <c r="G18" s="100"/>
      <c r="H18" s="100"/>
      <c r="I18" s="100"/>
      <c r="J18" s="100"/>
      <c r="K18" s="100"/>
      <c r="L18" s="100"/>
      <c r="M18" s="100"/>
      <c r="N18" s="100"/>
      <c r="O18" s="100">
        <v>433</v>
      </c>
      <c r="P18" s="100">
        <v>1600</v>
      </c>
      <c r="Q18" s="100">
        <v>3461</v>
      </c>
      <c r="R18" s="101">
        <v>2680</v>
      </c>
      <c r="S18" s="98" t="s">
        <v>638</v>
      </c>
    </row>
    <row r="19" spans="1:19" ht="17" x14ac:dyDescent="0.2">
      <c r="A19" s="98" t="s">
        <v>1025</v>
      </c>
      <c r="B19" s="98" t="s">
        <v>638</v>
      </c>
      <c r="C19" s="99" t="s">
        <v>1025</v>
      </c>
      <c r="D19" s="100"/>
      <c r="E19" s="100">
        <v>80</v>
      </c>
      <c r="F19" s="100">
        <v>80</v>
      </c>
      <c r="G19" s="100">
        <v>156</v>
      </c>
      <c r="H19" s="100">
        <v>335</v>
      </c>
      <c r="I19" s="100">
        <v>388</v>
      </c>
      <c r="J19" s="100">
        <v>788</v>
      </c>
      <c r="K19" s="100">
        <v>1673</v>
      </c>
      <c r="L19" s="100">
        <v>1651</v>
      </c>
      <c r="M19" s="100">
        <v>1213</v>
      </c>
      <c r="N19" s="100">
        <v>283</v>
      </c>
      <c r="O19" s="100">
        <v>1</v>
      </c>
      <c r="P19" s="100"/>
      <c r="Q19" s="100"/>
      <c r="R19" s="101"/>
      <c r="S19" s="98" t="s">
        <v>638</v>
      </c>
    </row>
    <row r="20" spans="1:19" ht="17" x14ac:dyDescent="0.2">
      <c r="A20" s="98" t="s">
        <v>1026</v>
      </c>
      <c r="B20" s="98" t="s">
        <v>638</v>
      </c>
      <c r="C20" s="99" t="s">
        <v>1026</v>
      </c>
      <c r="D20" s="100"/>
      <c r="E20" s="100"/>
      <c r="F20" s="100"/>
      <c r="G20" s="100"/>
      <c r="H20" s="100"/>
      <c r="I20" s="100"/>
      <c r="J20" s="100"/>
      <c r="K20" s="100"/>
      <c r="L20" s="100">
        <v>570</v>
      </c>
      <c r="M20" s="100">
        <v>263</v>
      </c>
      <c r="N20" s="100">
        <v>122</v>
      </c>
      <c r="O20" s="100">
        <v>2</v>
      </c>
      <c r="P20" s="100"/>
      <c r="Q20" s="100"/>
      <c r="R20" s="101"/>
      <c r="S20" s="98" t="s">
        <v>638</v>
      </c>
    </row>
    <row r="22" spans="1:19" x14ac:dyDescent="0.2">
      <c r="D22" s="54"/>
      <c r="E22" s="54">
        <v>2024</v>
      </c>
    </row>
    <row r="23" spans="1:19" ht="17" x14ac:dyDescent="0.2">
      <c r="D23" s="98" t="s">
        <v>638</v>
      </c>
      <c r="E23" s="58">
        <f>SUM(R2:R5,R8,R9,R11:R12,R15,R17:R20)</f>
        <v>51498</v>
      </c>
    </row>
    <row r="24" spans="1:19" ht="17" x14ac:dyDescent="0.2">
      <c r="D24" s="98" t="s">
        <v>1000</v>
      </c>
      <c r="E24" s="58">
        <f>SUM(R6:R7)</f>
        <v>16626</v>
      </c>
    </row>
    <row r="25" spans="1:19" ht="17" x14ac:dyDescent="0.2">
      <c r="D25" s="98" t="s">
        <v>1013</v>
      </c>
      <c r="E25" s="58">
        <f>SUM(R13,R14)</f>
        <v>22425</v>
      </c>
    </row>
    <row r="26" spans="1:19" ht="17" x14ac:dyDescent="0.2">
      <c r="D26" s="103" t="s">
        <v>913</v>
      </c>
      <c r="E26" s="70">
        <f>SUM(E23:E25)</f>
        <v>90549</v>
      </c>
    </row>
    <row r="28" spans="1:19" ht="17" x14ac:dyDescent="0.2">
      <c r="D28" s="98" t="s">
        <v>914</v>
      </c>
      <c r="E28" s="58">
        <f>SUM(R2:R9,R17:R20,R11:R15)</f>
        <v>90549</v>
      </c>
    </row>
    <row r="31" spans="1:19" x14ac:dyDescent="0.2">
      <c r="C31" s="345" t="s">
        <v>141</v>
      </c>
    </row>
    <row r="32" spans="1:19"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workbookViewId="0">
      <selection activeCell="Q34" sqref="Q34"/>
    </sheetView>
  </sheetViews>
  <sheetFormatPr baseColWidth="10" defaultColWidth="8.83203125" defaultRowHeight="16" x14ac:dyDescent="0.2"/>
  <cols>
    <col min="2" max="2" width="24.5" customWidth="1"/>
    <col min="5" max="5" width="13.1640625" customWidth="1"/>
    <col min="15" max="15" width="11.6640625" customWidth="1"/>
    <col min="16" max="16" width="12.6640625" customWidth="1"/>
    <col min="17" max="17" width="10.5" bestFit="1" customWidth="1"/>
    <col min="18" max="19" width="10.1640625" bestFit="1" customWidth="1"/>
    <col min="22" max="22" width="10.16406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19"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19"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19"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19" x14ac:dyDescent="0.2">
      <c r="A20" s="56"/>
      <c r="B20" s="56"/>
      <c r="C20" s="7" t="s">
        <v>653</v>
      </c>
      <c r="D20" s="7" t="s">
        <v>1106</v>
      </c>
      <c r="E20" s="63"/>
      <c r="F20" s="57"/>
      <c r="G20" s="57"/>
      <c r="H20" s="57"/>
      <c r="I20" s="57"/>
      <c r="J20" s="57"/>
      <c r="K20" s="57"/>
      <c r="L20" s="57"/>
      <c r="M20" s="57"/>
      <c r="N20" s="57"/>
      <c r="O20" s="57"/>
      <c r="P20" s="57"/>
      <c r="Q20" s="57"/>
      <c r="R20" s="57"/>
      <c r="S20" s="57">
        <v>3</v>
      </c>
    </row>
    <row r="21" spans="1:19"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19"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19"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19"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19"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row>
    <row r="26" spans="1:19" x14ac:dyDescent="0.2">
      <c r="A26" s="56"/>
      <c r="B26" s="56"/>
      <c r="C26" s="321"/>
      <c r="E26" s="57"/>
      <c r="F26" s="303"/>
      <c r="G26" s="57"/>
      <c r="H26" s="57"/>
      <c r="I26" s="57"/>
      <c r="J26" s="57"/>
      <c r="K26" s="57"/>
      <c r="L26" s="57"/>
      <c r="M26" s="57"/>
      <c r="N26" s="57"/>
      <c r="O26" s="57"/>
      <c r="P26" s="57"/>
      <c r="Q26" s="57"/>
      <c r="R26" s="57"/>
      <c r="S26" s="57"/>
    </row>
    <row r="28" spans="1:19" x14ac:dyDescent="0.2">
      <c r="B28" t="s">
        <v>655</v>
      </c>
    </row>
    <row r="29" spans="1:19" x14ac:dyDescent="0.2">
      <c r="B29" s="7" t="s">
        <v>1110</v>
      </c>
      <c r="C29" s="7"/>
      <c r="D29" s="7"/>
      <c r="E29" s="7"/>
      <c r="F29" s="7"/>
    </row>
    <row r="30" spans="1:19" x14ac:dyDescent="0.2">
      <c r="B30" s="313" t="s">
        <v>1111</v>
      </c>
      <c r="C30" s="313"/>
      <c r="D30" s="313"/>
      <c r="E30" s="313"/>
      <c r="F30" s="313"/>
    </row>
    <row r="31" spans="1:19" x14ac:dyDescent="0.2">
      <c r="B31" s="297" t="s">
        <v>1112</v>
      </c>
      <c r="C31" s="297"/>
      <c r="D31" s="298"/>
      <c r="E31" s="297"/>
      <c r="F31" s="297"/>
    </row>
    <row r="32" spans="1:19"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4"/>
  <sheetViews>
    <sheetView zoomScale="133" workbookViewId="0">
      <selection activeCell="E14" sqref="E1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5" max="6" width="9.1640625" bestFit="1" customWidth="1"/>
    <col min="7" max="8" width="10" bestFit="1" customWidth="1"/>
    <col min="9" max="13" width="11" bestFit="1" customWidth="1"/>
    <col min="14" max="14" width="10.83203125" bestFit="1" customWidth="1"/>
    <col min="15" max="15" width="11.83203125" bestFit="1" customWidth="1"/>
    <col min="16" max="16" width="11.6640625" customWidth="1"/>
    <col min="17" max="18" width="11" bestFit="1" customWidth="1"/>
    <col min="19" max="19" width="10.832031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17" spans="1:17" x14ac:dyDescent="0.2">
      <c r="J17" t="s">
        <v>1340</v>
      </c>
      <c r="K17">
        <v>2011</v>
      </c>
      <c r="L17" t="s">
        <v>1341</v>
      </c>
      <c r="O17" s="57">
        <f>R7</f>
        <v>11872</v>
      </c>
    </row>
    <row r="18" spans="1:17" x14ac:dyDescent="0.2">
      <c r="J18" t="s">
        <v>1340</v>
      </c>
      <c r="K18">
        <v>2023</v>
      </c>
      <c r="L18" t="s">
        <v>1342</v>
      </c>
      <c r="O18" s="57">
        <f>S4+S5+S8</f>
        <v>5690</v>
      </c>
      <c r="P18" s="57">
        <f>O18+O17</f>
        <v>17562</v>
      </c>
    </row>
    <row r="19" spans="1:17" x14ac:dyDescent="0.2">
      <c r="A19" t="s">
        <v>1135</v>
      </c>
    </row>
    <row r="21" spans="1:17" x14ac:dyDescent="0.2">
      <c r="J21" t="s">
        <v>1136</v>
      </c>
      <c r="K21">
        <v>2012</v>
      </c>
      <c r="L21" t="s">
        <v>1344</v>
      </c>
      <c r="Q21">
        <v>48013</v>
      </c>
    </row>
    <row r="22" spans="1:17" x14ac:dyDescent="0.2">
      <c r="J22" t="s">
        <v>1136</v>
      </c>
      <c r="K22">
        <v>2018</v>
      </c>
      <c r="L22" t="s">
        <v>1345</v>
      </c>
      <c r="Q22">
        <v>102187</v>
      </c>
    </row>
    <row r="24" spans="1:17" x14ac:dyDescent="0.2">
      <c r="J24" t="s">
        <v>1133</v>
      </c>
      <c r="K24">
        <v>2019</v>
      </c>
      <c r="L24" t="s">
        <v>1349</v>
      </c>
      <c r="O24" s="57">
        <f>S9</f>
        <v>2117</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1319</v>
      </c>
      <c r="C14" t="s">
        <v>1320</v>
      </c>
      <c r="D14" s="57">
        <f>N4+N3</f>
        <v>34001</v>
      </c>
    </row>
    <row r="15" spans="1:20" x14ac:dyDescent="0.2">
      <c r="B15" t="s">
        <v>1321</v>
      </c>
      <c r="C15" t="s">
        <v>1322</v>
      </c>
      <c r="D15" s="57">
        <f>SUM(Q2:Q4)</f>
        <v>133505</v>
      </c>
    </row>
    <row r="17" spans="2:4" x14ac:dyDescent="0.2">
      <c r="B17" t="s">
        <v>1323</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 Benz</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2025-11-04T17:05:48Z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