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bruegel/DATAn/WORKING/TUONE/tuone/data/input/"/>
    </mc:Choice>
  </mc:AlternateContent>
  <xr:revisionPtr revIDLastSave="0" documentId="13_ncr:1_{7DDCD8A4-3648-B943-A002-32E65498110A}" xr6:coauthVersionLast="47" xr6:coauthVersionMax="47" xr10:uidLastSave="{00000000-0000-0000-0000-000000000000}"/>
  <bookViews>
    <workbookView xWindow="-5160" yWindow="-21100" windowWidth="20600" windowHeight="21100" activeTab="1" xr2:uid="{524BC60B-DE89-6848-A6F0-4CBAE382164A}"/>
  </bookViews>
  <sheets>
    <sheet name="2023 Projects Bruegel Map" sheetId="8" r:id="rId1"/>
    <sheet name="Database" sheetId="5" r:id="rId2"/>
    <sheet name="Database Copy Pivot" sheetId="7" r:id="rId3"/>
    <sheet name="Database Copy" sheetId="6" r:id="rId4"/>
    <sheet name="Cell Projects" sheetId="2" r:id="rId5"/>
    <sheet name="Pivot" sheetId="3" r:id="rId6"/>
    <sheet name="Figure" sheetId="4" r:id="rId7"/>
    <sheet name="Calculations" sheetId="1" r:id="rId8"/>
  </sheets>
  <calcPr calcId="191029" iterate="1" iterateCount="1000"/>
  <pivotCaches>
    <pivotCache cacheId="10" r:id="rId9"/>
    <pivotCache cacheId="1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6" l="1"/>
  <c r="H37" i="6"/>
  <c r="G37" i="6"/>
  <c r="J34" i="6"/>
  <c r="K34" i="6" s="1"/>
  <c r="J33" i="6"/>
  <c r="I33" i="6"/>
  <c r="H33" i="6"/>
  <c r="I29" i="6"/>
  <c r="J29" i="6" s="1"/>
  <c r="K29" i="6" s="1"/>
  <c r="L29" i="6" s="1"/>
  <c r="M29" i="6" s="1"/>
  <c r="L28" i="6"/>
  <c r="K28" i="6"/>
  <c r="J28" i="6"/>
  <c r="K26" i="6"/>
  <c r="J26" i="6"/>
  <c r="I26" i="6"/>
  <c r="L25" i="6"/>
  <c r="K25" i="6"/>
  <c r="J25" i="6"/>
  <c r="K24" i="6"/>
  <c r="J24" i="6"/>
  <c r="I24" i="6"/>
  <c r="H23" i="6"/>
  <c r="F23" i="6"/>
  <c r="J22" i="6"/>
  <c r="I22" i="6"/>
  <c r="J21" i="6"/>
  <c r="K21" i="6" s="1"/>
  <c r="L21" i="6" s="1"/>
  <c r="K19" i="6"/>
  <c r="J19" i="6"/>
  <c r="I19" i="6"/>
  <c r="J18" i="6"/>
  <c r="I18" i="6"/>
  <c r="J14" i="6"/>
  <c r="I14" i="6"/>
  <c r="H14" i="6"/>
  <c r="I12" i="6"/>
  <c r="H12" i="6"/>
  <c r="G12" i="6"/>
  <c r="K11" i="6"/>
  <c r="J11" i="6"/>
  <c r="I11" i="6"/>
  <c r="K8" i="6"/>
  <c r="J8" i="6"/>
  <c r="I8" i="6"/>
  <c r="K5" i="6"/>
  <c r="J5" i="6"/>
  <c r="H3" i="6"/>
  <c r="G3" i="6"/>
  <c r="F3" i="6"/>
  <c r="I2" i="6"/>
  <c r="I19" i="1"/>
  <c r="I20" i="1" s="1"/>
  <c r="I21" i="1" s="1"/>
  <c r="I22" i="1" s="1"/>
  <c r="H3" i="1"/>
  <c r="H4" i="1" s="1"/>
  <c r="H5" i="1" s="1"/>
  <c r="H6" i="1" s="1"/>
  <c r="H7" i="1" s="1"/>
  <c r="D3" i="1"/>
  <c r="D4" i="1" s="1"/>
  <c r="D5" i="1" s="1"/>
  <c r="D6" i="1" s="1"/>
  <c r="A4" i="1"/>
  <c r="A5" i="1" s="1"/>
  <c r="A6" i="1" s="1"/>
  <c r="J2" i="6" l="1"/>
  <c r="K2" i="6" s="1"/>
  <c r="L2" i="6" s="1"/>
  <c r="M2" i="6" s="1"/>
</calcChain>
</file>

<file path=xl/sharedStrings.xml><?xml version="1.0" encoding="utf-8"?>
<sst xmlns="http://schemas.openxmlformats.org/spreadsheetml/2006/main" count="781" uniqueCount="255">
  <si>
    <t>kwh</t>
  </si>
  <si>
    <t>cars</t>
  </si>
  <si>
    <t>mwh</t>
  </si>
  <si>
    <t>gwh</t>
  </si>
  <si>
    <t>8kg lithium / battery pack</t>
  </si>
  <si>
    <t>kg</t>
  </si>
  <si>
    <t>lithium</t>
  </si>
  <si>
    <t>tonnes</t>
  </si>
  <si>
    <t>thousand tonnes</t>
  </si>
  <si>
    <t>LCE</t>
  </si>
  <si>
    <t>110 GWh annual deployment</t>
  </si>
  <si>
    <t>GWh</t>
  </si>
  <si>
    <t>batteries</t>
  </si>
  <si>
    <t>KWh</t>
  </si>
  <si>
    <t>no batteries</t>
  </si>
  <si>
    <t>kg Li</t>
  </si>
  <si>
    <t>t Li</t>
  </si>
  <si>
    <t>kt Li</t>
  </si>
  <si>
    <t>LG Energy Solution Wroclaw</t>
  </si>
  <si>
    <t>Poland</t>
  </si>
  <si>
    <t>Operational</t>
  </si>
  <si>
    <t>Expansion</t>
  </si>
  <si>
    <t>Reaching 115 in 2025 from 68 in 2022</t>
  </si>
  <si>
    <t>Status</t>
  </si>
  <si>
    <t>Samsung SDI God</t>
  </si>
  <si>
    <t>Hungary</t>
  </si>
  <si>
    <t>SKI Innovation Komarom</t>
  </si>
  <si>
    <t>SKI Innovation Komarom II</t>
  </si>
  <si>
    <t>LG Energy Solution Wroclaw II</t>
  </si>
  <si>
    <t>Samsung SDI God II</t>
  </si>
  <si>
    <t>Northvolt</t>
  </si>
  <si>
    <t>Sweden</t>
  </si>
  <si>
    <t>Northvolt Heide Three</t>
  </si>
  <si>
    <t>Germany</t>
  </si>
  <si>
    <t>Gothenburg</t>
  </si>
  <si>
    <t>Northvolt and Volvo</t>
  </si>
  <si>
    <t>Under construction</t>
  </si>
  <si>
    <t>Verkor</t>
  </si>
  <si>
    <t>Verkor Dunkirk</t>
  </si>
  <si>
    <t>France</t>
  </si>
  <si>
    <t>Construction set to begin in 2023; first delivery for Jul 25</t>
  </si>
  <si>
    <t>Expansion to same plant coming to 50 GWh by 2030</t>
  </si>
  <si>
    <t>CALB</t>
  </si>
  <si>
    <t>Portugal</t>
  </si>
  <si>
    <t>CALB Sines</t>
  </si>
  <si>
    <t>Permitting stage</t>
  </si>
  <si>
    <t>Permitting stage; 15 GWh planned for 2025</t>
  </si>
  <si>
    <t>Tesla</t>
  </si>
  <si>
    <t>Tesla Berlin</t>
  </si>
  <si>
    <t>LG Energy</t>
  </si>
  <si>
    <t>Samsung</t>
  </si>
  <si>
    <t>SKI</t>
  </si>
  <si>
    <t>ProLogium Dunkirk</t>
  </si>
  <si>
    <t>Planned by 2030</t>
  </si>
  <si>
    <t>ACC Douvrin</t>
  </si>
  <si>
    <t>Plans to begin construction in summer 23. 13.4 capacity by 2024, totalling 40 GWh by 2030</t>
  </si>
  <si>
    <t>2030 expansion of ACC Douvrin</t>
  </si>
  <si>
    <t>Envision AESC</t>
  </si>
  <si>
    <t>ACC Douvrin Expansion</t>
  </si>
  <si>
    <t>Envision AESC Douai</t>
  </si>
  <si>
    <t>Envision AESC Douai Expansion</t>
  </si>
  <si>
    <t>Aiming for 9 GWh by 2025</t>
  </si>
  <si>
    <t>Expanding to 30 GWh by 2029</t>
  </si>
  <si>
    <t>Company</t>
  </si>
  <si>
    <t>Name</t>
  </si>
  <si>
    <t>Country</t>
  </si>
  <si>
    <t>ACC Termoli</t>
  </si>
  <si>
    <t>Conversion of ICE plant</t>
  </si>
  <si>
    <t>Volkswagen</t>
  </si>
  <si>
    <t>VW Valencia</t>
  </si>
  <si>
    <t>VW Salzgitter</t>
  </si>
  <si>
    <t>Spain</t>
  </si>
  <si>
    <t>Expected annual production by 2026</t>
  </si>
  <si>
    <t>CATL</t>
  </si>
  <si>
    <t>CATL Erfurt</t>
  </si>
  <si>
    <t>Ready to expand to 24 GWh as of Jun23</t>
  </si>
  <si>
    <t>Conversion to begin in 2024, production in 2026</t>
  </si>
  <si>
    <t>Envision AESC Spain</t>
  </si>
  <si>
    <t>Freyr</t>
  </si>
  <si>
    <t>Freyr Rana</t>
  </si>
  <si>
    <t>Production to start H1 2024</t>
  </si>
  <si>
    <t>Norway</t>
  </si>
  <si>
    <t>Morrow</t>
  </si>
  <si>
    <t>Morrow Arendal</t>
  </si>
  <si>
    <t>Planned</t>
  </si>
  <si>
    <t>ACC Kaiserslauten</t>
  </si>
  <si>
    <t>Row Labels</t>
  </si>
  <si>
    <t>Grand Total</t>
  </si>
  <si>
    <t>Note</t>
  </si>
  <si>
    <t>ACC</t>
  </si>
  <si>
    <t>Northvolt Ett (Skelleftea)</t>
  </si>
  <si>
    <t>First phase planned to produce 24 GWh</t>
  </si>
  <si>
    <t xml:space="preserve">Expansion to 40 GWh at same plant planned by 2030 </t>
  </si>
  <si>
    <t>ProLogium</t>
  </si>
  <si>
    <t>Cpc (2023)</t>
  </si>
  <si>
    <t>Cpc (2025)</t>
  </si>
  <si>
    <t>Cpc (2030)</t>
  </si>
  <si>
    <t>SVOLT</t>
  </si>
  <si>
    <t>Brandenburg</t>
  </si>
  <si>
    <t>Planned Capacity (GWh)</t>
  </si>
  <si>
    <t>Sum of Planned Capacity (GWh)</t>
  </si>
  <si>
    <t>Eve Energy</t>
  </si>
  <si>
    <t>Debrecen</t>
  </si>
  <si>
    <t>Confirmed</t>
  </si>
  <si>
    <t>Set to begin operations in 2026</t>
  </si>
  <si>
    <t>FAAM</t>
  </si>
  <si>
    <t>Terevola</t>
  </si>
  <si>
    <t>Italy</t>
  </si>
  <si>
    <t>To be operational by 2024</t>
  </si>
  <si>
    <t>Beyonder</t>
  </si>
  <si>
    <t>Haugaland</t>
  </si>
  <si>
    <t>Expected to be operational in 2024</t>
  </si>
  <si>
    <t>May increase to 45 GWh in a second stage planned for 2028</t>
  </si>
  <si>
    <t>ElevenES</t>
  </si>
  <si>
    <t>Subotica</t>
  </si>
  <si>
    <t>Serbia</t>
  </si>
  <si>
    <t>8 GWh set to launch in 2026, expanding to 48 by end 2027</t>
  </si>
  <si>
    <t>CATL Debrecen I</t>
  </si>
  <si>
    <t xml:space="preserve">CATL Debrecen II </t>
  </si>
  <si>
    <t>Plans agreed with government, May25 expected operational</t>
  </si>
  <si>
    <t>Two identical units to expand</t>
  </si>
  <si>
    <t>CATL Erfurt Expansion</t>
  </si>
  <si>
    <t>CATL Erfurt Expansion II</t>
  </si>
  <si>
    <t>Figures from company quoted as saying it could reach 60 GW</t>
  </si>
  <si>
    <t>Supposed to be online by 2025</t>
  </si>
  <si>
    <t>To be operational in 2023, reaching 43 GWh by 2028 (assuming linear expansion)</t>
  </si>
  <si>
    <t>Assuming linear expansion</t>
  </si>
  <si>
    <t>Construction to begin in 2023, operational in 2025. Assuming linear expansion</t>
  </si>
  <si>
    <t>Reached full capacity in Jan22</t>
  </si>
  <si>
    <t>Rumoured expansion to 40 GWh</t>
  </si>
  <si>
    <t>Should have come into operation end 2022</t>
  </si>
  <si>
    <t>SKI Innovation Ivancsa</t>
  </si>
  <si>
    <t>Should reach full capacity in 2028</t>
  </si>
  <si>
    <t>Operating at lower capacity now, but 50 GWh expected by year-end 23; not really clear what they will do</t>
  </si>
  <si>
    <t>Not clear second expansion is guaranteed</t>
  </si>
  <si>
    <t>Set to begin operations in 2025; assuming it starts low as is ramped up</t>
  </si>
  <si>
    <t>Sum of Cpc (2023)</t>
  </si>
  <si>
    <t>Sum of Cpc (2025)</t>
  </si>
  <si>
    <t>Sum of Cpc (2030)</t>
  </si>
  <si>
    <t>BasqueVolt Valladolid</t>
  </si>
  <si>
    <t>Production to begin in 2027</t>
  </si>
  <si>
    <t>BasqueVolt</t>
  </si>
  <si>
    <t>Frauenfeld</t>
  </si>
  <si>
    <t>SCB</t>
  </si>
  <si>
    <t>Switzerland</t>
  </si>
  <si>
    <t>Aiming to be fully operational by 2030</t>
  </si>
  <si>
    <t>Demand</t>
  </si>
  <si>
    <t>Bruegel Demand</t>
  </si>
  <si>
    <t>Nameplate Production Capacity</t>
  </si>
  <si>
    <t>Plant</t>
  </si>
  <si>
    <t>Planned Capacity</t>
  </si>
  <si>
    <t>Date online</t>
  </si>
  <si>
    <t>Start Date not Clear</t>
  </si>
  <si>
    <t>Thuringia/Erfurt</t>
  </si>
  <si>
    <t>Thuringia/Erfurt Expansion</t>
  </si>
  <si>
    <t>Termoli</t>
  </si>
  <si>
    <t>Douvrin</t>
  </si>
  <si>
    <t>Kaiserslautern</t>
  </si>
  <si>
    <t xml:space="preserve">Existing ICE plant, conversion expected to start in 2024. Production in 2026. </t>
  </si>
  <si>
    <t>Douvrin expansion</t>
  </si>
  <si>
    <t>Under construction, to begin production by end 2023</t>
  </si>
  <si>
    <t>Planned expansion of an additional two units at Douvrin, not specified when yet</t>
  </si>
  <si>
    <t>Kaiserslautern expansion</t>
  </si>
  <si>
    <t>Factory expected to begin production in 2025</t>
  </si>
  <si>
    <t>Heide (Three)</t>
  </si>
  <si>
    <t xml:space="preserve">With Volvo. Construction to begin 2023, be operational by 2025. </t>
  </si>
  <si>
    <t>Skelleftea</t>
  </si>
  <si>
    <t>Skelleftea expansion</t>
  </si>
  <si>
    <t>Shipments began in 2022, I assume capacity from 2023 and growth to the initial 40 GWh</t>
  </si>
  <si>
    <t>Mo i Rana; Giga Artic</t>
  </si>
  <si>
    <t>na</t>
  </si>
  <si>
    <t>Mo i Rana; Giga Artic expansion</t>
  </si>
  <si>
    <t>Vassa</t>
  </si>
  <si>
    <t>Finland</t>
  </si>
  <si>
    <t xml:space="preserve">T&amp;E see 40GWh, but very little announcements from Freyr side. </t>
  </si>
  <si>
    <t>Salzgitter</t>
  </si>
  <si>
    <t>Valencia</t>
  </si>
  <si>
    <t xml:space="preserve">Construction underway, expected production of 40 GWh by 2026. Worked backwards from this. </t>
  </si>
  <si>
    <t>Saltzgitter</t>
  </si>
  <si>
    <t>Construction began in July 22. Set to begin operations in 2025</t>
  </si>
  <si>
    <t>Planning to start production early 2025</t>
  </si>
  <si>
    <t>Saarland</t>
  </si>
  <si>
    <t>Details of a plan for 24 GWh online, but nothing concrete</t>
  </si>
  <si>
    <t>Douia (Renault site)</t>
  </si>
  <si>
    <t>Navalmoral de la Mata</t>
  </si>
  <si>
    <t>Online by 2025</t>
  </si>
  <si>
    <t>Wroclaw</t>
  </si>
  <si>
    <t>Already online, expansion to 115 GWh planned</t>
  </si>
  <si>
    <t>Italvolt</t>
  </si>
  <si>
    <t>Scaramongo</t>
  </si>
  <si>
    <t>Plans confirmed, expected to be operational in 2026</t>
  </si>
  <si>
    <t>Seemingly no news since a MoU signed in 2022, so this is uncertain (may drop to start date not clear)</t>
  </si>
  <si>
    <t>Dunkirk</t>
  </si>
  <si>
    <t>Dunkirk expansion</t>
  </si>
  <si>
    <t>Construction already began</t>
  </si>
  <si>
    <t>1.5 bn grant from French government, construction to begin 2024, production 2026</t>
  </si>
  <si>
    <t>Morrow Batteries</t>
  </si>
  <si>
    <t>Arendal</t>
  </si>
  <si>
    <t>Funding secured to start project (100m), plans to scale to 43 GWh; slightly tentative</t>
  </si>
  <si>
    <t>Sines</t>
  </si>
  <si>
    <t>MoU signed with CALB, aiming to launch 15 GWh production by 2025 growing to 45 GWh by 2028, but not yet clear</t>
  </si>
  <si>
    <t>Inobat</t>
  </si>
  <si>
    <t>Production facility</t>
  </si>
  <si>
    <t>Slovakia</t>
  </si>
  <si>
    <t>Pilot plant built, plans to scale to 10 GWh do not yet appear concrete</t>
  </si>
  <si>
    <t>Valladoid</t>
  </si>
  <si>
    <t>MoU signed in Spain, excluded because Inobat still considering other locations</t>
  </si>
  <si>
    <t>Expected to be fully operational by 2024</t>
  </si>
  <si>
    <t xml:space="preserve">Production at first 1GWh plant in 2025, scaling to 10 GWh by 2028 is the plan. A bit tentative. </t>
  </si>
  <si>
    <t>Vitoria-Gasteiz</t>
  </si>
  <si>
    <t>God</t>
  </si>
  <si>
    <t>Samsung SDI</t>
  </si>
  <si>
    <t>Vague plans to expand but difficult to understand clearly</t>
  </si>
  <si>
    <t>SK On</t>
  </si>
  <si>
    <t>Komarom 1</t>
  </si>
  <si>
    <t>Already operational</t>
  </si>
  <si>
    <t>Komarom 2</t>
  </si>
  <si>
    <t>Was set to come into operation end of 2022</t>
  </si>
  <si>
    <t>Ivancsa</t>
  </si>
  <si>
    <t>State aid granted, SK On expect to be operational by 2028</t>
  </si>
  <si>
    <t>First unit is planned to come online in May25, a second two units should accompany this scaling to 100 GWh by 2030. CATL has announced 7bn EUR funding.</t>
  </si>
  <si>
    <t>Berlin</t>
  </si>
  <si>
    <t>Berlin factory producing Evs but not significantly batteries for now, application to build 50GWh - 100 GWh battery capacity and 1mil EVS (probably around 60-70 GWh)</t>
  </si>
  <si>
    <t>Phi4Tech</t>
  </si>
  <si>
    <t>Badajoz</t>
  </si>
  <si>
    <t>Planned to grow modularly by 2GWh</t>
  </si>
  <si>
    <t>Badajoz expansion</t>
  </si>
  <si>
    <t>QuantumScape</t>
  </si>
  <si>
    <t>1 GWh facility planned, with plans to expand to 20 GWh at same site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</si>
  <si>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</si>
  <si>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</si>
  <si>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</si>
  <si>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</si>
  <si>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</si>
  <si>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</si>
  <si>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</si>
  <si>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</si>
  <si>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</si>
  <si>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(blank)</t>
  </si>
  <si>
    <t>Sum of 2030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</si>
  <si>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</si>
  <si>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</si>
  <si>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</si>
  <si>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</si>
  <si>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</si>
  <si>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</si>
  <si>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</si>
  <si>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</si>
  <si>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Start Date not Clear</t>
  </si>
  <si>
    <t>Announcement</t>
  </si>
  <si>
    <t>Lat</t>
  </si>
  <si>
    <t>Lon</t>
  </si>
  <si>
    <t>Company HQ</t>
  </si>
  <si>
    <t>China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</si>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</sst>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0" fontId="0" fillId="3" borderId="2" xfId="0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EU Battery Assembly vs Projected Demand for EVs (GWh)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Figure!$B$15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Figure!$C$2:$E$2</c:f>
              <c:numCache>
                <c:formatCode>General</c:formatCode>
                <c:ptCount val="3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</c:numCache>
            </c:numRef>
          </c:cat>
          <c:val>
            <c:numRef>
              <c:f>Figure!$C$15:$E$15</c:f>
              <c:numCache>
                <c:formatCode>General</c:formatCode>
                <c:ptCount val="3"/>
                <c:pt idx="0">
                  <c:v>190</c:v>
                </c:pt>
                <c:pt idx="1">
                  <c:v>380</c:v>
                </c:pt>
                <c:pt idx="2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2-094F-8118-8FAA108476CA}"/>
            </c:ext>
          </c:extLst>
        </c:ser>
        <c:ser>
          <c:idx val="1"/>
          <c:order val="1"/>
          <c:tx>
            <c:strRef>
              <c:f>Figure!$B$16</c:f>
              <c:strCache>
                <c:ptCount val="1"/>
                <c:pt idx="0">
                  <c:v>Nameplate Production 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Figure!$C$2:$E$2</c:f>
              <c:numCache>
                <c:formatCode>General</c:formatCode>
                <c:ptCount val="3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</c:numCache>
            </c:numRef>
          </c:cat>
          <c:val>
            <c:numRef>
              <c:f>Figure!$C$16:$E$16</c:f>
              <c:numCache>
                <c:formatCode>General</c:formatCode>
                <c:ptCount val="3"/>
                <c:pt idx="0">
                  <c:v>142.30000000000001</c:v>
                </c:pt>
                <c:pt idx="1">
                  <c:v>544.6</c:v>
                </c:pt>
                <c:pt idx="2">
                  <c:v>1187.3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2-094F-8118-8FAA1084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"/>
        <c:axId val="829741184"/>
        <c:axId val="603488336"/>
      </c:barChart>
      <c:catAx>
        <c:axId val="8297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88336"/>
        <c:crosses val="autoZero"/>
        <c:auto val="1"/>
        <c:lblAlgn val="ctr"/>
        <c:lblOffset val="100"/>
        <c:noMultiLvlLbl val="0"/>
      </c:catAx>
      <c:valAx>
        <c:axId val="6034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146050</xdr:rowOff>
    </xdr:from>
    <xdr:to>
      <xdr:col>13</xdr:col>
      <xdr:colOff>12700</xdr:colOff>
      <xdr:row>26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F9C77-CEFF-E9F2-62D3-738C880CB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McWilliams" refreshedDate="45153.73698483796" createdVersion="8" refreshedVersion="8" minRefreshableVersion="3" recordCount="39" xr:uid="{722EB75E-38B5-5249-92B9-DF08896ABDB1}">
  <cacheSource type="worksheet">
    <worksheetSource name="Projects"/>
  </cacheSource>
  <cacheFields count="9">
    <cacheField name="Company" numFmtId="0">
      <sharedItems containsBlank="1" count="21">
        <s v="ACC"/>
        <s v="CALB"/>
        <s v="CATL"/>
        <s v="Envision AESC"/>
        <s v="Freyr"/>
        <s v="LG Energy"/>
        <s v="Morrow"/>
        <s v="Northvolt"/>
        <s v="Northvolt and Volvo"/>
        <s v="Samsung"/>
        <s v="SKI"/>
        <s v="Tesla"/>
        <s v="Verkor"/>
        <s v="Volkswagen"/>
        <s v="ProLogium"/>
        <s v="SVOLT"/>
        <s v="Eve Energy"/>
        <s v="FAAM"/>
        <s v="Beyonder"/>
        <s v="ElevenES"/>
        <m u="1"/>
      </sharedItems>
    </cacheField>
    <cacheField name="Name" numFmtId="0">
      <sharedItems/>
    </cacheField>
    <cacheField name="Country" numFmtId="0">
      <sharedItems containsBlank="1" count="11">
        <s v="France"/>
        <s v="Italy"/>
        <s v="Germany"/>
        <s v="Portugal"/>
        <s v="Hungary"/>
        <s v="Spain"/>
        <s v="Norway"/>
        <s v="Poland"/>
        <s v="Sweden"/>
        <s v="Serbia"/>
        <m u="1"/>
      </sharedItems>
    </cacheField>
    <cacheField name="Planned Capacity (GWh)" numFmtId="0">
      <sharedItems containsSemiMixedTypes="0" containsString="0" containsNumber="1" minValue="7.5" maxValue="70"/>
    </cacheField>
    <cacheField name="Cpc (2023)" numFmtId="0">
      <sharedItems containsSemiMixedTypes="0" containsString="0" containsNumber="1" minValue="0" maxValue="70"/>
    </cacheField>
    <cacheField name="Cpc (2025)" numFmtId="0">
      <sharedItems containsSemiMixedTypes="0" containsString="0" containsNumber="1" minValue="0" maxValue="70"/>
    </cacheField>
    <cacheField name="Cpc (2030)" numFmtId="0">
      <sharedItems containsSemiMixedTypes="0" containsString="0" containsNumber="1" minValue="0" maxValue="70"/>
    </cacheField>
    <cacheField name="Status" numFmtId="0">
      <sharedItems containsBlank="1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McWilliams" refreshedDate="45176.695818402775" createdVersion="8" refreshedVersion="8" minRefreshableVersion="3" recordCount="41" xr:uid="{27BEC83A-F660-764D-937B-0750A5B269AD}">
  <cacheSource type="worksheet">
    <worksheetSource name="DatabaseCopy"/>
  </cacheSource>
  <cacheFields count="15">
    <cacheField name="Company" numFmtId="0">
      <sharedItems count="22">
        <s v="CATL"/>
        <s v="ACC"/>
        <s v="Northvolt"/>
        <s v="Freyr"/>
        <s v="Volkswagen"/>
        <s v="SVOLT"/>
        <s v="Envision AESC"/>
        <s v="LG Energy"/>
        <s v="Italvolt"/>
        <s v="Eve Energy"/>
        <s v="Verkor"/>
        <s v="ProLogium"/>
        <s v="Morrow Batteries"/>
        <s v="CALB"/>
        <s v="Inobat"/>
        <s v="Beyonder"/>
        <s v="BasqueVolt"/>
        <s v="Samsung SDI"/>
        <s v="SK On"/>
        <s v="Tesla"/>
        <s v="Phi4Tech"/>
        <s v="QuantumScape"/>
      </sharedItems>
    </cacheField>
    <cacheField name="Plant" numFmtId="0">
      <sharedItems/>
    </cacheField>
    <cacheField name="Country" numFmtId="0">
      <sharedItems containsBlank="1" count="12">
        <s v="Hungary"/>
        <s v="Germany"/>
        <s v="Italy"/>
        <s v="France"/>
        <s v="Sweden"/>
        <s v="Norway"/>
        <s v="Finland"/>
        <s v="Spain"/>
        <s v="Poland"/>
        <s v="Portugal"/>
        <s v="Slovakia"/>
        <m/>
      </sharedItems>
    </cacheField>
    <cacheField name="Planned Capacity" numFmtId="0">
      <sharedItems containsString="0" containsBlank="1" containsNumber="1" minValue="7.5" maxValue="115"/>
    </cacheField>
    <cacheField name="Date online" numFmtId="0">
      <sharedItems containsBlank="1" containsMixedTypes="1" containsNumber="1" containsInteger="1" minValue="2019" maxValue="2028"/>
    </cacheField>
    <cacheField name="2022" numFmtId="0">
      <sharedItems containsString="0" containsBlank="1" containsNumber="1" minValue="0" maxValue="46.2" count="6">
        <n v="0"/>
        <n v="4.62"/>
        <m/>
        <n v="46.2"/>
        <n v="30"/>
        <n v="7.5"/>
      </sharedItems>
    </cacheField>
    <cacheField name="2023" numFmtId="0">
      <sharedItems containsString="0" containsBlank="1" containsNumber="1" minValue="0" maxValue="70"/>
    </cacheField>
    <cacheField name="2024" numFmtId="0">
      <sharedItems containsString="0" containsBlank="1" containsNumber="1" minValue="0" maxValue="92.5"/>
    </cacheField>
    <cacheField name="2025" numFmtId="0">
      <sharedItems containsString="0" containsBlank="1" containsNumber="1" minValue="0" maxValue="115"/>
    </cacheField>
    <cacheField name="2026" numFmtId="0">
      <sharedItems containsString="0" containsBlank="1" containsNumber="1" minValue="0" maxValue="115"/>
    </cacheField>
    <cacheField name="2027" numFmtId="0">
      <sharedItems containsString="0" containsBlank="1" containsNumber="1" minValue="0" maxValue="115"/>
    </cacheField>
    <cacheField name="2028" numFmtId="0">
      <sharedItems containsString="0" containsBlank="1" containsNumber="1" minValue="0" maxValue="115"/>
    </cacheField>
    <cacheField name="2029" numFmtId="0">
      <sharedItems containsString="0" containsBlank="1" containsNumber="1" minValue="1" maxValue="115"/>
    </cacheField>
    <cacheField name="2030" numFmtId="0">
      <sharedItems containsString="0" containsBlank="1" containsNumber="1" minValue="7.5" maxValue="115" count="18">
        <n v="100"/>
        <n v="14"/>
        <m/>
        <n v="40"/>
        <n v="13"/>
        <n v="60"/>
        <n v="50"/>
        <n v="29"/>
        <n v="16"/>
        <n v="115"/>
        <n v="45"/>
        <n v="26"/>
        <n v="48"/>
        <n v="43"/>
        <n v="10"/>
        <n v="30"/>
        <n v="7.5"/>
        <n v="9.8000000000000007"/>
      </sharedItems>
    </cacheField>
    <cacheField name="Start Date not Clear" numFmtId="0">
      <sharedItems containsString="0" containsBlank="1" containsNumber="1" containsInteger="1" minValue="10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ACC Douvrin"/>
    <x v="0"/>
    <n v="13"/>
    <n v="0"/>
    <n v="13"/>
    <n v="13"/>
    <s v="Under construction"/>
    <s v="Plans to begin construction in summer 23. 13.4 capacity by 2024, totalling 40 GWh by 2030"/>
  </r>
  <r>
    <x v="0"/>
    <s v="ACC Douvrin Expansion"/>
    <x v="0"/>
    <n v="27"/>
    <n v="0"/>
    <n v="0"/>
    <n v="27"/>
    <s v="Expansion"/>
    <s v="2030 expansion of ACC Douvrin"/>
  </r>
  <r>
    <x v="0"/>
    <s v="ACC Termoli"/>
    <x v="1"/>
    <n v="40"/>
    <n v="0"/>
    <n v="0"/>
    <n v="40"/>
    <s v="Conversion of ICE plant"/>
    <s v="Conversion to begin in 2024, production in 2026"/>
  </r>
  <r>
    <x v="0"/>
    <s v="ACC Kaiserslauten"/>
    <x v="2"/>
    <n v="13"/>
    <n v="0"/>
    <n v="13"/>
    <n v="13"/>
    <s v="Under construction"/>
    <s v="First phase planned to produce 24 GWh"/>
  </r>
  <r>
    <x v="0"/>
    <s v="ACC Kaiserslauten"/>
    <x v="2"/>
    <n v="27"/>
    <n v="0"/>
    <n v="0"/>
    <n v="27"/>
    <s v="Expansion"/>
    <s v="Expansion to 40 GWh at same plant planned by 2030 "/>
  </r>
  <r>
    <x v="1"/>
    <s v="CALB Sines"/>
    <x v="3"/>
    <n v="15"/>
    <n v="0"/>
    <n v="15"/>
    <n v="15"/>
    <s v="Permitting stage"/>
    <s v="Permitting stage; 15 GWh planned for 2025"/>
  </r>
  <r>
    <x v="1"/>
    <s v="CALB Sines"/>
    <x v="3"/>
    <n v="30"/>
    <n v="0"/>
    <n v="30"/>
    <n v="30"/>
    <s v="Expansion"/>
    <s v="May increase to 45 GWh in a second stage planned for 2028"/>
  </r>
  <r>
    <x v="2"/>
    <s v="CATL Debrecen I"/>
    <x v="4"/>
    <n v="33.299999999999997"/>
    <n v="0"/>
    <n v="33.299999999999997"/>
    <n v="33.299999999999997"/>
    <m/>
    <s v="Plans agreed with government, May25 expected operational"/>
  </r>
  <r>
    <x v="2"/>
    <s v="CATL Debrecen II "/>
    <x v="4"/>
    <n v="66.7"/>
    <n v="0"/>
    <n v="0"/>
    <n v="66.7"/>
    <s v="Expansion"/>
    <s v="Two identical units to expand"/>
  </r>
  <r>
    <x v="2"/>
    <s v="CATL Erfurt"/>
    <x v="2"/>
    <n v="8"/>
    <n v="8"/>
    <n v="8"/>
    <n v="8"/>
    <s v="Operational"/>
    <m/>
  </r>
  <r>
    <x v="2"/>
    <s v="CATL Erfurt Expansion"/>
    <x v="2"/>
    <n v="16"/>
    <n v="0"/>
    <n v="16"/>
    <n v="16"/>
    <s v="Expansion"/>
    <s v="Ready to expand to 24 GWh as of Jun23"/>
  </r>
  <r>
    <x v="2"/>
    <s v="CATL Erfurt Expansion II"/>
    <x v="2"/>
    <n v="36"/>
    <n v="0"/>
    <n v="0"/>
    <n v="36"/>
    <s v="Expansion"/>
    <s v="Figures from company quoted as saying it could reach 60 GW"/>
  </r>
  <r>
    <x v="3"/>
    <s v="Envision AESC Spain"/>
    <x v="5"/>
    <n v="50"/>
    <n v="0"/>
    <n v="50"/>
    <n v="50"/>
    <m/>
    <s v="Supposed to be online by 2025"/>
  </r>
  <r>
    <x v="4"/>
    <s v="Freyr Rana"/>
    <x v="6"/>
    <n v="29"/>
    <n v="0"/>
    <n v="29"/>
    <n v="29"/>
    <s v="Under construction"/>
    <s v="Production to start H1 2024"/>
  </r>
  <r>
    <x v="5"/>
    <s v="LG Energy Solution Wroclaw"/>
    <x v="7"/>
    <n v="70"/>
    <n v="70"/>
    <n v="70"/>
    <n v="70"/>
    <s v="Operational"/>
    <m/>
  </r>
  <r>
    <x v="5"/>
    <s v="LG Energy Solution Wroclaw II"/>
    <x v="7"/>
    <n v="45"/>
    <n v="0"/>
    <n v="45"/>
    <n v="45"/>
    <s v="Expansion"/>
    <s v="Reaching 115 in 2025 from 68 in 2022"/>
  </r>
  <r>
    <x v="6"/>
    <s v="Morrow Arendal"/>
    <x v="6"/>
    <n v="43"/>
    <n v="1"/>
    <n v="21"/>
    <n v="43"/>
    <s v="Planned"/>
    <s v="To be operational in 2023, reaching 43 GWh by 2028 (assuming linear expansion)"/>
  </r>
  <r>
    <x v="7"/>
    <s v="Northvolt Ett (Skelleftea)"/>
    <x v="8"/>
    <n v="60"/>
    <n v="16"/>
    <n v="30"/>
    <n v="60"/>
    <s v="Under construction"/>
    <s v="Assuming linear expansion"/>
  </r>
  <r>
    <x v="7"/>
    <s v="Northvolt Heide Three"/>
    <x v="2"/>
    <n v="60"/>
    <n v="0"/>
    <n v="30"/>
    <n v="60"/>
    <s v="Under construction"/>
    <s v="Construction to begin in 2023, operational in 2025. Assuming linear expansion"/>
  </r>
  <r>
    <x v="8"/>
    <s v="Gothenburg"/>
    <x v="8"/>
    <n v="50"/>
    <n v="0"/>
    <n v="25"/>
    <n v="50"/>
    <s v="Under construction"/>
    <s v="Construction to begin in 2023, operational in 2025. Assuming linear expansion"/>
  </r>
  <r>
    <x v="9"/>
    <s v="Samsung SDI God"/>
    <x v="4"/>
    <n v="30"/>
    <n v="30"/>
    <n v="30"/>
    <n v="30"/>
    <s v="Operational"/>
    <s v="Reached full capacity in Jan22"/>
  </r>
  <r>
    <x v="9"/>
    <s v="Samsung SDI God II"/>
    <x v="4"/>
    <n v="10"/>
    <n v="0"/>
    <n v="0"/>
    <n v="10"/>
    <s v="Expansion"/>
    <s v="Rumoured expansion to 40 GWh"/>
  </r>
  <r>
    <x v="10"/>
    <s v="SKI Innovation Komarom"/>
    <x v="4"/>
    <n v="7.5"/>
    <n v="7.5"/>
    <n v="7.5"/>
    <n v="7.5"/>
    <s v="Operational"/>
    <m/>
  </r>
  <r>
    <x v="10"/>
    <s v="SKI Innovation Komarom II"/>
    <x v="4"/>
    <n v="9.8000000000000007"/>
    <n v="9.8000000000000007"/>
    <n v="9.8000000000000007"/>
    <n v="9.8000000000000007"/>
    <s v="Operational"/>
    <s v="Should have come into operation end 2022"/>
  </r>
  <r>
    <x v="10"/>
    <s v="SKI Innovation Ivancsa"/>
    <x v="4"/>
    <n v="30"/>
    <n v="0"/>
    <n v="0"/>
    <n v="30"/>
    <s v="Under construction"/>
    <s v="Should reach full capacity in 2028"/>
  </r>
  <r>
    <x v="11"/>
    <s v="Tesla Berlin"/>
    <x v="2"/>
    <n v="50"/>
    <n v="0"/>
    <n v="0"/>
    <n v="50"/>
    <s v="Operational"/>
    <s v="Operating at lower capacity now, but 50 GWh expected by year-end 23; not really clear what they will do"/>
  </r>
  <r>
    <x v="11"/>
    <s v="Tesla Berlin"/>
    <x v="2"/>
    <n v="50"/>
    <n v="0"/>
    <n v="0"/>
    <n v="0"/>
    <s v="Expansion"/>
    <s v="Not clear second expansion is guaranteed"/>
  </r>
  <r>
    <x v="12"/>
    <s v="Verkor Dunkirk"/>
    <x v="0"/>
    <n v="16"/>
    <n v="0"/>
    <n v="16"/>
    <n v="16"/>
    <s v="Under construction"/>
    <s v="Construction set to begin in 2023; first delivery for Jul 25"/>
  </r>
  <r>
    <x v="12"/>
    <s v="Verkor Dunkirk"/>
    <x v="0"/>
    <n v="34"/>
    <n v="0"/>
    <n v="0"/>
    <n v="34"/>
    <s v="Expansion"/>
    <s v="Expansion to same plant coming to 50 GWh by 2030"/>
  </r>
  <r>
    <x v="13"/>
    <s v="VW Valencia"/>
    <x v="5"/>
    <n v="40"/>
    <n v="0"/>
    <n v="0"/>
    <n v="40"/>
    <s v="Under construction"/>
    <s v="Expected annual production by 2026"/>
  </r>
  <r>
    <x v="14"/>
    <s v="ProLogium Dunkirk"/>
    <x v="0"/>
    <n v="48"/>
    <n v="0"/>
    <n v="0"/>
    <n v="48"/>
    <m/>
    <s v="Planned by 2030"/>
  </r>
  <r>
    <x v="3"/>
    <s v="Envision AESC Douai"/>
    <x v="0"/>
    <n v="9"/>
    <n v="0"/>
    <n v="9"/>
    <n v="9"/>
    <m/>
    <s v="Aiming for 9 GWh by 2025"/>
  </r>
  <r>
    <x v="3"/>
    <s v="Envision AESC Douai Expansion"/>
    <x v="0"/>
    <n v="21"/>
    <n v="0"/>
    <n v="0"/>
    <n v="21"/>
    <m/>
    <s v="Expanding to 30 GWh by 2029"/>
  </r>
  <r>
    <x v="13"/>
    <s v="VW Salzgitter"/>
    <x v="2"/>
    <n v="40"/>
    <n v="0"/>
    <n v="10"/>
    <n v="40"/>
    <s v="Under construction"/>
    <s v="Set to begin operations in 2025; assuming it starts low as is ramped up"/>
  </r>
  <r>
    <x v="15"/>
    <s v="Brandenburg"/>
    <x v="2"/>
    <n v="16"/>
    <n v="0"/>
    <n v="16"/>
    <n v="16"/>
    <s v="Under construction"/>
    <m/>
  </r>
  <r>
    <x v="16"/>
    <s v="Debrecen"/>
    <x v="4"/>
    <n v="28"/>
    <n v="0"/>
    <n v="0"/>
    <n v="28"/>
    <s v="Confirmed"/>
    <s v="Set to begin operations in 2026"/>
  </r>
  <r>
    <x v="17"/>
    <s v="Terevola"/>
    <x v="1"/>
    <n v="8"/>
    <n v="0"/>
    <n v="8"/>
    <n v="8"/>
    <m/>
    <s v="To be operational by 2024"/>
  </r>
  <r>
    <x v="18"/>
    <s v="Haugaland"/>
    <x v="6"/>
    <n v="10"/>
    <n v="0"/>
    <n v="10"/>
    <n v="10"/>
    <m/>
    <s v="Expected to be operational in 2024"/>
  </r>
  <r>
    <x v="19"/>
    <s v="Subotica"/>
    <x v="9"/>
    <n v="48"/>
    <n v="0"/>
    <n v="0"/>
    <n v="48"/>
    <m/>
    <s v="8 GWh set to launch in 2026, expanding to 48 by end 20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s v="Debrecen"/>
    <x v="0"/>
    <n v="100"/>
    <n v="2025"/>
    <x v="0"/>
    <n v="0"/>
    <n v="0"/>
    <n v="11"/>
    <n v="11"/>
    <n v="11"/>
    <n v="11"/>
    <n v="11"/>
    <x v="0"/>
    <m/>
  </r>
  <r>
    <x v="0"/>
    <s v="Thuringia/Erfurt"/>
    <x v="1"/>
    <n v="14"/>
    <n v="2022"/>
    <x v="1"/>
    <n v="9.3800000000000008"/>
    <n v="14"/>
    <n v="14"/>
    <n v="14"/>
    <n v="14"/>
    <n v="14"/>
    <n v="14"/>
    <x v="1"/>
    <m/>
  </r>
  <r>
    <x v="0"/>
    <s v="Thuringia/Erfurt Expansion"/>
    <x v="1"/>
    <n v="10"/>
    <s v="na"/>
    <x v="2"/>
    <m/>
    <m/>
    <m/>
    <m/>
    <m/>
    <m/>
    <m/>
    <x v="2"/>
    <n v="10"/>
  </r>
  <r>
    <x v="1"/>
    <s v="Termoli"/>
    <x v="2"/>
    <n v="40"/>
    <n v="2026"/>
    <x v="0"/>
    <n v="0"/>
    <n v="0"/>
    <n v="0"/>
    <n v="13.200000000000001"/>
    <n v="26.8"/>
    <n v="40"/>
    <n v="40"/>
    <x v="3"/>
    <m/>
  </r>
  <r>
    <x v="1"/>
    <s v="Douvrin"/>
    <x v="3"/>
    <n v="13"/>
    <n v="2023"/>
    <x v="0"/>
    <n v="0"/>
    <n v="13"/>
    <n v="13"/>
    <n v="13"/>
    <n v="13"/>
    <n v="13"/>
    <n v="13"/>
    <x v="4"/>
    <m/>
  </r>
  <r>
    <x v="1"/>
    <s v="Douvrin expansion"/>
    <x v="3"/>
    <n v="27"/>
    <m/>
    <x v="2"/>
    <m/>
    <m/>
    <m/>
    <m/>
    <m/>
    <m/>
    <m/>
    <x v="2"/>
    <n v="27"/>
  </r>
  <r>
    <x v="1"/>
    <s v="Kaiserslautern"/>
    <x v="1"/>
    <n v="13"/>
    <n v="2025"/>
    <x v="0"/>
    <n v="0"/>
    <n v="0"/>
    <n v="4.29"/>
    <n v="8.7100000000000009"/>
    <n v="13"/>
    <n v="13"/>
    <n v="13"/>
    <x v="4"/>
    <m/>
  </r>
  <r>
    <x v="1"/>
    <s v="Kaiserslautern expansion"/>
    <x v="1"/>
    <n v="27"/>
    <m/>
    <x v="2"/>
    <m/>
    <m/>
    <m/>
    <m/>
    <m/>
    <m/>
    <m/>
    <x v="2"/>
    <n v="27"/>
  </r>
  <r>
    <x v="2"/>
    <s v="Heide (Three)"/>
    <x v="1"/>
    <n v="60"/>
    <n v="2025"/>
    <x v="0"/>
    <n v="0"/>
    <n v="0"/>
    <n v="20"/>
    <n v="40"/>
    <n v="60"/>
    <n v="60"/>
    <n v="60"/>
    <x v="5"/>
    <m/>
  </r>
  <r>
    <x v="2"/>
    <s v="Gothenburg"/>
    <x v="4"/>
    <n v="50"/>
    <n v="2025"/>
    <x v="0"/>
    <n v="0"/>
    <n v="0"/>
    <n v="16.5"/>
    <n v="33.5"/>
    <n v="50"/>
    <n v="50"/>
    <n v="50"/>
    <x v="6"/>
    <m/>
  </r>
  <r>
    <x v="2"/>
    <s v="Skelleftea"/>
    <x v="4"/>
    <n v="40"/>
    <n v="2023"/>
    <x v="0"/>
    <n v="13.200000000000001"/>
    <n v="26.8"/>
    <n v="40"/>
    <n v="40"/>
    <n v="40"/>
    <n v="40"/>
    <n v="40"/>
    <x v="3"/>
    <m/>
  </r>
  <r>
    <x v="2"/>
    <s v="Skelleftea expansion"/>
    <x v="4"/>
    <n v="20"/>
    <s v="na"/>
    <x v="2"/>
    <m/>
    <m/>
    <m/>
    <m/>
    <m/>
    <m/>
    <m/>
    <x v="2"/>
    <n v="20"/>
  </r>
  <r>
    <x v="3"/>
    <s v="Mo i Rana; Giga Artic"/>
    <x v="5"/>
    <n v="29"/>
    <n v="2024"/>
    <x v="0"/>
    <n v="0"/>
    <n v="9.57"/>
    <n v="19.43"/>
    <n v="29"/>
    <n v="29"/>
    <n v="29"/>
    <n v="29"/>
    <x v="7"/>
    <m/>
  </r>
  <r>
    <x v="3"/>
    <s v="Mo i Rana; Giga Artic expansion"/>
    <x v="5"/>
    <n v="14"/>
    <s v="na"/>
    <x v="2"/>
    <m/>
    <m/>
    <m/>
    <m/>
    <m/>
    <m/>
    <m/>
    <x v="2"/>
    <n v="14"/>
  </r>
  <r>
    <x v="3"/>
    <s v="Vassa"/>
    <x v="6"/>
    <n v="40"/>
    <s v="na"/>
    <x v="2"/>
    <m/>
    <m/>
    <m/>
    <m/>
    <m/>
    <m/>
    <m/>
    <x v="2"/>
    <n v="40"/>
  </r>
  <r>
    <x v="4"/>
    <s v="Valencia"/>
    <x v="7"/>
    <n v="40"/>
    <n v="2026"/>
    <x v="0"/>
    <n v="13"/>
    <n v="26"/>
    <n v="40"/>
    <n v="40"/>
    <n v="40"/>
    <n v="40"/>
    <n v="40"/>
    <x v="3"/>
    <m/>
  </r>
  <r>
    <x v="4"/>
    <s v="Salzgitter"/>
    <x v="1"/>
    <n v="40"/>
    <n v="2025"/>
    <x v="0"/>
    <n v="0"/>
    <n v="0"/>
    <n v="13.200000000000001"/>
    <n v="26.8"/>
    <n v="40"/>
    <n v="40"/>
    <n v="40"/>
    <x v="3"/>
    <m/>
  </r>
  <r>
    <x v="5"/>
    <s v="Brandenburg"/>
    <x v="1"/>
    <n v="16"/>
    <n v="2025"/>
    <x v="2"/>
    <m/>
    <m/>
    <n v="5.28"/>
    <n v="10.72"/>
    <n v="16"/>
    <n v="16"/>
    <n v="16"/>
    <x v="8"/>
    <m/>
  </r>
  <r>
    <x v="5"/>
    <s v="Saarland"/>
    <x v="1"/>
    <n v="24"/>
    <m/>
    <x v="2"/>
    <m/>
    <m/>
    <m/>
    <m/>
    <m/>
    <m/>
    <m/>
    <x v="2"/>
    <n v="24"/>
  </r>
  <r>
    <x v="6"/>
    <s v="Douia (Renault site)"/>
    <x v="3"/>
    <n v="29"/>
    <n v="2026"/>
    <x v="0"/>
    <n v="0"/>
    <n v="0"/>
    <n v="0"/>
    <n v="0"/>
    <n v="0"/>
    <n v="0"/>
    <n v="29"/>
    <x v="7"/>
    <m/>
  </r>
  <r>
    <x v="6"/>
    <s v="Navalmoral de la Mata"/>
    <x v="7"/>
    <n v="50"/>
    <n v="2025"/>
    <x v="0"/>
    <n v="0"/>
    <n v="0"/>
    <n v="16.5"/>
    <n v="33.5"/>
    <n v="50"/>
    <n v="50"/>
    <n v="50"/>
    <x v="6"/>
    <m/>
  </r>
  <r>
    <x v="7"/>
    <s v="Wroclaw"/>
    <x v="8"/>
    <n v="115"/>
    <n v="2022"/>
    <x v="3"/>
    <n v="70"/>
    <n v="92.5"/>
    <n v="115"/>
    <n v="115"/>
    <n v="115"/>
    <n v="115"/>
    <n v="115"/>
    <x v="9"/>
    <m/>
  </r>
  <r>
    <x v="8"/>
    <s v="Scaramongo"/>
    <x v="2"/>
    <n v="45"/>
    <n v="2025"/>
    <x v="0"/>
    <n v="0"/>
    <n v="0"/>
    <n v="14.850000000000001"/>
    <n v="30.150000000000002"/>
    <n v="45"/>
    <n v="45"/>
    <n v="45"/>
    <x v="10"/>
    <m/>
  </r>
  <r>
    <x v="9"/>
    <s v="Debrecen"/>
    <x v="0"/>
    <n v="26"/>
    <n v="2026"/>
    <x v="0"/>
    <n v="0"/>
    <n v="0"/>
    <n v="0"/>
    <n v="8.58"/>
    <n v="17.420000000000002"/>
    <n v="26"/>
    <n v="26"/>
    <x v="11"/>
    <m/>
  </r>
  <r>
    <x v="10"/>
    <s v="Dunkirk"/>
    <x v="3"/>
    <n v="16"/>
    <n v="2025"/>
    <x v="0"/>
    <n v="0"/>
    <n v="0"/>
    <n v="5.28"/>
    <n v="10.72"/>
    <n v="16"/>
    <n v="16"/>
    <n v="16"/>
    <x v="8"/>
    <m/>
  </r>
  <r>
    <x v="10"/>
    <s v="Dunkirk expansion"/>
    <x v="3"/>
    <n v="34"/>
    <m/>
    <x v="2"/>
    <m/>
    <m/>
    <m/>
    <m/>
    <m/>
    <m/>
    <m/>
    <x v="2"/>
    <n v="34"/>
  </r>
  <r>
    <x v="11"/>
    <s v="Dunkirk"/>
    <x v="3"/>
    <n v="48"/>
    <n v="2026"/>
    <x v="0"/>
    <n v="0"/>
    <n v="0"/>
    <n v="0"/>
    <n v="15.84"/>
    <n v="32.160000000000004"/>
    <n v="48"/>
    <n v="48"/>
    <x v="12"/>
    <m/>
  </r>
  <r>
    <x v="12"/>
    <s v="Arendal"/>
    <x v="5"/>
    <n v="43"/>
    <n v="2024"/>
    <x v="0"/>
    <n v="0"/>
    <n v="1"/>
    <n v="1"/>
    <n v="1"/>
    <n v="1"/>
    <n v="1"/>
    <n v="1"/>
    <x v="13"/>
    <m/>
  </r>
  <r>
    <x v="13"/>
    <s v="Sines"/>
    <x v="9"/>
    <n v="45"/>
    <m/>
    <x v="2"/>
    <m/>
    <m/>
    <m/>
    <m/>
    <m/>
    <m/>
    <m/>
    <x v="2"/>
    <n v="45"/>
  </r>
  <r>
    <x v="14"/>
    <s v="Production facility"/>
    <x v="10"/>
    <n v="10"/>
    <m/>
    <x v="2"/>
    <m/>
    <m/>
    <m/>
    <m/>
    <m/>
    <m/>
    <m/>
    <x v="2"/>
    <n v="10"/>
  </r>
  <r>
    <x v="14"/>
    <s v="Valladoid"/>
    <x v="7"/>
    <m/>
    <m/>
    <x v="2"/>
    <m/>
    <m/>
    <m/>
    <m/>
    <m/>
    <m/>
    <m/>
    <x v="2"/>
    <m/>
  </r>
  <r>
    <x v="15"/>
    <s v="Haugaland"/>
    <x v="5"/>
    <n v="10"/>
    <n v="2024"/>
    <x v="0"/>
    <n v="0"/>
    <n v="3.3000000000000003"/>
    <n v="6.7"/>
    <n v="10"/>
    <n v="10"/>
    <n v="10"/>
    <n v="10"/>
    <x v="14"/>
    <m/>
  </r>
  <r>
    <x v="16"/>
    <s v="Vitoria-Gasteiz"/>
    <x v="7"/>
    <n v="10"/>
    <n v="2025"/>
    <x v="0"/>
    <n v="0"/>
    <n v="0"/>
    <n v="1"/>
    <n v="1"/>
    <n v="1"/>
    <n v="10"/>
    <n v="10"/>
    <x v="14"/>
    <m/>
  </r>
  <r>
    <x v="17"/>
    <s v="God"/>
    <x v="0"/>
    <n v="30"/>
    <n v="2019"/>
    <x v="4"/>
    <n v="30"/>
    <n v="30"/>
    <n v="30"/>
    <n v="30"/>
    <n v="30"/>
    <n v="30"/>
    <n v="30"/>
    <x v="15"/>
    <m/>
  </r>
  <r>
    <x v="18"/>
    <s v="Komarom 1"/>
    <x v="0"/>
    <n v="7.5"/>
    <n v="2019"/>
    <x v="5"/>
    <n v="7.5"/>
    <n v="7.5"/>
    <n v="7.5"/>
    <n v="7.5"/>
    <n v="7.5"/>
    <n v="7.5"/>
    <n v="7.5"/>
    <x v="16"/>
    <m/>
  </r>
  <r>
    <x v="18"/>
    <s v="Komarom 2"/>
    <x v="0"/>
    <n v="9.8000000000000007"/>
    <n v="2022"/>
    <x v="0"/>
    <n v="3.2340000000000004"/>
    <n v="6.5660000000000007"/>
    <n v="9.8000000000000007"/>
    <n v="9.8000000000000007"/>
    <n v="9.8000000000000007"/>
    <n v="9.8000000000000007"/>
    <n v="9.8000000000000007"/>
    <x v="17"/>
    <m/>
  </r>
  <r>
    <x v="18"/>
    <s v="Ivancsa"/>
    <x v="0"/>
    <n v="30"/>
    <n v="2028"/>
    <x v="0"/>
    <n v="0"/>
    <n v="0"/>
    <n v="0"/>
    <n v="0"/>
    <n v="0"/>
    <n v="10"/>
    <n v="20"/>
    <x v="15"/>
    <m/>
  </r>
  <r>
    <x v="19"/>
    <s v="Berlin"/>
    <x v="1"/>
    <n v="75"/>
    <m/>
    <x v="2"/>
    <m/>
    <m/>
    <m/>
    <m/>
    <m/>
    <m/>
    <m/>
    <x v="2"/>
    <n v="75"/>
  </r>
  <r>
    <x v="20"/>
    <s v="Badajoz"/>
    <x v="7"/>
    <n v="10"/>
    <n v="2023"/>
    <x v="2"/>
    <m/>
    <n v="2"/>
    <n v="4"/>
    <n v="6"/>
    <n v="8"/>
    <n v="10"/>
    <n v="10"/>
    <x v="14"/>
    <m/>
  </r>
  <r>
    <x v="20"/>
    <s v="Badajoz expansion"/>
    <x v="11"/>
    <n v="10"/>
    <m/>
    <x v="2"/>
    <m/>
    <m/>
    <m/>
    <m/>
    <m/>
    <m/>
    <m/>
    <x v="2"/>
    <n v="10"/>
  </r>
  <r>
    <x v="21"/>
    <s v="Saltzgitter"/>
    <x v="1"/>
    <n v="20"/>
    <m/>
    <x v="2"/>
    <m/>
    <m/>
    <m/>
    <m/>
    <m/>
    <m/>
    <m/>
    <x v="2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4ADC0-4AC6-6D4B-B14E-DEDDCE2C83B8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K41" firstHeaderRow="0" firstDataRow="1" firstDataCol="1"/>
  <pivotFields count="15">
    <pivotField axis="axisRow" showAll="0">
      <items count="23">
        <item x="1"/>
        <item x="16"/>
        <item x="15"/>
        <item x="13"/>
        <item x="0"/>
        <item x="6"/>
        <item x="9"/>
        <item x="3"/>
        <item x="14"/>
        <item x="8"/>
        <item x="7"/>
        <item x="12"/>
        <item x="2"/>
        <item x="20"/>
        <item x="11"/>
        <item x="21"/>
        <item x="17"/>
        <item x="18"/>
        <item x="5"/>
        <item x="19"/>
        <item x="10"/>
        <item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2022" fld="5" baseField="0" baseItem="0"/>
    <dataField name="Sum of 2023" fld="6" baseField="0" baseItem="0"/>
    <dataField name="Sum of 2024" fld="7" baseField="0" baseItem="0"/>
    <dataField name="Sum of 2025" fld="8" baseField="0" baseItem="0"/>
    <dataField name="Sum of 2026" fld="9" baseField="0" baseItem="0"/>
    <dataField name="Sum of 2027" fld="10" baseField="0" baseItem="0"/>
    <dataField name="Sum of 2028" fld="11" baseField="0" baseItem="0"/>
    <dataField name="Sum of 2029" fld="12" baseField="0" baseItem="0"/>
    <dataField name="Sum of 2030" fld="13" baseField="0" baseItem="0"/>
    <dataField name="Sum of Start Date not Clear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F8C0D-9ED0-8E44-8A44-F353D83B2E27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6" firstHeaderRow="0" firstDataRow="1" firstDataCol="1"/>
  <pivotFields count="15">
    <pivotField showAll="0"/>
    <pivotField showAll="0"/>
    <pivotField axis="axisRow" showAll="0">
      <items count="13">
        <item x="6"/>
        <item x="3"/>
        <item x="1"/>
        <item x="0"/>
        <item x="2"/>
        <item x="5"/>
        <item x="8"/>
        <item x="9"/>
        <item x="10"/>
        <item x="7"/>
        <item x="4"/>
        <item x="11"/>
        <item t="default"/>
      </items>
    </pivotField>
    <pivotField showAll="0"/>
    <pivotField showAll="0"/>
    <pivotField dataField="1" showAll="0">
      <items count="7">
        <item x="0"/>
        <item x="1"/>
        <item x="5"/>
        <item x="4"/>
        <item x="3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9">
        <item x="16"/>
        <item x="17"/>
        <item x="14"/>
        <item x="4"/>
        <item x="1"/>
        <item x="8"/>
        <item x="11"/>
        <item x="7"/>
        <item x="15"/>
        <item x="3"/>
        <item x="13"/>
        <item x="10"/>
        <item x="12"/>
        <item x="6"/>
        <item x="5"/>
        <item x="0"/>
        <item x="9"/>
        <item x="2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2022" fld="5" baseField="0" baseItem="0"/>
    <dataField name="Sum of 2023" fld="6" baseField="0" baseItem="0"/>
    <dataField name="Sum of 2024" fld="7" baseField="0" baseItem="0"/>
    <dataField name="Sum of 2025" fld="8" baseField="0" baseItem="0"/>
    <dataField name="Sum of 2026" fld="9" baseField="0" baseItem="0"/>
    <dataField name="Sum of 2027" fld="10" baseField="0" baseItem="0"/>
    <dataField name="Sum of 2028" fld="11" baseField="0" baseItem="0"/>
    <dataField name="Sum of 2029" fld="12" baseField="0" baseItem="0"/>
    <dataField name="Sum of 2030" fld="13" baseField="0" baseItem="0"/>
    <dataField name="Sum of Start Date not Clear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6DB86-0748-8E4B-B038-B1B639A25ACB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K14" firstHeaderRow="0" firstDataRow="1" firstDataCol="1"/>
  <pivotFields count="9">
    <pivotField showAll="0"/>
    <pivotField showAll="0"/>
    <pivotField axis="axisRow" showAll="0">
      <items count="12">
        <item x="0"/>
        <item x="2"/>
        <item x="4"/>
        <item x="1"/>
        <item x="6"/>
        <item x="7"/>
        <item x="3"/>
        <item x="9"/>
        <item x="5"/>
        <item x="8"/>
        <item m="1" x="10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pc (2023)" fld="4" baseField="0" baseItem="0"/>
    <dataField name="Sum of Cpc (2025)" fld="5" baseField="0" baseItem="0"/>
    <dataField name="Sum of Cpc (2030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82A16-82CA-D547-874D-C75ADBC781D8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24" firstHeaderRow="1" firstDataRow="1" firstDataCol="1"/>
  <pivotFields count="9">
    <pivotField axis="axisRow" showAll="0">
      <items count="2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20"/>
        <item x="0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lanned Capacity (GWh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0D4BB-BA95-F740-B5F1-E431FAA81F13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40" firstHeaderRow="1" firstDataRow="1" firstDataCol="1"/>
  <pivotFields count="9">
    <pivotField axis="axisRow" showAll="0">
      <items count="2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20"/>
        <item x="0"/>
        <item x="14"/>
        <item x="15"/>
        <item x="16"/>
        <item x="17"/>
        <item x="18"/>
        <item x="19"/>
        <item t="default"/>
      </items>
    </pivotField>
    <pivotField showAll="0"/>
    <pivotField axis="axisRow" showAll="0">
      <items count="12">
        <item x="0"/>
        <item x="2"/>
        <item x="4"/>
        <item x="6"/>
        <item x="7"/>
        <item x="3"/>
        <item x="5"/>
        <item x="8"/>
        <item m="1" x="10"/>
        <item x="1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2"/>
    <field x="0"/>
  </rowFields>
  <rowItems count="37">
    <i>
      <x/>
    </i>
    <i r="1">
      <x v="2"/>
    </i>
    <i r="1">
      <x v="11"/>
    </i>
    <i r="1">
      <x v="14"/>
    </i>
    <i r="1">
      <x v="15"/>
    </i>
    <i>
      <x v="1"/>
    </i>
    <i r="1">
      <x v="1"/>
    </i>
    <i r="1">
      <x v="6"/>
    </i>
    <i r="1">
      <x v="10"/>
    </i>
    <i r="1">
      <x v="12"/>
    </i>
    <i r="1">
      <x v="14"/>
    </i>
    <i r="1">
      <x v="16"/>
    </i>
    <i>
      <x v="2"/>
    </i>
    <i r="1">
      <x v="1"/>
    </i>
    <i r="1">
      <x v="8"/>
    </i>
    <i r="1">
      <x v="9"/>
    </i>
    <i r="1">
      <x v="17"/>
    </i>
    <i>
      <x v="3"/>
    </i>
    <i r="1">
      <x v="3"/>
    </i>
    <i r="1">
      <x v="5"/>
    </i>
    <i r="1">
      <x v="19"/>
    </i>
    <i>
      <x v="4"/>
    </i>
    <i r="1">
      <x v="4"/>
    </i>
    <i>
      <x v="5"/>
    </i>
    <i r="1">
      <x/>
    </i>
    <i>
      <x v="6"/>
    </i>
    <i r="1">
      <x v="2"/>
    </i>
    <i r="1">
      <x v="12"/>
    </i>
    <i>
      <x v="7"/>
    </i>
    <i r="1">
      <x v="6"/>
    </i>
    <i r="1">
      <x v="7"/>
    </i>
    <i>
      <x v="9"/>
    </i>
    <i r="1">
      <x v="14"/>
    </i>
    <i r="1">
      <x v="18"/>
    </i>
    <i>
      <x v="10"/>
    </i>
    <i r="1">
      <x v="20"/>
    </i>
    <i t="grand">
      <x/>
    </i>
  </rowItems>
  <colItems count="1">
    <i/>
  </colItems>
  <dataFields count="1">
    <dataField name="Sum of Planned Capacity (GWh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B57A06-24A1-1B43-B310-B14ABCEF11D2}" name="Table4" displayName="Table4" ref="A1:G32" totalsRowShown="0" headerRowDxfId="3">
  <autoFilter ref="A1:G32" xr:uid="{8EB57A06-24A1-1B43-B310-B14ABCEF11D2}"/>
  <sortState xmlns:xlrd2="http://schemas.microsoft.com/office/spreadsheetml/2017/richdata2" ref="A2:G32">
    <sortCondition descending="1" ref="D1:D32"/>
  </sortState>
  <tableColumns count="7">
    <tableColumn id="1" xr3:uid="{5C1B2B2A-36FA-4F46-88C6-8017546093DB}" name="Company"/>
    <tableColumn id="2" xr3:uid="{72442E4D-8B07-8147-8CAD-28F302C4A6AA}" name="Plant"/>
    <tableColumn id="5" xr3:uid="{41AD2AE1-5D44-1E42-AABD-BE6663C329D8}" name="Country"/>
    <tableColumn id="6" xr3:uid="{5C367CE2-E305-0E49-9514-502E434532A3}" name="Planned Capacity"/>
    <tableColumn id="7" xr3:uid="{D3913C06-41D7-E44C-9C09-DDB756F35A73}" name="Status"/>
    <tableColumn id="8" xr3:uid="{FD7C88B0-0374-CC42-BE55-09AEB2ABCA18}" name="Date online"/>
    <tableColumn id="19" xr3:uid="{1FECFEF9-F996-634D-AB74-E4CCC00A42AD}" name="Note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A36AF5-A3F8-254C-94C3-71F4C41E0EFD}" name="DatabaseCopy" displayName="DatabaseCopy" ref="A1:O42" totalsRowShown="0" headerRowDxfId="1">
  <autoFilter ref="A1:O42" xr:uid="{F7A36AF5-A3F8-254C-94C3-71F4C41E0EFD}"/>
  <tableColumns count="15">
    <tableColumn id="1" xr3:uid="{131A38BA-550A-D64A-8BA4-43E13362B707}" name="Company"/>
    <tableColumn id="2" xr3:uid="{C523E7F5-A71B-3D41-B85C-7D5FD38B342C}" name="Plant"/>
    <tableColumn id="3" xr3:uid="{18A982B6-06E5-DD4D-9C36-0CB0E4C8B0F1}" name="Country"/>
    <tableColumn id="4" xr3:uid="{86AAABD2-1BE1-1B47-9A81-0F1962AD3062}" name="Planned Capacity"/>
    <tableColumn id="5" xr3:uid="{E2588943-A18D-CE4B-8E2D-0736774DFB6F}" name="Date online"/>
    <tableColumn id="6" xr3:uid="{DB5507C5-CB42-B24C-B5B0-FD3D1C9A0B23}" name="2022"/>
    <tableColumn id="7" xr3:uid="{FB3B2324-D43C-A84D-89AC-B720A793E079}" name="2023"/>
    <tableColumn id="8" xr3:uid="{5296603A-ACDD-6843-8B09-C3BED052F24D}" name="2024"/>
    <tableColumn id="9" xr3:uid="{379FD8DA-3506-6C4C-8B02-1ED2E39CA7E0}" name="2025"/>
    <tableColumn id="10" xr3:uid="{D3E9CCA4-2378-1E49-B1CB-9926A5AEBC0F}" name="2026"/>
    <tableColumn id="11" xr3:uid="{457153C3-CF62-7D43-997F-EB2633ECEE1B}" name="2027"/>
    <tableColumn id="12" xr3:uid="{16277DC1-CC4E-BE46-AB91-37B3CCCA0899}" name="2028"/>
    <tableColumn id="13" xr3:uid="{12361B52-D3C3-AD47-B8D9-39880AB6D98B}" name="2029"/>
    <tableColumn id="14" xr3:uid="{8FFDCCA7-913C-9240-A858-68E9ED766D90}" name="2030"/>
    <tableColumn id="15" xr3:uid="{77232B57-EB0A-7943-BBD1-8A8B0BA563A6}" name="Start Date not Clea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9CB606-0622-C142-BAB2-3A34A58FC3D7}" name="Projects" displayName="Projects" ref="A1:I42" totalsRowShown="0" headerRowDxfId="0">
  <autoFilter ref="A1:I42" xr:uid="{D09CB606-0622-C142-BAB2-3A34A58FC3D7}"/>
  <sortState xmlns:xlrd2="http://schemas.microsoft.com/office/spreadsheetml/2017/richdata2" ref="A2:I42">
    <sortCondition ref="C1:C42"/>
  </sortState>
  <tableColumns count="9">
    <tableColumn id="1" xr3:uid="{D5731AB4-AD81-E544-A5D6-5219A704D3C7}" name="Company"/>
    <tableColumn id="2" xr3:uid="{6A8D006B-FC42-ED4A-8EE7-4E4F971576CC}" name="Name"/>
    <tableColumn id="3" xr3:uid="{3F6E05D5-A755-B849-A619-31CDC8CD1EB2}" name="Country"/>
    <tableColumn id="4" xr3:uid="{6105F9F7-249F-C04F-A260-8C3633BF5F67}" name="Planned Capacity (GWh)"/>
    <tableColumn id="7" xr3:uid="{FBD1EC01-F10C-2747-B175-C755427C32EF}" name="Cpc (2023)"/>
    <tableColumn id="8" xr3:uid="{DD5D1026-B3AD-0542-BFFC-C51E25819CCB}" name="Cpc (2025)"/>
    <tableColumn id="9" xr3:uid="{CC3AE76A-21ED-7749-923E-295612FCC83C}" name="Cpc (2030)"/>
    <tableColumn id="5" xr3:uid="{BFAD48FD-12FF-DA4A-A84E-81D77844C073}" name="Status"/>
    <tableColumn id="6" xr3:uid="{2F4E0691-780E-0E48-9D02-C6CFFD04D75A}" name="Note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181E3-6A29-684C-BF8F-3A5CA9D139E4}">
  <dimension ref="A1:H16"/>
  <sheetViews>
    <sheetView workbookViewId="0">
      <selection activeCell="G20" sqref="G20"/>
    </sheetView>
  </sheetViews>
  <sheetFormatPr baseColWidth="10" defaultRowHeight="16" x14ac:dyDescent="0.2"/>
  <cols>
    <col min="1" max="1" width="14.83203125" customWidth="1"/>
    <col min="2" max="2" width="11" customWidth="1"/>
    <col min="3" max="3" width="18.83203125" bestFit="1" customWidth="1"/>
    <col min="5" max="5" width="13.33203125" customWidth="1"/>
    <col min="6" max="6" width="11.33203125" customWidth="1"/>
    <col min="7" max="7" width="16.33203125" customWidth="1"/>
    <col min="8" max="8" width="22.1640625" customWidth="1"/>
  </cols>
  <sheetData>
    <row r="1" spans="1:8" ht="34" x14ac:dyDescent="0.2">
      <c r="A1" t="s">
        <v>252</v>
      </c>
      <c r="B1" s="13" t="s">
        <v>63</v>
      </c>
      <c r="C1" s="13" t="s">
        <v>149</v>
      </c>
      <c r="D1" s="13" t="s">
        <v>250</v>
      </c>
      <c r="E1" s="13" t="s">
        <v>251</v>
      </c>
      <c r="F1" s="13" t="s">
        <v>65</v>
      </c>
      <c r="G1" s="13" t="s">
        <v>99</v>
      </c>
      <c r="H1" s="13" t="s">
        <v>23</v>
      </c>
    </row>
    <row r="2" spans="1:8" x14ac:dyDescent="0.2">
      <c r="A2" t="s">
        <v>253</v>
      </c>
      <c r="B2" s="11" t="s">
        <v>73</v>
      </c>
      <c r="C2" s="11" t="s">
        <v>102</v>
      </c>
      <c r="D2" s="11">
        <v>47.530999999999999</v>
      </c>
      <c r="E2" s="11">
        <v>21.495000000000001</v>
      </c>
      <c r="F2" s="11" t="s">
        <v>25</v>
      </c>
      <c r="G2" s="11">
        <v>100</v>
      </c>
      <c r="H2" s="11" t="s">
        <v>36</v>
      </c>
    </row>
    <row r="3" spans="1:8" x14ac:dyDescent="0.2">
      <c r="A3" t="s">
        <v>253</v>
      </c>
      <c r="B3" t="s">
        <v>73</v>
      </c>
      <c r="C3" t="s">
        <v>153</v>
      </c>
      <c r="D3">
        <v>50.92</v>
      </c>
      <c r="E3">
        <v>9.94</v>
      </c>
      <c r="F3" t="s">
        <v>33</v>
      </c>
      <c r="G3">
        <v>14</v>
      </c>
      <c r="H3" t="s">
        <v>20</v>
      </c>
    </row>
    <row r="4" spans="1:8" x14ac:dyDescent="0.2">
      <c r="A4" t="s">
        <v>39</v>
      </c>
      <c r="B4" s="11" t="s">
        <v>89</v>
      </c>
      <c r="C4" s="11" t="s">
        <v>156</v>
      </c>
      <c r="D4" s="11">
        <v>50.51</v>
      </c>
      <c r="E4" s="11">
        <v>2.8109999999999999</v>
      </c>
      <c r="F4" s="11" t="s">
        <v>39</v>
      </c>
      <c r="G4" s="11">
        <v>13</v>
      </c>
      <c r="H4" s="11" t="s">
        <v>36</v>
      </c>
    </row>
    <row r="5" spans="1:8" x14ac:dyDescent="0.2">
      <c r="A5" t="s">
        <v>31</v>
      </c>
      <c r="B5" t="s">
        <v>30</v>
      </c>
      <c r="C5" t="s">
        <v>164</v>
      </c>
      <c r="D5">
        <v>54.19</v>
      </c>
      <c r="E5">
        <v>8.9610000000000003</v>
      </c>
      <c r="F5" t="s">
        <v>33</v>
      </c>
      <c r="G5">
        <v>60</v>
      </c>
      <c r="H5" t="s">
        <v>36</v>
      </c>
    </row>
    <row r="6" spans="1:8" x14ac:dyDescent="0.2">
      <c r="A6" t="s">
        <v>31</v>
      </c>
      <c r="B6" s="11" t="s">
        <v>30</v>
      </c>
      <c r="C6" s="11" t="s">
        <v>34</v>
      </c>
      <c r="D6" s="11">
        <v>57.7</v>
      </c>
      <c r="E6" s="11">
        <v>11.564</v>
      </c>
      <c r="F6" s="11" t="s">
        <v>31</v>
      </c>
      <c r="G6" s="11">
        <v>50</v>
      </c>
      <c r="H6" s="11" t="s">
        <v>36</v>
      </c>
    </row>
    <row r="7" spans="1:8" x14ac:dyDescent="0.2">
      <c r="A7" t="s">
        <v>31</v>
      </c>
      <c r="B7" t="s">
        <v>30</v>
      </c>
      <c r="C7" t="s">
        <v>166</v>
      </c>
      <c r="D7">
        <v>64.754999999999995</v>
      </c>
      <c r="E7">
        <v>20.876999999999999</v>
      </c>
      <c r="F7" t="s">
        <v>31</v>
      </c>
      <c r="G7">
        <v>40</v>
      </c>
      <c r="H7" t="s">
        <v>20</v>
      </c>
    </row>
    <row r="8" spans="1:8" x14ac:dyDescent="0.2">
      <c r="A8" t="s">
        <v>81</v>
      </c>
      <c r="B8" s="11" t="s">
        <v>78</v>
      </c>
      <c r="C8" s="11" t="s">
        <v>169</v>
      </c>
      <c r="D8" s="11">
        <v>66.314999999999998</v>
      </c>
      <c r="E8" s="11">
        <v>14.105</v>
      </c>
      <c r="F8" s="11" t="s">
        <v>81</v>
      </c>
      <c r="G8" s="11">
        <v>29</v>
      </c>
      <c r="H8" s="11" t="s">
        <v>36</v>
      </c>
    </row>
    <row r="9" spans="1:8" x14ac:dyDescent="0.2">
      <c r="A9" t="s">
        <v>33</v>
      </c>
      <c r="B9" t="s">
        <v>68</v>
      </c>
      <c r="C9" t="s">
        <v>176</v>
      </c>
      <c r="D9">
        <v>39.406999999999996</v>
      </c>
      <c r="E9">
        <v>-0.443</v>
      </c>
      <c r="F9" t="s">
        <v>71</v>
      </c>
      <c r="G9">
        <v>40</v>
      </c>
      <c r="H9" t="s">
        <v>36</v>
      </c>
    </row>
    <row r="10" spans="1:8" x14ac:dyDescent="0.2">
      <c r="A10" t="s">
        <v>33</v>
      </c>
      <c r="B10" s="11" t="s">
        <v>68</v>
      </c>
      <c r="C10" s="11" t="s">
        <v>175</v>
      </c>
      <c r="D10" s="11">
        <v>52.116999999999997</v>
      </c>
      <c r="E10" s="11">
        <v>10.204000000000001</v>
      </c>
      <c r="F10" s="11" t="s">
        <v>33</v>
      </c>
      <c r="G10" s="11">
        <v>40</v>
      </c>
      <c r="H10" s="11" t="s">
        <v>36</v>
      </c>
    </row>
    <row r="11" spans="1:8" x14ac:dyDescent="0.2">
      <c r="A11" t="s">
        <v>253</v>
      </c>
      <c r="B11" t="s">
        <v>97</v>
      </c>
      <c r="C11" t="s">
        <v>98</v>
      </c>
      <c r="D11">
        <v>52.453000000000003</v>
      </c>
      <c r="E11">
        <v>11.696</v>
      </c>
      <c r="F11" t="s">
        <v>33</v>
      </c>
      <c r="G11">
        <v>16</v>
      </c>
      <c r="H11" t="s">
        <v>36</v>
      </c>
    </row>
    <row r="12" spans="1:8" x14ac:dyDescent="0.2">
      <c r="A12" t="s">
        <v>254</v>
      </c>
      <c r="B12" s="11" t="s">
        <v>49</v>
      </c>
      <c r="C12" s="11" t="s">
        <v>186</v>
      </c>
      <c r="D12" s="11">
        <v>51.127000000000002</v>
      </c>
      <c r="E12" s="11">
        <v>16.827000000000002</v>
      </c>
      <c r="F12" s="11" t="s">
        <v>19</v>
      </c>
      <c r="G12" s="11">
        <v>115</v>
      </c>
      <c r="H12" s="11" t="s">
        <v>20</v>
      </c>
    </row>
    <row r="13" spans="1:8" x14ac:dyDescent="0.2">
      <c r="A13" t="s">
        <v>39</v>
      </c>
      <c r="B13" t="s">
        <v>37</v>
      </c>
      <c r="C13" t="s">
        <v>192</v>
      </c>
      <c r="D13">
        <v>51.015999999999998</v>
      </c>
      <c r="E13">
        <v>2.2599999999999998</v>
      </c>
      <c r="F13" t="s">
        <v>39</v>
      </c>
      <c r="G13">
        <v>16</v>
      </c>
      <c r="H13" t="s">
        <v>36</v>
      </c>
    </row>
    <row r="14" spans="1:8" x14ac:dyDescent="0.2">
      <c r="A14" t="s">
        <v>81</v>
      </c>
      <c r="B14" s="11" t="s">
        <v>109</v>
      </c>
      <c r="C14" s="11" t="s">
        <v>110</v>
      </c>
      <c r="D14" s="11">
        <v>59.319000000000003</v>
      </c>
      <c r="E14" s="11">
        <v>5.3959999999999999</v>
      </c>
      <c r="F14" s="11" t="s">
        <v>81</v>
      </c>
      <c r="G14" s="11">
        <v>10</v>
      </c>
      <c r="H14" s="11" t="s">
        <v>36</v>
      </c>
    </row>
    <row r="15" spans="1:8" x14ac:dyDescent="0.2">
      <c r="A15" t="s">
        <v>254</v>
      </c>
      <c r="B15" t="s">
        <v>213</v>
      </c>
      <c r="C15" t="s">
        <v>214</v>
      </c>
      <c r="D15">
        <v>47.720999999999997</v>
      </c>
      <c r="E15">
        <v>18.041</v>
      </c>
      <c r="F15" t="s">
        <v>25</v>
      </c>
      <c r="G15">
        <v>7.5</v>
      </c>
      <c r="H15" t="s">
        <v>20</v>
      </c>
    </row>
    <row r="16" spans="1:8" x14ac:dyDescent="0.2">
      <c r="A16" t="s">
        <v>254</v>
      </c>
      <c r="B16" s="12" t="s">
        <v>213</v>
      </c>
      <c r="C16" s="12" t="s">
        <v>216</v>
      </c>
      <c r="D16" s="12">
        <v>47.720999999999997</v>
      </c>
      <c r="E16" s="12">
        <v>18.041</v>
      </c>
      <c r="F16" s="12" t="s">
        <v>25</v>
      </c>
      <c r="G16" s="12">
        <v>9.8000000000000007</v>
      </c>
      <c r="H16" s="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538E-580D-8341-996B-48758D347F24}">
  <dimension ref="A1:G32"/>
  <sheetViews>
    <sheetView tabSelected="1" workbookViewId="0">
      <pane ySplit="1" topLeftCell="A2" activePane="bottomLeft" state="frozen"/>
      <selection pane="bottomLeft" activeCell="A17" sqref="A17:XFD17"/>
    </sheetView>
  </sheetViews>
  <sheetFormatPr baseColWidth="10" defaultRowHeight="16" x14ac:dyDescent="0.2"/>
  <cols>
    <col min="1" max="1" width="15.33203125" customWidth="1"/>
    <col min="2" max="2" width="28.33203125" customWidth="1"/>
    <col min="4" max="4" width="17.5" customWidth="1"/>
    <col min="5" max="5" width="18.1640625" customWidth="1"/>
    <col min="6" max="6" width="13" customWidth="1"/>
    <col min="7" max="7" width="55.6640625" customWidth="1"/>
  </cols>
  <sheetData>
    <row r="1" spans="1:7" ht="42" customHeight="1" x14ac:dyDescent="0.2">
      <c r="A1" s="9" t="s">
        <v>63</v>
      </c>
      <c r="B1" s="9" t="s">
        <v>149</v>
      </c>
      <c r="C1" s="9" t="s">
        <v>65</v>
      </c>
      <c r="D1" s="9" t="s">
        <v>150</v>
      </c>
      <c r="E1" s="9" t="s">
        <v>23</v>
      </c>
      <c r="F1" s="9" t="s">
        <v>151</v>
      </c>
      <c r="G1" s="9" t="s">
        <v>88</v>
      </c>
    </row>
    <row r="2" spans="1:7" ht="17" x14ac:dyDescent="0.2">
      <c r="A2" t="s">
        <v>49</v>
      </c>
      <c r="B2" t="s">
        <v>186</v>
      </c>
      <c r="C2" t="s">
        <v>19</v>
      </c>
      <c r="D2">
        <v>115</v>
      </c>
      <c r="E2" t="s">
        <v>20</v>
      </c>
      <c r="F2">
        <v>2022</v>
      </c>
      <c r="G2" s="8" t="s">
        <v>187</v>
      </c>
    </row>
    <row r="3" spans="1:7" ht="51" x14ac:dyDescent="0.2">
      <c r="A3" t="s">
        <v>73</v>
      </c>
      <c r="B3" t="s">
        <v>102</v>
      </c>
      <c r="C3" t="s">
        <v>25</v>
      </c>
      <c r="D3">
        <v>100</v>
      </c>
      <c r="E3" t="s">
        <v>36</v>
      </c>
      <c r="F3">
        <v>2025</v>
      </c>
      <c r="G3" s="8" t="s">
        <v>220</v>
      </c>
    </row>
    <row r="4" spans="1:7" ht="51" x14ac:dyDescent="0.2">
      <c r="A4" t="s">
        <v>47</v>
      </c>
      <c r="B4" t="s">
        <v>221</v>
      </c>
      <c r="C4" t="s">
        <v>33</v>
      </c>
      <c r="D4">
        <v>75</v>
      </c>
      <c r="E4" t="s">
        <v>249</v>
      </c>
      <c r="G4" s="8" t="s">
        <v>222</v>
      </c>
    </row>
    <row r="5" spans="1:7" ht="17" x14ac:dyDescent="0.2">
      <c r="A5" t="s">
        <v>30</v>
      </c>
      <c r="B5" t="s">
        <v>34</v>
      </c>
      <c r="C5" t="s">
        <v>31</v>
      </c>
      <c r="D5">
        <v>50</v>
      </c>
      <c r="E5" t="s">
        <v>36</v>
      </c>
      <c r="F5">
        <v>2025</v>
      </c>
      <c r="G5" s="8" t="s">
        <v>165</v>
      </c>
    </row>
    <row r="6" spans="1:7" ht="17" x14ac:dyDescent="0.2">
      <c r="A6" t="s">
        <v>57</v>
      </c>
      <c r="B6" t="s">
        <v>184</v>
      </c>
      <c r="C6" t="s">
        <v>71</v>
      </c>
      <c r="D6">
        <v>50</v>
      </c>
      <c r="E6" t="s">
        <v>249</v>
      </c>
      <c r="F6">
        <v>2025</v>
      </c>
      <c r="G6" s="8" t="s">
        <v>185</v>
      </c>
    </row>
    <row r="7" spans="1:7" ht="34" x14ac:dyDescent="0.2">
      <c r="A7" t="s">
        <v>93</v>
      </c>
      <c r="B7" t="s">
        <v>192</v>
      </c>
      <c r="C7" t="s">
        <v>39</v>
      </c>
      <c r="D7">
        <v>48</v>
      </c>
      <c r="E7" t="s">
        <v>249</v>
      </c>
      <c r="F7">
        <v>2026</v>
      </c>
      <c r="G7" s="8" t="s">
        <v>195</v>
      </c>
    </row>
    <row r="8" spans="1:7" ht="34" x14ac:dyDescent="0.2">
      <c r="A8" t="s">
        <v>188</v>
      </c>
      <c r="B8" t="s">
        <v>189</v>
      </c>
      <c r="C8" t="s">
        <v>107</v>
      </c>
      <c r="D8">
        <v>45</v>
      </c>
      <c r="E8" t="s">
        <v>249</v>
      </c>
      <c r="F8">
        <v>2025</v>
      </c>
      <c r="G8" s="8" t="s">
        <v>191</v>
      </c>
    </row>
    <row r="9" spans="1:7" ht="34" x14ac:dyDescent="0.2">
      <c r="A9" t="s">
        <v>42</v>
      </c>
      <c r="B9" t="s">
        <v>199</v>
      </c>
      <c r="C9" t="s">
        <v>43</v>
      </c>
      <c r="D9">
        <v>45</v>
      </c>
      <c r="E9" t="s">
        <v>249</v>
      </c>
      <c r="G9" s="8" t="s">
        <v>200</v>
      </c>
    </row>
    <row r="10" spans="1:7" ht="34" x14ac:dyDescent="0.2">
      <c r="A10" t="s">
        <v>196</v>
      </c>
      <c r="B10" t="s">
        <v>197</v>
      </c>
      <c r="C10" t="s">
        <v>81</v>
      </c>
      <c r="D10">
        <v>43</v>
      </c>
      <c r="E10" t="s">
        <v>249</v>
      </c>
      <c r="F10">
        <v>2024</v>
      </c>
      <c r="G10" s="8" t="s">
        <v>198</v>
      </c>
    </row>
    <row r="11" spans="1:7" ht="34" x14ac:dyDescent="0.2">
      <c r="A11" t="s">
        <v>68</v>
      </c>
      <c r="B11" t="s">
        <v>176</v>
      </c>
      <c r="C11" t="s">
        <v>71</v>
      </c>
      <c r="D11">
        <v>40</v>
      </c>
      <c r="E11" t="s">
        <v>36</v>
      </c>
      <c r="F11">
        <v>2026</v>
      </c>
      <c r="G11" s="8" t="s">
        <v>177</v>
      </c>
    </row>
    <row r="12" spans="1:7" ht="17" x14ac:dyDescent="0.2">
      <c r="A12" t="s">
        <v>68</v>
      </c>
      <c r="B12" t="s">
        <v>175</v>
      </c>
      <c r="C12" t="s">
        <v>33</v>
      </c>
      <c r="D12">
        <v>40</v>
      </c>
      <c r="E12" t="s">
        <v>36</v>
      </c>
      <c r="F12">
        <v>2025</v>
      </c>
      <c r="G12" s="8" t="s">
        <v>179</v>
      </c>
    </row>
    <row r="13" spans="1:7" ht="34" x14ac:dyDescent="0.2">
      <c r="A13" t="s">
        <v>30</v>
      </c>
      <c r="B13" t="s">
        <v>166</v>
      </c>
      <c r="C13" t="s">
        <v>31</v>
      </c>
      <c r="D13">
        <v>40</v>
      </c>
      <c r="E13" t="s">
        <v>20</v>
      </c>
      <c r="F13">
        <v>2023</v>
      </c>
      <c r="G13" s="8" t="s">
        <v>168</v>
      </c>
    </row>
    <row r="14" spans="1:7" ht="17" x14ac:dyDescent="0.2">
      <c r="A14" t="s">
        <v>78</v>
      </c>
      <c r="B14" t="s">
        <v>172</v>
      </c>
      <c r="C14" t="s">
        <v>173</v>
      </c>
      <c r="D14">
        <v>40</v>
      </c>
      <c r="E14" t="s">
        <v>249</v>
      </c>
      <c r="F14" t="s">
        <v>170</v>
      </c>
      <c r="G14" s="8" t="s">
        <v>174</v>
      </c>
    </row>
    <row r="15" spans="1:7" ht="34" x14ac:dyDescent="0.2">
      <c r="A15" t="s">
        <v>89</v>
      </c>
      <c r="B15" t="s">
        <v>155</v>
      </c>
      <c r="C15" t="s">
        <v>107</v>
      </c>
      <c r="D15">
        <v>40</v>
      </c>
      <c r="E15" t="s">
        <v>249</v>
      </c>
      <c r="F15">
        <v>2026</v>
      </c>
      <c r="G15" s="8" t="s">
        <v>158</v>
      </c>
    </row>
    <row r="16" spans="1:7" ht="17" x14ac:dyDescent="0.2">
      <c r="A16" t="s">
        <v>213</v>
      </c>
      <c r="B16" t="s">
        <v>218</v>
      </c>
      <c r="C16" t="s">
        <v>25</v>
      </c>
      <c r="D16">
        <v>30</v>
      </c>
      <c r="E16" t="s">
        <v>249</v>
      </c>
      <c r="F16">
        <v>2028</v>
      </c>
      <c r="G16" s="8" t="s">
        <v>219</v>
      </c>
    </row>
    <row r="17" spans="1:7" ht="35" customHeight="1" x14ac:dyDescent="0.2">
      <c r="A17" t="s">
        <v>211</v>
      </c>
      <c r="B17" t="s">
        <v>210</v>
      </c>
      <c r="C17" t="s">
        <v>25</v>
      </c>
      <c r="D17">
        <v>30</v>
      </c>
      <c r="E17" t="s">
        <v>249</v>
      </c>
      <c r="F17">
        <v>2019</v>
      </c>
      <c r="G17" s="8" t="s">
        <v>212</v>
      </c>
    </row>
    <row r="18" spans="1:7" ht="34" x14ac:dyDescent="0.2">
      <c r="A18" t="s">
        <v>89</v>
      </c>
      <c r="B18" t="s">
        <v>159</v>
      </c>
      <c r="C18" t="s">
        <v>39</v>
      </c>
      <c r="D18">
        <v>27</v>
      </c>
      <c r="E18" t="s">
        <v>249</v>
      </c>
      <c r="G18" s="8" t="s">
        <v>161</v>
      </c>
    </row>
    <row r="19" spans="1:7" ht="17" x14ac:dyDescent="0.2">
      <c r="A19" t="s">
        <v>101</v>
      </c>
      <c r="B19" t="s">
        <v>102</v>
      </c>
      <c r="C19" t="s">
        <v>25</v>
      </c>
      <c r="D19">
        <v>26</v>
      </c>
      <c r="E19" t="s">
        <v>249</v>
      </c>
      <c r="F19">
        <v>2026</v>
      </c>
      <c r="G19" s="8" t="s">
        <v>190</v>
      </c>
    </row>
    <row r="20" spans="1:7" ht="17" x14ac:dyDescent="0.2">
      <c r="A20" t="s">
        <v>97</v>
      </c>
      <c r="B20" t="s">
        <v>181</v>
      </c>
      <c r="C20" t="s">
        <v>33</v>
      </c>
      <c r="D20">
        <v>24</v>
      </c>
      <c r="E20" t="s">
        <v>249</v>
      </c>
      <c r="G20" s="8" t="s">
        <v>182</v>
      </c>
    </row>
    <row r="21" spans="1:7" ht="34" x14ac:dyDescent="0.2">
      <c r="A21" t="s">
        <v>227</v>
      </c>
      <c r="B21" t="s">
        <v>178</v>
      </c>
      <c r="C21" t="s">
        <v>33</v>
      </c>
      <c r="D21">
        <v>20</v>
      </c>
      <c r="E21" t="s">
        <v>249</v>
      </c>
      <c r="G21" s="8" t="s">
        <v>228</v>
      </c>
    </row>
    <row r="22" spans="1:7" ht="17" x14ac:dyDescent="0.2">
      <c r="A22" t="s">
        <v>37</v>
      </c>
      <c r="B22" t="s">
        <v>192</v>
      </c>
      <c r="C22" t="s">
        <v>39</v>
      </c>
      <c r="D22">
        <v>16</v>
      </c>
      <c r="E22" t="s">
        <v>36</v>
      </c>
      <c r="F22">
        <v>2025</v>
      </c>
      <c r="G22" s="8" t="s">
        <v>194</v>
      </c>
    </row>
    <row r="23" spans="1:7" ht="17" x14ac:dyDescent="0.2">
      <c r="A23" t="s">
        <v>97</v>
      </c>
      <c r="B23" t="s">
        <v>98</v>
      </c>
      <c r="C23" t="s">
        <v>33</v>
      </c>
      <c r="D23">
        <v>16</v>
      </c>
      <c r="E23" t="s">
        <v>36</v>
      </c>
      <c r="F23">
        <v>2025</v>
      </c>
      <c r="G23" s="8" t="s">
        <v>180</v>
      </c>
    </row>
    <row r="24" spans="1:7" ht="17" x14ac:dyDescent="0.2">
      <c r="A24" t="s">
        <v>89</v>
      </c>
      <c r="B24" t="s">
        <v>156</v>
      </c>
      <c r="C24" t="s">
        <v>39</v>
      </c>
      <c r="D24">
        <v>13</v>
      </c>
      <c r="E24" t="s">
        <v>36</v>
      </c>
      <c r="F24">
        <v>2023</v>
      </c>
      <c r="G24" s="8" t="s">
        <v>160</v>
      </c>
    </row>
    <row r="25" spans="1:7" ht="17" x14ac:dyDescent="0.2">
      <c r="A25" t="s">
        <v>89</v>
      </c>
      <c r="B25" t="s">
        <v>157</v>
      </c>
      <c r="C25" t="s">
        <v>33</v>
      </c>
      <c r="D25">
        <v>13</v>
      </c>
      <c r="E25" t="s">
        <v>249</v>
      </c>
      <c r="F25">
        <v>2025</v>
      </c>
      <c r="G25" s="8" t="s">
        <v>163</v>
      </c>
    </row>
    <row r="26" spans="1:7" ht="17" x14ac:dyDescent="0.2">
      <c r="A26" t="s">
        <v>223</v>
      </c>
      <c r="B26" t="s">
        <v>224</v>
      </c>
      <c r="C26" t="s">
        <v>71</v>
      </c>
      <c r="D26">
        <v>10</v>
      </c>
      <c r="E26" t="s">
        <v>249</v>
      </c>
      <c r="F26">
        <v>2023</v>
      </c>
      <c r="G26" s="8" t="s">
        <v>225</v>
      </c>
    </row>
    <row r="27" spans="1:7" ht="34" x14ac:dyDescent="0.2">
      <c r="A27" t="s">
        <v>201</v>
      </c>
      <c r="B27" t="s">
        <v>202</v>
      </c>
      <c r="C27" t="s">
        <v>203</v>
      </c>
      <c r="D27">
        <v>10</v>
      </c>
      <c r="E27" t="s">
        <v>249</v>
      </c>
      <c r="G27" s="8" t="s">
        <v>204</v>
      </c>
    </row>
    <row r="28" spans="1:7" ht="17" x14ac:dyDescent="0.2">
      <c r="A28" t="s">
        <v>109</v>
      </c>
      <c r="B28" t="s">
        <v>110</v>
      </c>
      <c r="C28" t="s">
        <v>81</v>
      </c>
      <c r="D28">
        <v>10</v>
      </c>
      <c r="E28" t="s">
        <v>36</v>
      </c>
      <c r="F28">
        <v>2024</v>
      </c>
      <c r="G28" s="8" t="s">
        <v>207</v>
      </c>
    </row>
    <row r="29" spans="1:7" ht="34" x14ac:dyDescent="0.2">
      <c r="A29" t="s">
        <v>141</v>
      </c>
      <c r="B29" t="s">
        <v>209</v>
      </c>
      <c r="C29" t="s">
        <v>71</v>
      </c>
      <c r="D29">
        <v>10</v>
      </c>
      <c r="E29" t="s">
        <v>249</v>
      </c>
      <c r="F29">
        <v>2025</v>
      </c>
      <c r="G29" s="8" t="s">
        <v>208</v>
      </c>
    </row>
    <row r="30" spans="1:7" ht="17" x14ac:dyDescent="0.2">
      <c r="A30" t="s">
        <v>213</v>
      </c>
      <c r="B30" t="s">
        <v>216</v>
      </c>
      <c r="C30" t="s">
        <v>25</v>
      </c>
      <c r="D30">
        <v>9.8000000000000007</v>
      </c>
      <c r="E30" t="s">
        <v>20</v>
      </c>
      <c r="F30">
        <v>2022</v>
      </c>
      <c r="G30" s="8" t="s">
        <v>217</v>
      </c>
    </row>
    <row r="31" spans="1:7" ht="17" x14ac:dyDescent="0.2">
      <c r="A31" t="s">
        <v>213</v>
      </c>
      <c r="B31" t="s">
        <v>214</v>
      </c>
      <c r="C31" t="s">
        <v>25</v>
      </c>
      <c r="D31">
        <v>7.5</v>
      </c>
      <c r="E31" t="s">
        <v>20</v>
      </c>
      <c r="F31">
        <v>2019</v>
      </c>
      <c r="G31" s="8" t="s">
        <v>215</v>
      </c>
    </row>
    <row r="32" spans="1:7" ht="34" x14ac:dyDescent="0.2">
      <c r="A32" t="s">
        <v>201</v>
      </c>
      <c r="B32" t="s">
        <v>205</v>
      </c>
      <c r="C32" t="s">
        <v>71</v>
      </c>
      <c r="E32" t="s">
        <v>249</v>
      </c>
      <c r="G32" s="8" t="s">
        <v>206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1A2A-C417-2443-9916-48B28EF23ABB}">
  <dimension ref="A3:X41"/>
  <sheetViews>
    <sheetView zoomScale="87" workbookViewId="0">
      <selection activeCell="N23" sqref="N23"/>
    </sheetView>
  </sheetViews>
  <sheetFormatPr baseColWidth="10" defaultRowHeight="16" x14ac:dyDescent="0.2"/>
  <cols>
    <col min="1" max="1" width="13" bestFit="1" customWidth="1"/>
    <col min="2" max="10" width="11.5" bestFit="1" customWidth="1"/>
    <col min="11" max="11" width="24.1640625" bestFit="1" customWidth="1"/>
    <col min="12" max="12" width="7.6640625" bestFit="1" customWidth="1"/>
    <col min="13" max="13" width="7" bestFit="1" customWidth="1"/>
    <col min="14" max="14" width="18.1640625" customWidth="1"/>
  </cols>
  <sheetData>
    <row r="3" spans="1:24" x14ac:dyDescent="0.2">
      <c r="A3" s="5" t="s">
        <v>86</v>
      </c>
      <c r="B3" t="s">
        <v>240</v>
      </c>
      <c r="C3" t="s">
        <v>241</v>
      </c>
      <c r="D3" t="s">
        <v>242</v>
      </c>
      <c r="E3" t="s">
        <v>243</v>
      </c>
      <c r="F3" t="s">
        <v>244</v>
      </c>
      <c r="G3" t="s">
        <v>245</v>
      </c>
      <c r="H3" t="s">
        <v>246</v>
      </c>
      <c r="I3" t="s">
        <v>247</v>
      </c>
      <c r="J3" t="s">
        <v>239</v>
      </c>
      <c r="K3" t="s">
        <v>248</v>
      </c>
    </row>
    <row r="4" spans="1:24" x14ac:dyDescent="0.2">
      <c r="A4" s="6" t="s">
        <v>173</v>
      </c>
      <c r="K4">
        <v>40</v>
      </c>
      <c r="N4" t="s">
        <v>86</v>
      </c>
      <c r="O4" t="s">
        <v>240</v>
      </c>
      <c r="P4" t="s">
        <v>241</v>
      </c>
      <c r="Q4" t="s">
        <v>242</v>
      </c>
      <c r="R4" t="s">
        <v>243</v>
      </c>
      <c r="S4" t="s">
        <v>244</v>
      </c>
      <c r="T4" t="s">
        <v>245</v>
      </c>
      <c r="U4" t="s">
        <v>246</v>
      </c>
      <c r="V4" t="s">
        <v>247</v>
      </c>
      <c r="W4" t="s">
        <v>239</v>
      </c>
      <c r="X4" t="s">
        <v>248</v>
      </c>
    </row>
    <row r="5" spans="1:24" x14ac:dyDescent="0.2">
      <c r="A5" s="6" t="s">
        <v>39</v>
      </c>
      <c r="B5">
        <v>0</v>
      </c>
      <c r="C5">
        <v>0</v>
      </c>
      <c r="D5">
        <v>13</v>
      </c>
      <c r="E5">
        <v>18.28</v>
      </c>
      <c r="F5">
        <v>39.56</v>
      </c>
      <c r="G5">
        <v>61.160000000000004</v>
      </c>
      <c r="H5">
        <v>77</v>
      </c>
      <c r="I5">
        <v>106</v>
      </c>
      <c r="J5">
        <v>106</v>
      </c>
      <c r="K5">
        <v>61</v>
      </c>
      <c r="N5" t="s">
        <v>173</v>
      </c>
      <c r="X5">
        <v>40</v>
      </c>
    </row>
    <row r="6" spans="1:24" x14ac:dyDescent="0.2">
      <c r="A6" s="6" t="s">
        <v>33</v>
      </c>
      <c r="B6">
        <v>4.62</v>
      </c>
      <c r="C6">
        <v>9.3800000000000008</v>
      </c>
      <c r="D6">
        <v>14</v>
      </c>
      <c r="E6">
        <v>56.77</v>
      </c>
      <c r="F6">
        <v>100.23</v>
      </c>
      <c r="G6">
        <v>143</v>
      </c>
      <c r="H6">
        <v>143</v>
      </c>
      <c r="I6">
        <v>143</v>
      </c>
      <c r="J6">
        <v>143</v>
      </c>
      <c r="K6">
        <v>156</v>
      </c>
      <c r="N6" t="s">
        <v>39</v>
      </c>
      <c r="O6">
        <v>0</v>
      </c>
      <c r="P6">
        <v>0</v>
      </c>
      <c r="Q6">
        <v>13</v>
      </c>
      <c r="R6">
        <v>18.28</v>
      </c>
      <c r="S6">
        <v>39.56</v>
      </c>
      <c r="T6">
        <v>61.160000000000004</v>
      </c>
      <c r="U6">
        <v>77</v>
      </c>
      <c r="V6">
        <v>106</v>
      </c>
      <c r="W6">
        <v>106</v>
      </c>
      <c r="X6">
        <v>61</v>
      </c>
    </row>
    <row r="7" spans="1:24" x14ac:dyDescent="0.2">
      <c r="A7" s="6" t="s">
        <v>25</v>
      </c>
      <c r="B7">
        <v>37.5</v>
      </c>
      <c r="C7">
        <v>40.734000000000002</v>
      </c>
      <c r="D7">
        <v>44.066000000000003</v>
      </c>
      <c r="E7">
        <v>58.3</v>
      </c>
      <c r="F7">
        <v>66.88</v>
      </c>
      <c r="G7">
        <v>75.72</v>
      </c>
      <c r="H7">
        <v>94.3</v>
      </c>
      <c r="I7">
        <v>104.3</v>
      </c>
      <c r="J7">
        <v>203.3</v>
      </c>
      <c r="N7" t="s">
        <v>33</v>
      </c>
      <c r="O7">
        <v>4.62</v>
      </c>
      <c r="P7">
        <v>9.3800000000000008</v>
      </c>
      <c r="Q7">
        <v>14</v>
      </c>
      <c r="R7">
        <v>56.77</v>
      </c>
      <c r="S7">
        <v>100.23</v>
      </c>
      <c r="T7">
        <v>143</v>
      </c>
      <c r="U7">
        <v>143</v>
      </c>
      <c r="V7">
        <v>143</v>
      </c>
      <c r="W7">
        <v>143</v>
      </c>
      <c r="X7">
        <v>156</v>
      </c>
    </row>
    <row r="8" spans="1:24" x14ac:dyDescent="0.2">
      <c r="A8" s="6" t="s">
        <v>107</v>
      </c>
      <c r="B8">
        <v>0</v>
      </c>
      <c r="C8">
        <v>0</v>
      </c>
      <c r="D8">
        <v>0</v>
      </c>
      <c r="E8">
        <v>14.850000000000001</v>
      </c>
      <c r="F8">
        <v>43.35</v>
      </c>
      <c r="G8">
        <v>71.8</v>
      </c>
      <c r="H8">
        <v>85</v>
      </c>
      <c r="I8">
        <v>85</v>
      </c>
      <c r="J8">
        <v>85</v>
      </c>
      <c r="N8" t="s">
        <v>25</v>
      </c>
      <c r="O8">
        <v>37.5</v>
      </c>
      <c r="P8">
        <v>40.734000000000002</v>
      </c>
      <c r="Q8">
        <v>44.066000000000003</v>
      </c>
      <c r="R8">
        <v>58.3</v>
      </c>
      <c r="S8">
        <v>66.88</v>
      </c>
      <c r="T8">
        <v>75.72</v>
      </c>
      <c r="U8">
        <v>94.3</v>
      </c>
      <c r="V8">
        <v>104.3</v>
      </c>
      <c r="W8">
        <v>203.3</v>
      </c>
    </row>
    <row r="9" spans="1:24" x14ac:dyDescent="0.2">
      <c r="A9" s="6" t="s">
        <v>81</v>
      </c>
      <c r="B9">
        <v>0</v>
      </c>
      <c r="C9">
        <v>0</v>
      </c>
      <c r="D9">
        <v>13.870000000000001</v>
      </c>
      <c r="E9">
        <v>27.13</v>
      </c>
      <c r="F9">
        <v>40</v>
      </c>
      <c r="G9">
        <v>40</v>
      </c>
      <c r="H9">
        <v>40</v>
      </c>
      <c r="I9">
        <v>40</v>
      </c>
      <c r="J9">
        <v>82</v>
      </c>
      <c r="K9">
        <v>14</v>
      </c>
      <c r="N9" t="s">
        <v>107</v>
      </c>
      <c r="O9">
        <v>0</v>
      </c>
      <c r="P9">
        <v>0</v>
      </c>
      <c r="Q9">
        <v>0</v>
      </c>
      <c r="R9">
        <v>14.850000000000001</v>
      </c>
      <c r="S9">
        <v>43.35</v>
      </c>
      <c r="T9">
        <v>71.8</v>
      </c>
      <c r="U9">
        <v>85</v>
      </c>
      <c r="V9">
        <v>85</v>
      </c>
      <c r="W9">
        <v>85</v>
      </c>
    </row>
    <row r="10" spans="1:24" x14ac:dyDescent="0.2">
      <c r="A10" s="6" t="s">
        <v>19</v>
      </c>
      <c r="B10">
        <v>46.2</v>
      </c>
      <c r="C10">
        <v>70</v>
      </c>
      <c r="D10">
        <v>92.5</v>
      </c>
      <c r="E10">
        <v>115</v>
      </c>
      <c r="F10">
        <v>115</v>
      </c>
      <c r="G10">
        <v>115</v>
      </c>
      <c r="H10">
        <v>115</v>
      </c>
      <c r="I10">
        <v>115</v>
      </c>
      <c r="J10">
        <v>115</v>
      </c>
      <c r="N10" t="s">
        <v>81</v>
      </c>
      <c r="O10">
        <v>0</v>
      </c>
      <c r="P10">
        <v>0</v>
      </c>
      <c r="Q10">
        <v>13.870000000000001</v>
      </c>
      <c r="R10">
        <v>27.13</v>
      </c>
      <c r="S10">
        <v>40</v>
      </c>
      <c r="T10">
        <v>40</v>
      </c>
      <c r="U10">
        <v>40</v>
      </c>
      <c r="V10">
        <v>40</v>
      </c>
      <c r="W10">
        <v>82</v>
      </c>
      <c r="X10">
        <v>14</v>
      </c>
    </row>
    <row r="11" spans="1:24" x14ac:dyDescent="0.2">
      <c r="A11" s="6" t="s">
        <v>43</v>
      </c>
      <c r="K11">
        <v>45</v>
      </c>
      <c r="N11" t="s">
        <v>19</v>
      </c>
      <c r="O11">
        <v>46.2</v>
      </c>
      <c r="P11">
        <v>70</v>
      </c>
      <c r="Q11">
        <v>92.5</v>
      </c>
      <c r="R11">
        <v>115</v>
      </c>
      <c r="S11">
        <v>115</v>
      </c>
      <c r="T11">
        <v>115</v>
      </c>
      <c r="U11">
        <v>115</v>
      </c>
      <c r="V11">
        <v>115</v>
      </c>
      <c r="W11">
        <v>115</v>
      </c>
    </row>
    <row r="12" spans="1:24" x14ac:dyDescent="0.2">
      <c r="A12" s="6" t="s">
        <v>203</v>
      </c>
      <c r="K12">
        <v>10</v>
      </c>
      <c r="N12" t="s">
        <v>43</v>
      </c>
      <c r="X12">
        <v>45</v>
      </c>
    </row>
    <row r="13" spans="1:24" x14ac:dyDescent="0.2">
      <c r="A13" s="6" t="s">
        <v>71</v>
      </c>
      <c r="B13">
        <v>0</v>
      </c>
      <c r="C13">
        <v>13</v>
      </c>
      <c r="D13">
        <v>28</v>
      </c>
      <c r="E13">
        <v>61.5</v>
      </c>
      <c r="F13">
        <v>80.5</v>
      </c>
      <c r="G13">
        <v>99</v>
      </c>
      <c r="H13">
        <v>110</v>
      </c>
      <c r="I13">
        <v>110</v>
      </c>
      <c r="J13">
        <v>110</v>
      </c>
      <c r="N13" t="s">
        <v>203</v>
      </c>
      <c r="X13">
        <v>10</v>
      </c>
    </row>
    <row r="14" spans="1:24" x14ac:dyDescent="0.2">
      <c r="A14" s="6" t="s">
        <v>31</v>
      </c>
      <c r="B14">
        <v>0</v>
      </c>
      <c r="C14">
        <v>13.200000000000001</v>
      </c>
      <c r="D14">
        <v>26.8</v>
      </c>
      <c r="E14">
        <v>56.5</v>
      </c>
      <c r="F14">
        <v>73.5</v>
      </c>
      <c r="G14">
        <v>90</v>
      </c>
      <c r="H14">
        <v>90</v>
      </c>
      <c r="I14">
        <v>90</v>
      </c>
      <c r="J14">
        <v>90</v>
      </c>
      <c r="K14">
        <v>20</v>
      </c>
      <c r="N14" t="s">
        <v>71</v>
      </c>
      <c r="O14">
        <v>0</v>
      </c>
      <c r="P14">
        <v>13</v>
      </c>
      <c r="Q14">
        <v>28</v>
      </c>
      <c r="R14">
        <v>61.5</v>
      </c>
      <c r="S14">
        <v>80.5</v>
      </c>
      <c r="T14">
        <v>99</v>
      </c>
      <c r="U14">
        <v>110</v>
      </c>
      <c r="V14">
        <v>110</v>
      </c>
      <c r="W14">
        <v>110</v>
      </c>
    </row>
    <row r="15" spans="1:24" x14ac:dyDescent="0.2">
      <c r="A15" s="6" t="s">
        <v>238</v>
      </c>
      <c r="K15">
        <v>10</v>
      </c>
      <c r="N15" t="s">
        <v>31</v>
      </c>
      <c r="O15">
        <v>0</v>
      </c>
      <c r="P15">
        <v>13.200000000000001</v>
      </c>
      <c r="Q15">
        <v>26.8</v>
      </c>
      <c r="R15">
        <v>56.5</v>
      </c>
      <c r="S15">
        <v>73.5</v>
      </c>
      <c r="T15">
        <v>90</v>
      </c>
      <c r="U15">
        <v>90</v>
      </c>
      <c r="V15">
        <v>90</v>
      </c>
      <c r="W15">
        <v>90</v>
      </c>
      <c r="X15">
        <v>20</v>
      </c>
    </row>
    <row r="16" spans="1:24" x14ac:dyDescent="0.2">
      <c r="A16" s="6" t="s">
        <v>87</v>
      </c>
      <c r="B16">
        <v>88.32</v>
      </c>
      <c r="C16">
        <v>146.31399999999999</v>
      </c>
      <c r="D16">
        <v>232.23600000000002</v>
      </c>
      <c r="E16">
        <v>408.33000000000004</v>
      </c>
      <c r="F16">
        <v>559.02</v>
      </c>
      <c r="G16">
        <v>695.68000000000006</v>
      </c>
      <c r="H16">
        <v>754.3</v>
      </c>
      <c r="I16">
        <v>793.3</v>
      </c>
      <c r="J16">
        <v>934.3</v>
      </c>
      <c r="K16">
        <v>356</v>
      </c>
    </row>
    <row r="18" spans="1:11" x14ac:dyDescent="0.2">
      <c r="A18" s="5" t="s">
        <v>86</v>
      </c>
      <c r="B18" t="s">
        <v>240</v>
      </c>
      <c r="C18" t="s">
        <v>241</v>
      </c>
      <c r="D18" t="s">
        <v>242</v>
      </c>
      <c r="E18" t="s">
        <v>243</v>
      </c>
      <c r="F18" t="s">
        <v>244</v>
      </c>
      <c r="G18" t="s">
        <v>245</v>
      </c>
      <c r="H18" t="s">
        <v>246</v>
      </c>
      <c r="I18" t="s">
        <v>247</v>
      </c>
      <c r="J18" t="s">
        <v>239</v>
      </c>
      <c r="K18" t="s">
        <v>248</v>
      </c>
    </row>
    <row r="19" spans="1:11" x14ac:dyDescent="0.2">
      <c r="A19" s="6" t="s">
        <v>89</v>
      </c>
      <c r="B19">
        <v>0</v>
      </c>
      <c r="C19">
        <v>0</v>
      </c>
      <c r="D19">
        <v>13</v>
      </c>
      <c r="E19">
        <v>17.29</v>
      </c>
      <c r="F19">
        <v>34.910000000000004</v>
      </c>
      <c r="G19">
        <v>52.8</v>
      </c>
      <c r="H19">
        <v>66</v>
      </c>
      <c r="I19">
        <v>66</v>
      </c>
      <c r="J19">
        <v>66</v>
      </c>
      <c r="K19">
        <v>54</v>
      </c>
    </row>
    <row r="20" spans="1:11" x14ac:dyDescent="0.2">
      <c r="A20" s="6" t="s">
        <v>141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10</v>
      </c>
      <c r="I20">
        <v>10</v>
      </c>
      <c r="J20">
        <v>10</v>
      </c>
    </row>
    <row r="21" spans="1:11" x14ac:dyDescent="0.2">
      <c r="A21" s="6" t="s">
        <v>109</v>
      </c>
      <c r="B21">
        <v>0</v>
      </c>
      <c r="C21">
        <v>0</v>
      </c>
      <c r="D21">
        <v>3.3000000000000003</v>
      </c>
      <c r="E21">
        <v>6.7</v>
      </c>
      <c r="F21">
        <v>10</v>
      </c>
      <c r="G21">
        <v>10</v>
      </c>
      <c r="H21">
        <v>10</v>
      </c>
      <c r="I21">
        <v>10</v>
      </c>
      <c r="J21">
        <v>10</v>
      </c>
    </row>
    <row r="22" spans="1:11" x14ac:dyDescent="0.2">
      <c r="A22" s="6" t="s">
        <v>42</v>
      </c>
      <c r="K22">
        <v>45</v>
      </c>
    </row>
    <row r="23" spans="1:11" x14ac:dyDescent="0.2">
      <c r="A23" s="6" t="s">
        <v>73</v>
      </c>
      <c r="B23">
        <v>4.62</v>
      </c>
      <c r="C23">
        <v>9.3800000000000008</v>
      </c>
      <c r="D23">
        <v>14</v>
      </c>
      <c r="E23">
        <v>25</v>
      </c>
      <c r="F23">
        <v>25</v>
      </c>
      <c r="G23">
        <v>25</v>
      </c>
      <c r="H23">
        <v>25</v>
      </c>
      <c r="I23">
        <v>25</v>
      </c>
      <c r="J23">
        <v>114</v>
      </c>
      <c r="K23">
        <v>10</v>
      </c>
    </row>
    <row r="24" spans="1:11" x14ac:dyDescent="0.2">
      <c r="A24" s="6" t="s">
        <v>57</v>
      </c>
      <c r="B24">
        <v>0</v>
      </c>
      <c r="C24">
        <v>0</v>
      </c>
      <c r="D24">
        <v>0</v>
      </c>
      <c r="E24">
        <v>16.5</v>
      </c>
      <c r="F24">
        <v>33.5</v>
      </c>
      <c r="G24">
        <v>50</v>
      </c>
      <c r="H24">
        <v>50</v>
      </c>
      <c r="I24">
        <v>79</v>
      </c>
      <c r="J24">
        <v>79</v>
      </c>
    </row>
    <row r="25" spans="1:11" x14ac:dyDescent="0.2">
      <c r="A25" s="6" t="s">
        <v>101</v>
      </c>
      <c r="B25">
        <v>0</v>
      </c>
      <c r="C25">
        <v>0</v>
      </c>
      <c r="D25">
        <v>0</v>
      </c>
      <c r="E25">
        <v>0</v>
      </c>
      <c r="F25">
        <v>8.58</v>
      </c>
      <c r="G25">
        <v>17.420000000000002</v>
      </c>
      <c r="H25">
        <v>26</v>
      </c>
      <c r="I25">
        <v>26</v>
      </c>
      <c r="J25">
        <v>26</v>
      </c>
    </row>
    <row r="26" spans="1:11" x14ac:dyDescent="0.2">
      <c r="A26" s="6" t="s">
        <v>78</v>
      </c>
      <c r="B26">
        <v>0</v>
      </c>
      <c r="C26">
        <v>0</v>
      </c>
      <c r="D26">
        <v>9.57</v>
      </c>
      <c r="E26">
        <v>19.43</v>
      </c>
      <c r="F26">
        <v>29</v>
      </c>
      <c r="G26">
        <v>29</v>
      </c>
      <c r="H26">
        <v>29</v>
      </c>
      <c r="I26">
        <v>29</v>
      </c>
      <c r="J26">
        <v>29</v>
      </c>
      <c r="K26">
        <v>54</v>
      </c>
    </row>
    <row r="27" spans="1:11" x14ac:dyDescent="0.2">
      <c r="A27" s="6" t="s">
        <v>201</v>
      </c>
      <c r="K27">
        <v>10</v>
      </c>
    </row>
    <row r="28" spans="1:11" x14ac:dyDescent="0.2">
      <c r="A28" s="6" t="s">
        <v>188</v>
      </c>
      <c r="B28">
        <v>0</v>
      </c>
      <c r="C28">
        <v>0</v>
      </c>
      <c r="D28">
        <v>0</v>
      </c>
      <c r="E28">
        <v>14.850000000000001</v>
      </c>
      <c r="F28">
        <v>30.150000000000002</v>
      </c>
      <c r="G28">
        <v>45</v>
      </c>
      <c r="H28">
        <v>45</v>
      </c>
      <c r="I28">
        <v>45</v>
      </c>
      <c r="J28">
        <v>45</v>
      </c>
    </row>
    <row r="29" spans="1:11" x14ac:dyDescent="0.2">
      <c r="A29" s="6" t="s">
        <v>49</v>
      </c>
      <c r="B29">
        <v>46.2</v>
      </c>
      <c r="C29">
        <v>70</v>
      </c>
      <c r="D29">
        <v>92.5</v>
      </c>
      <c r="E29">
        <v>115</v>
      </c>
      <c r="F29">
        <v>115</v>
      </c>
      <c r="G29">
        <v>115</v>
      </c>
      <c r="H29">
        <v>115</v>
      </c>
      <c r="I29">
        <v>115</v>
      </c>
      <c r="J29">
        <v>115</v>
      </c>
    </row>
    <row r="30" spans="1:11" x14ac:dyDescent="0.2">
      <c r="A30" s="6" t="s">
        <v>196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43</v>
      </c>
    </row>
    <row r="31" spans="1:11" x14ac:dyDescent="0.2">
      <c r="A31" s="6" t="s">
        <v>30</v>
      </c>
      <c r="B31">
        <v>0</v>
      </c>
      <c r="C31">
        <v>13.200000000000001</v>
      </c>
      <c r="D31">
        <v>26.8</v>
      </c>
      <c r="E31">
        <v>76.5</v>
      </c>
      <c r="F31">
        <v>113.5</v>
      </c>
      <c r="G31">
        <v>150</v>
      </c>
      <c r="H31">
        <v>150</v>
      </c>
      <c r="I31">
        <v>150</v>
      </c>
      <c r="J31">
        <v>150</v>
      </c>
      <c r="K31">
        <v>20</v>
      </c>
    </row>
    <row r="32" spans="1:11" x14ac:dyDescent="0.2">
      <c r="A32" s="6" t="s">
        <v>223</v>
      </c>
      <c r="D32">
        <v>2</v>
      </c>
      <c r="E32">
        <v>4</v>
      </c>
      <c r="F32">
        <v>6</v>
      </c>
      <c r="G32">
        <v>8</v>
      </c>
      <c r="H32">
        <v>10</v>
      </c>
      <c r="I32">
        <v>10</v>
      </c>
      <c r="J32">
        <v>10</v>
      </c>
      <c r="K32">
        <v>10</v>
      </c>
    </row>
    <row r="33" spans="1:11" x14ac:dyDescent="0.2">
      <c r="A33" s="6" t="s">
        <v>93</v>
      </c>
      <c r="B33">
        <v>0</v>
      </c>
      <c r="C33">
        <v>0</v>
      </c>
      <c r="D33">
        <v>0</v>
      </c>
      <c r="E33">
        <v>0</v>
      </c>
      <c r="F33">
        <v>15.84</v>
      </c>
      <c r="G33">
        <v>32.160000000000004</v>
      </c>
      <c r="H33">
        <v>48</v>
      </c>
      <c r="I33">
        <v>48</v>
      </c>
      <c r="J33">
        <v>48</v>
      </c>
    </row>
    <row r="34" spans="1:11" x14ac:dyDescent="0.2">
      <c r="A34" s="6" t="s">
        <v>227</v>
      </c>
      <c r="K34">
        <v>20</v>
      </c>
    </row>
    <row r="35" spans="1:11" x14ac:dyDescent="0.2">
      <c r="A35" s="6" t="s">
        <v>211</v>
      </c>
      <c r="B35">
        <v>30</v>
      </c>
      <c r="C35">
        <v>30</v>
      </c>
      <c r="D35">
        <v>30</v>
      </c>
      <c r="E35">
        <v>30</v>
      </c>
      <c r="F35">
        <v>30</v>
      </c>
      <c r="G35">
        <v>30</v>
      </c>
      <c r="H35">
        <v>30</v>
      </c>
      <c r="I35">
        <v>30</v>
      </c>
      <c r="J35">
        <v>30</v>
      </c>
    </row>
    <row r="36" spans="1:11" x14ac:dyDescent="0.2">
      <c r="A36" s="6" t="s">
        <v>213</v>
      </c>
      <c r="B36">
        <v>7.5</v>
      </c>
      <c r="C36">
        <v>10.734</v>
      </c>
      <c r="D36">
        <v>14.066000000000001</v>
      </c>
      <c r="E36">
        <v>17.3</v>
      </c>
      <c r="F36">
        <v>17.3</v>
      </c>
      <c r="G36">
        <v>17.3</v>
      </c>
      <c r="H36">
        <v>27.3</v>
      </c>
      <c r="I36">
        <v>37.299999999999997</v>
      </c>
      <c r="J36">
        <v>47.3</v>
      </c>
    </row>
    <row r="37" spans="1:11" x14ac:dyDescent="0.2">
      <c r="A37" s="6" t="s">
        <v>97</v>
      </c>
      <c r="E37">
        <v>5.28</v>
      </c>
      <c r="F37">
        <v>10.72</v>
      </c>
      <c r="G37">
        <v>16</v>
      </c>
      <c r="H37">
        <v>16</v>
      </c>
      <c r="I37">
        <v>16</v>
      </c>
      <c r="J37">
        <v>16</v>
      </c>
      <c r="K37">
        <v>24</v>
      </c>
    </row>
    <row r="38" spans="1:11" x14ac:dyDescent="0.2">
      <c r="A38" s="6" t="s">
        <v>47</v>
      </c>
      <c r="K38">
        <v>75</v>
      </c>
    </row>
    <row r="39" spans="1:11" x14ac:dyDescent="0.2">
      <c r="A39" s="6" t="s">
        <v>37</v>
      </c>
      <c r="B39">
        <v>0</v>
      </c>
      <c r="C39">
        <v>0</v>
      </c>
      <c r="D39">
        <v>0</v>
      </c>
      <c r="E39">
        <v>5.28</v>
      </c>
      <c r="F39">
        <v>10.72</v>
      </c>
      <c r="G39">
        <v>16</v>
      </c>
      <c r="H39">
        <v>16</v>
      </c>
      <c r="I39">
        <v>16</v>
      </c>
      <c r="J39">
        <v>16</v>
      </c>
      <c r="K39">
        <v>34</v>
      </c>
    </row>
    <row r="40" spans="1:11" x14ac:dyDescent="0.2">
      <c r="A40" s="6" t="s">
        <v>68</v>
      </c>
      <c r="B40">
        <v>0</v>
      </c>
      <c r="C40">
        <v>13</v>
      </c>
      <c r="D40">
        <v>26</v>
      </c>
      <c r="E40">
        <v>53.2</v>
      </c>
      <c r="F40">
        <v>66.8</v>
      </c>
      <c r="G40">
        <v>80</v>
      </c>
      <c r="H40">
        <v>80</v>
      </c>
      <c r="I40">
        <v>80</v>
      </c>
      <c r="J40">
        <v>80</v>
      </c>
    </row>
    <row r="41" spans="1:11" x14ac:dyDescent="0.2">
      <c r="A41" s="6" t="s">
        <v>87</v>
      </c>
      <c r="B41">
        <v>88.32</v>
      </c>
      <c r="C41">
        <v>146.31399999999999</v>
      </c>
      <c r="D41">
        <v>232.23600000000002</v>
      </c>
      <c r="E41">
        <v>408.32999999999993</v>
      </c>
      <c r="F41">
        <v>559.02</v>
      </c>
      <c r="G41">
        <v>695.68</v>
      </c>
      <c r="H41">
        <v>754.3</v>
      </c>
      <c r="I41">
        <v>793.3</v>
      </c>
      <c r="J41">
        <v>934.3</v>
      </c>
      <c r="K41">
        <v>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A527-7577-ED4F-ADB9-BD8F88546BCF}">
  <dimension ref="A1:R42"/>
  <sheetViews>
    <sheetView workbookViewId="0">
      <pane ySplit="1" topLeftCell="A2" activePane="bottomLeft" state="frozen"/>
      <selection pane="bottomLeft" activeCell="D7" sqref="D7"/>
    </sheetView>
  </sheetViews>
  <sheetFormatPr baseColWidth="10" defaultRowHeight="16" x14ac:dyDescent="0.2"/>
  <cols>
    <col min="1" max="1" width="15.33203125" customWidth="1"/>
    <col min="2" max="2" width="28.33203125" customWidth="1"/>
    <col min="4" max="4" width="17.5" customWidth="1"/>
    <col min="5" max="5" width="13" customWidth="1"/>
    <col min="6" max="6" width="10.33203125" customWidth="1"/>
    <col min="7" max="7" width="9.83203125" customWidth="1"/>
    <col min="8" max="8" width="9.6640625" customWidth="1"/>
    <col min="9" max="9" width="9.1640625" customWidth="1"/>
    <col min="10" max="10" width="8.83203125" customWidth="1"/>
    <col min="11" max="12" width="9.33203125" customWidth="1"/>
    <col min="13" max="13" width="9" customWidth="1"/>
    <col min="14" max="14" width="10" customWidth="1"/>
    <col min="15" max="15" width="19.83203125" customWidth="1"/>
    <col min="16" max="16" width="55.6640625" customWidth="1"/>
    <col min="17" max="17" width="23" customWidth="1"/>
    <col min="18" max="18" width="18.33203125" customWidth="1"/>
  </cols>
  <sheetData>
    <row r="1" spans="1:18" ht="42" customHeight="1" x14ac:dyDescent="0.2">
      <c r="A1" s="9" t="s">
        <v>63</v>
      </c>
      <c r="B1" s="9" t="s">
        <v>149</v>
      </c>
      <c r="C1" s="9" t="s">
        <v>65</v>
      </c>
      <c r="D1" s="9" t="s">
        <v>150</v>
      </c>
      <c r="E1" s="9" t="s">
        <v>151</v>
      </c>
      <c r="F1" s="9" t="s">
        <v>229</v>
      </c>
      <c r="G1" s="9" t="s">
        <v>230</v>
      </c>
      <c r="H1" s="9" t="s">
        <v>231</v>
      </c>
      <c r="I1" s="9" t="s">
        <v>232</v>
      </c>
      <c r="J1" s="9" t="s">
        <v>233</v>
      </c>
      <c r="K1" s="9" t="s">
        <v>234</v>
      </c>
      <c r="L1" s="9" t="s">
        <v>235</v>
      </c>
      <c r="M1" s="9" t="s">
        <v>236</v>
      </c>
      <c r="N1" s="9" t="s">
        <v>237</v>
      </c>
      <c r="O1" s="9" t="s">
        <v>152</v>
      </c>
      <c r="P1" s="9"/>
      <c r="Q1" s="9"/>
      <c r="R1" s="9"/>
    </row>
    <row r="2" spans="1:18" x14ac:dyDescent="0.2">
      <c r="A2" t="s">
        <v>73</v>
      </c>
      <c r="B2" t="s">
        <v>102</v>
      </c>
      <c r="C2" t="s">
        <v>25</v>
      </c>
      <c r="D2">
        <v>100</v>
      </c>
      <c r="E2">
        <v>2025</v>
      </c>
      <c r="F2">
        <v>0</v>
      </c>
      <c r="G2">
        <v>0</v>
      </c>
      <c r="H2">
        <v>0</v>
      </c>
      <c r="I2">
        <f>33/3</f>
        <v>11</v>
      </c>
      <c r="J2">
        <f>I2+$R$2</f>
        <v>11</v>
      </c>
      <c r="K2">
        <f t="shared" ref="K2:M2" si="0">J2+$R$2</f>
        <v>11</v>
      </c>
      <c r="L2">
        <f t="shared" si="0"/>
        <v>11</v>
      </c>
      <c r="M2">
        <f t="shared" si="0"/>
        <v>11</v>
      </c>
      <c r="N2">
        <v>100</v>
      </c>
      <c r="P2" s="8"/>
    </row>
    <row r="3" spans="1:18" x14ac:dyDescent="0.2">
      <c r="A3" t="s">
        <v>73</v>
      </c>
      <c r="B3" t="s">
        <v>153</v>
      </c>
      <c r="C3" t="s">
        <v>33</v>
      </c>
      <c r="D3">
        <v>14</v>
      </c>
      <c r="E3">
        <v>2022</v>
      </c>
      <c r="F3">
        <f>D3*0.33</f>
        <v>4.62</v>
      </c>
      <c r="G3">
        <f>D3*0.67</f>
        <v>9.3800000000000008</v>
      </c>
      <c r="H3">
        <f>D3</f>
        <v>14</v>
      </c>
      <c r="I3">
        <v>14</v>
      </c>
      <c r="J3">
        <v>14</v>
      </c>
      <c r="K3">
        <v>14</v>
      </c>
      <c r="L3">
        <v>14</v>
      </c>
      <c r="M3">
        <v>14</v>
      </c>
      <c r="N3">
        <v>14</v>
      </c>
      <c r="P3" s="8"/>
    </row>
    <row r="4" spans="1:18" x14ac:dyDescent="0.2">
      <c r="A4" t="s">
        <v>73</v>
      </c>
      <c r="B4" t="s">
        <v>154</v>
      </c>
      <c r="C4" t="s">
        <v>33</v>
      </c>
      <c r="D4">
        <v>10</v>
      </c>
      <c r="E4" t="s">
        <v>170</v>
      </c>
      <c r="O4">
        <v>10</v>
      </c>
      <c r="P4" s="8"/>
    </row>
    <row r="5" spans="1:18" x14ac:dyDescent="0.2">
      <c r="A5" t="s">
        <v>89</v>
      </c>
      <c r="B5" t="s">
        <v>155</v>
      </c>
      <c r="C5" t="s">
        <v>107</v>
      </c>
      <c r="D5">
        <v>40</v>
      </c>
      <c r="E5">
        <v>2026</v>
      </c>
      <c r="F5">
        <v>0</v>
      </c>
      <c r="G5">
        <v>0</v>
      </c>
      <c r="H5">
        <v>0</v>
      </c>
      <c r="I5">
        <v>0</v>
      </c>
      <c r="J5">
        <f>D5*0.33</f>
        <v>13.200000000000001</v>
      </c>
      <c r="K5">
        <f>D5*0.67</f>
        <v>26.8</v>
      </c>
      <c r="L5">
        <v>40</v>
      </c>
      <c r="M5">
        <v>40</v>
      </c>
      <c r="N5">
        <v>40</v>
      </c>
      <c r="P5" s="8"/>
    </row>
    <row r="6" spans="1:18" x14ac:dyDescent="0.2">
      <c r="A6" t="s">
        <v>89</v>
      </c>
      <c r="B6" t="s">
        <v>156</v>
      </c>
      <c r="C6" t="s">
        <v>39</v>
      </c>
      <c r="D6">
        <v>13</v>
      </c>
      <c r="E6">
        <v>2023</v>
      </c>
      <c r="F6">
        <v>0</v>
      </c>
      <c r="G6">
        <v>0</v>
      </c>
      <c r="H6">
        <v>13</v>
      </c>
      <c r="I6">
        <v>13</v>
      </c>
      <c r="J6">
        <v>13</v>
      </c>
      <c r="K6">
        <v>13</v>
      </c>
      <c r="L6">
        <v>13</v>
      </c>
      <c r="M6">
        <v>13</v>
      </c>
      <c r="N6">
        <v>13</v>
      </c>
      <c r="P6" s="8"/>
    </row>
    <row r="7" spans="1:18" x14ac:dyDescent="0.2">
      <c r="A7" t="s">
        <v>89</v>
      </c>
      <c r="B7" t="s">
        <v>159</v>
      </c>
      <c r="C7" t="s">
        <v>39</v>
      </c>
      <c r="D7">
        <v>27</v>
      </c>
      <c r="O7">
        <v>27</v>
      </c>
      <c r="P7" s="8"/>
    </row>
    <row r="8" spans="1:18" x14ac:dyDescent="0.2">
      <c r="A8" t="s">
        <v>89</v>
      </c>
      <c r="B8" t="s">
        <v>157</v>
      </c>
      <c r="C8" t="s">
        <v>33</v>
      </c>
      <c r="D8">
        <v>13</v>
      </c>
      <c r="E8">
        <v>2025</v>
      </c>
      <c r="F8">
        <v>0</v>
      </c>
      <c r="G8">
        <v>0</v>
      </c>
      <c r="H8">
        <v>0</v>
      </c>
      <c r="I8">
        <f>D8*0.33</f>
        <v>4.29</v>
      </c>
      <c r="J8">
        <f>D8*0.67</f>
        <v>8.7100000000000009</v>
      </c>
      <c r="K8">
        <f>D8</f>
        <v>13</v>
      </c>
      <c r="L8">
        <v>13</v>
      </c>
      <c r="M8">
        <v>13</v>
      </c>
      <c r="N8">
        <v>13</v>
      </c>
      <c r="P8" s="8"/>
    </row>
    <row r="9" spans="1:18" x14ac:dyDescent="0.2">
      <c r="A9" t="s">
        <v>89</v>
      </c>
      <c r="B9" t="s">
        <v>162</v>
      </c>
      <c r="C9" t="s">
        <v>33</v>
      </c>
      <c r="D9">
        <v>27</v>
      </c>
      <c r="O9">
        <v>27</v>
      </c>
      <c r="P9" s="8"/>
    </row>
    <row r="10" spans="1:18" x14ac:dyDescent="0.2">
      <c r="A10" t="s">
        <v>30</v>
      </c>
      <c r="B10" t="s">
        <v>164</v>
      </c>
      <c r="C10" t="s">
        <v>33</v>
      </c>
      <c r="D10">
        <v>60</v>
      </c>
      <c r="E10">
        <v>2025</v>
      </c>
      <c r="F10">
        <v>0</v>
      </c>
      <c r="G10">
        <v>0</v>
      </c>
      <c r="H10">
        <v>0</v>
      </c>
      <c r="I10">
        <v>20</v>
      </c>
      <c r="J10">
        <v>40</v>
      </c>
      <c r="K10">
        <v>60</v>
      </c>
      <c r="L10">
        <v>60</v>
      </c>
      <c r="M10">
        <v>60</v>
      </c>
      <c r="N10">
        <v>60</v>
      </c>
      <c r="P10" s="8"/>
    </row>
    <row r="11" spans="1:18" x14ac:dyDescent="0.2">
      <c r="A11" t="s">
        <v>30</v>
      </c>
      <c r="B11" t="s">
        <v>34</v>
      </c>
      <c r="C11" t="s">
        <v>31</v>
      </c>
      <c r="D11">
        <v>50</v>
      </c>
      <c r="E11">
        <v>2025</v>
      </c>
      <c r="F11">
        <v>0</v>
      </c>
      <c r="G11">
        <v>0</v>
      </c>
      <c r="H11">
        <v>0</v>
      </c>
      <c r="I11">
        <f>D11*0.33</f>
        <v>16.5</v>
      </c>
      <c r="J11">
        <f>D11*0.67</f>
        <v>33.5</v>
      </c>
      <c r="K11">
        <f>D11</f>
        <v>50</v>
      </c>
      <c r="L11">
        <v>50</v>
      </c>
      <c r="M11">
        <v>50</v>
      </c>
      <c r="N11">
        <v>50</v>
      </c>
      <c r="P11" s="8"/>
    </row>
    <row r="12" spans="1:18" x14ac:dyDescent="0.2">
      <c r="A12" t="s">
        <v>30</v>
      </c>
      <c r="B12" t="s">
        <v>166</v>
      </c>
      <c r="C12" t="s">
        <v>31</v>
      </c>
      <c r="D12">
        <v>40</v>
      </c>
      <c r="E12">
        <v>2023</v>
      </c>
      <c r="F12">
        <v>0</v>
      </c>
      <c r="G12">
        <f>D12*0.33</f>
        <v>13.200000000000001</v>
      </c>
      <c r="H12">
        <f>D12*0.67</f>
        <v>26.8</v>
      </c>
      <c r="I12">
        <f>D12</f>
        <v>40</v>
      </c>
      <c r="J12">
        <v>40</v>
      </c>
      <c r="K12">
        <v>40</v>
      </c>
      <c r="L12">
        <v>40</v>
      </c>
      <c r="M12">
        <v>40</v>
      </c>
      <c r="N12">
        <v>40</v>
      </c>
      <c r="P12" s="8"/>
    </row>
    <row r="13" spans="1:18" x14ac:dyDescent="0.2">
      <c r="A13" t="s">
        <v>30</v>
      </c>
      <c r="B13" t="s">
        <v>167</v>
      </c>
      <c r="C13" t="s">
        <v>31</v>
      </c>
      <c r="D13">
        <v>20</v>
      </c>
      <c r="E13" t="s">
        <v>170</v>
      </c>
      <c r="O13">
        <v>20</v>
      </c>
      <c r="P13" s="8"/>
    </row>
    <row r="14" spans="1:18" x14ac:dyDescent="0.2">
      <c r="A14" t="s">
        <v>78</v>
      </c>
      <c r="B14" t="s">
        <v>169</v>
      </c>
      <c r="C14" t="s">
        <v>81</v>
      </c>
      <c r="D14">
        <v>29</v>
      </c>
      <c r="E14">
        <v>2024</v>
      </c>
      <c r="F14">
        <v>0</v>
      </c>
      <c r="G14">
        <v>0</v>
      </c>
      <c r="H14">
        <f>D14*0.33</f>
        <v>9.57</v>
      </c>
      <c r="I14">
        <f>D14*0.67</f>
        <v>19.43</v>
      </c>
      <c r="J14">
        <f>D14</f>
        <v>29</v>
      </c>
      <c r="K14">
        <v>29</v>
      </c>
      <c r="L14">
        <v>29</v>
      </c>
      <c r="M14">
        <v>29</v>
      </c>
      <c r="N14">
        <v>29</v>
      </c>
      <c r="P14" s="8"/>
    </row>
    <row r="15" spans="1:18" x14ac:dyDescent="0.2">
      <c r="A15" t="s">
        <v>78</v>
      </c>
      <c r="B15" t="s">
        <v>171</v>
      </c>
      <c r="C15" t="s">
        <v>81</v>
      </c>
      <c r="D15">
        <v>14</v>
      </c>
      <c r="E15" t="s">
        <v>170</v>
      </c>
      <c r="O15">
        <v>14</v>
      </c>
      <c r="P15" s="8"/>
    </row>
    <row r="16" spans="1:18" x14ac:dyDescent="0.2">
      <c r="A16" t="s">
        <v>78</v>
      </c>
      <c r="B16" t="s">
        <v>172</v>
      </c>
      <c r="C16" t="s">
        <v>173</v>
      </c>
      <c r="D16">
        <v>40</v>
      </c>
      <c r="E16" t="s">
        <v>170</v>
      </c>
      <c r="O16">
        <v>40</v>
      </c>
      <c r="P16" s="8"/>
    </row>
    <row r="17" spans="1:16" x14ac:dyDescent="0.2">
      <c r="A17" t="s">
        <v>68</v>
      </c>
      <c r="B17" t="s">
        <v>176</v>
      </c>
      <c r="C17" t="s">
        <v>71</v>
      </c>
      <c r="D17">
        <v>40</v>
      </c>
      <c r="E17">
        <v>2026</v>
      </c>
      <c r="F17">
        <v>0</v>
      </c>
      <c r="G17">
        <v>13</v>
      </c>
      <c r="H17">
        <v>26</v>
      </c>
      <c r="I17">
        <v>40</v>
      </c>
      <c r="J17">
        <v>40</v>
      </c>
      <c r="K17">
        <v>40</v>
      </c>
      <c r="L17">
        <v>40</v>
      </c>
      <c r="M17">
        <v>40</v>
      </c>
      <c r="N17">
        <v>40</v>
      </c>
      <c r="P17" s="8"/>
    </row>
    <row r="18" spans="1:16" x14ac:dyDescent="0.2">
      <c r="A18" t="s">
        <v>68</v>
      </c>
      <c r="B18" t="s">
        <v>175</v>
      </c>
      <c r="C18" t="s">
        <v>33</v>
      </c>
      <c r="D18">
        <v>40</v>
      </c>
      <c r="E18">
        <v>2025</v>
      </c>
      <c r="F18">
        <v>0</v>
      </c>
      <c r="G18">
        <v>0</v>
      </c>
      <c r="H18">
        <v>0</v>
      </c>
      <c r="I18">
        <f>D18*0.33</f>
        <v>13.200000000000001</v>
      </c>
      <c r="J18">
        <f>D18*0.67</f>
        <v>26.8</v>
      </c>
      <c r="K18">
        <v>40</v>
      </c>
      <c r="L18">
        <v>40</v>
      </c>
      <c r="M18">
        <v>40</v>
      </c>
      <c r="N18">
        <v>40</v>
      </c>
      <c r="P18" s="8"/>
    </row>
    <row r="19" spans="1:16" x14ac:dyDescent="0.2">
      <c r="A19" t="s">
        <v>97</v>
      </c>
      <c r="B19" t="s">
        <v>98</v>
      </c>
      <c r="C19" t="s">
        <v>33</v>
      </c>
      <c r="D19">
        <v>16</v>
      </c>
      <c r="E19">
        <v>2025</v>
      </c>
      <c r="I19">
        <f>D19*0.33</f>
        <v>5.28</v>
      </c>
      <c r="J19">
        <f>D19*0.67</f>
        <v>10.72</v>
      </c>
      <c r="K19">
        <f>D19</f>
        <v>16</v>
      </c>
      <c r="L19">
        <v>16</v>
      </c>
      <c r="M19">
        <v>16</v>
      </c>
      <c r="N19">
        <v>16</v>
      </c>
      <c r="P19" s="8"/>
    </row>
    <row r="20" spans="1:16" x14ac:dyDescent="0.2">
      <c r="A20" t="s">
        <v>97</v>
      </c>
      <c r="B20" t="s">
        <v>181</v>
      </c>
      <c r="C20" t="s">
        <v>33</v>
      </c>
      <c r="D20">
        <v>24</v>
      </c>
      <c r="O20">
        <v>24</v>
      </c>
      <c r="P20" s="8"/>
    </row>
    <row r="21" spans="1:16" ht="35" customHeight="1" x14ac:dyDescent="0.2">
      <c r="A21" t="s">
        <v>57</v>
      </c>
      <c r="B21" t="s">
        <v>183</v>
      </c>
      <c r="C21" t="s">
        <v>39</v>
      </c>
      <c r="D21">
        <v>29</v>
      </c>
      <c r="E21">
        <v>2026</v>
      </c>
      <c r="F21">
        <v>0</v>
      </c>
      <c r="G21">
        <v>0</v>
      </c>
      <c r="H21">
        <v>0</v>
      </c>
      <c r="I21">
        <v>0</v>
      </c>
      <c r="J21">
        <f>R21</f>
        <v>0</v>
      </c>
      <c r="K21">
        <f>J21+$R$21</f>
        <v>0</v>
      </c>
      <c r="L21">
        <f>K21+$R$21</f>
        <v>0</v>
      </c>
      <c r="M21">
        <v>29</v>
      </c>
      <c r="N21">
        <v>29</v>
      </c>
      <c r="P21" s="8"/>
    </row>
    <row r="22" spans="1:16" x14ac:dyDescent="0.2">
      <c r="A22" t="s">
        <v>57</v>
      </c>
      <c r="B22" t="s">
        <v>184</v>
      </c>
      <c r="C22" t="s">
        <v>71</v>
      </c>
      <c r="D22">
        <v>50</v>
      </c>
      <c r="E22">
        <v>2025</v>
      </c>
      <c r="F22">
        <v>0</v>
      </c>
      <c r="G22">
        <v>0</v>
      </c>
      <c r="H22">
        <v>0</v>
      </c>
      <c r="I22">
        <f>D22*0.33</f>
        <v>16.5</v>
      </c>
      <c r="J22">
        <f>D22*0.67</f>
        <v>33.5</v>
      </c>
      <c r="K22">
        <v>50</v>
      </c>
      <c r="L22">
        <v>50</v>
      </c>
      <c r="M22">
        <v>50</v>
      </c>
      <c r="N22">
        <v>50</v>
      </c>
      <c r="P22" s="8"/>
    </row>
    <row r="23" spans="1:16" x14ac:dyDescent="0.2">
      <c r="A23" t="s">
        <v>49</v>
      </c>
      <c r="B23" t="s">
        <v>186</v>
      </c>
      <c r="C23" t="s">
        <v>19</v>
      </c>
      <c r="D23">
        <v>115</v>
      </c>
      <c r="E23">
        <v>2022</v>
      </c>
      <c r="F23">
        <f>70*0.66</f>
        <v>46.2</v>
      </c>
      <c r="G23">
        <v>70</v>
      </c>
      <c r="H23">
        <f>(G23+I23)/2</f>
        <v>92.5</v>
      </c>
      <c r="I23">
        <v>115</v>
      </c>
      <c r="J23">
        <v>115</v>
      </c>
      <c r="K23">
        <v>115</v>
      </c>
      <c r="L23">
        <v>115</v>
      </c>
      <c r="M23">
        <v>115</v>
      </c>
      <c r="N23">
        <v>115</v>
      </c>
      <c r="P23" s="8"/>
    </row>
    <row r="24" spans="1:16" x14ac:dyDescent="0.2">
      <c r="A24" t="s">
        <v>188</v>
      </c>
      <c r="B24" t="s">
        <v>189</v>
      </c>
      <c r="C24" t="s">
        <v>107</v>
      </c>
      <c r="D24">
        <v>45</v>
      </c>
      <c r="E24">
        <v>2025</v>
      </c>
      <c r="F24">
        <v>0</v>
      </c>
      <c r="G24">
        <v>0</v>
      </c>
      <c r="H24">
        <v>0</v>
      </c>
      <c r="I24">
        <f>D24*0.33</f>
        <v>14.850000000000001</v>
      </c>
      <c r="J24">
        <f>D24*0.67</f>
        <v>30.150000000000002</v>
      </c>
      <c r="K24">
        <f>D24</f>
        <v>45</v>
      </c>
      <c r="L24">
        <v>45</v>
      </c>
      <c r="M24">
        <v>45</v>
      </c>
      <c r="N24">
        <v>45</v>
      </c>
      <c r="P24" s="8"/>
    </row>
    <row r="25" spans="1:16" x14ac:dyDescent="0.2">
      <c r="A25" t="s">
        <v>101</v>
      </c>
      <c r="B25" t="s">
        <v>102</v>
      </c>
      <c r="C25" t="s">
        <v>25</v>
      </c>
      <c r="D25">
        <v>26</v>
      </c>
      <c r="E25">
        <v>2026</v>
      </c>
      <c r="F25">
        <v>0</v>
      </c>
      <c r="G25">
        <v>0</v>
      </c>
      <c r="H25">
        <v>0</v>
      </c>
      <c r="I25">
        <v>0</v>
      </c>
      <c r="J25">
        <f>D25*0.33</f>
        <v>8.58</v>
      </c>
      <c r="K25">
        <f>D25*0.67</f>
        <v>17.420000000000002</v>
      </c>
      <c r="L25">
        <f>D25</f>
        <v>26</v>
      </c>
      <c r="M25">
        <v>26</v>
      </c>
      <c r="N25">
        <v>26</v>
      </c>
      <c r="P25" s="8"/>
    </row>
    <row r="26" spans="1:16" x14ac:dyDescent="0.2">
      <c r="A26" t="s">
        <v>37</v>
      </c>
      <c r="B26" t="s">
        <v>192</v>
      </c>
      <c r="C26" t="s">
        <v>39</v>
      </c>
      <c r="D26">
        <v>16</v>
      </c>
      <c r="E26">
        <v>2025</v>
      </c>
      <c r="F26">
        <v>0</v>
      </c>
      <c r="G26">
        <v>0</v>
      </c>
      <c r="H26">
        <v>0</v>
      </c>
      <c r="I26">
        <f>D26*0.33</f>
        <v>5.28</v>
      </c>
      <c r="J26">
        <f>D26*0.67</f>
        <v>10.72</v>
      </c>
      <c r="K26">
        <f>D26</f>
        <v>16</v>
      </c>
      <c r="L26">
        <v>16</v>
      </c>
      <c r="M26">
        <v>16</v>
      </c>
      <c r="N26">
        <v>16</v>
      </c>
      <c r="P26" s="8"/>
    </row>
    <row r="27" spans="1:16" x14ac:dyDescent="0.2">
      <c r="A27" t="s">
        <v>37</v>
      </c>
      <c r="B27" t="s">
        <v>193</v>
      </c>
      <c r="C27" t="s">
        <v>39</v>
      </c>
      <c r="D27">
        <v>34</v>
      </c>
      <c r="O27">
        <v>34</v>
      </c>
      <c r="P27" s="8"/>
    </row>
    <row r="28" spans="1:16" x14ac:dyDescent="0.2">
      <c r="A28" t="s">
        <v>93</v>
      </c>
      <c r="B28" t="s">
        <v>192</v>
      </c>
      <c r="C28" t="s">
        <v>39</v>
      </c>
      <c r="D28">
        <v>48</v>
      </c>
      <c r="E28">
        <v>2026</v>
      </c>
      <c r="F28">
        <v>0</v>
      </c>
      <c r="G28">
        <v>0</v>
      </c>
      <c r="H28">
        <v>0</v>
      </c>
      <c r="I28">
        <v>0</v>
      </c>
      <c r="J28">
        <f>D28*0.33</f>
        <v>15.84</v>
      </c>
      <c r="K28">
        <f>D28*0.67</f>
        <v>32.160000000000004</v>
      </c>
      <c r="L28">
        <f>D28</f>
        <v>48</v>
      </c>
      <c r="M28">
        <v>48</v>
      </c>
      <c r="N28">
        <v>48</v>
      </c>
      <c r="P28" s="8"/>
    </row>
    <row r="29" spans="1:16" x14ac:dyDescent="0.2">
      <c r="A29" t="s">
        <v>196</v>
      </c>
      <c r="B29" t="s">
        <v>197</v>
      </c>
      <c r="C29" t="s">
        <v>81</v>
      </c>
      <c r="D29">
        <v>43</v>
      </c>
      <c r="E29">
        <v>2024</v>
      </c>
      <c r="F29">
        <v>0</v>
      </c>
      <c r="G29">
        <v>0</v>
      </c>
      <c r="H29">
        <v>1</v>
      </c>
      <c r="I29">
        <f>H29+$R$29</f>
        <v>1</v>
      </c>
      <c r="J29">
        <f t="shared" ref="J29:M29" si="1">I29+$R$29</f>
        <v>1</v>
      </c>
      <c r="K29">
        <f t="shared" si="1"/>
        <v>1</v>
      </c>
      <c r="L29">
        <f t="shared" si="1"/>
        <v>1</v>
      </c>
      <c r="M29">
        <f t="shared" si="1"/>
        <v>1</v>
      </c>
      <c r="N29">
        <v>43</v>
      </c>
      <c r="P29" s="8"/>
    </row>
    <row r="30" spans="1:16" x14ac:dyDescent="0.2">
      <c r="A30" t="s">
        <v>42</v>
      </c>
      <c r="B30" t="s">
        <v>199</v>
      </c>
      <c r="C30" t="s">
        <v>43</v>
      </c>
      <c r="D30">
        <v>45</v>
      </c>
      <c r="O30">
        <v>45</v>
      </c>
      <c r="P30" s="8"/>
    </row>
    <row r="31" spans="1:16" x14ac:dyDescent="0.2">
      <c r="A31" t="s">
        <v>201</v>
      </c>
      <c r="B31" t="s">
        <v>202</v>
      </c>
      <c r="C31" t="s">
        <v>203</v>
      </c>
      <c r="D31">
        <v>10</v>
      </c>
      <c r="O31">
        <v>10</v>
      </c>
      <c r="P31" s="8"/>
    </row>
    <row r="32" spans="1:16" x14ac:dyDescent="0.2">
      <c r="A32" t="s">
        <v>201</v>
      </c>
      <c r="B32" t="s">
        <v>205</v>
      </c>
      <c r="C32" t="s">
        <v>71</v>
      </c>
      <c r="P32" s="8"/>
    </row>
    <row r="33" spans="1:16" x14ac:dyDescent="0.2">
      <c r="A33" t="s">
        <v>109</v>
      </c>
      <c r="B33" t="s">
        <v>110</v>
      </c>
      <c r="C33" t="s">
        <v>81</v>
      </c>
      <c r="D33">
        <v>10</v>
      </c>
      <c r="E33">
        <v>2024</v>
      </c>
      <c r="F33">
        <v>0</v>
      </c>
      <c r="G33">
        <v>0</v>
      </c>
      <c r="H33">
        <f>D33*0.33</f>
        <v>3.3000000000000003</v>
      </c>
      <c r="I33">
        <f>D33*0.67</f>
        <v>6.7</v>
      </c>
      <c r="J33">
        <f>D33</f>
        <v>10</v>
      </c>
      <c r="K33">
        <v>10</v>
      </c>
      <c r="L33">
        <v>10</v>
      </c>
      <c r="M33">
        <v>10</v>
      </c>
      <c r="N33">
        <v>10</v>
      </c>
      <c r="P33" s="8"/>
    </row>
    <row r="34" spans="1:16" x14ac:dyDescent="0.2">
      <c r="A34" t="s">
        <v>141</v>
      </c>
      <c r="B34" t="s">
        <v>209</v>
      </c>
      <c r="C34" t="s">
        <v>71</v>
      </c>
      <c r="D34">
        <v>10</v>
      </c>
      <c r="E34">
        <v>2025</v>
      </c>
      <c r="F34">
        <v>0</v>
      </c>
      <c r="G34">
        <v>0</v>
      </c>
      <c r="H34">
        <v>0</v>
      </c>
      <c r="I34">
        <v>1</v>
      </c>
      <c r="J34">
        <f>I34+R34</f>
        <v>1</v>
      </c>
      <c r="K34">
        <f>J34+R34</f>
        <v>1</v>
      </c>
      <c r="L34">
        <v>10</v>
      </c>
      <c r="M34">
        <v>10</v>
      </c>
      <c r="N34">
        <v>10</v>
      </c>
      <c r="P34" s="8"/>
    </row>
    <row r="35" spans="1:16" x14ac:dyDescent="0.2">
      <c r="A35" t="s">
        <v>211</v>
      </c>
      <c r="B35" t="s">
        <v>210</v>
      </c>
      <c r="C35" t="s">
        <v>25</v>
      </c>
      <c r="D35">
        <v>30</v>
      </c>
      <c r="E35">
        <v>2019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P35" s="8"/>
    </row>
    <row r="36" spans="1:16" x14ac:dyDescent="0.2">
      <c r="A36" t="s">
        <v>213</v>
      </c>
      <c r="B36" t="s">
        <v>214</v>
      </c>
      <c r="C36" t="s">
        <v>25</v>
      </c>
      <c r="D36">
        <v>7.5</v>
      </c>
      <c r="E36">
        <v>2019</v>
      </c>
      <c r="F36">
        <v>7.5</v>
      </c>
      <c r="G36">
        <v>7.5</v>
      </c>
      <c r="H36">
        <v>7.5</v>
      </c>
      <c r="I36">
        <v>7.5</v>
      </c>
      <c r="J36">
        <v>7.5</v>
      </c>
      <c r="K36">
        <v>7.5</v>
      </c>
      <c r="L36">
        <v>7.5</v>
      </c>
      <c r="M36">
        <v>7.5</v>
      </c>
      <c r="N36">
        <v>7.5</v>
      </c>
      <c r="P36" s="8"/>
    </row>
    <row r="37" spans="1:16" x14ac:dyDescent="0.2">
      <c r="A37" t="s">
        <v>213</v>
      </c>
      <c r="B37" t="s">
        <v>216</v>
      </c>
      <c r="C37" t="s">
        <v>25</v>
      </c>
      <c r="D37">
        <v>9.8000000000000007</v>
      </c>
      <c r="E37">
        <v>2022</v>
      </c>
      <c r="F37">
        <v>0</v>
      </c>
      <c r="G37">
        <f>D37*0.33</f>
        <v>3.2340000000000004</v>
      </c>
      <c r="H37">
        <f>D37*0.67</f>
        <v>6.5660000000000007</v>
      </c>
      <c r="I37">
        <f>D37</f>
        <v>9.8000000000000007</v>
      </c>
      <c r="J37">
        <v>9.8000000000000007</v>
      </c>
      <c r="K37">
        <v>9.8000000000000007</v>
      </c>
      <c r="L37">
        <v>9.8000000000000007</v>
      </c>
      <c r="M37">
        <v>9.8000000000000007</v>
      </c>
      <c r="N37">
        <v>9.8000000000000007</v>
      </c>
      <c r="P37" s="8"/>
    </row>
    <row r="38" spans="1:16" x14ac:dyDescent="0.2">
      <c r="A38" t="s">
        <v>213</v>
      </c>
      <c r="B38" t="s">
        <v>218</v>
      </c>
      <c r="C38" t="s">
        <v>25</v>
      </c>
      <c r="D38">
        <v>30</v>
      </c>
      <c r="E38">
        <v>2028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10</v>
      </c>
      <c r="M38">
        <v>20</v>
      </c>
      <c r="N38">
        <v>30</v>
      </c>
      <c r="P38" s="8"/>
    </row>
    <row r="39" spans="1:16" x14ac:dyDescent="0.2">
      <c r="A39" t="s">
        <v>47</v>
      </c>
      <c r="B39" t="s">
        <v>221</v>
      </c>
      <c r="C39" t="s">
        <v>33</v>
      </c>
      <c r="D39">
        <v>75</v>
      </c>
      <c r="O39">
        <v>75</v>
      </c>
      <c r="P39" s="8"/>
    </row>
    <row r="40" spans="1:16" x14ac:dyDescent="0.2">
      <c r="A40" t="s">
        <v>223</v>
      </c>
      <c r="B40" t="s">
        <v>224</v>
      </c>
      <c r="C40" t="s">
        <v>71</v>
      </c>
      <c r="D40">
        <v>10</v>
      </c>
      <c r="E40">
        <v>2023</v>
      </c>
      <c r="H40">
        <v>2</v>
      </c>
      <c r="I40">
        <v>4</v>
      </c>
      <c r="J40">
        <v>6</v>
      </c>
      <c r="K40">
        <v>8</v>
      </c>
      <c r="L40">
        <v>10</v>
      </c>
      <c r="M40">
        <v>10</v>
      </c>
      <c r="N40">
        <v>10</v>
      </c>
      <c r="P40" s="8"/>
    </row>
    <row r="41" spans="1:16" x14ac:dyDescent="0.2">
      <c r="A41" t="s">
        <v>223</v>
      </c>
      <c r="B41" t="s">
        <v>226</v>
      </c>
      <c r="D41">
        <v>10</v>
      </c>
      <c r="O41">
        <v>10</v>
      </c>
      <c r="P41" s="8"/>
    </row>
    <row r="42" spans="1:16" x14ac:dyDescent="0.2">
      <c r="A42" t="s">
        <v>227</v>
      </c>
      <c r="B42" t="s">
        <v>178</v>
      </c>
      <c r="C42" t="s">
        <v>33</v>
      </c>
      <c r="D42">
        <v>20</v>
      </c>
      <c r="O42">
        <v>20</v>
      </c>
      <c r="P42" s="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EEB62-349D-2448-B494-B1E1328D4C48}">
  <dimension ref="A1:I42"/>
  <sheetViews>
    <sheetView topLeftCell="A2" zoomScale="125" workbookViewId="0">
      <selection activeCell="D44" sqref="D44"/>
    </sheetView>
  </sheetViews>
  <sheetFormatPr baseColWidth="10" defaultRowHeight="16" x14ac:dyDescent="0.2"/>
  <cols>
    <col min="1" max="1" width="17.83203125" bestFit="1" customWidth="1"/>
    <col min="2" max="2" width="26.5" customWidth="1"/>
    <col min="4" max="4" width="23.83203125" customWidth="1"/>
    <col min="5" max="5" width="10.83203125" customWidth="1"/>
    <col min="6" max="6" width="10" customWidth="1"/>
    <col min="7" max="7" width="10.1640625" customWidth="1"/>
    <col min="8" max="8" width="21.1640625" customWidth="1"/>
    <col min="9" max="9" width="58.5" customWidth="1"/>
  </cols>
  <sheetData>
    <row r="1" spans="1:9" x14ac:dyDescent="0.2">
      <c r="A1" s="3" t="s">
        <v>63</v>
      </c>
      <c r="B1" s="3" t="s">
        <v>64</v>
      </c>
      <c r="C1" s="3" t="s">
        <v>65</v>
      </c>
      <c r="D1" s="3" t="s">
        <v>99</v>
      </c>
      <c r="E1" s="3" t="s">
        <v>94</v>
      </c>
      <c r="F1" s="3" t="s">
        <v>95</v>
      </c>
      <c r="G1" s="3" t="s">
        <v>96</v>
      </c>
      <c r="H1" s="3" t="s">
        <v>23</v>
      </c>
      <c r="I1" s="3" t="s">
        <v>88</v>
      </c>
    </row>
    <row r="2" spans="1:9" x14ac:dyDescent="0.2">
      <c r="A2" t="s">
        <v>89</v>
      </c>
      <c r="B2" t="s">
        <v>58</v>
      </c>
      <c r="C2" t="s">
        <v>39</v>
      </c>
      <c r="D2">
        <v>27</v>
      </c>
      <c r="E2">
        <v>0</v>
      </c>
      <c r="F2">
        <v>0</v>
      </c>
      <c r="G2">
        <v>27</v>
      </c>
      <c r="H2" t="s">
        <v>21</v>
      </c>
      <c r="I2" t="s">
        <v>56</v>
      </c>
    </row>
    <row r="3" spans="1:9" x14ac:dyDescent="0.2">
      <c r="A3" t="s">
        <v>89</v>
      </c>
      <c r="B3" t="s">
        <v>54</v>
      </c>
      <c r="C3" t="s">
        <v>39</v>
      </c>
      <c r="D3">
        <v>13</v>
      </c>
      <c r="E3">
        <v>0</v>
      </c>
      <c r="F3">
        <v>13</v>
      </c>
      <c r="G3">
        <v>13</v>
      </c>
      <c r="H3" t="s">
        <v>36</v>
      </c>
      <c r="I3" t="s">
        <v>55</v>
      </c>
    </row>
    <row r="4" spans="1:9" x14ac:dyDescent="0.2">
      <c r="A4" t="s">
        <v>57</v>
      </c>
      <c r="B4" t="s">
        <v>60</v>
      </c>
      <c r="C4" t="s">
        <v>39</v>
      </c>
      <c r="D4">
        <v>21</v>
      </c>
      <c r="E4">
        <v>0</v>
      </c>
      <c r="F4">
        <v>0</v>
      </c>
      <c r="G4">
        <v>21</v>
      </c>
      <c r="I4" t="s">
        <v>62</v>
      </c>
    </row>
    <row r="5" spans="1:9" x14ac:dyDescent="0.2">
      <c r="A5" t="s">
        <v>57</v>
      </c>
      <c r="B5" t="s">
        <v>59</v>
      </c>
      <c r="C5" t="s">
        <v>39</v>
      </c>
      <c r="D5">
        <v>9</v>
      </c>
      <c r="E5">
        <v>0</v>
      </c>
      <c r="F5">
        <v>9</v>
      </c>
      <c r="G5">
        <v>9</v>
      </c>
      <c r="I5" t="s">
        <v>61</v>
      </c>
    </row>
    <row r="6" spans="1:9" x14ac:dyDescent="0.2">
      <c r="A6" t="s">
        <v>93</v>
      </c>
      <c r="B6" t="s">
        <v>52</v>
      </c>
      <c r="C6" t="s">
        <v>39</v>
      </c>
      <c r="D6">
        <v>48</v>
      </c>
      <c r="E6">
        <v>0</v>
      </c>
      <c r="F6">
        <v>0</v>
      </c>
      <c r="G6">
        <v>48</v>
      </c>
      <c r="I6" t="s">
        <v>53</v>
      </c>
    </row>
    <row r="7" spans="1:9" x14ac:dyDescent="0.2">
      <c r="A7" t="s">
        <v>37</v>
      </c>
      <c r="B7" t="s">
        <v>38</v>
      </c>
      <c r="C7" t="s">
        <v>39</v>
      </c>
      <c r="D7">
        <v>34</v>
      </c>
      <c r="E7">
        <v>0</v>
      </c>
      <c r="F7">
        <v>0</v>
      </c>
      <c r="G7">
        <v>34</v>
      </c>
      <c r="H7" t="s">
        <v>21</v>
      </c>
      <c r="I7" t="s">
        <v>41</v>
      </c>
    </row>
    <row r="8" spans="1:9" x14ac:dyDescent="0.2">
      <c r="A8" t="s">
        <v>37</v>
      </c>
      <c r="B8" t="s">
        <v>38</v>
      </c>
      <c r="C8" t="s">
        <v>39</v>
      </c>
      <c r="D8">
        <v>16</v>
      </c>
      <c r="E8">
        <v>0</v>
      </c>
      <c r="F8">
        <v>16</v>
      </c>
      <c r="G8">
        <v>16</v>
      </c>
      <c r="H8" t="s">
        <v>36</v>
      </c>
      <c r="I8" t="s">
        <v>40</v>
      </c>
    </row>
    <row r="9" spans="1:9" x14ac:dyDescent="0.2">
      <c r="A9" t="s">
        <v>89</v>
      </c>
      <c r="B9" s="4" t="s">
        <v>85</v>
      </c>
      <c r="C9" t="s">
        <v>33</v>
      </c>
      <c r="D9">
        <v>27</v>
      </c>
      <c r="E9">
        <v>0</v>
      </c>
      <c r="F9">
        <v>0</v>
      </c>
      <c r="G9">
        <v>27</v>
      </c>
      <c r="H9" t="s">
        <v>21</v>
      </c>
      <c r="I9" t="s">
        <v>92</v>
      </c>
    </row>
    <row r="10" spans="1:9" x14ac:dyDescent="0.2">
      <c r="A10" t="s">
        <v>89</v>
      </c>
      <c r="B10" s="4" t="s">
        <v>85</v>
      </c>
      <c r="C10" t="s">
        <v>33</v>
      </c>
      <c r="D10">
        <v>13</v>
      </c>
      <c r="E10">
        <v>0</v>
      </c>
      <c r="F10">
        <v>13</v>
      </c>
      <c r="G10">
        <v>13</v>
      </c>
      <c r="H10" t="s">
        <v>36</v>
      </c>
      <c r="I10" t="s">
        <v>91</v>
      </c>
    </row>
    <row r="11" spans="1:9" x14ac:dyDescent="0.2">
      <c r="A11" t="s">
        <v>73</v>
      </c>
      <c r="B11" t="s">
        <v>122</v>
      </c>
      <c r="C11" t="s">
        <v>33</v>
      </c>
      <c r="D11">
        <v>36</v>
      </c>
      <c r="E11">
        <v>0</v>
      </c>
      <c r="F11">
        <v>0</v>
      </c>
      <c r="G11">
        <v>36</v>
      </c>
      <c r="H11" t="s">
        <v>21</v>
      </c>
      <c r="I11" t="s">
        <v>123</v>
      </c>
    </row>
    <row r="12" spans="1:9" x14ac:dyDescent="0.2">
      <c r="A12" t="s">
        <v>73</v>
      </c>
      <c r="B12" t="s">
        <v>121</v>
      </c>
      <c r="C12" t="s">
        <v>33</v>
      </c>
      <c r="D12">
        <v>16</v>
      </c>
      <c r="E12">
        <v>0</v>
      </c>
      <c r="F12">
        <v>16</v>
      </c>
      <c r="G12">
        <v>16</v>
      </c>
      <c r="H12" t="s">
        <v>21</v>
      </c>
      <c r="I12" t="s">
        <v>75</v>
      </c>
    </row>
    <row r="13" spans="1:9" x14ac:dyDescent="0.2">
      <c r="A13" t="s">
        <v>73</v>
      </c>
      <c r="B13" t="s">
        <v>74</v>
      </c>
      <c r="C13" t="s">
        <v>33</v>
      </c>
      <c r="D13">
        <v>8</v>
      </c>
      <c r="E13">
        <v>8</v>
      </c>
      <c r="F13">
        <v>8</v>
      </c>
      <c r="G13">
        <v>8</v>
      </c>
      <c r="H13" t="s">
        <v>20</v>
      </c>
    </row>
    <row r="14" spans="1:9" x14ac:dyDescent="0.2">
      <c r="A14" t="s">
        <v>30</v>
      </c>
      <c r="B14" t="s">
        <v>32</v>
      </c>
      <c r="C14" t="s">
        <v>33</v>
      </c>
      <c r="D14">
        <v>60</v>
      </c>
      <c r="E14">
        <v>0</v>
      </c>
      <c r="F14">
        <v>30</v>
      </c>
      <c r="G14">
        <v>60</v>
      </c>
      <c r="H14" t="s">
        <v>36</v>
      </c>
      <c r="I14" t="s">
        <v>127</v>
      </c>
    </row>
    <row r="15" spans="1:9" x14ac:dyDescent="0.2">
      <c r="A15" t="s">
        <v>97</v>
      </c>
      <c r="B15" t="s">
        <v>98</v>
      </c>
      <c r="C15" t="s">
        <v>33</v>
      </c>
      <c r="D15">
        <v>16</v>
      </c>
      <c r="E15">
        <v>0</v>
      </c>
      <c r="F15">
        <v>16</v>
      </c>
      <c r="G15">
        <v>16</v>
      </c>
      <c r="H15" t="s">
        <v>36</v>
      </c>
    </row>
    <row r="16" spans="1:9" x14ac:dyDescent="0.2">
      <c r="A16" t="s">
        <v>47</v>
      </c>
      <c r="B16" t="s">
        <v>48</v>
      </c>
      <c r="C16" t="s">
        <v>33</v>
      </c>
      <c r="D16">
        <v>50</v>
      </c>
      <c r="E16">
        <v>0</v>
      </c>
      <c r="F16">
        <v>0</v>
      </c>
      <c r="G16">
        <v>50</v>
      </c>
      <c r="H16" t="s">
        <v>20</v>
      </c>
      <c r="I16" t="s">
        <v>133</v>
      </c>
    </row>
    <row r="17" spans="1:9" x14ac:dyDescent="0.2">
      <c r="A17" t="s">
        <v>47</v>
      </c>
      <c r="B17" t="s">
        <v>48</v>
      </c>
      <c r="C17" t="s">
        <v>33</v>
      </c>
      <c r="D17">
        <v>50</v>
      </c>
      <c r="E17">
        <v>0</v>
      </c>
      <c r="F17">
        <v>0</v>
      </c>
      <c r="G17">
        <v>0</v>
      </c>
      <c r="H17" t="s">
        <v>21</v>
      </c>
      <c r="I17" t="s">
        <v>134</v>
      </c>
    </row>
    <row r="18" spans="1:9" x14ac:dyDescent="0.2">
      <c r="A18" t="s">
        <v>68</v>
      </c>
      <c r="B18" t="s">
        <v>70</v>
      </c>
      <c r="C18" t="s">
        <v>33</v>
      </c>
      <c r="D18">
        <v>40</v>
      </c>
      <c r="E18">
        <v>0</v>
      </c>
      <c r="F18">
        <v>10</v>
      </c>
      <c r="G18">
        <v>40</v>
      </c>
      <c r="H18" t="s">
        <v>36</v>
      </c>
      <c r="I18" t="s">
        <v>135</v>
      </c>
    </row>
    <row r="19" spans="1:9" x14ac:dyDescent="0.2">
      <c r="A19" t="s">
        <v>73</v>
      </c>
      <c r="B19" t="s">
        <v>118</v>
      </c>
      <c r="C19" t="s">
        <v>25</v>
      </c>
      <c r="D19">
        <v>66.7</v>
      </c>
      <c r="E19">
        <v>0</v>
      </c>
      <c r="F19">
        <v>0</v>
      </c>
      <c r="G19">
        <v>66.7</v>
      </c>
      <c r="H19" t="s">
        <v>21</v>
      </c>
      <c r="I19" t="s">
        <v>120</v>
      </c>
    </row>
    <row r="20" spans="1:9" x14ac:dyDescent="0.2">
      <c r="A20" t="s">
        <v>73</v>
      </c>
      <c r="B20" t="s">
        <v>117</v>
      </c>
      <c r="C20" t="s">
        <v>25</v>
      </c>
      <c r="D20">
        <v>33.299999999999997</v>
      </c>
      <c r="E20">
        <v>0</v>
      </c>
      <c r="F20">
        <v>33.299999999999997</v>
      </c>
      <c r="G20">
        <v>33.299999999999997</v>
      </c>
      <c r="I20" t="s">
        <v>119</v>
      </c>
    </row>
    <row r="21" spans="1:9" x14ac:dyDescent="0.2">
      <c r="A21" t="s">
        <v>101</v>
      </c>
      <c r="B21" t="s">
        <v>102</v>
      </c>
      <c r="C21" t="s">
        <v>25</v>
      </c>
      <c r="D21">
        <v>28</v>
      </c>
      <c r="E21">
        <v>0</v>
      </c>
      <c r="F21">
        <v>0</v>
      </c>
      <c r="G21">
        <v>28</v>
      </c>
      <c r="H21" t="s">
        <v>103</v>
      </c>
      <c r="I21" t="s">
        <v>104</v>
      </c>
    </row>
    <row r="22" spans="1:9" x14ac:dyDescent="0.2">
      <c r="A22" t="s">
        <v>50</v>
      </c>
      <c r="B22" t="s">
        <v>24</v>
      </c>
      <c r="C22" t="s">
        <v>25</v>
      </c>
      <c r="D22">
        <v>30</v>
      </c>
      <c r="E22">
        <v>30</v>
      </c>
      <c r="F22">
        <v>30</v>
      </c>
      <c r="G22">
        <v>30</v>
      </c>
      <c r="H22" t="s">
        <v>20</v>
      </c>
      <c r="I22" t="s">
        <v>128</v>
      </c>
    </row>
    <row r="23" spans="1:9" x14ac:dyDescent="0.2">
      <c r="A23" t="s">
        <v>50</v>
      </c>
      <c r="B23" t="s">
        <v>29</v>
      </c>
      <c r="C23" t="s">
        <v>25</v>
      </c>
      <c r="D23">
        <v>10</v>
      </c>
      <c r="E23">
        <v>0</v>
      </c>
      <c r="F23">
        <v>0</v>
      </c>
      <c r="G23">
        <v>10</v>
      </c>
      <c r="H23" t="s">
        <v>21</v>
      </c>
      <c r="I23" t="s">
        <v>129</v>
      </c>
    </row>
    <row r="24" spans="1:9" x14ac:dyDescent="0.2">
      <c r="A24" t="s">
        <v>51</v>
      </c>
      <c r="B24" t="s">
        <v>131</v>
      </c>
      <c r="C24" t="s">
        <v>25</v>
      </c>
      <c r="D24">
        <v>30</v>
      </c>
      <c r="E24">
        <v>0</v>
      </c>
      <c r="F24">
        <v>0</v>
      </c>
      <c r="G24">
        <v>30</v>
      </c>
      <c r="H24" t="s">
        <v>36</v>
      </c>
      <c r="I24" t="s">
        <v>132</v>
      </c>
    </row>
    <row r="25" spans="1:9" x14ac:dyDescent="0.2">
      <c r="A25" t="s">
        <v>51</v>
      </c>
      <c r="B25" t="s">
        <v>27</v>
      </c>
      <c r="C25" t="s">
        <v>25</v>
      </c>
      <c r="D25">
        <v>9.8000000000000007</v>
      </c>
      <c r="E25">
        <v>9.8000000000000007</v>
      </c>
      <c r="F25">
        <v>9.8000000000000007</v>
      </c>
      <c r="G25">
        <v>9.8000000000000007</v>
      </c>
      <c r="H25" t="s">
        <v>20</v>
      </c>
      <c r="I25" t="s">
        <v>130</v>
      </c>
    </row>
    <row r="26" spans="1:9" x14ac:dyDescent="0.2">
      <c r="A26" t="s">
        <v>51</v>
      </c>
      <c r="B26" t="s">
        <v>26</v>
      </c>
      <c r="C26" t="s">
        <v>25</v>
      </c>
      <c r="D26">
        <v>7.5</v>
      </c>
      <c r="E26">
        <v>7.5</v>
      </c>
      <c r="F26">
        <v>7.5</v>
      </c>
      <c r="G26">
        <v>7.5</v>
      </c>
      <c r="H26" t="s">
        <v>20</v>
      </c>
    </row>
    <row r="27" spans="1:9" x14ac:dyDescent="0.2">
      <c r="A27" t="s">
        <v>89</v>
      </c>
      <c r="B27" t="s">
        <v>66</v>
      </c>
      <c r="C27" t="s">
        <v>107</v>
      </c>
      <c r="D27">
        <v>40</v>
      </c>
      <c r="E27">
        <v>0</v>
      </c>
      <c r="F27">
        <v>0</v>
      </c>
      <c r="G27">
        <v>40</v>
      </c>
      <c r="H27" t="s">
        <v>67</v>
      </c>
      <c r="I27" t="s">
        <v>76</v>
      </c>
    </row>
    <row r="28" spans="1:9" x14ac:dyDescent="0.2">
      <c r="A28" s="10" t="s">
        <v>105</v>
      </c>
      <c r="B28" s="10" t="s">
        <v>106</v>
      </c>
      <c r="C28" s="10" t="s">
        <v>107</v>
      </c>
      <c r="D28" s="10">
        <v>8</v>
      </c>
      <c r="E28" s="10">
        <v>0</v>
      </c>
      <c r="F28" s="10">
        <v>8</v>
      </c>
      <c r="G28" s="10">
        <v>8</v>
      </c>
      <c r="H28" s="10"/>
      <c r="I28" s="10" t="s">
        <v>108</v>
      </c>
    </row>
    <row r="29" spans="1:9" x14ac:dyDescent="0.2">
      <c r="A29" t="s">
        <v>109</v>
      </c>
      <c r="B29" t="s">
        <v>110</v>
      </c>
      <c r="C29" t="s">
        <v>81</v>
      </c>
      <c r="D29">
        <v>10</v>
      </c>
      <c r="E29">
        <v>0</v>
      </c>
      <c r="F29">
        <v>10</v>
      </c>
      <c r="G29">
        <v>10</v>
      </c>
      <c r="I29" t="s">
        <v>111</v>
      </c>
    </row>
    <row r="30" spans="1:9" x14ac:dyDescent="0.2">
      <c r="A30" t="s">
        <v>78</v>
      </c>
      <c r="B30" t="s">
        <v>79</v>
      </c>
      <c r="C30" t="s">
        <v>81</v>
      </c>
      <c r="D30">
        <v>29</v>
      </c>
      <c r="E30">
        <v>0</v>
      </c>
      <c r="F30">
        <v>29</v>
      </c>
      <c r="G30">
        <v>29</v>
      </c>
      <c r="H30" t="s">
        <v>36</v>
      </c>
      <c r="I30" t="s">
        <v>80</v>
      </c>
    </row>
    <row r="31" spans="1:9" x14ac:dyDescent="0.2">
      <c r="A31" t="s">
        <v>82</v>
      </c>
      <c r="B31" t="s">
        <v>83</v>
      </c>
      <c r="C31" t="s">
        <v>81</v>
      </c>
      <c r="D31">
        <v>43</v>
      </c>
      <c r="E31">
        <v>1</v>
      </c>
      <c r="F31">
        <v>21</v>
      </c>
      <c r="G31">
        <v>43</v>
      </c>
      <c r="H31" t="s">
        <v>84</v>
      </c>
      <c r="I31" t="s">
        <v>125</v>
      </c>
    </row>
    <row r="32" spans="1:9" x14ac:dyDescent="0.2">
      <c r="A32" t="s">
        <v>49</v>
      </c>
      <c r="B32" t="s">
        <v>18</v>
      </c>
      <c r="C32" t="s">
        <v>19</v>
      </c>
      <c r="D32">
        <v>70</v>
      </c>
      <c r="E32">
        <v>70</v>
      </c>
      <c r="F32">
        <v>70</v>
      </c>
      <c r="G32">
        <v>70</v>
      </c>
      <c r="H32" t="s">
        <v>20</v>
      </c>
    </row>
    <row r="33" spans="1:9" x14ac:dyDescent="0.2">
      <c r="A33" t="s">
        <v>49</v>
      </c>
      <c r="B33" t="s">
        <v>28</v>
      </c>
      <c r="C33" t="s">
        <v>19</v>
      </c>
      <c r="D33">
        <v>45</v>
      </c>
      <c r="E33">
        <v>0</v>
      </c>
      <c r="F33">
        <v>45</v>
      </c>
      <c r="G33">
        <v>45</v>
      </c>
      <c r="H33" t="s">
        <v>21</v>
      </c>
      <c r="I33" t="s">
        <v>22</v>
      </c>
    </row>
    <row r="34" spans="1:9" x14ac:dyDescent="0.2">
      <c r="A34" t="s">
        <v>42</v>
      </c>
      <c r="B34" t="s">
        <v>44</v>
      </c>
      <c r="C34" t="s">
        <v>43</v>
      </c>
      <c r="D34">
        <v>30</v>
      </c>
      <c r="E34">
        <v>0</v>
      </c>
      <c r="F34">
        <v>30</v>
      </c>
      <c r="G34">
        <v>30</v>
      </c>
      <c r="H34" t="s">
        <v>21</v>
      </c>
      <c r="I34" t="s">
        <v>112</v>
      </c>
    </row>
    <row r="35" spans="1:9" x14ac:dyDescent="0.2">
      <c r="A35" t="s">
        <v>42</v>
      </c>
      <c r="B35" t="s">
        <v>44</v>
      </c>
      <c r="C35" t="s">
        <v>43</v>
      </c>
      <c r="D35">
        <v>15</v>
      </c>
      <c r="E35">
        <v>0</v>
      </c>
      <c r="F35">
        <v>15</v>
      </c>
      <c r="G35">
        <v>15</v>
      </c>
      <c r="H35" t="s">
        <v>45</v>
      </c>
      <c r="I35" t="s">
        <v>46</v>
      </c>
    </row>
    <row r="36" spans="1:9" x14ac:dyDescent="0.2">
      <c r="A36" t="s">
        <v>113</v>
      </c>
      <c r="B36" t="s">
        <v>114</v>
      </c>
      <c r="C36" s="10" t="s">
        <v>115</v>
      </c>
      <c r="D36">
        <v>48</v>
      </c>
      <c r="E36">
        <v>0</v>
      </c>
      <c r="F36">
        <v>0</v>
      </c>
      <c r="G36">
        <v>48</v>
      </c>
      <c r="I36" t="s">
        <v>116</v>
      </c>
    </row>
    <row r="37" spans="1:9" x14ac:dyDescent="0.2">
      <c r="A37" t="s">
        <v>141</v>
      </c>
      <c r="B37" t="s">
        <v>139</v>
      </c>
      <c r="C37" t="s">
        <v>71</v>
      </c>
      <c r="D37">
        <v>10</v>
      </c>
      <c r="E37">
        <v>0</v>
      </c>
      <c r="F37">
        <v>0</v>
      </c>
      <c r="G37">
        <v>10</v>
      </c>
      <c r="I37" t="s">
        <v>140</v>
      </c>
    </row>
    <row r="38" spans="1:9" x14ac:dyDescent="0.2">
      <c r="A38" t="s">
        <v>57</v>
      </c>
      <c r="B38" t="s">
        <v>77</v>
      </c>
      <c r="C38" t="s">
        <v>71</v>
      </c>
      <c r="D38">
        <v>50</v>
      </c>
      <c r="E38">
        <v>0</v>
      </c>
      <c r="F38">
        <v>50</v>
      </c>
      <c r="G38">
        <v>50</v>
      </c>
      <c r="I38" t="s">
        <v>124</v>
      </c>
    </row>
    <row r="39" spans="1:9" x14ac:dyDescent="0.2">
      <c r="A39" t="s">
        <v>68</v>
      </c>
      <c r="B39" t="s">
        <v>69</v>
      </c>
      <c r="C39" t="s">
        <v>71</v>
      </c>
      <c r="D39">
        <v>40</v>
      </c>
      <c r="E39">
        <v>0</v>
      </c>
      <c r="F39">
        <v>0</v>
      </c>
      <c r="G39">
        <v>40</v>
      </c>
      <c r="H39" t="s">
        <v>36</v>
      </c>
      <c r="I39" t="s">
        <v>72</v>
      </c>
    </row>
    <row r="40" spans="1:9" x14ac:dyDescent="0.2">
      <c r="A40" t="s">
        <v>30</v>
      </c>
      <c r="B40" t="s">
        <v>90</v>
      </c>
      <c r="C40" t="s">
        <v>31</v>
      </c>
      <c r="D40">
        <v>60</v>
      </c>
      <c r="E40">
        <v>16</v>
      </c>
      <c r="F40">
        <v>30</v>
      </c>
      <c r="G40">
        <v>60</v>
      </c>
      <c r="H40" t="s">
        <v>36</v>
      </c>
      <c r="I40" t="s">
        <v>126</v>
      </c>
    </row>
    <row r="41" spans="1:9" x14ac:dyDescent="0.2">
      <c r="A41" t="s">
        <v>35</v>
      </c>
      <c r="B41" t="s">
        <v>34</v>
      </c>
      <c r="C41" t="s">
        <v>31</v>
      </c>
      <c r="D41">
        <v>50</v>
      </c>
      <c r="E41">
        <v>0</v>
      </c>
      <c r="F41">
        <v>25</v>
      </c>
      <c r="G41">
        <v>50</v>
      </c>
      <c r="H41" t="s">
        <v>36</v>
      </c>
      <c r="I41" t="s">
        <v>127</v>
      </c>
    </row>
    <row r="42" spans="1:9" x14ac:dyDescent="0.2">
      <c r="A42" t="s">
        <v>143</v>
      </c>
      <c r="B42" t="s">
        <v>142</v>
      </c>
      <c r="C42" s="10" t="s">
        <v>144</v>
      </c>
      <c r="D42">
        <v>0</v>
      </c>
      <c r="E42">
        <v>0</v>
      </c>
      <c r="F42">
        <v>0</v>
      </c>
      <c r="G42">
        <v>7.6</v>
      </c>
      <c r="I42" t="s">
        <v>145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E057-0D6B-FE46-9055-B165B65DA52B}">
  <dimension ref="B3:K40"/>
  <sheetViews>
    <sheetView workbookViewId="0">
      <selection activeCell="H3" sqref="H3:K14"/>
    </sheetView>
  </sheetViews>
  <sheetFormatPr baseColWidth="10" defaultRowHeight="16" x14ac:dyDescent="0.2"/>
  <cols>
    <col min="2" max="2" width="21.83203125" bestFit="1" customWidth="1"/>
    <col min="3" max="3" width="28" bestFit="1" customWidth="1"/>
    <col min="5" max="5" width="17.5" bestFit="1" customWidth="1"/>
    <col min="6" max="6" width="28" bestFit="1" customWidth="1"/>
    <col min="8" max="8" width="13" bestFit="1" customWidth="1"/>
    <col min="9" max="11" width="16.33203125" bestFit="1" customWidth="1"/>
  </cols>
  <sheetData>
    <row r="3" spans="2:11" x14ac:dyDescent="0.2">
      <c r="B3" s="5" t="s">
        <v>86</v>
      </c>
      <c r="C3" t="s">
        <v>100</v>
      </c>
      <c r="E3" s="5" t="s">
        <v>86</v>
      </c>
      <c r="F3" t="s">
        <v>100</v>
      </c>
      <c r="H3" s="5" t="s">
        <v>86</v>
      </c>
      <c r="I3" t="s">
        <v>136</v>
      </c>
      <c r="J3" t="s">
        <v>137</v>
      </c>
      <c r="K3" t="s">
        <v>138</v>
      </c>
    </row>
    <row r="4" spans="2:11" x14ac:dyDescent="0.2">
      <c r="B4" s="6" t="s">
        <v>39</v>
      </c>
      <c r="C4">
        <v>168</v>
      </c>
      <c r="E4" s="6" t="s">
        <v>42</v>
      </c>
      <c r="F4">
        <v>45</v>
      </c>
      <c r="H4" s="6" t="s">
        <v>39</v>
      </c>
      <c r="I4">
        <v>0</v>
      </c>
      <c r="J4">
        <v>38</v>
      </c>
      <c r="K4">
        <v>168</v>
      </c>
    </row>
    <row r="5" spans="2:11" x14ac:dyDescent="0.2">
      <c r="B5" s="7" t="s">
        <v>57</v>
      </c>
      <c r="C5">
        <v>30</v>
      </c>
      <c r="E5" s="6" t="s">
        <v>73</v>
      </c>
      <c r="F5">
        <v>160</v>
      </c>
      <c r="H5" s="6" t="s">
        <v>33</v>
      </c>
      <c r="I5">
        <v>8</v>
      </c>
      <c r="J5">
        <v>93</v>
      </c>
      <c r="K5">
        <v>266</v>
      </c>
    </row>
    <row r="6" spans="2:11" x14ac:dyDescent="0.2">
      <c r="B6" s="7" t="s">
        <v>37</v>
      </c>
      <c r="C6">
        <v>50</v>
      </c>
      <c r="E6" s="6" t="s">
        <v>57</v>
      </c>
      <c r="F6">
        <v>80</v>
      </c>
      <c r="H6" s="6" t="s">
        <v>25</v>
      </c>
      <c r="I6">
        <v>47.3</v>
      </c>
      <c r="J6">
        <v>80.599999999999994</v>
      </c>
      <c r="K6">
        <v>215.3</v>
      </c>
    </row>
    <row r="7" spans="2:11" x14ac:dyDescent="0.2">
      <c r="B7" s="7" t="s">
        <v>89</v>
      </c>
      <c r="C7">
        <v>40</v>
      </c>
      <c r="E7" s="6" t="s">
        <v>78</v>
      </c>
      <c r="F7">
        <v>29</v>
      </c>
      <c r="H7" s="6" t="s">
        <v>107</v>
      </c>
      <c r="I7">
        <v>0</v>
      </c>
      <c r="J7">
        <v>8</v>
      </c>
      <c r="K7">
        <v>48</v>
      </c>
    </row>
    <row r="8" spans="2:11" x14ac:dyDescent="0.2">
      <c r="B8" s="7" t="s">
        <v>93</v>
      </c>
      <c r="C8">
        <v>48</v>
      </c>
      <c r="E8" s="6" t="s">
        <v>49</v>
      </c>
      <c r="F8">
        <v>115</v>
      </c>
      <c r="H8" s="6" t="s">
        <v>81</v>
      </c>
      <c r="I8">
        <v>1</v>
      </c>
      <c r="J8">
        <v>60</v>
      </c>
      <c r="K8">
        <v>82</v>
      </c>
    </row>
    <row r="9" spans="2:11" x14ac:dyDescent="0.2">
      <c r="B9" s="6" t="s">
        <v>33</v>
      </c>
      <c r="C9">
        <v>316</v>
      </c>
      <c r="E9" s="6" t="s">
        <v>82</v>
      </c>
      <c r="F9">
        <v>43</v>
      </c>
      <c r="H9" s="6" t="s">
        <v>19</v>
      </c>
      <c r="I9">
        <v>70</v>
      </c>
      <c r="J9">
        <v>115</v>
      </c>
      <c r="K9">
        <v>115</v>
      </c>
    </row>
    <row r="10" spans="2:11" x14ac:dyDescent="0.2">
      <c r="B10" s="7" t="s">
        <v>73</v>
      </c>
      <c r="C10">
        <v>60</v>
      </c>
      <c r="E10" s="6" t="s">
        <v>30</v>
      </c>
      <c r="F10">
        <v>120</v>
      </c>
      <c r="H10" s="6" t="s">
        <v>43</v>
      </c>
      <c r="I10">
        <v>0</v>
      </c>
      <c r="J10">
        <v>45</v>
      </c>
      <c r="K10">
        <v>45</v>
      </c>
    </row>
    <row r="11" spans="2:11" x14ac:dyDescent="0.2">
      <c r="B11" s="7" t="s">
        <v>30</v>
      </c>
      <c r="C11">
        <v>60</v>
      </c>
      <c r="E11" s="6" t="s">
        <v>35</v>
      </c>
      <c r="F11">
        <v>50</v>
      </c>
      <c r="H11" s="6" t="s">
        <v>115</v>
      </c>
      <c r="I11">
        <v>0</v>
      </c>
      <c r="J11">
        <v>0</v>
      </c>
      <c r="K11">
        <v>48</v>
      </c>
    </row>
    <row r="12" spans="2:11" x14ac:dyDescent="0.2">
      <c r="B12" s="7" t="s">
        <v>47</v>
      </c>
      <c r="C12">
        <v>100</v>
      </c>
      <c r="E12" s="6" t="s">
        <v>50</v>
      </c>
      <c r="F12">
        <v>40</v>
      </c>
      <c r="H12" s="6" t="s">
        <v>71</v>
      </c>
      <c r="I12">
        <v>0</v>
      </c>
      <c r="J12">
        <v>50</v>
      </c>
      <c r="K12">
        <v>90</v>
      </c>
    </row>
    <row r="13" spans="2:11" x14ac:dyDescent="0.2">
      <c r="B13" s="7" t="s">
        <v>68</v>
      </c>
      <c r="C13">
        <v>40</v>
      </c>
      <c r="E13" s="6" t="s">
        <v>51</v>
      </c>
      <c r="F13">
        <v>47.3</v>
      </c>
      <c r="H13" s="6" t="s">
        <v>31</v>
      </c>
      <c r="I13">
        <v>16</v>
      </c>
      <c r="J13">
        <v>55</v>
      </c>
      <c r="K13">
        <v>110</v>
      </c>
    </row>
    <row r="14" spans="2:11" x14ac:dyDescent="0.2">
      <c r="B14" s="7" t="s">
        <v>89</v>
      </c>
      <c r="C14">
        <v>40</v>
      </c>
      <c r="E14" s="6" t="s">
        <v>47</v>
      </c>
      <c r="F14">
        <v>100</v>
      </c>
      <c r="H14" s="6" t="s">
        <v>87</v>
      </c>
      <c r="I14">
        <v>142.30000000000001</v>
      </c>
      <c r="J14">
        <v>544.6</v>
      </c>
      <c r="K14">
        <v>1187.3</v>
      </c>
    </row>
    <row r="15" spans="2:11" x14ac:dyDescent="0.2">
      <c r="B15" s="7" t="s">
        <v>97</v>
      </c>
      <c r="C15">
        <v>16</v>
      </c>
      <c r="E15" s="6" t="s">
        <v>37</v>
      </c>
      <c r="F15">
        <v>50</v>
      </c>
    </row>
    <row r="16" spans="2:11" x14ac:dyDescent="0.2">
      <c r="B16" s="6" t="s">
        <v>25</v>
      </c>
      <c r="C16">
        <v>215.3</v>
      </c>
      <c r="E16" s="6" t="s">
        <v>68</v>
      </c>
      <c r="F16">
        <v>80</v>
      </c>
    </row>
    <row r="17" spans="2:6" x14ac:dyDescent="0.2">
      <c r="B17" s="7" t="s">
        <v>73</v>
      </c>
      <c r="C17">
        <v>100</v>
      </c>
      <c r="E17" s="6" t="s">
        <v>89</v>
      </c>
      <c r="F17">
        <v>120</v>
      </c>
    </row>
    <row r="18" spans="2:6" x14ac:dyDescent="0.2">
      <c r="B18" s="7" t="s">
        <v>50</v>
      </c>
      <c r="C18">
        <v>40</v>
      </c>
      <c r="E18" s="6" t="s">
        <v>93</v>
      </c>
      <c r="F18">
        <v>48</v>
      </c>
    </row>
    <row r="19" spans="2:6" x14ac:dyDescent="0.2">
      <c r="B19" s="7" t="s">
        <v>51</v>
      </c>
      <c r="C19">
        <v>47.3</v>
      </c>
      <c r="E19" s="6" t="s">
        <v>97</v>
      </c>
      <c r="F19">
        <v>16</v>
      </c>
    </row>
    <row r="20" spans="2:6" x14ac:dyDescent="0.2">
      <c r="B20" s="7" t="s">
        <v>101</v>
      </c>
      <c r="C20">
        <v>28</v>
      </c>
      <c r="E20" s="6" t="s">
        <v>101</v>
      </c>
      <c r="F20">
        <v>28</v>
      </c>
    </row>
    <row r="21" spans="2:6" x14ac:dyDescent="0.2">
      <c r="B21" s="6" t="s">
        <v>81</v>
      </c>
      <c r="C21">
        <v>82</v>
      </c>
      <c r="E21" s="6" t="s">
        <v>105</v>
      </c>
      <c r="F21">
        <v>8</v>
      </c>
    </row>
    <row r="22" spans="2:6" x14ac:dyDescent="0.2">
      <c r="B22" s="7" t="s">
        <v>78</v>
      </c>
      <c r="C22">
        <v>29</v>
      </c>
      <c r="E22" s="6" t="s">
        <v>109</v>
      </c>
      <c r="F22">
        <v>10</v>
      </c>
    </row>
    <row r="23" spans="2:6" x14ac:dyDescent="0.2">
      <c r="B23" s="7" t="s">
        <v>82</v>
      </c>
      <c r="C23">
        <v>43</v>
      </c>
      <c r="E23" s="6" t="s">
        <v>113</v>
      </c>
      <c r="F23">
        <v>48</v>
      </c>
    </row>
    <row r="24" spans="2:6" x14ac:dyDescent="0.2">
      <c r="B24" s="7" t="s">
        <v>109</v>
      </c>
      <c r="C24">
        <v>10</v>
      </c>
      <c r="E24" s="6" t="s">
        <v>87</v>
      </c>
      <c r="F24">
        <v>1237.3</v>
      </c>
    </row>
    <row r="25" spans="2:6" x14ac:dyDescent="0.2">
      <c r="B25" s="6" t="s">
        <v>19</v>
      </c>
      <c r="C25">
        <v>115</v>
      </c>
    </row>
    <row r="26" spans="2:6" x14ac:dyDescent="0.2">
      <c r="B26" s="7" t="s">
        <v>49</v>
      </c>
      <c r="C26">
        <v>115</v>
      </c>
    </row>
    <row r="27" spans="2:6" x14ac:dyDescent="0.2">
      <c r="B27" s="6" t="s">
        <v>43</v>
      </c>
      <c r="C27">
        <v>45</v>
      </c>
    </row>
    <row r="28" spans="2:6" x14ac:dyDescent="0.2">
      <c r="B28" s="7" t="s">
        <v>42</v>
      </c>
      <c r="C28">
        <v>45</v>
      </c>
    </row>
    <row r="29" spans="2:6" x14ac:dyDescent="0.2">
      <c r="B29" s="6" t="s">
        <v>71</v>
      </c>
      <c r="C29">
        <v>90</v>
      </c>
    </row>
    <row r="30" spans="2:6" x14ac:dyDescent="0.2">
      <c r="B30" s="7" t="s">
        <v>57</v>
      </c>
      <c r="C30">
        <v>50</v>
      </c>
    </row>
    <row r="31" spans="2:6" x14ac:dyDescent="0.2">
      <c r="B31" s="7" t="s">
        <v>68</v>
      </c>
      <c r="C31">
        <v>40</v>
      </c>
    </row>
    <row r="32" spans="2:6" x14ac:dyDescent="0.2">
      <c r="B32" s="6" t="s">
        <v>31</v>
      </c>
      <c r="C32">
        <v>110</v>
      </c>
    </row>
    <row r="33" spans="2:3" x14ac:dyDescent="0.2">
      <c r="B33" s="7" t="s">
        <v>30</v>
      </c>
      <c r="C33">
        <v>60</v>
      </c>
    </row>
    <row r="34" spans="2:3" x14ac:dyDescent="0.2">
      <c r="B34" s="7" t="s">
        <v>35</v>
      </c>
      <c r="C34">
        <v>50</v>
      </c>
    </row>
    <row r="35" spans="2:3" x14ac:dyDescent="0.2">
      <c r="B35" s="6" t="s">
        <v>107</v>
      </c>
      <c r="C35">
        <v>48</v>
      </c>
    </row>
    <row r="36" spans="2:3" x14ac:dyDescent="0.2">
      <c r="B36" s="7" t="s">
        <v>89</v>
      </c>
      <c r="C36">
        <v>40</v>
      </c>
    </row>
    <row r="37" spans="2:3" x14ac:dyDescent="0.2">
      <c r="B37" s="7" t="s">
        <v>105</v>
      </c>
      <c r="C37">
        <v>8</v>
      </c>
    </row>
    <row r="38" spans="2:3" x14ac:dyDescent="0.2">
      <c r="B38" s="6" t="s">
        <v>115</v>
      </c>
      <c r="C38">
        <v>48</v>
      </c>
    </row>
    <row r="39" spans="2:3" x14ac:dyDescent="0.2">
      <c r="B39" s="7" t="s">
        <v>113</v>
      </c>
      <c r="C39">
        <v>48</v>
      </c>
    </row>
    <row r="40" spans="2:3" x14ac:dyDescent="0.2">
      <c r="B40" s="6" t="s">
        <v>87</v>
      </c>
      <c r="C40">
        <v>1237.3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B524-2E25-9840-85D4-EB620E86F791}">
  <dimension ref="B2:E16"/>
  <sheetViews>
    <sheetView workbookViewId="0">
      <selection activeCell="B22" sqref="B22"/>
    </sheetView>
  </sheetViews>
  <sheetFormatPr baseColWidth="10" defaultRowHeight="16" x14ac:dyDescent="0.2"/>
  <cols>
    <col min="2" max="2" width="30.33203125" customWidth="1"/>
    <col min="3" max="3" width="19.6640625" customWidth="1"/>
    <col min="4" max="4" width="18.5" customWidth="1"/>
    <col min="5" max="5" width="21.1640625" customWidth="1"/>
  </cols>
  <sheetData>
    <row r="2" spans="2:5" x14ac:dyDescent="0.2">
      <c r="B2" t="s">
        <v>86</v>
      </c>
      <c r="C2">
        <v>2023</v>
      </c>
      <c r="D2">
        <v>2025</v>
      </c>
      <c r="E2">
        <v>2030</v>
      </c>
    </row>
    <row r="3" spans="2:5" x14ac:dyDescent="0.2">
      <c r="B3" t="s">
        <v>39</v>
      </c>
      <c r="C3">
        <v>0</v>
      </c>
      <c r="D3">
        <v>38</v>
      </c>
      <c r="E3">
        <v>168</v>
      </c>
    </row>
    <row r="4" spans="2:5" x14ac:dyDescent="0.2">
      <c r="B4" t="s">
        <v>33</v>
      </c>
      <c r="C4">
        <v>8</v>
      </c>
      <c r="D4">
        <v>93</v>
      </c>
      <c r="E4">
        <v>266</v>
      </c>
    </row>
    <row r="5" spans="2:5" x14ac:dyDescent="0.2">
      <c r="B5" t="s">
        <v>25</v>
      </c>
      <c r="C5">
        <v>47.3</v>
      </c>
      <c r="D5">
        <v>80.599999999999994</v>
      </c>
      <c r="E5">
        <v>215.3</v>
      </c>
    </row>
    <row r="6" spans="2:5" x14ac:dyDescent="0.2">
      <c r="B6" t="s">
        <v>107</v>
      </c>
      <c r="C6">
        <v>0</v>
      </c>
      <c r="D6">
        <v>8</v>
      </c>
      <c r="E6">
        <v>48</v>
      </c>
    </row>
    <row r="7" spans="2:5" x14ac:dyDescent="0.2">
      <c r="B7" t="s">
        <v>81</v>
      </c>
      <c r="C7">
        <v>1</v>
      </c>
      <c r="D7">
        <v>60</v>
      </c>
      <c r="E7">
        <v>82</v>
      </c>
    </row>
    <row r="8" spans="2:5" x14ac:dyDescent="0.2">
      <c r="B8" t="s">
        <v>19</v>
      </c>
      <c r="C8">
        <v>70</v>
      </c>
      <c r="D8">
        <v>115</v>
      </c>
      <c r="E8">
        <v>115</v>
      </c>
    </row>
    <row r="9" spans="2:5" x14ac:dyDescent="0.2">
      <c r="B9" t="s">
        <v>43</v>
      </c>
      <c r="C9">
        <v>0</v>
      </c>
      <c r="D9">
        <v>45</v>
      </c>
      <c r="E9">
        <v>45</v>
      </c>
    </row>
    <row r="10" spans="2:5" x14ac:dyDescent="0.2">
      <c r="B10" t="s">
        <v>115</v>
      </c>
      <c r="C10">
        <v>0</v>
      </c>
      <c r="D10">
        <v>0</v>
      </c>
      <c r="E10">
        <v>48</v>
      </c>
    </row>
    <row r="11" spans="2:5" x14ac:dyDescent="0.2">
      <c r="B11" t="s">
        <v>71</v>
      </c>
      <c r="C11">
        <v>0</v>
      </c>
      <c r="D11">
        <v>50</v>
      </c>
      <c r="E11">
        <v>90</v>
      </c>
    </row>
    <row r="12" spans="2:5" x14ac:dyDescent="0.2">
      <c r="B12" t="s">
        <v>31</v>
      </c>
      <c r="C12">
        <v>16</v>
      </c>
      <c r="D12">
        <v>55</v>
      </c>
      <c r="E12">
        <v>110</v>
      </c>
    </row>
    <row r="14" spans="2:5" x14ac:dyDescent="0.2">
      <c r="B14" t="s">
        <v>147</v>
      </c>
      <c r="C14">
        <v>207</v>
      </c>
      <c r="D14">
        <v>305</v>
      </c>
      <c r="E14">
        <v>548</v>
      </c>
    </row>
    <row r="15" spans="2:5" x14ac:dyDescent="0.2">
      <c r="B15" t="s">
        <v>146</v>
      </c>
      <c r="C15">
        <v>190</v>
      </c>
      <c r="D15">
        <v>380</v>
      </c>
      <c r="E15">
        <v>1050</v>
      </c>
    </row>
    <row r="16" spans="2:5" x14ac:dyDescent="0.2">
      <c r="B16" t="s">
        <v>148</v>
      </c>
      <c r="C16">
        <v>142.30000000000001</v>
      </c>
      <c r="D16">
        <v>544.6</v>
      </c>
      <c r="E16">
        <v>1187.3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67213-3F84-184C-A5BA-1037D43DAA7C}">
  <dimension ref="A2:J22"/>
  <sheetViews>
    <sheetView workbookViewId="0">
      <selection activeCell="B18" sqref="B18"/>
    </sheetView>
  </sheetViews>
  <sheetFormatPr baseColWidth="10" defaultRowHeight="16" x14ac:dyDescent="0.2"/>
  <cols>
    <col min="1" max="1" width="11.1640625" style="1" bestFit="1" customWidth="1"/>
    <col min="5" max="5" width="14.6640625" bestFit="1" customWidth="1"/>
    <col min="8" max="8" width="13.6640625" bestFit="1" customWidth="1"/>
  </cols>
  <sheetData>
    <row r="2" spans="1:10" x14ac:dyDescent="0.2">
      <c r="A2" s="1">
        <v>1000000</v>
      </c>
      <c r="B2" t="s">
        <v>1</v>
      </c>
      <c r="D2" t="s">
        <v>4</v>
      </c>
      <c r="H2" s="2">
        <v>1050</v>
      </c>
      <c r="I2" t="s">
        <v>11</v>
      </c>
      <c r="J2" t="s">
        <v>12</v>
      </c>
    </row>
    <row r="3" spans="1:10" x14ac:dyDescent="0.2">
      <c r="A3" s="1">
        <v>55</v>
      </c>
      <c r="B3" t="s">
        <v>0</v>
      </c>
      <c r="D3" s="1">
        <f>A2*8</f>
        <v>8000000</v>
      </c>
      <c r="E3" t="s">
        <v>5</v>
      </c>
      <c r="F3" t="s">
        <v>6</v>
      </c>
      <c r="H3" s="2">
        <f>H2*1000000</f>
        <v>1050000000</v>
      </c>
      <c r="I3" t="s">
        <v>13</v>
      </c>
      <c r="J3" t="s">
        <v>12</v>
      </c>
    </row>
    <row r="4" spans="1:10" x14ac:dyDescent="0.2">
      <c r="A4" s="1">
        <f>A2*A3</f>
        <v>55000000</v>
      </c>
      <c r="B4" t="s">
        <v>0</v>
      </c>
      <c r="D4" s="1">
        <f>D3/1000</f>
        <v>8000</v>
      </c>
      <c r="E4" t="s">
        <v>7</v>
      </c>
      <c r="F4" t="s">
        <v>6</v>
      </c>
      <c r="H4" s="2">
        <f>H3/55</f>
        <v>19090909.09090909</v>
      </c>
      <c r="J4" t="s">
        <v>14</v>
      </c>
    </row>
    <row r="5" spans="1:10" x14ac:dyDescent="0.2">
      <c r="A5" s="1">
        <f>A4/1000</f>
        <v>55000</v>
      </c>
      <c r="B5" t="s">
        <v>2</v>
      </c>
      <c r="D5" s="1">
        <f>D4/1000</f>
        <v>8</v>
      </c>
      <c r="E5" t="s">
        <v>8</v>
      </c>
      <c r="F5" t="s">
        <v>6</v>
      </c>
      <c r="H5" s="2">
        <f>H4*6</f>
        <v>114545454.54545453</v>
      </c>
      <c r="J5" t="s">
        <v>15</v>
      </c>
    </row>
    <row r="6" spans="1:10" x14ac:dyDescent="0.2">
      <c r="A6" s="1">
        <f>A5/1000</f>
        <v>55</v>
      </c>
      <c r="B6" t="s">
        <v>3</v>
      </c>
      <c r="D6" s="1">
        <f>D5*5</f>
        <v>40</v>
      </c>
      <c r="E6" t="s">
        <v>8</v>
      </c>
      <c r="F6" t="s">
        <v>9</v>
      </c>
      <c r="H6" s="2">
        <f>H5/1000</f>
        <v>114545.45454545453</v>
      </c>
      <c r="J6" t="s">
        <v>16</v>
      </c>
    </row>
    <row r="7" spans="1:10" x14ac:dyDescent="0.2">
      <c r="D7" s="1"/>
      <c r="H7" s="2">
        <f>H6/1000</f>
        <v>114.54545454545453</v>
      </c>
      <c r="J7" t="s">
        <v>17</v>
      </c>
    </row>
    <row r="8" spans="1:10" x14ac:dyDescent="0.2">
      <c r="D8" s="1"/>
    </row>
    <row r="9" spans="1:10" x14ac:dyDescent="0.2">
      <c r="A9" s="1" t="s">
        <v>10</v>
      </c>
      <c r="D9" s="1"/>
    </row>
    <row r="10" spans="1:10" x14ac:dyDescent="0.2">
      <c r="D10" s="1"/>
    </row>
    <row r="11" spans="1:10" x14ac:dyDescent="0.2">
      <c r="D11" s="1"/>
    </row>
    <row r="12" spans="1:10" x14ac:dyDescent="0.2">
      <c r="D12" s="1"/>
    </row>
    <row r="14" spans="1:10" x14ac:dyDescent="0.2">
      <c r="D14" s="1"/>
    </row>
    <row r="15" spans="1:10" x14ac:dyDescent="0.2">
      <c r="D15" s="1"/>
    </row>
    <row r="16" spans="1:10" x14ac:dyDescent="0.2">
      <c r="D16" s="1"/>
    </row>
    <row r="17" spans="4:9" x14ac:dyDescent="0.2">
      <c r="D17" s="1"/>
    </row>
    <row r="18" spans="4:9" x14ac:dyDescent="0.2">
      <c r="D18" s="1"/>
    </row>
    <row r="19" spans="4:9" x14ac:dyDescent="0.2">
      <c r="D19" s="1"/>
      <c r="I19">
        <f>5000*50</f>
        <v>250000</v>
      </c>
    </row>
    <row r="20" spans="4:9" x14ac:dyDescent="0.2">
      <c r="D20" s="1"/>
      <c r="I20">
        <f>I19/1000</f>
        <v>250</v>
      </c>
    </row>
    <row r="21" spans="4:9" x14ac:dyDescent="0.2">
      <c r="D21" s="1"/>
      <c r="I21">
        <f>I20/1000</f>
        <v>0.25</v>
      </c>
    </row>
    <row r="22" spans="4:9" x14ac:dyDescent="0.2">
      <c r="I22">
        <f>I21*52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2023 Projects Bruegel Map</vt:lpstr>
      <vt:lpstr>Database</vt:lpstr>
      <vt:lpstr>Database Copy Pivot</vt:lpstr>
      <vt:lpstr>Database Copy</vt:lpstr>
      <vt:lpstr>Cell Projects</vt:lpstr>
      <vt:lpstr>Pivot</vt:lpstr>
      <vt:lpstr>Figure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McWilliams</dc:creator>
  <cp:lastModifiedBy>Ben McWilliams</cp:lastModifiedBy>
  <dcterms:created xsi:type="dcterms:W3CDTF">2023-08-14T13:56:56Z</dcterms:created>
  <dcterms:modified xsi:type="dcterms:W3CDTF">2023-12-10T20:37:23Z</dcterms:modified>
</cp:coreProperties>
</file>