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0DB3D28C-DA82-4730-B3C9-50D946EAE5D4}" xr6:coauthVersionLast="45" xr6:coauthVersionMax="45" xr10:uidLastSave="{00000000-0000-0000-0000-000000000000}"/>
  <bookViews>
    <workbookView xWindow="0" yWindow="1200" windowWidth="34400" windowHeight="127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I5" i="11" s="1"/>
  <c r="F14" i="11" l="1"/>
  <c r="E15" i="11" s="1"/>
  <c r="F15" i="11" s="1"/>
  <c r="C15" i="11" s="1"/>
  <c r="E14" i="11"/>
  <c r="C14" i="11"/>
  <c r="E9" i="11"/>
  <c r="F9" i="11" s="1"/>
  <c r="C9" i="11" s="1"/>
  <c r="E8" i="11"/>
  <c r="F8" i="11" s="1"/>
  <c r="C8" i="11" s="1"/>
  <c r="E10" i="11"/>
  <c r="E13" i="11"/>
  <c r="F13" i="11" s="1"/>
  <c r="C13" i="11" s="1"/>
  <c r="H7" i="11"/>
  <c r="E16" i="11" l="1"/>
  <c r="F10" i="11"/>
  <c r="C10" i="11" s="1"/>
  <c r="E11" i="11"/>
  <c r="F11" i="11" s="1"/>
  <c r="C11" i="11" s="1"/>
  <c r="E17" i="11"/>
  <c r="F16" i="11"/>
  <c r="C16" i="11" s="1"/>
  <c r="E18" i="11" l="1"/>
  <c r="F17" i="11"/>
  <c r="C17" i="11" s="1"/>
  <c r="E12" i="11"/>
  <c r="F12" i="11" s="1"/>
  <c r="C12" i="11" s="1"/>
  <c r="H34" i="11"/>
  <c r="H33" i="11"/>
  <c r="H16" i="11"/>
  <c r="H8" i="11"/>
  <c r="F18" i="11" l="1"/>
  <c r="E20" i="11"/>
  <c r="F20" i="11" s="1"/>
  <c r="E19" i="11"/>
  <c r="C18" i="11"/>
  <c r="H9" i="11"/>
  <c r="I6" i="11"/>
  <c r="E21" i="11" l="1"/>
  <c r="F21" i="11" s="1"/>
  <c r="E22" i="11" s="1"/>
  <c r="F22" i="11" s="1"/>
  <c r="F19" i="11"/>
  <c r="H10" i="11"/>
  <c r="H17" i="11"/>
  <c r="H15" i="11"/>
  <c r="J5" i="11"/>
  <c r="K5" i="11" s="1"/>
  <c r="L5" i="11" s="1"/>
  <c r="M5" i="11" s="1"/>
  <c r="N5" i="11" s="1"/>
  <c r="O5" i="11" s="1"/>
  <c r="P5" i="11" s="1"/>
  <c r="I4" i="11"/>
  <c r="E23" i="11" l="1"/>
  <c r="C22" i="11"/>
  <c r="H22" i="11"/>
  <c r="H18" i="11"/>
  <c r="H12" i="11"/>
  <c r="H13" i="11"/>
  <c r="P4" i="11"/>
  <c r="Q5" i="11"/>
  <c r="R5" i="11" s="1"/>
  <c r="S5" i="11" s="1"/>
  <c r="T5" i="11" s="1"/>
  <c r="U5" i="11" s="1"/>
  <c r="V5" i="11" s="1"/>
  <c r="W5" i="11" s="1"/>
  <c r="J6" i="11"/>
  <c r="F23" i="11" l="1"/>
  <c r="E24" i="11"/>
  <c r="C21" i="11"/>
  <c r="C20" i="11"/>
  <c r="C19" i="11"/>
  <c r="W4" i="11"/>
  <c r="X5" i="11"/>
  <c r="Y5" i="11" s="1"/>
  <c r="Z5" i="11" s="1"/>
  <c r="AA5" i="11" s="1"/>
  <c r="AB5" i="11" s="1"/>
  <c r="AC5" i="11" s="1"/>
  <c r="AD5" i="11" s="1"/>
  <c r="K6" i="11"/>
  <c r="E25" i="11" l="1"/>
  <c r="F24" i="11"/>
  <c r="H24" i="11" s="1"/>
  <c r="E26" i="11"/>
  <c r="C24" i="11"/>
  <c r="H19" i="11"/>
  <c r="H20" i="11"/>
  <c r="H21" i="11"/>
  <c r="AE5" i="11"/>
  <c r="AF5" i="11" s="1"/>
  <c r="AG5" i="11" s="1"/>
  <c r="AH5" i="11" s="1"/>
  <c r="AI5" i="11" s="1"/>
  <c r="AJ5" i="11" s="1"/>
  <c r="AD4" i="11"/>
  <c r="L6" i="11"/>
  <c r="F26" i="11" l="1"/>
  <c r="E28" i="11"/>
  <c r="E27" i="11"/>
  <c r="F25" i="11"/>
  <c r="C25" i="11" s="1"/>
  <c r="C26" i="11"/>
  <c r="AK5" i="11"/>
  <c r="AL5" i="11" s="1"/>
  <c r="AM5" i="11" s="1"/>
  <c r="AN5" i="11" s="1"/>
  <c r="AO5" i="11" s="1"/>
  <c r="AP5" i="11" s="1"/>
  <c r="AQ5" i="11" s="1"/>
  <c r="M6" i="11"/>
  <c r="F28" i="11" l="1"/>
  <c r="C28" i="11" s="1"/>
  <c r="E29" i="11"/>
  <c r="H25" i="11"/>
  <c r="F27" i="11"/>
  <c r="C27" i="11" s="1"/>
  <c r="H26" i="11"/>
  <c r="AR5" i="11"/>
  <c r="AS5" i="11" s="1"/>
  <c r="AK4" i="11"/>
  <c r="N6" i="11"/>
  <c r="F29" i="11" l="1"/>
  <c r="C29" i="11" s="1"/>
  <c r="E30" i="11"/>
  <c r="H29" i="11"/>
  <c r="AT5" i="11"/>
  <c r="AS6" i="11"/>
  <c r="AR4" i="11"/>
  <c r="O6" i="11"/>
  <c r="F30" i="11" l="1"/>
  <c r="E31" i="11" s="1"/>
  <c r="H30" i="11"/>
  <c r="AU5" i="11"/>
  <c r="AT6" i="11"/>
  <c r="F31" i="11" l="1"/>
  <c r="H31" i="11"/>
  <c r="C30" i="11"/>
  <c r="AV5" i="11"/>
  <c r="AU6" i="11"/>
  <c r="P6" i="11"/>
  <c r="Q6" i="11"/>
  <c r="E32" i="11" l="1"/>
  <c r="C31" i="11"/>
  <c r="AW5" i="11"/>
  <c r="AV6" i="11"/>
  <c r="R6" i="11"/>
  <c r="F32" i="11" l="1"/>
  <c r="C32" i="11" s="1"/>
  <c r="H32" i="1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3" i="11"/>
  <c r="C23" i="11"/>
</calcChain>
</file>

<file path=xl/sharedStrings.xml><?xml version="1.0" encoding="utf-8"?>
<sst xmlns="http://schemas.openxmlformats.org/spreadsheetml/2006/main" count="66" uniqueCount="65">
  <si>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</si>
  <si>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</si>
  <si>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</si>
  <si>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</si>
  <si>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</si>
  <si>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</si>
  <si>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</si>
  <si>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</si>
  <si>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</si>
  <si>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</si>
  <si>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</si>
  <si>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</si>
  <si>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</si>
  <si>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</si>
  <si>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</si>
  <si>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</si>
  <si>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</si>
  <si>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</si>
  <si>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</si>
  <si>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</si>
  <si>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</si>
  <si>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</si>
  <si>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</si>
  <si>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</si>
  <si>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</si>
  <si>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</si>
  <si>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</si>
  <si>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</si>
  <si>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</si>
  <si>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</si>
  <si>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</si>
  <si>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</si>
  <si>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</si>
  <si>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</si>
  <si>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</si>
  <si>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</si>
  <si>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</si>
  <si>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ECE 2031 Final Project</t>
  </si>
  <si>
    <t>Logbook 1 Report</t>
  </si>
  <si>
    <t>Simon Says FPGA Development</t>
  </si>
  <si>
    <t>Empathize and Define</t>
  </si>
  <si>
    <t>Project Pre-lab Quiz</t>
  </si>
  <si>
    <t>Logbook 2 Report</t>
  </si>
  <si>
    <t>Basic Peripheral Research</t>
  </si>
  <si>
    <t>Finalize Project Idea</t>
  </si>
  <si>
    <t>Final Project Research</t>
  </si>
  <si>
    <t>Design</t>
  </si>
  <si>
    <t>Logbook 3 Report</t>
  </si>
  <si>
    <t>Proposal Presentation</t>
  </si>
  <si>
    <t>Idea Brainstorming</t>
  </si>
  <si>
    <t>Proposal Presentation Design</t>
  </si>
  <si>
    <t>Waveform Peripheral Design</t>
  </si>
  <si>
    <t>DURATION</t>
  </si>
  <si>
    <t>Simon Says Assembly Design</t>
  </si>
  <si>
    <t>Implementation</t>
  </si>
  <si>
    <t>Logbook 4 Report</t>
  </si>
  <si>
    <t>Waveform Peripheral Implementation</t>
  </si>
  <si>
    <t>Simon Says Assembly Implementation</t>
  </si>
  <si>
    <t>Waveform Peripheral Debugging</t>
  </si>
  <si>
    <t>Simon Says Assembly Debugging</t>
  </si>
  <si>
    <t>Additional Functionalities</t>
  </si>
  <si>
    <t>Final Testing and Execution</t>
  </si>
  <si>
    <t>Testing and Demonstration</t>
  </si>
  <si>
    <t>Project Demonstration</t>
  </si>
  <si>
    <t>Summary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</si>
</sst>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1"/>
      <name val="Calibri"/>
      <family val="2"/>
      <scheme val="minor"/>
    </font>
    <font>
      <sz val="12"/>
      <color theme="1"/>
      <name val="Calibri"/>
      <family val="2"/>
      <scheme val="minor"/>
    </font>
    <font>
      <sz val="1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164" fontId="8" fillId="0" borderId="2" xfId="10">
      <alignment horizontal="center" vertical="center"/>
    </xf>
    <xf numFmtId="0" fontId="8" fillId="0" borderId="2" xfId="11">
      <alignment horizontal="center" vertical="center"/>
    </xf>
    <xf numFmtId="0" fontId="8" fillId="0" borderId="2" xfId="12">
      <alignment horizontal="left" vertical="center" indent="2"/>
    </xf>
    <xf numFmtId="0" fontId="22" fillId="8" borderId="2" xfId="0" applyFont="1" applyFill="1" applyBorder="1" applyAlignment="1">
      <alignment horizontal="left" vertical="center" indent="1"/>
    </xf>
    <xf numFmtId="0" fontId="23" fillId="8" borderId="2" xfId="11" applyFont="1" applyFill="1">
      <alignment horizontal="center" vertical="center"/>
    </xf>
    <xf numFmtId="9" fontId="24" fillId="8" borderId="2" xfId="2" applyFont="1" applyFill="1" applyBorder="1" applyAlignment="1">
      <alignment horizontal="center" vertical="center"/>
    </xf>
    <xf numFmtId="164" fontId="23" fillId="8" borderId="2" xfId="0" applyNumberFormat="1" applyFont="1" applyFill="1" applyBorder="1" applyAlignment="1">
      <alignment horizontal="center" vertical="center"/>
    </xf>
    <xf numFmtId="164" fontId="24" fillId="8" borderId="2" xfId="0" applyNumberFormat="1" applyFont="1" applyFill="1" applyBorder="1" applyAlignment="1">
      <alignment horizontal="center" vertical="center"/>
    </xf>
    <xf numFmtId="0" fontId="23" fillId="3" borderId="2" xfId="12" applyFont="1" applyFill="1">
      <alignment horizontal="left" vertical="center" indent="2"/>
    </xf>
    <xf numFmtId="0" fontId="23" fillId="3" borderId="2" xfId="11" applyFont="1" applyFill="1">
      <alignment horizontal="center" vertical="center"/>
    </xf>
    <xf numFmtId="9" fontId="24" fillId="3" borderId="2" xfId="2" applyFont="1" applyFill="1" applyBorder="1" applyAlignment="1">
      <alignment horizontal="center" vertical="center"/>
    </xf>
    <xf numFmtId="164" fontId="23" fillId="3" borderId="2" xfId="10" applyFont="1" applyFill="1">
      <alignment horizontal="center" vertical="center"/>
    </xf>
    <xf numFmtId="0" fontId="22" fillId="9" borderId="2" xfId="0" applyFont="1" applyFill="1" applyBorder="1" applyAlignment="1">
      <alignment horizontal="left" vertical="center" indent="1"/>
    </xf>
    <xf numFmtId="0" fontId="23" fillId="9" borderId="2" xfId="11" applyFont="1" applyFill="1">
      <alignment horizontal="center" vertical="center"/>
    </xf>
    <xf numFmtId="9" fontId="24" fillId="9" borderId="2" xfId="2" applyFont="1" applyFill="1" applyBorder="1" applyAlignment="1">
      <alignment horizontal="center" vertical="center"/>
    </xf>
    <xf numFmtId="164" fontId="23" fillId="9" borderId="2" xfId="0" applyNumberFormat="1" applyFont="1" applyFill="1" applyBorder="1" applyAlignment="1">
      <alignment horizontal="center" vertical="center"/>
    </xf>
    <xf numFmtId="164" fontId="24" fillId="9" borderId="2" xfId="0" applyNumberFormat="1" applyFont="1" applyFill="1" applyBorder="1" applyAlignment="1">
      <alignment horizontal="center" vertical="center"/>
    </xf>
    <xf numFmtId="0" fontId="23" fillId="4" borderId="2" xfId="12" applyFont="1" applyFill="1">
      <alignment horizontal="left" vertical="center" indent="2"/>
    </xf>
    <xf numFmtId="0" fontId="23" fillId="4" borderId="2" xfId="11" applyFont="1" applyFill="1">
      <alignment horizontal="center" vertical="center"/>
    </xf>
    <xf numFmtId="9" fontId="24" fillId="4" borderId="2" xfId="2" applyFont="1" applyFill="1" applyBorder="1" applyAlignment="1">
      <alignment horizontal="center" vertical="center"/>
    </xf>
    <xf numFmtId="164" fontId="23" fillId="4" borderId="2" xfId="10" applyFont="1" applyFill="1">
      <alignment horizontal="center" vertical="center"/>
    </xf>
    <xf numFmtId="0" fontId="22" fillId="6" borderId="2" xfId="0" applyFont="1" applyFill="1" applyBorder="1" applyAlignment="1">
      <alignment horizontal="left" vertical="center" indent="1"/>
    </xf>
    <xf numFmtId="0" fontId="23" fillId="6" borderId="2" xfId="11" applyFont="1" applyFill="1">
      <alignment horizontal="center" vertical="center"/>
    </xf>
    <xf numFmtId="9" fontId="24" fillId="6" borderId="2" xfId="2" applyFont="1" applyFill="1" applyBorder="1" applyAlignment="1">
      <alignment horizontal="center" vertical="center"/>
    </xf>
    <xf numFmtId="164" fontId="23" fillId="6" borderId="2" xfId="0" applyNumberFormat="1" applyFont="1" applyFill="1" applyBorder="1" applyAlignment="1">
      <alignment horizontal="center" vertical="center"/>
    </xf>
    <xf numFmtId="164" fontId="24" fillId="6" borderId="2" xfId="0" applyNumberFormat="1" applyFont="1" applyFill="1" applyBorder="1" applyAlignment="1">
      <alignment horizontal="center" vertical="center"/>
    </xf>
    <xf numFmtId="0" fontId="23" fillId="11" borderId="2" xfId="12" applyFont="1" applyFill="1">
      <alignment horizontal="left" vertical="center" indent="2"/>
    </xf>
    <xf numFmtId="0" fontId="23" fillId="11" borderId="2" xfId="11" applyFont="1" applyFill="1">
      <alignment horizontal="center" vertical="center"/>
    </xf>
    <xf numFmtId="9" fontId="24" fillId="11" borderId="2" xfId="2" applyFont="1" applyFill="1" applyBorder="1" applyAlignment="1">
      <alignment horizontal="center" vertical="center"/>
    </xf>
    <xf numFmtId="164" fontId="23" fillId="11" borderId="2" xfId="10" applyFont="1" applyFill="1">
      <alignment horizontal="center" vertical="center"/>
    </xf>
    <xf numFmtId="0" fontId="22" fillId="5" borderId="2" xfId="0" applyFont="1" applyFill="1" applyBorder="1" applyAlignment="1">
      <alignment horizontal="left" vertical="center" indent="1"/>
    </xf>
    <xf numFmtId="0" fontId="23" fillId="5" borderId="2" xfId="11" applyFont="1" applyFill="1">
      <alignment horizontal="center" vertical="center"/>
    </xf>
    <xf numFmtId="9" fontId="24" fillId="5" borderId="2" xfId="2" applyFont="1" applyFill="1" applyBorder="1" applyAlignment="1">
      <alignment horizontal="center" vertical="center"/>
    </xf>
    <xf numFmtId="164" fontId="23" fillId="5" borderId="2" xfId="0" applyNumberFormat="1" applyFont="1" applyFill="1" applyBorder="1" applyAlignment="1">
      <alignment horizontal="center" vertical="center"/>
    </xf>
    <xf numFmtId="164" fontId="24" fillId="5" borderId="2" xfId="0" applyNumberFormat="1" applyFont="1" applyFill="1" applyBorder="1" applyAlignment="1">
      <alignment horizontal="center" vertical="center"/>
    </xf>
    <xf numFmtId="0" fontId="23" fillId="10" borderId="2" xfId="12" applyFont="1" applyFill="1">
      <alignment horizontal="left" vertical="center" indent="2"/>
    </xf>
    <xf numFmtId="0" fontId="23" fillId="10" borderId="2" xfId="11" applyFont="1" applyFill="1">
      <alignment horizontal="center" vertical="center"/>
    </xf>
    <xf numFmtId="9" fontId="24" fillId="10" borderId="2" xfId="2" applyFont="1" applyFill="1" applyBorder="1" applyAlignment="1">
      <alignment horizontal="center" vertical="center"/>
    </xf>
    <xf numFmtId="164" fontId="23" fillId="10" borderId="2" xfId="10" applyFont="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9">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rgb="FFE71F1E"/>
        </patternFill>
      </fill>
      <border>
        <left/>
        <right/>
      </border>
    </dxf>
    <dxf>
      <fill>
        <patternFill>
          <bgColor rgb="FF2FD63E"/>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FD63E"/>
      <color rgb="FFE71F1E"/>
      <color rgb="FFFF0000"/>
      <color rgb="FF00FF00"/>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B1" zoomScale="80" zoomScaleNormal="80" zoomScalePageLayoutView="70" workbookViewId="0">
      <pane ySplit="6" topLeftCell="A7" activePane="bottomLeft" state="frozen"/>
      <selection pane="bottomLeft" activeCell="D30" sqref="D30"/>
    </sheetView>
  </sheetViews>
  <sheetFormatPr defaultRowHeight="30" customHeight="1" x14ac:dyDescent="0.35"/>
  <cols>
    <col min="1" max="1" width="2.7265625" style="38" customWidth="1"/>
    <col min="2" max="2" width="36.36328125" customWidth="1"/>
    <col min="3" max="3" width="15.63281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39" t="s">
        <v>28</v>
      </c>
      <c r="B1" s="43" t="s">
        <v>37</v>
      </c>
      <c r="C1" s="1"/>
      <c r="D1" s="2"/>
      <c r="E1" s="4"/>
      <c r="F1" s="27"/>
      <c r="H1" s="2"/>
      <c r="I1" s="14"/>
    </row>
    <row r="2" spans="1:64" ht="30" customHeight="1" x14ac:dyDescent="0.45">
      <c r="A2" s="38" t="s">
        <v>23</v>
      </c>
      <c r="B2" s="44" t="s">
        <v>39</v>
      </c>
      <c r="I2" s="41"/>
    </row>
    <row r="3" spans="1:64" ht="30" customHeight="1" x14ac:dyDescent="0.35">
      <c r="A3" s="38" t="s">
        <v>29</v>
      </c>
      <c r="B3" s="45"/>
      <c r="C3" s="89" t="s">
        <v>1</v>
      </c>
      <c r="D3" s="90"/>
      <c r="E3" s="88">
        <f>DATE(2020, 10, 19)</f>
        <v>44123</v>
      </c>
      <c r="F3" s="88"/>
    </row>
    <row r="4" spans="1:64" ht="30" customHeight="1" x14ac:dyDescent="0.35">
      <c r="A4" s="39" t="s">
        <v>30</v>
      </c>
      <c r="C4" s="89" t="s">
        <v>7</v>
      </c>
      <c r="D4" s="90"/>
      <c r="E4" s="7">
        <v>1</v>
      </c>
      <c r="I4" s="85">
        <f>I5</f>
        <v>44122</v>
      </c>
      <c r="J4" s="86"/>
      <c r="K4" s="86"/>
      <c r="L4" s="86"/>
      <c r="M4" s="86"/>
      <c r="N4" s="86"/>
      <c r="O4" s="87"/>
      <c r="P4" s="85">
        <f>P5</f>
        <v>44129</v>
      </c>
      <c r="Q4" s="86"/>
      <c r="R4" s="86"/>
      <c r="S4" s="86"/>
      <c r="T4" s="86"/>
      <c r="U4" s="86"/>
      <c r="V4" s="87"/>
      <c r="W4" s="85">
        <f>W5</f>
        <v>44136</v>
      </c>
      <c r="X4" s="86"/>
      <c r="Y4" s="86"/>
      <c r="Z4" s="86"/>
      <c r="AA4" s="86"/>
      <c r="AB4" s="86"/>
      <c r="AC4" s="87"/>
      <c r="AD4" s="85">
        <f>AD5</f>
        <v>44143</v>
      </c>
      <c r="AE4" s="86"/>
      <c r="AF4" s="86"/>
      <c r="AG4" s="86"/>
      <c r="AH4" s="86"/>
      <c r="AI4" s="86"/>
      <c r="AJ4" s="87"/>
      <c r="AK4" s="85">
        <f>AK5</f>
        <v>44150</v>
      </c>
      <c r="AL4" s="86"/>
      <c r="AM4" s="86"/>
      <c r="AN4" s="86"/>
      <c r="AO4" s="86"/>
      <c r="AP4" s="86"/>
      <c r="AQ4" s="87"/>
      <c r="AR4" s="85">
        <f>AR5</f>
        <v>44157</v>
      </c>
      <c r="AS4" s="86"/>
      <c r="AT4" s="86"/>
      <c r="AU4" s="86"/>
      <c r="AV4" s="86"/>
      <c r="AW4" s="86"/>
      <c r="AX4" s="87"/>
      <c r="AY4" s="85">
        <f>AY5</f>
        <v>44164</v>
      </c>
      <c r="AZ4" s="86"/>
      <c r="BA4" s="86"/>
      <c r="BB4" s="86"/>
      <c r="BC4" s="86"/>
      <c r="BD4" s="86"/>
      <c r="BE4" s="87"/>
      <c r="BF4" s="85">
        <f>BF5</f>
        <v>44171</v>
      </c>
      <c r="BG4" s="86"/>
      <c r="BH4" s="86"/>
      <c r="BI4" s="86"/>
      <c r="BJ4" s="86"/>
      <c r="BK4" s="86"/>
      <c r="BL4" s="87"/>
    </row>
    <row r="5" spans="1:64" ht="15" customHeight="1" x14ac:dyDescent="0.35">
      <c r="A5" s="39" t="s">
        <v>31</v>
      </c>
      <c r="B5" s="91"/>
      <c r="C5" s="91"/>
      <c r="D5" s="91"/>
      <c r="E5" s="91"/>
      <c r="F5" s="91"/>
      <c r="G5" s="91"/>
      <c r="I5" s="11">
        <f>Project_Start-WEEKDAY(Project_Start,1)+1+7*(Display_Week-1)</f>
        <v>44122</v>
      </c>
      <c r="J5" s="10">
        <f>I5+1</f>
        <v>44123</v>
      </c>
      <c r="K5" s="10">
        <f t="shared" ref="K5:AX5" si="0">J5+1</f>
        <v>44124</v>
      </c>
      <c r="L5" s="10">
        <f t="shared" si="0"/>
        <v>44125</v>
      </c>
      <c r="M5" s="10">
        <f t="shared" si="0"/>
        <v>44126</v>
      </c>
      <c r="N5" s="10">
        <f t="shared" si="0"/>
        <v>44127</v>
      </c>
      <c r="O5" s="12">
        <f t="shared" si="0"/>
        <v>44128</v>
      </c>
      <c r="P5" s="11">
        <f>O5+1</f>
        <v>44129</v>
      </c>
      <c r="Q5" s="10">
        <f>P5+1</f>
        <v>44130</v>
      </c>
      <c r="R5" s="10">
        <f t="shared" si="0"/>
        <v>44131</v>
      </c>
      <c r="S5" s="10">
        <f t="shared" si="0"/>
        <v>44132</v>
      </c>
      <c r="T5" s="10">
        <f t="shared" si="0"/>
        <v>44133</v>
      </c>
      <c r="U5" s="10">
        <f t="shared" si="0"/>
        <v>44134</v>
      </c>
      <c r="V5" s="12">
        <f t="shared" si="0"/>
        <v>44135</v>
      </c>
      <c r="W5" s="11">
        <f>V5+1</f>
        <v>44136</v>
      </c>
      <c r="X5" s="10">
        <f>W5+1</f>
        <v>44137</v>
      </c>
      <c r="Y5" s="10">
        <f t="shared" si="0"/>
        <v>44138</v>
      </c>
      <c r="Z5" s="10">
        <f t="shared" si="0"/>
        <v>44139</v>
      </c>
      <c r="AA5" s="10">
        <f t="shared" si="0"/>
        <v>44140</v>
      </c>
      <c r="AB5" s="10">
        <f t="shared" si="0"/>
        <v>44141</v>
      </c>
      <c r="AC5" s="12">
        <f t="shared" si="0"/>
        <v>44142</v>
      </c>
      <c r="AD5" s="11">
        <f>AC5+1</f>
        <v>44143</v>
      </c>
      <c r="AE5" s="10">
        <f>AD5+1</f>
        <v>44144</v>
      </c>
      <c r="AF5" s="10">
        <f t="shared" si="0"/>
        <v>44145</v>
      </c>
      <c r="AG5" s="10">
        <f t="shared" si="0"/>
        <v>44146</v>
      </c>
      <c r="AH5" s="10">
        <f t="shared" si="0"/>
        <v>44147</v>
      </c>
      <c r="AI5" s="10">
        <f t="shared" si="0"/>
        <v>44148</v>
      </c>
      <c r="AJ5" s="12">
        <f t="shared" si="0"/>
        <v>44149</v>
      </c>
      <c r="AK5" s="11">
        <f>AJ5+1</f>
        <v>44150</v>
      </c>
      <c r="AL5" s="10">
        <f>AK5+1</f>
        <v>44151</v>
      </c>
      <c r="AM5" s="10">
        <f t="shared" si="0"/>
        <v>44152</v>
      </c>
      <c r="AN5" s="10">
        <f t="shared" si="0"/>
        <v>44153</v>
      </c>
      <c r="AO5" s="10">
        <f t="shared" si="0"/>
        <v>44154</v>
      </c>
      <c r="AP5" s="10">
        <f t="shared" si="0"/>
        <v>44155</v>
      </c>
      <c r="AQ5" s="12">
        <f t="shared" si="0"/>
        <v>44156</v>
      </c>
      <c r="AR5" s="11">
        <f>AQ5+1</f>
        <v>44157</v>
      </c>
      <c r="AS5" s="10">
        <f>AR5+1</f>
        <v>44158</v>
      </c>
      <c r="AT5" s="10">
        <f t="shared" si="0"/>
        <v>44159</v>
      </c>
      <c r="AU5" s="10">
        <f t="shared" si="0"/>
        <v>44160</v>
      </c>
      <c r="AV5" s="10">
        <f t="shared" si="0"/>
        <v>44161</v>
      </c>
      <c r="AW5" s="10">
        <f t="shared" si="0"/>
        <v>44162</v>
      </c>
      <c r="AX5" s="12">
        <f t="shared" si="0"/>
        <v>44163</v>
      </c>
      <c r="AY5" s="11">
        <f>AX5+1</f>
        <v>44164</v>
      </c>
      <c r="AZ5" s="10">
        <f>AY5+1</f>
        <v>44165</v>
      </c>
      <c r="BA5" s="10">
        <f t="shared" ref="BA5:BE5" si="1">AZ5+1</f>
        <v>44166</v>
      </c>
      <c r="BB5" s="10">
        <f t="shared" si="1"/>
        <v>44167</v>
      </c>
      <c r="BC5" s="10">
        <f t="shared" si="1"/>
        <v>44168</v>
      </c>
      <c r="BD5" s="10">
        <f t="shared" si="1"/>
        <v>44169</v>
      </c>
      <c r="BE5" s="12">
        <f t="shared" si="1"/>
        <v>44170</v>
      </c>
      <c r="BF5" s="11">
        <f>BE5+1</f>
        <v>44171</v>
      </c>
      <c r="BG5" s="10">
        <f>BF5+1</f>
        <v>44172</v>
      </c>
      <c r="BH5" s="10">
        <f t="shared" ref="BH5:BL5" si="2">BG5+1</f>
        <v>44173</v>
      </c>
      <c r="BI5" s="10">
        <f t="shared" si="2"/>
        <v>44174</v>
      </c>
      <c r="BJ5" s="10">
        <f t="shared" si="2"/>
        <v>44175</v>
      </c>
      <c r="BK5" s="10">
        <f t="shared" si="2"/>
        <v>44176</v>
      </c>
      <c r="BL5" s="12">
        <f t="shared" si="2"/>
        <v>44177</v>
      </c>
    </row>
    <row r="6" spans="1:64" ht="30" customHeight="1" thickBot="1" x14ac:dyDescent="0.4">
      <c r="A6" s="39" t="s">
        <v>32</v>
      </c>
      <c r="B6" s="8" t="s">
        <v>8</v>
      </c>
      <c r="C6" s="9" t="s">
        <v>52</v>
      </c>
      <c r="D6" s="9" t="s">
        <v>2</v>
      </c>
      <c r="E6" s="9" t="s">
        <v>4</v>
      </c>
      <c r="F6" s="9" t="s">
        <v>5</v>
      </c>
      <c r="G6" s="9"/>
      <c r="H6" s="9" t="s">
        <v>6</v>
      </c>
      <c r="I6" s="13" t="str">
        <f t="shared" ref="I6" si="3">LEFT(TEXT(I5,"ddd"),1)</f>
        <v>S</v>
      </c>
      <c r="J6" s="13" t="str">
        <f t="shared" ref="J6:AR6" si="4">LEFT(TEXT(J5,"ddd"),1)</f>
        <v>M</v>
      </c>
      <c r="K6" s="13" t="str">
        <f t="shared" si="4"/>
        <v>T</v>
      </c>
      <c r="L6" s="13" t="str">
        <f t="shared" si="4"/>
        <v>W</v>
      </c>
      <c r="M6" s="13" t="str">
        <f t="shared" si="4"/>
        <v>T</v>
      </c>
      <c r="N6" s="13" t="str">
        <f t="shared" si="4"/>
        <v>F</v>
      </c>
      <c r="O6" s="13" t="str">
        <f t="shared" si="4"/>
        <v>S</v>
      </c>
      <c r="P6" s="13" t="str">
        <f t="shared" si="4"/>
        <v>S</v>
      </c>
      <c r="Q6" s="13" t="str">
        <f t="shared" si="4"/>
        <v>M</v>
      </c>
      <c r="R6" s="13" t="str">
        <f t="shared" si="4"/>
        <v>T</v>
      </c>
      <c r="S6" s="13" t="str">
        <f t="shared" si="4"/>
        <v>W</v>
      </c>
      <c r="T6" s="13" t="str">
        <f t="shared" si="4"/>
        <v>T</v>
      </c>
      <c r="U6" s="13" t="str">
        <f t="shared" si="4"/>
        <v>F</v>
      </c>
      <c r="V6" s="13" t="str">
        <f t="shared" si="4"/>
        <v>S</v>
      </c>
      <c r="W6" s="13" t="str">
        <f t="shared" si="4"/>
        <v>S</v>
      </c>
      <c r="X6" s="13" t="str">
        <f t="shared" si="4"/>
        <v>M</v>
      </c>
      <c r="Y6" s="13" t="str">
        <f t="shared" si="4"/>
        <v>T</v>
      </c>
      <c r="Z6" s="13" t="str">
        <f t="shared" si="4"/>
        <v>W</v>
      </c>
      <c r="AA6" s="13" t="str">
        <f t="shared" si="4"/>
        <v>T</v>
      </c>
      <c r="AB6" s="13" t="str">
        <f t="shared" si="4"/>
        <v>F</v>
      </c>
      <c r="AC6" s="13" t="str">
        <f t="shared" si="4"/>
        <v>S</v>
      </c>
      <c r="AD6" s="13" t="str">
        <f t="shared" si="4"/>
        <v>S</v>
      </c>
      <c r="AE6" s="13" t="str">
        <f t="shared" si="4"/>
        <v>M</v>
      </c>
      <c r="AF6" s="13" t="str">
        <f t="shared" si="4"/>
        <v>T</v>
      </c>
      <c r="AG6" s="13" t="str">
        <f t="shared" si="4"/>
        <v>W</v>
      </c>
      <c r="AH6" s="13" t="str">
        <f t="shared" si="4"/>
        <v>T</v>
      </c>
      <c r="AI6" s="13" t="str">
        <f t="shared" si="4"/>
        <v>F</v>
      </c>
      <c r="AJ6" s="13" t="str">
        <f t="shared" si="4"/>
        <v>S</v>
      </c>
      <c r="AK6" s="13" t="str">
        <f t="shared" si="4"/>
        <v>S</v>
      </c>
      <c r="AL6" s="13" t="str">
        <f t="shared" si="4"/>
        <v>M</v>
      </c>
      <c r="AM6" s="13" t="str">
        <f t="shared" si="4"/>
        <v>T</v>
      </c>
      <c r="AN6" s="13" t="str">
        <f t="shared" si="4"/>
        <v>W</v>
      </c>
      <c r="AO6" s="13" t="str">
        <f t="shared" si="4"/>
        <v>T</v>
      </c>
      <c r="AP6" s="13" t="str">
        <f t="shared" si="4"/>
        <v>F</v>
      </c>
      <c r="AQ6" s="13" t="str">
        <f t="shared" si="4"/>
        <v>S</v>
      </c>
      <c r="AR6" s="13" t="str">
        <f t="shared" si="4"/>
        <v>S</v>
      </c>
      <c r="AS6" s="13" t="str">
        <f t="shared" ref="AS6:BL6" si="5">LEFT(TEXT(AS5,"ddd"),1)</f>
        <v>M</v>
      </c>
      <c r="AT6" s="13" t="str">
        <f t="shared" si="5"/>
        <v>T</v>
      </c>
      <c r="AU6" s="13" t="str">
        <f t="shared" si="5"/>
        <v>W</v>
      </c>
      <c r="AV6" s="13" t="str">
        <f t="shared" si="5"/>
        <v>T</v>
      </c>
      <c r="AW6" s="13" t="str">
        <f t="shared" si="5"/>
        <v>F</v>
      </c>
      <c r="AX6" s="13" t="str">
        <f t="shared" si="5"/>
        <v>S</v>
      </c>
      <c r="AY6" s="13" t="str">
        <f t="shared" si="5"/>
        <v>S</v>
      </c>
      <c r="AZ6" s="13" t="str">
        <f t="shared" si="5"/>
        <v>M</v>
      </c>
      <c r="BA6" s="13" t="str">
        <f t="shared" si="5"/>
        <v>T</v>
      </c>
      <c r="BB6" s="13" t="str">
        <f t="shared" si="5"/>
        <v>W</v>
      </c>
      <c r="BC6" s="13" t="str">
        <f t="shared" si="5"/>
        <v>T</v>
      </c>
      <c r="BD6" s="13" t="str">
        <f t="shared" si="5"/>
        <v>F</v>
      </c>
      <c r="BE6" s="13" t="str">
        <f t="shared" si="5"/>
        <v>S</v>
      </c>
      <c r="BF6" s="13" t="str">
        <f t="shared" si="5"/>
        <v>S</v>
      </c>
      <c r="BG6" s="13" t="str">
        <f t="shared" si="5"/>
        <v>M</v>
      </c>
      <c r="BH6" s="13" t="str">
        <f t="shared" si="5"/>
        <v>T</v>
      </c>
      <c r="BI6" s="13" t="str">
        <f t="shared" si="5"/>
        <v>W</v>
      </c>
      <c r="BJ6" s="13" t="str">
        <f t="shared" si="5"/>
        <v>T</v>
      </c>
      <c r="BK6" s="13" t="str">
        <f t="shared" si="5"/>
        <v>F</v>
      </c>
      <c r="BL6" s="13" t="str">
        <f t="shared" si="5"/>
        <v>S</v>
      </c>
    </row>
    <row r="7" spans="1:64" ht="30" hidden="1" customHeight="1" thickBot="1" x14ac:dyDescent="0.4">
      <c r="A7" s="38" t="s">
        <v>27</v>
      </c>
      <c r="C7" s="42"/>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4">
      <c r="A8" s="39" t="s">
        <v>33</v>
      </c>
      <c r="B8" s="49" t="s">
        <v>40</v>
      </c>
      <c r="C8" s="50">
        <f>F8-E8 + 1</f>
        <v>14</v>
      </c>
      <c r="D8" s="51">
        <v>1</v>
      </c>
      <c r="E8" s="52">
        <f>Project_Start</f>
        <v>44123</v>
      </c>
      <c r="F8" s="53">
        <f>E8 + 13</f>
        <v>44136</v>
      </c>
      <c r="G8" s="17"/>
      <c r="H8" s="17">
        <f t="shared" ref="H8:H34" si="6">IF(OR(ISBLANK(task_start),ISBLANK(task_end)),"",task_end-task_start+1)</f>
        <v>14</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x14ac:dyDescent="0.4">
      <c r="A9" s="39" t="s">
        <v>34</v>
      </c>
      <c r="B9" s="54" t="s">
        <v>38</v>
      </c>
      <c r="C9" s="55">
        <f>F9-E9 +1</f>
        <v>5</v>
      </c>
      <c r="D9" s="56">
        <v>1</v>
      </c>
      <c r="E9" s="57">
        <f>Project_Start</f>
        <v>44123</v>
      </c>
      <c r="F9" s="57">
        <f>E9+4</f>
        <v>44127</v>
      </c>
      <c r="G9" s="17"/>
      <c r="H9" s="17">
        <f t="shared" si="6"/>
        <v>5</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4">
      <c r="A10" s="39" t="s">
        <v>35</v>
      </c>
      <c r="B10" s="54" t="s">
        <v>41</v>
      </c>
      <c r="C10" s="55">
        <f t="shared" ref="C10:C15" si="7">F10-E10 +1</f>
        <v>3</v>
      </c>
      <c r="D10" s="56">
        <v>1</v>
      </c>
      <c r="E10" s="57">
        <f>Project_Start + 1</f>
        <v>44124</v>
      </c>
      <c r="F10" s="57">
        <f>E10+2</f>
        <v>44126</v>
      </c>
      <c r="G10" s="17"/>
      <c r="H10" s="17">
        <f t="shared" si="6"/>
        <v>3</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4">
      <c r="A11" s="39"/>
      <c r="B11" s="54" t="s">
        <v>49</v>
      </c>
      <c r="C11" s="55">
        <f>F11-E11</f>
        <v>4</v>
      </c>
      <c r="D11" s="56">
        <v>1</v>
      </c>
      <c r="E11" s="57">
        <f>E10+1</f>
        <v>44125</v>
      </c>
      <c r="F11" s="57">
        <f>E11+4</f>
        <v>44129</v>
      </c>
      <c r="G11" s="17"/>
      <c r="H11" s="17"/>
      <c r="I11" s="24"/>
      <c r="J11" s="24"/>
      <c r="K11" s="24"/>
      <c r="L11" s="24"/>
      <c r="M11" s="24"/>
      <c r="N11" s="24"/>
      <c r="O11" s="24"/>
      <c r="P11" s="24"/>
      <c r="Q11" s="24"/>
      <c r="R11" s="24"/>
      <c r="S11" s="24"/>
      <c r="T11" s="24"/>
      <c r="U11" s="25"/>
      <c r="V11" s="25"/>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4">
      <c r="A12" s="38"/>
      <c r="B12" s="54" t="s">
        <v>43</v>
      </c>
      <c r="C12" s="55">
        <f t="shared" si="7"/>
        <v>6</v>
      </c>
      <c r="D12" s="56">
        <v>1</v>
      </c>
      <c r="E12" s="57">
        <f>F10</f>
        <v>44126</v>
      </c>
      <c r="F12" s="57">
        <f>E12+5</f>
        <v>44131</v>
      </c>
      <c r="G12" s="17"/>
      <c r="H12" s="17">
        <f t="shared" si="6"/>
        <v>6</v>
      </c>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4">
      <c r="A13" s="38"/>
      <c r="B13" s="54" t="s">
        <v>42</v>
      </c>
      <c r="C13" s="55">
        <f t="shared" si="7"/>
        <v>5</v>
      </c>
      <c r="D13" s="56">
        <v>1</v>
      </c>
      <c r="E13" s="57">
        <f>Project_Start + 7</f>
        <v>44130</v>
      </c>
      <c r="F13" s="57">
        <f>E13+4</f>
        <v>44134</v>
      </c>
      <c r="G13" s="17"/>
      <c r="H13" s="17">
        <f t="shared" si="6"/>
        <v>5</v>
      </c>
      <c r="I13" s="24"/>
      <c r="J13" s="24"/>
      <c r="K13" s="24"/>
      <c r="L13" s="24"/>
      <c r="M13" s="24"/>
      <c r="N13" s="24"/>
      <c r="O13" s="24"/>
      <c r="P13" s="24"/>
      <c r="Q13" s="24"/>
      <c r="R13" s="24"/>
      <c r="S13" s="24"/>
      <c r="T13" s="24"/>
      <c r="U13" s="24"/>
      <c r="V13" s="24"/>
      <c r="W13" s="24"/>
      <c r="X13" s="24"/>
      <c r="Y13" s="25"/>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4">
      <c r="A14" s="38"/>
      <c r="B14" s="54" t="s">
        <v>44</v>
      </c>
      <c r="C14" s="55">
        <f t="shared" si="7"/>
        <v>2</v>
      </c>
      <c r="D14" s="56">
        <v>1</v>
      </c>
      <c r="E14" s="57">
        <f>Project_Start + 9</f>
        <v>44132</v>
      </c>
      <c r="F14" s="57">
        <f>Project_Start + 10</f>
        <v>44133</v>
      </c>
      <c r="G14" s="17"/>
      <c r="H14" s="17"/>
      <c r="I14" s="24"/>
      <c r="J14" s="24"/>
      <c r="K14" s="24"/>
      <c r="L14" s="24"/>
      <c r="M14" s="24"/>
      <c r="N14" s="24"/>
      <c r="O14" s="24"/>
      <c r="P14" s="24"/>
      <c r="Q14" s="24"/>
      <c r="R14" s="24"/>
      <c r="S14" s="24"/>
      <c r="T14" s="24"/>
      <c r="U14" s="24"/>
      <c r="V14" s="24"/>
      <c r="W14" s="24"/>
      <c r="X14" s="24"/>
      <c r="Y14" s="25"/>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4">
      <c r="A15" s="38"/>
      <c r="B15" s="54" t="s">
        <v>45</v>
      </c>
      <c r="C15" s="55">
        <f t="shared" si="7"/>
        <v>4</v>
      </c>
      <c r="D15" s="56">
        <v>1</v>
      </c>
      <c r="E15" s="57">
        <f>F14</f>
        <v>44133</v>
      </c>
      <c r="F15" s="57">
        <f>E15+3</f>
        <v>44136</v>
      </c>
      <c r="G15" s="17"/>
      <c r="H15" s="17">
        <f t="shared" si="6"/>
        <v>4</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4">
      <c r="A16" s="39" t="s">
        <v>36</v>
      </c>
      <c r="B16" s="58" t="s">
        <v>46</v>
      </c>
      <c r="C16" s="59">
        <f>F16-E16 +1</f>
        <v>7</v>
      </c>
      <c r="D16" s="60">
        <v>1</v>
      </c>
      <c r="E16" s="61">
        <f>F15 + 1</f>
        <v>44137</v>
      </c>
      <c r="F16" s="62">
        <f>E16+6</f>
        <v>44143</v>
      </c>
      <c r="G16" s="17"/>
      <c r="H16" s="17">
        <f t="shared" si="6"/>
        <v>7</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4">
      <c r="A17" s="39"/>
      <c r="B17" s="63" t="s">
        <v>47</v>
      </c>
      <c r="C17" s="64">
        <f>F17-E17 + 1</f>
        <v>5</v>
      </c>
      <c r="D17" s="65">
        <v>1</v>
      </c>
      <c r="E17" s="66">
        <f>E16</f>
        <v>44137</v>
      </c>
      <c r="F17" s="66">
        <f>E17+4</f>
        <v>44141</v>
      </c>
      <c r="G17" s="17"/>
      <c r="H17" s="17">
        <f t="shared" si="6"/>
        <v>5</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4">
      <c r="A18" s="38"/>
      <c r="B18" s="63" t="s">
        <v>50</v>
      </c>
      <c r="C18" s="64">
        <f t="shared" ref="C18:C21" si="8">F18-E18 + 1</f>
        <v>3</v>
      </c>
      <c r="D18" s="65">
        <v>1</v>
      </c>
      <c r="E18" s="66">
        <f>E17</f>
        <v>44137</v>
      </c>
      <c r="F18" s="66">
        <f>E18+2</f>
        <v>44139</v>
      </c>
      <c r="G18" s="17"/>
      <c r="H18" s="17">
        <f t="shared" si="6"/>
        <v>3</v>
      </c>
      <c r="I18" s="24"/>
      <c r="J18" s="24"/>
      <c r="K18" s="24"/>
      <c r="L18" s="24"/>
      <c r="M18" s="24"/>
      <c r="N18" s="24"/>
      <c r="O18" s="24"/>
      <c r="P18" s="24"/>
      <c r="Q18" s="24"/>
      <c r="R18" s="24"/>
      <c r="S18" s="24"/>
      <c r="T18" s="24"/>
      <c r="U18" s="25"/>
      <c r="V18" s="25"/>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4">
      <c r="A19" s="38"/>
      <c r="B19" s="63" t="s">
        <v>48</v>
      </c>
      <c r="C19" s="64">
        <f t="shared" si="8"/>
        <v>1</v>
      </c>
      <c r="D19" s="65">
        <v>1</v>
      </c>
      <c r="E19" s="66">
        <f>F18</f>
        <v>44139</v>
      </c>
      <c r="F19" s="66">
        <f>E19</f>
        <v>44139</v>
      </c>
      <c r="G19" s="17"/>
      <c r="H19" s="17">
        <f t="shared" si="6"/>
        <v>1</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x14ac:dyDescent="0.4">
      <c r="A20" s="38"/>
      <c r="B20" s="63" t="s">
        <v>51</v>
      </c>
      <c r="C20" s="64">
        <f t="shared" si="8"/>
        <v>4</v>
      </c>
      <c r="D20" s="65">
        <v>1</v>
      </c>
      <c r="E20" s="66">
        <f>E18 + 2</f>
        <v>44139</v>
      </c>
      <c r="F20" s="66">
        <f>E20+3</f>
        <v>44142</v>
      </c>
      <c r="G20" s="17"/>
      <c r="H20" s="17">
        <f t="shared" si="6"/>
        <v>4</v>
      </c>
      <c r="I20" s="24"/>
      <c r="J20" s="24"/>
      <c r="K20" s="24"/>
      <c r="L20" s="24"/>
      <c r="M20" s="24"/>
      <c r="N20" s="24"/>
      <c r="O20" s="24"/>
      <c r="P20" s="24"/>
      <c r="Q20" s="24"/>
      <c r="R20" s="24"/>
      <c r="S20" s="24"/>
      <c r="T20" s="24"/>
      <c r="U20" s="24"/>
      <c r="V20" s="24"/>
      <c r="W20" s="24"/>
      <c r="X20" s="24"/>
      <c r="Y20" s="25"/>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x14ac:dyDescent="0.4">
      <c r="A21" s="38"/>
      <c r="B21" s="63" t="s">
        <v>53</v>
      </c>
      <c r="C21" s="64">
        <f t="shared" si="8"/>
        <v>3</v>
      </c>
      <c r="D21" s="65">
        <v>1</v>
      </c>
      <c r="E21" s="66">
        <f>E19+2</f>
        <v>44141</v>
      </c>
      <c r="F21" s="66">
        <f>E21+2</f>
        <v>44143</v>
      </c>
      <c r="G21" s="17"/>
      <c r="H21" s="17">
        <f t="shared" si="6"/>
        <v>3</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x14ac:dyDescent="0.4">
      <c r="A22" s="38" t="s">
        <v>24</v>
      </c>
      <c r="B22" s="67" t="s">
        <v>54</v>
      </c>
      <c r="C22" s="68">
        <f>F22-E22 +1</f>
        <v>6</v>
      </c>
      <c r="D22" s="69">
        <v>1</v>
      </c>
      <c r="E22" s="70">
        <f>F21+1</f>
        <v>44144</v>
      </c>
      <c r="F22" s="71">
        <f>E22 +5</f>
        <v>44149</v>
      </c>
      <c r="G22" s="17"/>
      <c r="H22" s="17">
        <f t="shared" si="6"/>
        <v>6</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x14ac:dyDescent="0.4">
      <c r="A23" s="38"/>
      <c r="B23" s="72" t="s">
        <v>55</v>
      </c>
      <c r="C23" s="73">
        <f>F23-E23 +1</f>
        <v>5</v>
      </c>
      <c r="D23" s="74">
        <v>1</v>
      </c>
      <c r="E23" s="75">
        <f>E22</f>
        <v>44144</v>
      </c>
      <c r="F23" s="75">
        <f>E23+4</f>
        <v>44148</v>
      </c>
      <c r="G23" s="17"/>
      <c r="H23" s="17">
        <f t="shared" si="6"/>
        <v>5</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x14ac:dyDescent="0.4">
      <c r="A24" s="38"/>
      <c r="B24" s="72" t="s">
        <v>56</v>
      </c>
      <c r="C24" s="73">
        <f t="shared" ref="C24:C26" si="9">F24-E24 +1</f>
        <v>4</v>
      </c>
      <c r="D24" s="74">
        <v>1</v>
      </c>
      <c r="E24" s="75">
        <f>E23</f>
        <v>44144</v>
      </c>
      <c r="F24" s="75">
        <f>E24+3</f>
        <v>44147</v>
      </c>
      <c r="G24" s="17"/>
      <c r="H24" s="17">
        <f t="shared" si="6"/>
        <v>4</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4">
      <c r="A25" s="38"/>
      <c r="B25" s="72" t="s">
        <v>57</v>
      </c>
      <c r="C25" s="73">
        <f t="shared" si="9"/>
        <v>4</v>
      </c>
      <c r="D25" s="74">
        <v>1</v>
      </c>
      <c r="E25" s="75">
        <f>E24+1</f>
        <v>44145</v>
      </c>
      <c r="F25" s="75">
        <f>E25+3</f>
        <v>44148</v>
      </c>
      <c r="G25" s="17"/>
      <c r="H25" s="17">
        <f t="shared" si="6"/>
        <v>4</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 customFormat="1" ht="30" customHeight="1" thickBot="1" x14ac:dyDescent="0.4">
      <c r="A26" s="38"/>
      <c r="B26" s="72" t="s">
        <v>58</v>
      </c>
      <c r="C26" s="73">
        <f t="shared" si="9"/>
        <v>4</v>
      </c>
      <c r="D26" s="74">
        <v>1</v>
      </c>
      <c r="E26" s="75">
        <f>E24+1</f>
        <v>44145</v>
      </c>
      <c r="F26" s="75">
        <f>E26+3</f>
        <v>44148</v>
      </c>
      <c r="G26" s="17"/>
      <c r="H26" s="17">
        <f t="shared" si="6"/>
        <v>4</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3" customFormat="1" ht="30" customHeight="1" thickBot="1" x14ac:dyDescent="0.4">
      <c r="A27" s="38"/>
      <c r="B27" s="72" t="s">
        <v>59</v>
      </c>
      <c r="C27" s="73">
        <f t="shared" ref="C27" si="10">F27-E27 +1</f>
        <v>4</v>
      </c>
      <c r="D27" s="74">
        <v>1</v>
      </c>
      <c r="E27" s="75">
        <f>E25+1</f>
        <v>44146</v>
      </c>
      <c r="F27" s="75">
        <f>E27+3</f>
        <v>44149</v>
      </c>
      <c r="G27" s="17"/>
      <c r="H27" s="17"/>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s="3" customFormat="1" ht="30" customHeight="1" thickBot="1" x14ac:dyDescent="0.4">
      <c r="A28" s="38"/>
      <c r="B28" s="72" t="s">
        <v>60</v>
      </c>
      <c r="C28" s="73">
        <f t="shared" ref="C28" si="11">F28-E28 +1</f>
        <v>2</v>
      </c>
      <c r="D28" s="74">
        <v>1</v>
      </c>
      <c r="E28" s="75">
        <f>E26+2</f>
        <v>44147</v>
      </c>
      <c r="F28" s="75">
        <f>E28+1</f>
        <v>44148</v>
      </c>
      <c r="G28" s="17"/>
      <c r="H28" s="17"/>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s="3" customFormat="1" ht="30" customHeight="1" thickBot="1" x14ac:dyDescent="0.4">
      <c r="A29" s="38" t="s">
        <v>24</v>
      </c>
      <c r="B29" s="76" t="s">
        <v>62</v>
      </c>
      <c r="C29" s="77">
        <f>F29-E29 + 1</f>
        <v>12</v>
      </c>
      <c r="D29" s="78">
        <v>0.35</v>
      </c>
      <c r="E29" s="79">
        <f>E28+2</f>
        <v>44149</v>
      </c>
      <c r="F29" s="80">
        <f>E29 +11</f>
        <v>44160</v>
      </c>
      <c r="G29" s="17"/>
      <c r="H29" s="17">
        <f t="shared" si="6"/>
        <v>12</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s="3" customFormat="1" ht="30" customHeight="1" thickBot="1" x14ac:dyDescent="0.4">
      <c r="A30" s="38"/>
      <c r="B30" s="81" t="s">
        <v>61</v>
      </c>
      <c r="C30" s="82">
        <f>F30-E30+1</f>
        <v>2</v>
      </c>
      <c r="D30" s="83">
        <v>1</v>
      </c>
      <c r="E30" s="84">
        <f>E29</f>
        <v>44149</v>
      </c>
      <c r="F30" s="84">
        <f>E30+1</f>
        <v>44150</v>
      </c>
      <c r="G30" s="17"/>
      <c r="H30" s="17">
        <f t="shared" si="6"/>
        <v>2</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s="3" customFormat="1" ht="30" customHeight="1" thickBot="1" x14ac:dyDescent="0.4">
      <c r="A31" s="38"/>
      <c r="B31" s="81" t="s">
        <v>63</v>
      </c>
      <c r="C31" s="82">
        <f t="shared" ref="C31:C32" si="12">F31-E31+1</f>
        <v>3</v>
      </c>
      <c r="D31" s="83">
        <v>0</v>
      </c>
      <c r="E31" s="84">
        <f>F30 + 1</f>
        <v>44151</v>
      </c>
      <c r="F31" s="84">
        <f>E31 +2</f>
        <v>44153</v>
      </c>
      <c r="G31" s="17"/>
      <c r="H31" s="17">
        <f t="shared" si="6"/>
        <v>3</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s="3" customFormat="1" ht="30" customHeight="1" thickBot="1" x14ac:dyDescent="0.4">
      <c r="A32" s="38"/>
      <c r="B32" s="81" t="s">
        <v>64</v>
      </c>
      <c r="C32" s="82">
        <f t="shared" si="12"/>
        <v>7</v>
      </c>
      <c r="D32" s="83">
        <v>0</v>
      </c>
      <c r="E32" s="84">
        <f>F31+1</f>
        <v>44154</v>
      </c>
      <c r="F32" s="84">
        <f>E32 +6</f>
        <v>44160</v>
      </c>
      <c r="G32" s="17"/>
      <c r="H32" s="17">
        <f t="shared" si="6"/>
        <v>7</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1:64" s="3" customFormat="1" ht="30" customHeight="1" thickBot="1" x14ac:dyDescent="0.4">
      <c r="A33" s="38" t="s">
        <v>26</v>
      </c>
      <c r="B33" s="48"/>
      <c r="C33" s="47"/>
      <c r="D33" s="16"/>
      <c r="E33" s="46"/>
      <c r="F33" s="46"/>
      <c r="G33" s="17"/>
      <c r="H33" s="17" t="str">
        <f t="shared" si="6"/>
        <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1:64" s="3" customFormat="1" ht="30" customHeight="1" thickBot="1" x14ac:dyDescent="0.4">
      <c r="A34" s="39" t="s">
        <v>25</v>
      </c>
      <c r="B34" s="18" t="s">
        <v>0</v>
      </c>
      <c r="C34" s="19"/>
      <c r="D34" s="20"/>
      <c r="E34" s="21"/>
      <c r="F34" s="22"/>
      <c r="G34" s="23"/>
      <c r="H34" s="23" t="str">
        <f t="shared" si="6"/>
        <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ht="30" customHeight="1" x14ac:dyDescent="0.35">
      <c r="G35" s="6"/>
    </row>
    <row r="36" spans="1:64" ht="30" customHeight="1" x14ac:dyDescent="0.35">
      <c r="C36" s="14"/>
      <c r="F36" s="40"/>
    </row>
    <row r="37" spans="1:64" ht="30" customHeight="1" x14ac:dyDescent="0.35">
      <c r="C37"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6 D29:D34">
    <cfRule type="dataBar" priority="16">
      <dataBar>
        <cfvo type="num" val="0"/>
        <cfvo type="num" val="1"/>
        <color rgb="FF2FD63E"/>
      </dataBar>
      <extLst>
        <ext xmlns:x14="http://schemas.microsoft.com/office/spreadsheetml/2009/9/main" uri="{B025F937-C7B1-47D3-B67F-A62EFF666E3E}">
          <x14:id>{B0389232-4C98-4A03-AD0E-39F63BAD1F53}</x14:id>
        </ext>
      </extLst>
    </cfRule>
  </conditionalFormatting>
  <conditionalFormatting sqref="I5:BL34">
    <cfRule type="expression" dxfId="2" priority="35">
      <formula>AND(TODAY()&gt;=I$5,TODAY()&lt;J$5)</formula>
    </cfRule>
  </conditionalFormatting>
  <conditionalFormatting sqref="I7:BL34">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27">
    <cfRule type="dataBar" priority="2">
      <dataBar>
        <cfvo type="num" val="0"/>
        <cfvo type="num" val="1"/>
        <color rgb="FF2FD63E"/>
      </dataBar>
      <extLst>
        <ext xmlns:x14="http://schemas.microsoft.com/office/spreadsheetml/2009/9/main" uri="{B025F937-C7B1-47D3-B67F-A62EFF666E3E}">
          <x14:id>{A660E565-23FD-449B-832F-6B5E75F547ED}</x14:id>
        </ext>
      </extLst>
    </cfRule>
  </conditionalFormatting>
  <conditionalFormatting sqref="D28">
    <cfRule type="dataBar" priority="1">
      <dataBar>
        <cfvo type="num" val="0"/>
        <cfvo type="num" val="1"/>
        <color rgb="FF2FD63E"/>
      </dataBar>
      <extLst>
        <ext xmlns:x14="http://schemas.microsoft.com/office/spreadsheetml/2009/9/main" uri="{B025F937-C7B1-47D3-B67F-A62EFF666E3E}">
          <x14:id>{153EC3E2-1576-4884-B4CB-92EB622F2928}</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 D29:D34</xm:sqref>
        </x14:conditionalFormatting>
        <x14:conditionalFormatting xmlns:xm="http://schemas.microsoft.com/office/excel/2006/main">
          <x14:cfRule type="dataBar" id="{A660E565-23FD-449B-832F-6B5E75F547ED}">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153EC3E2-1576-4884-B4CB-92EB622F2928}">
            <x14:dataBar minLength="0" maxLength="100" gradient="0">
              <x14:cfvo type="num">
                <xm:f>0</xm:f>
              </x14:cfvo>
              <x14:cfvo type="num">
                <xm:f>1</xm:f>
              </x14:cfvo>
              <x14:negativeFillColor rgb="FFFF0000"/>
              <x14:axisColor rgb="FF000000"/>
            </x14:dataBar>
          </x14:cfRule>
          <xm:sqref>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28" customWidth="1"/>
    <col min="2" max="16384" width="9.1796875" style="2"/>
  </cols>
  <sheetData>
    <row r="1" spans="1:2" ht="46.5" customHeight="1" x14ac:dyDescent="0.3"/>
    <row r="2" spans="1:2" s="30" customFormat="1" ht="15.5" x14ac:dyDescent="0.35">
      <c r="A2" s="29" t="s">
        <v>11</v>
      </c>
      <c r="B2" s="29"/>
    </row>
    <row r="3" spans="1:2" s="34" customFormat="1" ht="27" customHeight="1" x14ac:dyDescent="0.35">
      <c r="A3" s="35" t="s">
        <v>16</v>
      </c>
      <c r="B3" s="35"/>
    </row>
    <row r="4" spans="1:2" s="31" customFormat="1" ht="26" x14ac:dyDescent="0.6">
      <c r="A4" s="32" t="s">
        <v>10</v>
      </c>
    </row>
    <row r="5" spans="1:2" ht="74.25" customHeight="1" x14ac:dyDescent="0.3">
      <c r="A5" s="33" t="s">
        <v>19</v>
      </c>
    </row>
    <row r="6" spans="1:2" ht="26.25" customHeight="1" x14ac:dyDescent="0.3">
      <c r="A6" s="32" t="s">
        <v>22</v>
      </c>
    </row>
    <row r="7" spans="1:2" s="28" customFormat="1" ht="205" customHeight="1" x14ac:dyDescent="0.35">
      <c r="A7" s="37" t="s">
        <v>21</v>
      </c>
    </row>
    <row r="8" spans="1:2" s="31" customFormat="1" ht="26" x14ac:dyDescent="0.6">
      <c r="A8" s="32" t="s">
        <v>12</v>
      </c>
    </row>
    <row r="9" spans="1:2" ht="58" x14ac:dyDescent="0.3">
      <c r="A9" s="33" t="s">
        <v>20</v>
      </c>
    </row>
    <row r="10" spans="1:2" s="28" customFormat="1" ht="28" customHeight="1" x14ac:dyDescent="0.35">
      <c r="A10" s="36" t="s">
        <v>18</v>
      </c>
    </row>
    <row r="11" spans="1:2" s="31" customFormat="1" ht="26" x14ac:dyDescent="0.6">
      <c r="A11" s="32" t="s">
        <v>9</v>
      </c>
    </row>
    <row r="12" spans="1:2" ht="29" x14ac:dyDescent="0.3">
      <c r="A12" s="33" t="s">
        <v>17</v>
      </c>
    </row>
    <row r="13" spans="1:2" s="28" customFormat="1" ht="28" customHeight="1" x14ac:dyDescent="0.35">
      <c r="A13" s="36" t="s">
        <v>3</v>
      </c>
    </row>
    <row r="14" spans="1:2" s="31" customFormat="1" ht="26" x14ac:dyDescent="0.6">
      <c r="A14" s="32" t="s">
        <v>13</v>
      </c>
    </row>
    <row r="15" spans="1:2" ht="75" customHeight="1" x14ac:dyDescent="0.3">
      <c r="A15" s="33" t="s">
        <v>14</v>
      </c>
    </row>
    <row r="16" spans="1:2" ht="72.5" x14ac:dyDescent="0.3">
      <c r="A16" s="3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2020-11-17T03:01:23Z</dcterms:modified>
</cp:coreProperties>
</file>